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28680" yWindow="65416" windowWidth="29040" windowHeight="15840" activeTab="0"/>
  </bookViews>
  <sheets>
    <sheet name="Rekapitulace stavby" sheetId="1" r:id="rId1"/>
    <sheet name="JU P07 - Jazyková učebna P07" sheetId="2" r:id="rId2"/>
    <sheet name="ICT - ICT dvojučebna 117,..." sheetId="3" r:id="rId3"/>
    <sheet name="JU P11 - Jazyková učebna P11" sheetId="4" r:id="rId4"/>
    <sheet name="KCH S15 - Kabinet chemie S15" sheetId="5" r:id="rId5"/>
    <sheet name="LCH S13 - Laboratoř chemi..." sheetId="6" r:id="rId6"/>
    <sheet name="PU 118 - Polytechnická uč..." sheetId="7" r:id="rId7"/>
    <sheet name="PCH S12 - Přípravna chemi..." sheetId="8" r:id="rId8"/>
    <sheet name="PPCH S14 - Přípravna pro ..." sheetId="9" r:id="rId9"/>
    <sheet name="S 118a - Serverovna 118a" sheetId="10" r:id="rId10"/>
    <sheet name="SCH S16 - Sklad chemie S16" sheetId="11" r:id="rId11"/>
    <sheet name="UCH S11 - Učebna CH S11" sheetId="12" r:id="rId12"/>
  </sheets>
  <definedNames>
    <definedName name="_xlnm._FilterDatabase" localSheetId="2" hidden="1">'ICT - ICT dvojučebna 117,...'!$C$119:$K$143</definedName>
    <definedName name="_xlnm._FilterDatabase" localSheetId="1" hidden="1">'JU P07 - Jazyková učebna P07'!$C$119:$K$147</definedName>
    <definedName name="_xlnm._FilterDatabase" localSheetId="3" hidden="1">'JU P11 - Jazyková učebna P11'!$C$118:$K$145</definedName>
    <definedName name="_xlnm._FilterDatabase" localSheetId="4" hidden="1">'KCH S15 - Kabinet chemie S15'!$C$118:$K$142</definedName>
    <definedName name="_xlnm._FilterDatabase" localSheetId="5" hidden="1">'LCH S13 - Laboratoř chemi...'!$C$119:$K$168</definedName>
    <definedName name="_xlnm._FilterDatabase" localSheetId="7" hidden="1">'PCH S12 - Přípravna chemi...'!$C$118:$K$144</definedName>
    <definedName name="_xlnm._FilterDatabase" localSheetId="8" hidden="1">'PPCH S14 - Přípravna pro ...'!$C$119:$K$157</definedName>
    <definedName name="_xlnm._FilterDatabase" localSheetId="6" hidden="1">'PU 118 - Polytechnická uč...'!$C$120:$K$155</definedName>
    <definedName name="_xlnm._FilterDatabase" localSheetId="9" hidden="1">'S 118a - Serverovna 118a'!$C$116:$K$124</definedName>
    <definedName name="_xlnm._FilterDatabase" localSheetId="10" hidden="1">'SCH S16 - Sklad chemie S16'!$C$116:$K$128</definedName>
    <definedName name="_xlnm._FilterDatabase" localSheetId="11" hidden="1">'UCH S11 - Učebna CH S11'!$C$117:$K$149</definedName>
    <definedName name="_xlnm.Print_Area" localSheetId="2">'ICT - ICT dvojučebna 117,...'!$C$4:$J$39,'ICT - ICT dvojučebna 117,...'!$C$50:$J$76,'ICT - ICT dvojučebna 117,...'!$C$82:$J$101,'ICT - ICT dvojučebna 117,...'!$C$107:$J$143</definedName>
    <definedName name="_xlnm.Print_Area" localSheetId="1">'JU P07 - Jazyková učebna P07'!$C$4:$J$39,'JU P07 - Jazyková učebna P07'!$C$50:$J$76,'JU P07 - Jazyková učebna P07'!$C$82:$J$101,'JU P07 - Jazyková učebna P07'!$C$107:$J$147</definedName>
    <definedName name="_xlnm.Print_Area" localSheetId="3">'JU P11 - Jazyková učebna P11'!$C$4:$J$39,'JU P11 - Jazyková učebna P11'!$C$50:$J$76,'JU P11 - Jazyková učebna P11'!$C$82:$J$100,'JU P11 - Jazyková učebna P11'!$C$106:$J$145</definedName>
    <definedName name="_xlnm.Print_Area" localSheetId="4">'KCH S15 - Kabinet chemie S15'!$C$4:$J$39,'KCH S15 - Kabinet chemie S15'!$C$50:$J$76,'KCH S15 - Kabinet chemie S15'!$C$82:$J$100,'KCH S15 - Kabinet chemie S15'!$C$106:$J$142</definedName>
    <definedName name="_xlnm.Print_Area" localSheetId="5">'LCH S13 - Laboratoř chemi...'!$C$4:$J$39,'LCH S13 - Laboratoř chemi...'!$C$50:$J$76,'LCH S13 - Laboratoř chemi...'!$C$82:$J$101,'LCH S13 - Laboratoř chemi...'!$C$107:$J$168</definedName>
    <definedName name="_xlnm.Print_Area" localSheetId="7">'PCH S12 - Přípravna chemi...'!$C$4:$J$39,'PCH S12 - Přípravna chemi...'!$C$50:$J$76,'PCH S12 - Přípravna chemi...'!$C$82:$J$100,'PCH S12 - Přípravna chemi...'!$C$106:$J$144</definedName>
    <definedName name="_xlnm.Print_Area" localSheetId="8">'PPCH S14 - Přípravna pro ...'!$C$4:$J$39,'PPCH S14 - Přípravna pro ...'!$C$50:$J$76,'PPCH S14 - Přípravna pro ...'!$C$82:$J$101,'PPCH S14 - Přípravna pro ...'!$C$107:$J$157</definedName>
    <definedName name="_xlnm.Print_Area" localSheetId="6">'PU 118 - Polytechnická uč...'!$C$4:$J$39,'PU 118 - Polytechnická uč...'!$C$50:$J$76,'PU 118 - Polytechnická uč...'!$C$82:$J$102,'PU 118 - Polytechnická uč...'!$C$108:$J$155</definedName>
    <definedName name="_xlnm.Print_Area" localSheetId="0">'Rekapitulace stavby'!$D$4:$AO$76,'Rekapitulace stavby'!$C$82:$AQ$106</definedName>
    <definedName name="_xlnm.Print_Area" localSheetId="9">'S 118a - Serverovna 118a'!$C$4:$J$39,'S 118a - Serverovna 118a'!$C$50:$J$76,'S 118a - Serverovna 118a'!$C$82:$J$98,'S 118a - Serverovna 118a'!$C$104:$J$124</definedName>
    <definedName name="_xlnm.Print_Area" localSheetId="10">'SCH S16 - Sklad chemie S16'!$C$4:$J$39,'SCH S16 - Sklad chemie S16'!$C$50:$J$76,'SCH S16 - Sklad chemie S16'!$C$82:$J$98,'SCH S16 - Sklad chemie S16'!$C$104:$J$128</definedName>
    <definedName name="_xlnm.Print_Area" localSheetId="11">'UCH S11 - Učebna CH S11'!$C$4:$J$39,'UCH S11 - Učebna CH S11'!$C$50:$J$76,'UCH S11 - Učebna CH S11'!$C$82:$J$99,'UCH S11 - Učebna CH S11'!$C$105:$J$149</definedName>
    <definedName name="_xlnm.Print_Titles" localSheetId="0">'Rekapitulace stavby'!$92:$92</definedName>
    <definedName name="_xlnm.Print_Titles" localSheetId="1">'JU P07 - Jazyková učebna P07'!$119:$119</definedName>
    <definedName name="_xlnm.Print_Titles" localSheetId="3">'JU P11 - Jazyková učebna P11'!$118:$118</definedName>
    <definedName name="_xlnm.Print_Titles" localSheetId="4">'KCH S15 - Kabinet chemie S15'!$118:$118</definedName>
    <definedName name="_xlnm.Print_Titles" localSheetId="5">'LCH S13 - Laboratoř chemi...'!$119:$119</definedName>
    <definedName name="_xlnm.Print_Titles" localSheetId="6">'PU 118 - Polytechnická uč...'!$120:$120</definedName>
    <definedName name="_xlnm.Print_Titles" localSheetId="7">'PCH S12 - Přípravna chemi...'!$118:$118</definedName>
    <definedName name="_xlnm.Print_Titles" localSheetId="8">'PPCH S14 - Přípravna pro ...'!$119:$119</definedName>
    <definedName name="_xlnm.Print_Titles" localSheetId="9">'S 118a - Serverovna 118a'!$116:$116</definedName>
    <definedName name="_xlnm.Print_Titles" localSheetId="10">'SCH S16 - Sklad chemie S16'!$116:$116</definedName>
    <definedName name="_xlnm.Print_Titles" localSheetId="11">'UCH S11 - Učebna CH S11'!$117:$117</definedName>
  </definedNames>
  <calcPr calcId="191029"/>
  <extLst/>
</workbook>
</file>

<file path=xl/sharedStrings.xml><?xml version="1.0" encoding="utf-8"?>
<sst xmlns="http://schemas.openxmlformats.org/spreadsheetml/2006/main" count="4077" uniqueCount="486">
  <si>
    <t>Export Komplet</t>
  </si>
  <si>
    <t/>
  </si>
  <si>
    <t>2.0</t>
  </si>
  <si>
    <t>ZAMOK</t>
  </si>
  <si>
    <t>False</t>
  </si>
  <si>
    <t>{914f4435-ebe2-4402-ac81-906c26c2e003}</t>
  </si>
  <si>
    <t>0,1</t>
  </si>
  <si>
    <t>21</t>
  </si>
  <si>
    <t>15</t>
  </si>
  <si>
    <t>REKAPITULACE STAVBY</t>
  </si>
  <si>
    <t>v ---  níže se nacházejí doplnkové a pomocné údaje k sestavám  --- v</t>
  </si>
  <si>
    <t>Návod na vyplnění</t>
  </si>
  <si>
    <t>0,001</t>
  </si>
  <si>
    <t>Kód:</t>
  </si>
  <si>
    <t>BRANDYS-2452023-S</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</si>
  <si>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</si>
  <si>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</si>
  <si>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Odborné učebny G Brandýs – Gymnázium J.S. Machara</t>
  </si>
  <si>
    <t>KSO:</t>
  </si>
  <si>
    <t>CC-CZ:</t>
  </si>
  <si>
    <t>Místo:</t>
  </si>
  <si>
    <t xml:space="preserve">Gymnázium J. S. Machara, Královická 668  </t>
  </si>
  <si>
    <t>Datum:</t>
  </si>
  <si>
    <t>15. 5. 2022</t>
  </si>
  <si>
    <t>Zadavatel:</t>
  </si>
  <si>
    <t>IČ:</t>
  </si>
  <si>
    <t>70891095</t>
  </si>
  <si>
    <t>Středočeský kraj, Praha 5, Zborovská 81/11</t>
  </si>
  <si>
    <t>DIČ:</t>
  </si>
  <si>
    <t>Uchazeč:</t>
  </si>
  <si>
    <t>Vyplň údaj</t>
  </si>
  <si>
    <t>Projektant:</t>
  </si>
  <si>
    <t>47470569</t>
  </si>
  <si>
    <t>Stebau s.r.o., Jižní 870, 500 03 Hradec Králové</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</si>
  <si>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</si>
  <si>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</si>
  <si>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</si>
  <si>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</si>
  <si>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</si>
  <si>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</si>
  <si>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</si>
  <si>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</si>
  <si>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</si>
  <si>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</si>
  <si>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</si>
  <si>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</si>
  <si>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</si>
  <si>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</si>
  <si>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</si>
  <si>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</si>
  <si>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</si>
  <si>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</si>
  <si>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</si>
  <si>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</si>
  <si>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</si>
  <si>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</si>
  <si>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</si>
  <si>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</si>
  <si>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</si>
  <si>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</si>
  <si>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</si>
  <si>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</si>
  <si>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</si>
  <si>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</si>
  <si>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</si>
  <si>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</si>
  <si>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</si>
  <si>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</si>
  <si>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</si>
  <si>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</si>
  <si>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</si>
  <si>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</si>
  <si>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</si>
  <si>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</si>
  <si>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</si>
  <si>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</si>
  <si>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</si>
  <si>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</si>
  <si>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</si>
  <si>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</si>
  <si>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</si>
  <si>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</si>
  <si>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</si>
  <si>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JU P07</t>
  </si>
  <si>
    <t>Jazyková učebna P07</t>
  </si>
  <si>
    <t>STA</t>
  </si>
  <si>
    <t>1</t>
  </si>
  <si>
    <t>{b7ae7def-6f9d-4dda-ae69-14557063b95d}</t>
  </si>
  <si>
    <t>2</t>
  </si>
  <si>
    <t>ICT</t>
  </si>
  <si>
    <t>ICT dvojučebna 117, 116</t>
  </si>
  <si>
    <t>{c0aacdf1-6c27-48c4-beb8-b02b4e4939c9}</t>
  </si>
  <si>
    <t>JU P11</t>
  </si>
  <si>
    <t>Jazyková učebna P11</t>
  </si>
  <si>
    <t>{ff2cd54c-119a-4481-9266-e0d0e4f76262}</t>
  </si>
  <si>
    <t>KCH S15</t>
  </si>
  <si>
    <t>Kabinet chemie S15</t>
  </si>
  <si>
    <t>{c310d666-d5cb-4c24-bcfc-b3d908e88fd4}</t>
  </si>
  <si>
    <t>LCH S13</t>
  </si>
  <si>
    <t>Laboratoř chemie S13</t>
  </si>
  <si>
    <t>{06ba363f-b3c0-4b38-9e14-a7b28cdbad18}</t>
  </si>
  <si>
    <t>PU 118</t>
  </si>
  <si>
    <t>Polytechnická učebna 118</t>
  </si>
  <si>
    <t>{49718e21-4ed0-4189-8e2b-af2561970e9c}</t>
  </si>
  <si>
    <t>PCH S12</t>
  </si>
  <si>
    <t>Přípravna chemie S12</t>
  </si>
  <si>
    <t>{257c65cb-917b-4589-a71f-f62c068552fb}</t>
  </si>
  <si>
    <t>PPCH S14</t>
  </si>
  <si>
    <t>Přípravna pro pokusy z chemie S14</t>
  </si>
  <si>
    <t>{21c1bfb5-ee53-4cde-a06a-72a8a879d74d}</t>
  </si>
  <si>
    <t>S 118a</t>
  </si>
  <si>
    <t>Serverovna 118a</t>
  </si>
  <si>
    <t>{cba7b785-4089-4cb4-a9c7-7bb67288578b}</t>
  </si>
  <si>
    <t>SCH S16</t>
  </si>
  <si>
    <t>Sklad chemie S16</t>
  </si>
  <si>
    <t>{2f0d5312-5923-4e33-8318-493c43cf96db}</t>
  </si>
  <si>
    <t>UCH S11</t>
  </si>
  <si>
    <t>Učebna CH S11</t>
  </si>
  <si>
    <t>{dbbb26db-f954-4941-9c6b-b8716db2f608}</t>
  </si>
  <si>
    <t>KRYCÍ LIST SOUPISU PRACÍ</t>
  </si>
  <si>
    <t>Objekt:</t>
  </si>
  <si>
    <t>JU P07 - Jazyková učebna P07</t>
  </si>
  <si>
    <t>REKAPITULACE ČLENĚNÍ SOUPISU PRACÍ</t>
  </si>
  <si>
    <t>Kód dílu - Popis</t>
  </si>
  <si>
    <t>Cena celkem [CZK]</t>
  </si>
  <si>
    <t>Náklady ze soupisu prací</t>
  </si>
  <si>
    <t>-1</t>
  </si>
  <si>
    <t>1 - VYBAVENOST - STOLY</t>
  </si>
  <si>
    <t>3 - VYBAVENOST - ODKLÁDACÍ PROSTORY</t>
  </si>
  <si>
    <t>4 - ŽIDLE</t>
  </si>
  <si>
    <t>5 - TABULE</t>
  </si>
  <si>
    <t>SOUPIS PRACÍ</t>
  </si>
  <si>
    <t>PČ</t>
  </si>
  <si>
    <t>MJ</t>
  </si>
  <si>
    <t>Množství</t>
  </si>
  <si>
    <t>J.cena [CZK]</t>
  </si>
  <si>
    <t>Cenová soustava</t>
  </si>
  <si>
    <t>J. Nh [h]</t>
  </si>
  <si>
    <t>Nh celkem [h]</t>
  </si>
  <si>
    <t>J. hmotnost [t]</t>
  </si>
  <si>
    <t>Hmotnost celkem [t]</t>
  </si>
  <si>
    <t>J. suť [t]</t>
  </si>
  <si>
    <t>Suť Celkem [t]</t>
  </si>
  <si>
    <t>Náklady soupisu celkem</t>
  </si>
  <si>
    <t>VYBAVENOST - STOLY</t>
  </si>
  <si>
    <t>ROZPOCET</t>
  </si>
  <si>
    <t>K</t>
  </si>
  <si>
    <t>SŽKK900</t>
  </si>
  <si>
    <t>Stůl žákovský se zásuvkou pro notebook, pro 1 žáka, 900dx700hlx760v, kompakt</t>
  </si>
  <si>
    <t>ks</t>
  </si>
  <si>
    <t>4</t>
  </si>
  <si>
    <t>P</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</si>
  <si>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2x230V + RJ45
* průchodky
* 1x zásuvka pro notebooky uzamykatelná na "1" klíč
Položka vč. dopravy a montáže.</t>
  </si>
  <si>
    <t>SŽKK1850</t>
  </si>
  <si>
    <t>Stůl žákovský se 2 zásuvkami pro notebook, pro 2 žáky, 1800dx700hlx760v, kompakt</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</si>
  <si>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2x230V + 2xRJ45
* průchodky
* 2x zásuvka pro notebooky uzamykatelná na "1" klíč
Položka vč. dopravy a montáže.</t>
  </si>
  <si>
    <t>3</t>
  </si>
  <si>
    <t>6</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</si>
  <si>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3x230V + 3xRJ45
* průchodky
* 2x zásuvka pro notebooky uzamykatelná na "1" klíč
Položka vč. dopravy a montáže.</t>
  </si>
  <si>
    <t>SŽKK900h</t>
  </si>
  <si>
    <t>Stůl žákovský pro handicap. žáka, 1000dx700hlx760v, kompakt, se zásuvkou pro notebook</t>
  </si>
  <si>
    <t>8</t>
  </si>
  <si>
    <t>Poznámka k položce:
Kovová kostra jekl min. 40x20-30 tl. 2mm vytvářející masivní stabilní kovový celek,
který je mobilní na kolečkách s aretací.
Kovová kostra opatřená komaxitem.
Obsah kovové kostry:
Bočnice – 2ks vytvářející bok mediového tunelu – celosvařenec.
Příčnice – celkem 5 ks na stůl (3 v horní části pod pracovní desku a 2 v dolní části.
Příčnice s úchyty (min.2ks) na vložení do kovové kostry krycích desek LDT.
Desky:
Desky LDT vkládané do kovové kostry - 2 desky na bočnice,
1 deska na krytování přední strany – na 1/3 výšky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průchodky
* 1x zásuvka pro notebooky uzamykatelná na "1" klíč
* 4x kolečka s aretací
Položka vč. dopravy a montáže.</t>
  </si>
  <si>
    <t>5</t>
  </si>
  <si>
    <t>SUKK1700</t>
  </si>
  <si>
    <t>Stůl učitelský, 1700dx700hlx760v, kompakt</t>
  </si>
  <si>
    <t>10</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</si>
  <si>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3x230V + 2xRJ45
* průchodky
* 1x skřínka zásuvková na techniku a admin (2 zásuvky)
Položka vč. dopravy a montáže.</t>
  </si>
  <si>
    <t>ZapE1</t>
  </si>
  <si>
    <t>Zapojení kabeláže technické výbavy stolů, elektrických boxů s 230V a RJ45</t>
  </si>
  <si>
    <t>12</t>
  </si>
  <si>
    <t>VYBAVENOST - ODKLÁDACÍ PROSTORY</t>
  </si>
  <si>
    <t>7</t>
  </si>
  <si>
    <t>VSsdz400</t>
  </si>
  <si>
    <t>Skříň vysoká 1800x800x400 uzamykatelná na "1" klíč, police, 2 plná dvířka,2 skleněná, tyč na sluchátka</t>
  </si>
  <si>
    <t>14</t>
  </si>
  <si>
    <t>Poznámka k položce:
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Výškově stavitelné plastové nohy nebo sokl LDT - dle výběru zákazníka
Výsuvná tyč na 13 ks sluchátek
Položka vč. dopravy a montáže</t>
  </si>
  <si>
    <t>Ndz400</t>
  </si>
  <si>
    <t>Nástavec skříňový 600x800x400 plná dvířka, uzamykatelný na "1" klíč</t>
  </si>
  <si>
    <t>16</t>
  </si>
  <si>
    <t>Poznámka k položce:
Korpus LDT 18mm, záda sololak, plná dvířka
Police volně stavitelná - 1ks
ABS 2mm na dvířka a přední hrany polic, na pohledové hrany korpusu
ABS 0,5mm na ostatní hrany
Zámek na "1" klíč - 1ks
Položka vč. dopravy a montáže</t>
  </si>
  <si>
    <t>9</t>
  </si>
  <si>
    <t>VSsdz400.1</t>
  </si>
  <si>
    <t>Skříň vysoká 1040/960x1450x350hl atyp vestavná, police, 2 plná dvířka, obložky</t>
  </si>
  <si>
    <t>18</t>
  </si>
  <si>
    <t>Poznámka k položce:
Atyp skříň vestavná do výklenku vč. obložek otvoru. Nutno doměřit na místě.
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Výškově stavitelné plastové nohy nebo sokl LDT - dle výběru zákazníka
Obložky.
Položka vč. dopravy a montáže</t>
  </si>
  <si>
    <t>ŽIDLE</t>
  </si>
  <si>
    <t>ŽUs</t>
  </si>
  <si>
    <t>Židle učitelská výšk. stavitelná, píst, pojízdná, látka</t>
  </si>
  <si>
    <t>20</t>
  </si>
  <si>
    <t>Poznámka k položce:
Židle s prodyšným opěrákem
* vysoký opěrák s integrovaným podhlavníkem
* synchronní mechanismus s aretací v libovolné poloze
* nastavení síly protiváhy
* čalouněná bederní opěrka,
* ocelová chromovaná báze
* kolečka pro měkké povrchy (koberec, lino)
* výškově nastavitelné područky s měkkou
dotykovou plochou
* nosnost 120 kg
Položka vč. dopravy.</t>
  </si>
  <si>
    <t>11</t>
  </si>
  <si>
    <t>ŽŽvr</t>
  </si>
  <si>
    <t>Židle celoplastová žákovská, plynový píst</t>
  </si>
  <si>
    <t>22</t>
  </si>
  <si>
    <t>Poznámka k položce:
Židle žákovská celoplastová - sedák i opěrák - celolitý kus
Plynový píst s kolečky nebo kluzáky - dle volby zákazníka
Nastavitelná výška do 55cm</t>
  </si>
  <si>
    <t>TABULE</t>
  </si>
  <si>
    <t>200x1100Wup</t>
  </si>
  <si>
    <t>Magnetická keramická tabule bez rámu, na stěnu, vysoká mechanická odolnost</t>
  </si>
  <si>
    <t>24</t>
  </si>
  <si>
    <t>Poznámka k položce:
Rozměr cca 1100x2000mm
Keramický povrch
Bez rámu, na liště
Popisovače
Vysoká mechanická odolnost
Záruka min. 20 let
+ příslušenství</t>
  </si>
  <si>
    <t>ICT - ICT dvojučebna 117, 116</t>
  </si>
  <si>
    <t>SŽKK1400</t>
  </si>
  <si>
    <t>Stůl žákovský se zásuvkou pro notebook, mobilní, pro 1 žáka, 1400dx700hlx760v, kompakt</t>
  </si>
  <si>
    <t>Poznámka k položce:
Kovová kostra jekl min. 40x20-30 tl. 2mm vytvářející masivní stabilní kovový celek - mobilní.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2x230V + RJ45
* průchodky
* 1x zásuvka pro notebooky uzamykatelná na "1" klíč
Položka vč. dopravy a montáže.</t>
  </si>
  <si>
    <t>Stůl žákovský demo. se 2 zásuvkami pro notebook, mobilní, pro 2 žáky, 1850dx700hlx760v, kompakt</t>
  </si>
  <si>
    <t>Poznámka k položce:
Kovová kostra jekl min. 40x20-30 tl. 2mm vytvářející masivní stabilní kovový celek - mobilní.
Kovová kostra opatřená komaxitem.
Výškově stavitelné nožky 4ks/1 stůl šroubované do bočnic
Možnost aretovat stoly k sobě.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4x230V + 2xRJ45
* průchodky
* 2x zásuvka pro notebooky uzamykatelná na "1" klíč
Položka vč. dopravy a montáže.</t>
  </si>
  <si>
    <t>SUKK900</t>
  </si>
  <si>
    <t>Učitelské pracoviště 1400dx700hlx760v, 900dx700hlx600v, stůl ICT + stůl na tiskárnu</t>
  </si>
  <si>
    <t>Poznámka k položce:
Učitelské pracoviště -  stůl ICT + stůl na tiskárnu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4x230V + 2xRJ45
* průchodky
* 1x skřínka zásuvková na techniku a admin (2 zásuvky)
Položka vč. dopravy a montáže.</t>
  </si>
  <si>
    <t>SPCKldta1850</t>
  </si>
  <si>
    <t>Stůl na PC 1850x700x760v, s mediovým tunelem na kabeláž a montáž. dvířky</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</si>
  <si>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5x230V +2xRJ45
* průchodky
Položka vč. montáže.</t>
  </si>
  <si>
    <t>Skříň vysoká 1800x800x400 uzamykatelná na "1" klíč, police, 2 plná dvířka, 2 skleněná</t>
  </si>
  <si>
    <t>Poznámka k položce:
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Výškově stavitelné plastové nohy nebo sokl LDT - dle výběru zákazníka
Položka vč. dopravy a montáže</t>
  </si>
  <si>
    <t>JU P11 - Jazyková učebna P11</t>
  </si>
  <si>
    <t>Stůl žákovský se zásuvkou pro notebook, 900dx700hlx760v, kompakt</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</si>
  <si>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2x230V + RJ45
* průchodky
* 1x zásuvka pro notebooky uzamykatelná na "1" klíč
Položka vč. dopravy a montáže.</t>
  </si>
  <si>
    <t>SŽKK900m</t>
  </si>
  <si>
    <t>Stůl žákovský se zásuvkou pro notebook, 900dx700hlx760v, kompakt, mobilní</t>
  </si>
  <si>
    <t>Poznámka k položce:
Kovová kostra jekl min. 40x20-30 tl. 2mm vytvářející masivní stabilní kovový celek,
který je mobilní na kolečkách s aretací.
Kovová kostra opatřená komaxitem.
Obsah kovové kostry:
Bočnice – 2ks vytvářející bok mediového tunelu – celosvařenec.
Příčnice – celkem 5 ks na stůl (3 v horní části pod pracovní desku a 2 v dolní části.
Příčnice s úchyty (min.2ks) na vložení do kovové kostry krycích desek LDT.
Desky:
Desky LDT vkládané do kovové kostry - 2 desky na bočnice,
1 deska na krytování přední strany – na 1/3 výšky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1x zásuvka pro notebooky uzamykatelná na "1" klíč
* 4x kolečka s aretací
Položka vč. dopravy a montáže.</t>
  </si>
  <si>
    <t>SŽKK1000h</t>
  </si>
  <si>
    <t>Stůl žákovský pro handicap. žáka,1000dx700hlx760v, kompakt, se zásuvkou pro notebook</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</si>
  <si>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2x230V + RJ45
* průchodky
* 1x zásuvka pro notebooky uzamykatelná na "1" klíč
Položka vč. dopravy a montáže.</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</si>
  <si>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1/3 výšky stolu,
1 deska na krytování spodní strany,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2x230V + 2x RJ45
* průchodky
* 2x zásuvka pro notebooky uzamykatelná na "1" klíč
Položka vč. dopravy a montáže.</t>
  </si>
  <si>
    <t>SUKK1600</t>
  </si>
  <si>
    <t>Stůl učitelský, 1600dx700hlx760v, kompakt</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</si>
  <si>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3x230V + 2xRJ45
* průchodky
* 1x skřínka zásuvková na techniku a admin (2 zásuvky)
Položka vč. dopravy a montáže.</t>
  </si>
  <si>
    <t>Poznámka k položce:
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Výškově stavitelné plastové nohy nebo sokl LDT - dle výběru zákazníka
Výsuvná tyč na 17 ks sluchátek
Položka vč. dopravy a montáže.</t>
  </si>
  <si>
    <t>KCH S15 - Kabinet chemie S15</t>
  </si>
  <si>
    <t>1 - UČITELSKÉ PRACOVIŠTĚ</t>
  </si>
  <si>
    <t>2 - ODKLÁDACÍ PROSTORY</t>
  </si>
  <si>
    <t>3 - ZÁZEMÍ</t>
  </si>
  <si>
    <t>UČITELSKÉ PRACOVIŠTĚ</t>
  </si>
  <si>
    <t>SPCOldta1800</t>
  </si>
  <si>
    <t>PC stůl + 4 zásuvková skřínka + elektrický panel, s centr.zámkem, vel. 1850x700x760</t>
  </si>
  <si>
    <t>Poznámka k položce:
CeloLDT stůl, LDT 18mm, pohledové hrany ABS 2mm, ostatní 0,5mm
Pracovní deska -  LDT 18mm - tl. min 22mm
OBSAH STOLU:
* elektrický panel s 2x230V + 2xRJ45
* průchodky
* skříňka se 4 zásuvkami na centrální klíč, zásuvkový celovýsuv dřevěný, s tlumením
  - upřesnění zásuvek dle požadavku zákazníka
* nosnost zásuvek 35kg
Položka vč. montáže.</t>
  </si>
  <si>
    <t>Odkládací skříňka 700x700x760v, se zásuvkami, uzamykatelná na "1" klíč</t>
  </si>
  <si>
    <t>Poznámka k položce:
Policová odkládací skříňka s plnými dvířky a zásuvkami
Korpus LDT 18mm, záda sololak, plná dvířka
Police volně stavitelné - 2 ks
ABS 2mm na dvířka a přední hrany polic, na pohledové hrany korpusu
ABS 0,5mm na ostatní hrany
Zámek na "1" klíč - 1ks
Výškově stavitelné plastové nohy nebo sokl LDT - dle výběru zákazníka
2-3 zásuvky na centrální klíč, zásuvkový celovýsuv dřevěný, s tlumením
- upřesnění zásuvek dle požadavku zákazníka
- nosnost zásuvek 35kg
Položka vč. dopravy a montáže.</t>
  </si>
  <si>
    <t>ODKLÁDACÍ PROSTORY</t>
  </si>
  <si>
    <t>VSsdz500</t>
  </si>
  <si>
    <t>Skříň vysoká 1800x800x500 uzamykatelná na "1" klíč, police, 2 plná dvířka, 2 skleněná</t>
  </si>
  <si>
    <t>VSsd300KN</t>
  </si>
  <si>
    <t>Skříň vysoká 1800x800x300 - KNIHOVNA, police, uzamykatelná, sklo/plná dvířka</t>
  </si>
  <si>
    <t>Poznámka k položce:
Korpus LDT 18mm, záda sololak, plná dvířka dole, nahoře skleněná dvířka v rámečku LDT
Police volně stavitelné, 2 dole, 2 nahoře
ABS 2mm na dvířka a přední hrany polic, na pohledové hrany korpusu
ABS 0,5mm na ostatní hrany
Výškově stavitelné plastové nohy nebo sokl LDT - dle výběru zákazníka
Zámek na "1" klíč
Položka vč. dopravy a montáže</t>
  </si>
  <si>
    <t>VSsde500</t>
  </si>
  <si>
    <t>Skříň vysoká 1800x800x500 šatní s central. zámkem, police, šatní tyč</t>
  </si>
  <si>
    <t>Poznámka k položce:
Korpus LDT 18mm, záda sololak, plná dvířka s centrálním zámkem
Police volně stavitelné
Šatní tyč
ABS 2mm na dvířka a přední hrany polic, na pohledové hrany korpusu
ABS 0,5mm na ostatní hrany
Výškově stavitelné plastové nohy nebo sokl LDT - dle výběru zákazníka
Položka vč. dopravy a montáže</t>
  </si>
  <si>
    <t>Ndz500</t>
  </si>
  <si>
    <t>Nástavec skříňový 600x800x500 plná dvířka, uzamykatelný na "1" klíč</t>
  </si>
  <si>
    <t>ZÁZEMÍ</t>
  </si>
  <si>
    <t>1Ka1800kompakt</t>
  </si>
  <si>
    <t>Pracovní a odkládací linka d 1800x600x900v, kompakt 12mm s dřezem a baterií, mikrovl. troubou</t>
  </si>
  <si>
    <t>Poznámka k položce:
Atyp délka 1800 x hl600 x v900 mm + horní skříńky
se skleněnými dvířky d600 x hl300 x v600 mm
Pracovní a odkládací linka celo DTDL tl. 18mm
Korpus LDT 18mm, záda sololak, plná dvířka
Police volně stavitelné
ABS 2mm na dvířka a přední hrany polic, na pohledové hrany korpusu
ABS 0,5mm na ostatní hrany
Výškově stavitelné plastové nohy nebo sokl LDT - dle výběru zákazníka
Pracovní deska - kompakt tl. 12mm
Lišta u zdi + koncovky
2 ks dolní skřínky s plnými dvířky a policemi
1 ks skřínka se 4 zásuvkami, zásuvkový celovýsuv dřevěný, s tlumením
3 ks horní skříňky s prosklenými dvířky a policemi d600 x hl300 x v 600 mm
Použité závěsy - s tlumením
Zámek na "1" klíč
* Mikrovlná trouba
* polypropylenový dřez laboratorní
Vnější průměr: 540 mm, 335 mm, 240 mm
Vnitřní průměr: 480 mm, 275 mm, 230 mm
* laboratorní baterie
* zásobník na papírové utěrky
* dávkovač mýdla
Položka vč. dopravy a montáže</t>
  </si>
  <si>
    <t>VodaodpadZAP1</t>
  </si>
  <si>
    <t>Zapojení mediových prvků na rozvody, dřezy, baterie a další mediové prvky ZTI</t>
  </si>
  <si>
    <t>VodaodpadZAP4</t>
  </si>
  <si>
    <t>Zapojení pracovní linky, na stávající přívod, ev. rozbočení</t>
  </si>
  <si>
    <t>Poznámka k položce:
Položka obsahuje materiál a montáž.
Položka vč. dopravy</t>
  </si>
  <si>
    <t>LCH S13 - Laboratoř chemie S13</t>
  </si>
  <si>
    <t>1 - OLBOUSTRANNÉ  LABORATORNÍ  PRACOVIŠTĚ</t>
  </si>
  <si>
    <t>2 - OSTATNÍ  LABORATORNÍ  VYBAVENÍ</t>
  </si>
  <si>
    <t>3 - OSTATNÍ  VYBAVENÍ</t>
  </si>
  <si>
    <t>4 - PRACOVNÍ  LINKA + prostor pro handicap. student</t>
  </si>
  <si>
    <t>OLBOUSTRANNÉ  LABORATORNÍ  PRACOVIŠTĚ</t>
  </si>
  <si>
    <t>1LO</t>
  </si>
  <si>
    <t>Oboustr.labor. pracoviště s nástavbou a skříňkami, 1200x1400x900v, celoplošná ultratenká dlažba UTD</t>
  </si>
  <si>
    <t>Poznámka k položce:
Kovová konstrukce stolu kotvená do podlahy (jekl 40 x 20 mm);  povrchová úprava komaxit,
výškově stavitelné nožky, otvory pro upevnění do podlahy
Pracovní deska z chemicky odolné celoplošné ultratenké dlažby tl. 5mm s milimetrovým
podlepením laminátem - zpevněná, doložit certifikátem
Hrany nerezové zaoblené do tvaru "L" nebo "U"
LDT na skříňky, opláštění stolů apod. - tl. 18mm
ABS 2mm na dvířka skříněk; 0,5mm na ostatní části nábytku
celkem 4ks skříněk
Všechny skříňky umístěné pod kovovou kostrou stolu jsou na výškově stavitelných nožkách
(mohou být samostatné skříňky nebo dvouskříňky)
Každá skřínka obsahuje 3 zásuvky, zásuvkový celovýsuv dřevěný, s tlumením - nosnost 30kg
Stůl obsahuje médiový tunel pro vedení rozvodů médií o hloubce  min.200mm, skříňky jsou
do hloubky cca 550-600 mm a tvoří záda médiového tunelu. Médiový tunel má boční krytování
s větrací mřížkou.
Médiová nástavba s 2  sloupky na žákovském pracovišti:
Mezi sloupky 2 desky z chemicky odolné ultratenké dlažby tl. 5mm, doložit certifikátem
Hrany nerezové zaoblené do tvaru "L"
Hloubka polic 200-300 mm, výška 600 mm (včetně police) - 2 police - 2ks
Stůl obsahuje 2x médiový sloupek (200 x 200 mm x výška 600 mm)
Na jednom médiovém sloupku je 1x elektrobox s 3x230V s víkem
 - celkem na pracovišti 2ks Eboxů
Vlastní osvětlení ( pod policí)  např. LED pás
Dodávka obsahuje montáž a dopravu</t>
  </si>
  <si>
    <t>1LO.1</t>
  </si>
  <si>
    <t>Oboustr.labor. pracoviště s nástavbou a skříňkou, na VAKUUM, 1200x1400x900v,ultratenká dlažba UTD</t>
  </si>
  <si>
    <t>Poznámka k položce:
Kovová konstrukce stolu kotvená do podlahy (jekl 40 x 20 mm); , povrchová úprava komaxit,
výškově stavitelné nožky, otvory pro upevnění do podlahy
Pracovní deska z chemicky odolné celoplošné ultratenké dlažby tl. 5mm s milimetrovým
podlepením laminátem - zpevněná, doložit certifikátem
Hrany nerezové zaoblené do tvaru "L" nebo "U"
LDT na skříňky, opláštění stolů apod. - tl. 18mm
ABS 2mm na dvířka skříněk; 0,5mm na ostatní části nábytku
celkem 4ks skříněk - 3 skřínky s 3 zásuvkami, 1 skříňka pro VAKUUM
Všechny skříňky umístěné pod kovovou kostrou stolu jsou na výškově stavitelných nožkách
(mohou být samostatné skříňky nebo dvouskříňky)
Každá skřínka obsahuje 3 zásuvky, zásuvkový celovýsuv dřevěný, s tlumením - nosnost 30kg
Stůl obsahuje médiový tunel pro vedení rozvodů médií o hloubce  min.200mm, skříňky jsou
o hloubky cca 550-600 mm a tvoří záda médiového tunelu. Médiový tunel má boční krytování
s větrací mřížkou.
Médiová nástavba s 2  sloupky na žákovském pracovišti:
Mezi sloupky 2 desky z chemicky odolné ultratenké dlažby tl. 5mm, doložit certifikátem
Hrany nerezové zaoblené do tvaru "L"
Hloubka polic 200-300 mm, výška 600 mm (včetně police) - 2 police - 2ks
Stůl obsahuje 2x médiový sloupek (200 x 200 mm x výška 600 mm)
Na jednom médiovém sloupku je 1x elektrobox s 3x230V s víkem
 - celkem na pracovišti 2ks Eboxů
Vlastní osvětlení (pod policí)  např. LED pás
Dodávka obsahuje montáž a dopravu</t>
  </si>
  <si>
    <t>01</t>
  </si>
  <si>
    <t>Box pro napájení LED osvětlení, nad demonstračním pracovištěm</t>
  </si>
  <si>
    <t>s</t>
  </si>
  <si>
    <t>Poznámka k položce:
umístit do horní skřínky</t>
  </si>
  <si>
    <t>MUKutd650/900v</t>
  </si>
  <si>
    <t>Oboust.mycí stůl s celoplošnou ultratenkou dlažbou, 1400x1180hlx900v, uzamykatelný na "1" klíč</t>
  </si>
  <si>
    <t>Poznámka k položce:
Kovová kostra jekl min. 40x20-30 tl. 2mm vytvářející masivní stabilní kovový celek.
Kovová kostra opatřená komaxitem.
Obsah kovové kostry:
Bočnice - 2ks vytvářející bok mediového tunelu - celosvařenec.
Otvory pro uchycení do podlahy min. 2ks na bočnici.
Bočnice též obsahuje 2ks výškově stavitelné nožky s plastovou hlavou.
Příčnice -- příčnice musí tvořit mediový tunel nebo skřínku.
Příčnice s úchyty (min.2ks) na vložení do kovové kostry krycích desek LDT.
Desky:
Desky LDT vkládané do kovové kostry - 2 desky na bočnice, 1 deska na krytování zadní strany
Desky jsou na celou výšku stolu, pracovní desky se uchycují skrz otvory
v horních příčnicích a horní části bočnic.
Přední strana (strana u učitele) jsou dvířka.
LDT 18mm + ABS 0,5mm
Pracovní deska:
Pracovní deska celoplošná (beze spár) ultratenká dlažba - odolná proti mechanickému
poškození, oděru, nárazu, vlhkosti, barevná stálost, odolnost vůči teplu, chemikáliím.
Tl. 5mm, lepená na DTD min. 22mm tl.
Nerezové hrany se zvýšeným zaobleným okrajem - tvar "U" - kolem celého stolu, všech stran.
Doložit certifikátem.
Zámek na "1" klíč  2x
Položka vč. montáže a dopravy.</t>
  </si>
  <si>
    <t>Bat labor</t>
  </si>
  <si>
    <t>Laboratorní baterie na teplou/studenou vodu, v 250mm, olivka + perlátor</t>
  </si>
  <si>
    <t>Poznámka k položce:
Lesklý epoxidový povrch, odolná proti chemikáliím a UV záření.
Obsahuje výměnné prvky - olivku a perlátor.
Výška 250mm.</t>
  </si>
  <si>
    <t>Dřez PP</t>
  </si>
  <si>
    <t>Dřez laboratorní polypropylenový, vsazený do pracovní plochy</t>
  </si>
  <si>
    <t>Poznámka k položce:
Vnější průměr: 540 mm, 335 mm, 240 mm
Vnitřní průměr: 480 mm, 275 mm, 230 mm
sifon</t>
  </si>
  <si>
    <t>VR</t>
  </si>
  <si>
    <t>Výtokové ramínko pákové, epoxidový povrch, odolný UV</t>
  </si>
  <si>
    <t>Vy</t>
  </si>
  <si>
    <t>Výlevka laboratorní, polypropylenová, 250x100x147mm, chemicky odolná</t>
  </si>
  <si>
    <t>VS20</t>
  </si>
  <si>
    <t>Vakuová jednotka s manuální regulací, tlak 0.8 kPa, cca 20l/min., vč. ROZVODŮ</t>
  </si>
  <si>
    <t>Poznámka k položce:
Digitální vakuometr
Stojan
Odlučovač
Kondenzační jednotka
Obsahem položky je provedení rozvodů do labor. stolů, zapojení na kohouty, zaškolení, montáž, oživení celého systému.
Položka obsahuje také materiál pro rozvody, montáž a dopravu</t>
  </si>
  <si>
    <t>VSkohout</t>
  </si>
  <si>
    <t>Dvoukohout laboratorní pro vakuum</t>
  </si>
  <si>
    <t>Poznámka k položce:
Tělo mosaz, madlo potah PP
tlak cca 9bar</t>
  </si>
  <si>
    <t>13</t>
  </si>
  <si>
    <t>VodaodpadZAP3</t>
  </si>
  <si>
    <t>Zapojení oboustranného mycího pracoviště, na stávající přívod, ev. rozbočení</t>
  </si>
  <si>
    <t>26</t>
  </si>
  <si>
    <t>OSTATNÍ  LABORATORNÍ  VYBAVENÍ</t>
  </si>
  <si>
    <t>DKutdPVE1200</t>
  </si>
  <si>
    <t>Digestoř, prosklená ze 4 stran, š1200, prac.plocha celoplošná ultratenká dlažba UTD</t>
  </si>
  <si>
    <t>28</t>
  </si>
  <si>
    <t>Poznámka k položce:
Velikost š900x700hlx2700mm v
1200x700x2700mm
Celek je skrz otvory ve spodní části bočniceukotven do podlahy.
Kotvení na vruty nebo turbošroub min. délka 70mm - dle typu podlahy.
Kovová kostra opatřená komaxitem.
Obsah kovové kostry:
Bočnice - 2ks vytvářející bok mediového tunelu - celosvařenec.
Otvory pro uchycení do podlahy min. 2ks na bočnici.
Bočnice též obsahuje 2ks výškově stavitelné nožky s plastovou hlavou.
Příčnice - celkem 4 ks na stůl (2 v horní části pod pracovní desku a 2 v dolní části.
Příčnice s úchyty (min.3ks) na vložení do kovové kostry krycích desek LDT.
Desky:
Desky LDT vkládané do kovové kostry
- 2 desky na bočnice
- 2 desky na krytování přední a zadní strany
- platné pro spodní a horní část digestoře
LDT 18mm + ABS 0,5mm
Pracovní deska celoplošná (beze spár) ultratenká dlažba.
Je odolná proti mechanickému poškození, oděru, nárazu, vlhkosti,  barevná stálost,
odolnost vůči teplu, chemikáliím.
Tl. 5mm, lepená na DTD min. 22min.tl.
Střední část je celoprosklená, výsuvný mechanismus z jedné strany digesotře
Obsah stolu:
Ve stole zabudovaná:
1x  chemicky odolná obdélníková výlevka z polypropylenu
1 x výtokové ramínko  na studenou vodu s pákovým ovládáním
Zásuvka 230 + vypínač +  1x Regulátor otáček 1,5A 345W
- vše vsazeno do celkové lišty na vrchní stranu digestoře ve spodní části pod pracovní deskou
1x osvětlení IP65, 18W
1x Ventilátor radiální Q150mm, příkon 70 W, o kapacitě min. 300m3/hod
Spodní část dělená na rozvody medií.
Spodní část má 1-2 dvířka podle počtu medií.
Všechna dvířka uzamykatelná na "1" klíč.
Položka vč. dopravy a montáže</t>
  </si>
  <si>
    <t>30</t>
  </si>
  <si>
    <t>VodaodpadZAP3.1</t>
  </si>
  <si>
    <t>Zapojení digestoře, na stávající přívod, ev. rozbočení</t>
  </si>
  <si>
    <t>32</t>
  </si>
  <si>
    <t>17</t>
  </si>
  <si>
    <t>1U</t>
  </si>
  <si>
    <t>Atypový pult pro učitele, v900x700x700hl</t>
  </si>
  <si>
    <t>34</t>
  </si>
  <si>
    <t>Poznámka k položce:
Pult pro učitele pro práci vestoje,
* elektrický panel s 3x230V + RJj45
* pod pultem skřínka 3 - 4 zásuvky, zásuvkový celovýsuv dřevěný, s tlumením
* průchodka
Položka vč. dopravy amontáže</t>
  </si>
  <si>
    <t>VS</t>
  </si>
  <si>
    <t>Váhový stůl kotvený do zdi 1600x700x900v, celoplošná ultratenká dlažba UTD</t>
  </si>
  <si>
    <t>36</t>
  </si>
  <si>
    <t>Poznámka k položce:
Váhový stůl kotvený do zdi
Masivní kovový rám z jeklu 40x20, komaxitovaný povrch
Pracovní plocha z ultratenké celoplošné dlažby
Lemování stolu - nerezová hrana "U"
Okolní opláštění z LDT. Samonosný skelet.
Položka vč. dopravy a montáže</t>
  </si>
  <si>
    <t>OSTATNÍ  VYBAVENÍ</t>
  </si>
  <si>
    <t>19</t>
  </si>
  <si>
    <t>VSsdz700</t>
  </si>
  <si>
    <t>Skříň vysoká 1800x800x700hl, police, 2 plná dvířka, 2 skleněná,uzamykatelná</t>
  </si>
  <si>
    <t>38</t>
  </si>
  <si>
    <t>Poznámka k položce:
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Položka vč. dopravy a montáže</t>
  </si>
  <si>
    <t>Ndz700</t>
  </si>
  <si>
    <t>Nástavec skříňový 600x800x700hl, plná dvířka, uzamykatelný na "1" klíč</t>
  </si>
  <si>
    <t>40</t>
  </si>
  <si>
    <t>VSdz700</t>
  </si>
  <si>
    <t>Skříň vysoká 1800x1000x700hl, uzamykatelná , 5x police, 2 plná dvířka     ATYP</t>
  </si>
  <si>
    <t>42</t>
  </si>
  <si>
    <t>Poznámka k položce:
Korpus LDT 18mm, záda sololak, plná dvířka dole i nahoře
Police volně stavitelné, 2 dole, 2 nahoře
ABS 2mm na dvířka a přední hrany polic, na pohledové hrany korpusu
ABS 0,5mm na ostatní hrany
Uzamykatelná
Výškově stavitelné plastové nohy nebo sokl LDT - dle výběru zákazníka
Položka vč. dopravy a montáže</t>
  </si>
  <si>
    <t>PRACOVNÍ  LINKA + prostor pro handicap. student</t>
  </si>
  <si>
    <t>1KaUTD</t>
  </si>
  <si>
    <t>Pracovní a odkládací linka cca d3000-3130x700x900v, oční sprchou, mikrovl. troubou, myčkou, UTD</t>
  </si>
  <si>
    <t>44</t>
  </si>
  <si>
    <t>Poznámka k položce:
Atyp délka 3000-3130 x hl.700 x 900mm výška + horní skříńky
se skleněnými dvířky 590-700 x hl300 x v600 mm
Pracovní a odkládací linka celo DTDL tl. 18mm
Korpus LDT 18mm, záda sololak, plná dvířka
Police volně stavitelné
ABS 2mm na dvířka a přední hrany polic, na pohledové hrany korpusu
ABS 0,5mm na ostatní hrany
Výškově stavitelné plastové nohy nebo sokl LDT - dle výběru zákazníka
Pracovní deska z chemicky odolné celoplošné ultratenké dlažby tl. 5mm
 s milimetrovým podlepením laminátem - zpevněná, doložit certifikátem
Hrany nerezové zaoblené do tvaru "L" nebo "U"
4 ks dolní skřínky s plnými dvířky a policemi
1 ks 4 zásuvková skřínka, zásuvkový celovýsuv dřevěný, s tlumením
5 ks horní skříňky s prosklenými dvířky a policemi d590-700 x hl300 x v600 mm
Použité závěsy - s tlumením
Zámek na "1" klíč
* mikrovlná trouba
* polypropylenový dřez laboratorní
    - vnější průměr: 540 mm, 335 mm, 240 mm
    - vnitřní průměr: 480 mm, 275 mm, 230 mm
* laboratorní baterie
* 2 ks polypropylenová výlevka laboratorní
    - vnější průměr: 300 mm, 150 mm, 150 mm
    - vnitřní průměr: 250 mm, 100 mm, 147 mm
* 2 ks výtokové ramínko
* zásobník na papírové utěrky
* dávkovač mýdla
* koše na říděný odpad 3ks s víkem, výsuvné
* vestavná myčka
* oční výsuvná sprcha  1ks
* výlevka laboratorní    2ks
* laboratorní pákové výtokové ramínko    2ks
Položka vč. dopravy a montáže</t>
  </si>
  <si>
    <t>23</t>
  </si>
  <si>
    <t>SŽKK2000CH</t>
  </si>
  <si>
    <t>Stůl žákovský demonstrační pro handicap. studenta, 2000dx800hlx760v, ultratenká celoplošná dlažba</t>
  </si>
  <si>
    <t>46</t>
  </si>
  <si>
    <t>Poznámka k položce:
Kovová kostra jekl min. 40x20-30 tl. 2mm vytvářející masivní stabilní kovový celek.
Kovová kostra opatřená komaxitem.
Obsah kovové kostry:
Bočnice - 2ks vytvářející bok mediového tunelu - celosvařenec.
Otvory pro uchycení do podlahy min. 2ks na bočnici.
Bočnice též obsahuje 2ks výškově stavitelné nožky s plastovou hlavou.
Příčnice - příčnice musí tvořit mediový tunel nebo skříňku.
Příčnice s úchyty (min.2ks) na vložení do kovové kostry krycích desek LDT.
Desky:
Desky LDT vkládané do kovové kostry - 2 desky na bočnice, 1 deska na krytování zadní strany
Desky jsou na celou výšku stolu, pracovní desky se uchycují skrz otvory
v horních příčnicích a horní části bočnic.
LDT 18mm + ABS 0,5mm
Pracovní deska z chemicky odolné celoplošné ultratenké dlažby tl. 5mm s milimetrovým
podlepením laminátem - zpevněná, doložit certifikátem
Hrany nerezové zaoblené do tvaru "L" nebo "U"
* montážní dvířka na "1" klíč na mediovém tunelu
Položka vč. dopravy a montáže.</t>
  </si>
  <si>
    <t>48</t>
  </si>
  <si>
    <t>25</t>
  </si>
  <si>
    <t>50</t>
  </si>
  <si>
    <t>PU 118 - Polytechnická učebna 118</t>
  </si>
  <si>
    <t xml:space="preserve">2 - VYBAVENOST -  PŘÍPRAVNÁ A ODSÁVACÍ </t>
  </si>
  <si>
    <t>SŽKK1200m</t>
  </si>
  <si>
    <t>Stůl žákovský demonstrační, mobilní, 1200dx550hlx760v, kompakt</t>
  </si>
  <si>
    <t>Poznámka k položce:
Kovová kostra jekl min. 40x20-30 tl. 2mm vytvářející masivní stabilní kovový celek - mobilní.
Kovová kostra opatřená komaxitem.
Kolečka s aretací šroubovaná do bočnic 4 ks
Obsah kovové kostry:
Bočnice – 2ks vytvářející bok mediového tunelu – celosvařenec.
Otvory pro uchycení do podlahy min. 2ks na bočnici.
Bočnice též obsahuje 2ks výškově stavitelné nožky s plastovou hlavou.
Příčnice – celkem 3 ks na stůl (2 v horní části pod pracovní desku a1 v dolní části
Desky:
Desky LDT vkládané do kovové kostry – 2 desky na bočnice,
1 deska na krytování přední strany - na 1/3 výšky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4x kolečka s aretací
Položka vč. dopravy a montáže</t>
  </si>
  <si>
    <t>SŽKK1200</t>
  </si>
  <si>
    <t>Pracovní plocha demonstrační u stěny, 3640dx700hlx760v, kompakt, kovové kostry</t>
  </si>
  <si>
    <t>Poznámka k položce:
Kovová kostra jekl min. 40x20-30 tl. 2mm vytvářející masivní stabilní kovový celek,
Kovová kostra opatřená komaxitem
KOVOVÁ KOSTRA složená z částí a šroubováná na místě
Pracovní desky se uchycují skrz otvory v horních příčnicích a horní části bočnic.
Pracovní deska – kompakt tl. 12mm, zaoblené rohy a sražené hrany.
Kompakt odolný proti praskání, oděru, nárazu, vlhkosti,  barevná stálost, odolnost vůči teplu.
Pracovní deska může být dělená na 2 části
Položka vč. dopravy a montáž</t>
  </si>
  <si>
    <t>D2500a</t>
  </si>
  <si>
    <t>Stůl dílenský  2490-2500x800x850, buková spárovka, vč. montáže  ATYP</t>
  </si>
  <si>
    <t>Poznámka k položce:
Pracovní deska z buková spárovka (tloušťka min. 40 mm)
Masivní kovová kostra opatřená komaxitem - jekl 40x40 apod. - kotvená do podlahy
Kovová kostra jekl min. tl.l. 2mm vytvářející masivní stabilní kovový celek,
který je skrz otvory ve spodní části bočnice ukotven do podlahy. Kotvení na vruty
nebo turbošroub min. délka 70mm - podle typu podlahy.
Kovová kostra opatřená komaxitem.
Kovový rám pod pracovní desku - celosvařený - jekl 40x20-30mm tl.2
4x Nohy 40x40 tl.2
2x Středová noha  jekl 40x40 tl.2 - na délce 2500mm
Výškově stavitelné nožky 6ks/1 stůl šroubované do bočnic
Boční vzpěry noh - jekl 40x40 tl.2
Položka vč. dopravy a montáže.</t>
  </si>
  <si>
    <t>SŽKK1800</t>
  </si>
  <si>
    <t>Stůl žákovský demo. se 2 zásuvkami pro notebook, pro 2 žáky, mobilní, 1800dx700hlx760v, kompakt</t>
  </si>
  <si>
    <t>Poznámka k položce:
Kovová kostra jekl min. 40x20-30 tl. 2mm vytvářející masivní stabilní kovový celek - mobilní.
Kovová kostra opatřená komaxitem.
Výškově stavitelné nožky 4ks/1 stůl šroubované do bočnic
Možnost aretovat stoly k sobě.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4x 230V + 2x RJ45
* průchodky
* 2x zásuvka pro notebooky uzamykatelná na "1" klíč
Položka vč. dopravy a montáže.</t>
  </si>
  <si>
    <t>SŽKK1000</t>
  </si>
  <si>
    <t>Stůl žákovský demonstrační, mobilní, pro 1 žáka, 1000dx700hlx760v, kompakt</t>
  </si>
  <si>
    <t>Poznámka k položce:
Kovová kostra jekl min. 40x20-30 tl. 2mm vytvářející masivní stabilní kovový celek - mobilní.
Kovová kostra opatřená komaxitem.
Výškově stavitelné nožky 4ks/1 stůl šroubované do bočnic
Možnost aretovat stoly k sobě.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2x 230V + RJ45
* průchodky
Položka vč. dopravy a montáže.</t>
  </si>
  <si>
    <t>Stůl učitelský demonstrační, 900dx700hlx760v, kompakt</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</si>
  <si>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elektrický panel s 3x230V + RJ45
* průchodky
* 1x zásuvka pro notebooky uzamykatelná na "1" klíč
Položka vč. dopravy a montáže.</t>
  </si>
  <si>
    <t xml:space="preserve">VYBAVENOST -  PŘÍPRAVNÁ A ODSÁVACÍ </t>
  </si>
  <si>
    <t>1D-paj-kompakt</t>
  </si>
  <si>
    <t>Pracovní a odkládací linka d 2030x700x900v, kompakt, 12mm s 2 dřezy a baterie, odsávání</t>
  </si>
  <si>
    <t>Poznámka k položce:
Atyp délka 2030 x hl. 700 x 900mm výška + horní skříńky se skleněnými dvířky hl 300mm
Pracovní a odkládací linka celo DTDL tl. 18mm
Korpus LDT 18mm, záda sololak, plná dvířka
Police volně stavitelné
ABS 2mm na dvířka a přední hrany polic, na pohledové hrany korpusu
ABS 0,5mm na ostatní hrany
Výškově stavitelné plastové nohy nebo sokl LDT - dle výběru zákazníka
Pracovní deska - kompakt tl. 12mm
Lišta u zdi + koncovky
2 ks dolní skřínky s plnými dvířky a policemi
1 ks skřínka se  4 zásuvkami
2 ks horní skříňky s prosklenými dvířky a policemi d650-700 x hl300 x v600 mm
1 ks horní skřínky d700 x hl450 x v600 mm pro umístění odsávacího agregátu
Použité závěsy - s tlumením
Zámek na "1" klíč
Obsah:
* 2x  polypropylenový dřez laboratorní
Vnější průměr: 540 mm, 335 mm, 240 mm
Vnitřní průměr: 480 mm, 275 mm, 230 mm
* 2x laboratorní baterie
*1x  zásobník na papírové utěrky
*1x  dávkovač mýdlo
* 3x koše na tříděný odpad s víkem výsuvné
* odsávací jednotka s dvěma ohebnými rameny, předfiltrem a kombi filtrem, průtok vzduchu cca 150-180m2/hod, tlak 30 mbar, 230V
Položka vč. dopravy a montáže</t>
  </si>
  <si>
    <t>Horní skřínka</t>
  </si>
  <si>
    <t>Poznámka k položce:
Korpus LDT 18mm, záda sololak, plná dvířka
Police volně stavitelná - 1ks
ABS 2mm na dvířka a přední hrany polic, na pohledové hrany korpusu
ABS 0,5mm na ostatní hrany
Zámek na "1" klíč - 1ks
(Celkem na stěně je 6ks skříněk na délku podél zdi cca 4510 x hl300 x v600 mm
- nutno doměřit na místě)
Obsah skřínky:
LED pásek vede po celé délce skříněk - zdroj pro napájení LED pásku
je umístěný v ATYP skříni
Položka vč. dopravy a montáže</t>
  </si>
  <si>
    <t>Spda</t>
  </si>
  <si>
    <t>Skříň atyp s posuvnými dveřmi a osvětením uvnitř, š6000x700hlx2400v, pro 3D tiskárny a další</t>
  </si>
  <si>
    <t>Poznámka k položce:
Atyp skříň s posuvnými dveřmi a osvětlením uvnitř
LDT18mm
Posuvné plné dveře - 5-6 dílů
Uzamykatelná
Policová
Na bok skříně umístit háčky - cca 8 dvojháčků
Výška spodní části je 850 mm. Po celé délce jsou zásuvky š600. Na výšku jsou
vždy 3 zásuvky s pojezdy s tlumením a nosností 45kg:
1. spodní zásuvka v 400mm
2. zásuvka v 250mm
3. horní zásuvka v 200mm
Výška střední části je 600 mm. Zprava po délce jsou 2 policové systémy š600
pro umístění 2 ks 3D tiskáren a 6 policových systémů š800 pro umístění další techniky.
Police volně umístitelné. Pojezdy s tlumením a nosností 45kg. LED pásky uvnitř
na osvětlení - 8 ks. Zdroj pro napájení LED pásků.
Výška horní části je 600 mm. Po celé šířce jsou volně stavitelné police.
Položka vč. materiálu, dopravy a montáže.</t>
  </si>
  <si>
    <t>1F</t>
  </si>
  <si>
    <t>Popisovatelná folie na dveře skříní, 80x60cm + fix, mazatelná</t>
  </si>
  <si>
    <t>Poznámka k položce:
Drží díky elektrostatické síle na dveřích skříní
Popisovatelná a mazatelná
Plně recyklovatelná.</t>
  </si>
  <si>
    <t>ŽD sroub/kluz</t>
  </si>
  <si>
    <t>Židle dílenská, kulatý sedák překližka, kov. kříž, šroubovice, kluzáky</t>
  </si>
  <si>
    <t>Poznámka k položce:
Položka vč. dopravy.</t>
  </si>
  <si>
    <t>TP300/100</t>
  </si>
  <si>
    <t>Tabule s 2 plochami 300x100 cm BÍLÁ - pylon, keramická, na fixy, s montáží</t>
  </si>
  <si>
    <t>Poznámka k položce:
Tabule s 2  plochami s vysoce odolným keramickým povrchem nejvyšší kvality
vhodným pro intenzivní popis fixem.
Keramický povrch e3 je vhodný pro nejvyšší zatížení nejen pro školy a vzdělávací instituce,
při běžném provozu je téměř nezničitelný.
Plocha je velmi dobře stíratelná, odolná proti poškrábání a snadno se udržuje.
Barva povrchu bílá.
Díky sendvičové konstrukci se tabule nekroutí.
Tabule je opatřena plastovými rohy
Tloušťka tabule je cca 20 mm.
Tabule je upevněna na hliníkových pylonových sloupech délky 290-300 cm.
Položka vč. dopravy.</t>
  </si>
  <si>
    <t>PCH S12 - Přípravna chemie S12</t>
  </si>
  <si>
    <t>PC stůl + 4 zásuvková skřínka + elektrický box, s centr.zámkem, vel. 1800x700x760</t>
  </si>
  <si>
    <t>Poznámka k položce:
CeloLDT stůl, LDT 18mm, pohledové hrany ABS 2mm, ostatní 0,5mm
Pracovní deska -  LDT 18mm - tl. min 22mm
OBSAH STOLU:
* elektropanel s 3x230V + 2xRJ45
* průchodky
* skříňka se 4 zásuvkami na centrální klíč, zásuvkový celovýsuv dřevěný, s tlumením
* nosnost zásuvek 35kg
Položka vč. montáže.</t>
  </si>
  <si>
    <t>SPCOldta 1300</t>
  </si>
  <si>
    <t>Stůl na tiskárnu 1300x700x760, skříňka s 2-3 zásuvkami +2 horní prosklené skříňky</t>
  </si>
  <si>
    <t>Poznámka k položce:
CeloLDT stůl, LDT 18mm, pohledové hrany ABS 2mm, ostatní 0,5mm
Pracovní deska -  LDT 18mm - tl. min 22mm
OBSAH STOLU:
* skříňka se 2-3 zásuvkami na centrální klíč, zásuvkový celovýsuv dřevěný, s tlumením
* nosnost zásuvek 35kg
2 horní skříňky s prosklenými dvířky d650 x hl400 x v600 mm, uzamykatelné na "1" klíč
Položka vč. montáže.</t>
  </si>
  <si>
    <t>VSsdz500.1</t>
  </si>
  <si>
    <t>Skříň vysoká 1800x700x500  atyp, police, 2 plná dvířka, 2 skleněná, uzamykatelná</t>
  </si>
  <si>
    <t>VSsde600</t>
  </si>
  <si>
    <t>Skříň vysoká 1800x800x600 šatní s central. zámkem, police, šatní tyč, zrcadlo</t>
  </si>
  <si>
    <t>Poznámka k položce:
Korpus LDT 18mm, záda sololak, plná dvířka s centrálním zámkem
Police volně stavitelné
Šatní tyč
Zrcadlo na dvířka 30x120 cm
ABS 2mm na dvířka a přední hrany polic, na pohledové hrany korpusu
ABS 0,5mm na ostatní hrany
Výškově stavitelné plastové nohy nebo sokl LDT - dle výběru zákazníka
Položka vč. dopravy a montáže</t>
  </si>
  <si>
    <t>Ndz500.1</t>
  </si>
  <si>
    <t>Nástavec skříňový 600x700x500  atyp, uzamykatelný na "1" klíč, plná dvířka</t>
  </si>
  <si>
    <t>1Ka1700kompakt</t>
  </si>
  <si>
    <t>Pracovní a odkládací linka d1700x600x900v,kompakt, s lednicí, dřezem a baterií, mikrovl. troubou</t>
  </si>
  <si>
    <t>Poznámka k položce:
Atyp délka 1700 x hl600 x v900 mm + horní skříńky se skleněnými dvířky d850 x hl300 x v600 mm
Pracovní a odkládací linka celo DTDL tl. 18mm
Korpus LDT 18mm, záda sololak, plná dvířka
Police volně stavitelné
ABS 2mm na dvířka a přední hrany polic, na pohledové hrany korpusu
ABS 0,5mm na ostatní hrany
Výškově stavitelné plastové nohy nebo sokl LDT - dle výběru zákazníka
Pracovní deska - kompakt tl. 12mm
Lišta u zdi + koncovky
1 ks dolní skřínky s plnými dvířky a policemi
1 ks skřínka se 4 zásuvkami, zásuvkový celovýsuv dřevěný, s tlumením
2 ks horní skříňky s prosklenými dvířky a policemi d850 x hl300 x v600 mm
Použité závěsy - s tlumením
Zámek na "1" klíč
* Mikrovlnná trouba
* polypropylenový dřez laboratorní
Vnější průměr: 540 mm, 335 mm, 240 mm
Vnitřní průměr: 480 mm, 275 mm, 230 mm
* laboratorní baterie
* zásobník na papírové utěrky
* dávkovač mýdla
* vestavná mini lednička
Položka vč. dopravy a montáže</t>
  </si>
  <si>
    <t>PPCH S14 - Přípravna pro pokusy z chemie S14</t>
  </si>
  <si>
    <t>1LO1850</t>
  </si>
  <si>
    <t>Oboustr.labor. pracoviště s el. boxem a skříňkami, 1850x1400x900v, celoplošná ultratenká dlažba UTD</t>
  </si>
  <si>
    <t>Poznámka k položce:
Kovová konstrukce stolu kotvená do podlahy (jekl 40 x 20 mm); , povrchová úprava komaxit,
výškově stavitelné nožky, otvory pro upevnění do podlahy
Pracovní deska z chemicky odolné celoplošné ultratenké dlažby tl. 5mm s milimetrovým
podlepením laminátem - zpevněná, doložit certifikátem
Hrany nerezové zaoblené do tvaru "L" nebo "U"
LDT na skříňky, opláštění stolů apod. - tl. 18mm
ABS 2mm na dvířka skříněk; 0,5mm na ostatní části nábytku
celkem 6 ks skříněk
Všechny skříňky umístěné pod kovovou kostrou stolu jsou na výškově stavitelných nožkách
(mohou být samostatné skříňky nebo dvouskříňky)
Každá skřínka obsahuje 3 zásuvky, zásuvkový celovýsuv dřevěný, s tlumením - nosnost 30kg
Pracovní deska přesahuje skříňky min. o 100 mm.
Stůl obsahuje médiový tunel pro vedení rozvodů médií o hloubce  min.200mm, skříňky jsou
do hloubky cca 400-450 mm a tvoří záda médiového tunelu. Médiový tunel má boční
krytování s větrací mřížkou.
Na každé straně stolu je 1x elektrický panel s 3x230V - celkem na pracovišti 2ks el. panelů .
Dodávka obsahuje montáž a dopravu</t>
  </si>
  <si>
    <t>ŽD sroubovice</t>
  </si>
  <si>
    <t>Židle labor., kulatý sedák plast/dřevo, kov. kříž,, šroubovice/píst, kluzáky/kolečka</t>
  </si>
  <si>
    <t>Poznámka k položce:
Volitelné dle výběru zákazníka - šroubovice/píst, kluzáky/kolečka,kulatý sedák plast/dřevo,
Položka vč. dopravy.</t>
  </si>
  <si>
    <t>Oboust.mycí stůl s celoplošnou ultratenkou dlažbou, 1400x300hlx900v, uzamykatelný na "1" klíč</t>
  </si>
  <si>
    <t>Poznámka k položce:
Kovová kostra jekl min. 40x20-30 tl. 2mm vytvářející masivní stabilní kovový celek.
Kovová kostra opatřená komaxitem.
Obsah kovové kostry:
Bočnice - 2ks vytvářející bok mediového tunelu - celosvařenec.
Otvory pro uchycení do podlahy min. 2ks na bočnici.
Bočnice též obsahuje 2ks výškově stavitelné nožky s plastovou hlavou.
Příčnice - příčnice musí tvořit mediový tunel nebo skřínku.
Příčnice s úchyty (min.2ks) na vložení do kovové kostry krycích desek LDT.
Desky:
Desky LDT vkládané do kovové kostry - 2 desky na bočnice, 1 deska na krytování zadní strany
Desky jsou na celou výšku stolu, pracovní desky se uchycují skrz otvory
v horních příčnicích a horní části bočnic.
Přední strana jsou dvířka.
LDT 18mm + ABS 0,5mm
Pracovní deska:
Pracovní deska celoplošná (beze spár) ultratenká dlažba - odolná proti mechanickému
poškození, oděru, nárazu, vlhkosti, barevná stálost, odolnost vůči teplu, chemikáliím.
Tl. 5mm, lepená na DTD min. 22mm tl.
Nerezové hrany se zvýšeným zaobleným okrajem - tvar "U" - kolem celého stolu, všech stran.
Doložit certifikátem.
Zámek na "1" klíč  2x
Položka vč. montáže a dopravy.</t>
  </si>
  <si>
    <t>Stůl žákovský demonstrační mobilní, 1200dx550hlx760v, ultratenká celoplošná dlažba</t>
  </si>
  <si>
    <t>Poznámka k položce:
Kovová kostra jekl min. 40x20-30 tl. 2mm vytvářející masivní stabilní kovový celek,
který je mobilní na kolečkách s aretací.
Kovová kostra opatřená komaxitem.
Obsah kovové kostry:
Bočnice – 2ks vytvářející bok mediového tunelu – celosvařenec.
Příčnice – celkem 5 ks na stůl (3 v horní části pod pracovní desku a 2 v dolní části
Desky:
Desky LDT vkládané do kovové kostry – 2 desky na bočnice,
1 deska na krytování přední strany - na 1/3 výšky stolu,
Pracovní desky se uchycují skrz otvory v horních příčnicích a horní části bočnic.
LDT 18mm + ABS 0,5mm
Pracovní deska z chemicky odolné celoplošné ultratenké dlažby tl. 5mm s milimetrovým
podlepením laminátem - zpevněná, doložit certifikátem
Hrany nerezové zaoblené do tvaru "L" nebo "U"
OBSAH STOLU:
* 4x kolečka s aretací
Položka vč. dopravy a montáže.</t>
  </si>
  <si>
    <t>VS-pol</t>
  </si>
  <si>
    <t>Police pro váhy kotvená do zdi 3000x400, celoplošná ultratenká dlažba UTD</t>
  </si>
  <si>
    <t>Poznámka k položce:
Police pro umístění vah
Masivní kovový rám z jeklu 40x20, komaxitovaný povrch
Pracovní plocha z ultratenké celoplošné dlažby
Lemování stolu - nerezová hrana "U"
Položka vč. dopravy a montáže</t>
  </si>
  <si>
    <t>VS-pol.1</t>
  </si>
  <si>
    <t>Police pro váhy kotvená do zdi 800x400, celoplošná ultratenká dlažba UTD</t>
  </si>
  <si>
    <t>Poznámka k položce:
Police pro umístění vah
Masivní kovový rám z jeklu 40x20, komaxitovaný povrch
Pracovní plocha z ultratenké celoplošné dlažby
Lemování stolu - nerezová hrana "U"
Položka vč. dopravy a montáže</t>
  </si>
  <si>
    <t>VSsdz600</t>
  </si>
  <si>
    <t>Skříň vysoká 1800x800x600 uzamykatelná na "1" klíč, police, 2 plná dvířka, 2 skleněná</t>
  </si>
  <si>
    <t>Ndz600</t>
  </si>
  <si>
    <t>Nástavec skříňový 600x800x600 plná dvířka, uzamykatelný na "1" klíč</t>
  </si>
  <si>
    <t>Ndz600.1</t>
  </si>
  <si>
    <t>Nástavec skříňový 600x1000x400 prosklená dvířka, uzamykatelný na "1" klíč, na KNIHOVNU</t>
  </si>
  <si>
    <t>VSsdz600.1</t>
  </si>
  <si>
    <t>Skříň vysoká 1800x1000x400 atyp KNIHOVNA, police, 2 plná dvířka, 2 skleněná</t>
  </si>
  <si>
    <t>Pracovní a odkládací linka cca d2100x600x900v, lednicí, mražákem, UTD prac.plocha</t>
  </si>
  <si>
    <t>Poznámka k položce:
Atyp délka 2000-2100 x hl.600 x 900mm výška + horní skříńky
se skleněnými dvířky d600 x hl300 x v600 mm
Pracovní a odkládací linka celo DTDL tl. 18mm
Korpus LDT 18mm, záda sololak, plná dvířka
Police volně stavitelné
ABS 2mm na dvířka a přední hrany polic, na pohledové hrany korpusu
ABS 0,5mm na ostatní hrany
Výškově stavitelné plastové nohy nebo sokl LDT - dle výběru zákazníka
Pracovní deska z chemicky odolné celoplošné ultratenké dlažby tl. 5mm
 s milimetrovým podlepením laminátem - zpevněná, doložit certifikátem
Hrany nerezové zaoblené do tvaru "L" nebo "U"
1 ks dolní skřínka pod dřez
2 ks dolní skřínka pro techniku
2 ks horní skříňky s prosklenými dvířky a policemi d600 x hl300 x v600 mm
Použité závěsy - s tlumením
Zámek na "1" klíč
* polypropylenový dřez laboratorní
Vnější průměr: 540 mm, 335 mm, 240 mm
Vnitřní průměr: 480 mm, 275 mm, 230 mm
* laboratorní baterie
* zásobník na papírové utěrky
* dávkovač mýdla
* koše na tříděný odpad 3ks s víkem, výsuvné
* vestavná mini lednička
* vestavná mraznička samostatná
Položka vč. dopravy a montáže</t>
  </si>
  <si>
    <t>SŽKK2000CH.1</t>
  </si>
  <si>
    <t>Stůl žákovský demonstrační pro handicap. studenta, 1000dx700hlx760v, ultratenká celoplošná dlažba</t>
  </si>
  <si>
    <t>Poznámka k položce:
Kovová kostra jekl min. 40x20-30 tl. 2mm vytvářející masivní stabilní kovový celek.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z chemicky odolné celoplošné ultratenké dlažby tl. 5mm s milimetrovým
podlepením laminátem - zpevněná, doložit certifikátem
Hrany nerezové zaoblené do tvaru "L" nebo "U"
* montážní dvířka na "1" klíč na mediovém tunelu
Položka vč. dopravy a montáže.</t>
  </si>
  <si>
    <t>S 118a - Serverovna 118a</t>
  </si>
  <si>
    <t>1 - VYBAVENOST</t>
  </si>
  <si>
    <t>VYBAVENOST</t>
  </si>
  <si>
    <t>NS</t>
  </si>
  <si>
    <t>Skládací nástěnný stolek 500-600x400</t>
  </si>
  <si>
    <t>Poznámka k položce:
Deska LDT 18 mm
odolné proti nečistotám, poškození a oděru
kovová skládací podpěra
zavěšení pomocí hmoždinek
Položka vč. dopravy a montáže.</t>
  </si>
  <si>
    <t>VSddz400</t>
  </si>
  <si>
    <t>Skříň vysoká 1800x800x400 uzamykatelná na "1" klíč, police, 4 plná dvířka</t>
  </si>
  <si>
    <t>Poznámka k položce:
Korpus LDT 18mm, záda sololak, plná dvířka dole i nahoře
Police volně stavitelné, 2 dole, 2 nahoře
ABS 2mm na dvířka a přední hrany polic, na pohledové hrany korpusu
ABS 0,5mm na ostatní hrany
Zámek na "1" klíč - 2ks
Výškově stavitelné plastové nohy nebo sokl LDT - dle výběru zákazníka
Položka vč. dopravy a montáže</t>
  </si>
  <si>
    <t>SCH S16 - Sklad chemie S16</t>
  </si>
  <si>
    <t>1 - VYBAVENÍ</t>
  </si>
  <si>
    <t>VYBAVENÍ</t>
  </si>
  <si>
    <t>SCHdr</t>
  </si>
  <si>
    <t>Skříň na chemikálie s drátěnými dveřmi, cedloplechová, 1950x900x500hl</t>
  </si>
  <si>
    <t>Poznámka k položce:
* 4 záchytné vany z pozinkovaného plechu s roštem, záchytný objem 19 L / 1 vana
* 1 záchytná vana z pozinkovaného plechu bez roštu, záchytný objem 19 L / 1 vana
Nosnost korpusu: 300 kg, nosnost police 60 kg.
- cylindrický zámek, dva klíče, 2000 kombinací, možnost dodání hlavního klíče
- dvoubodové uzamykání dveří, dole a nahoře
Celeplechová skříň, vypalovací barva .
Položka vč. dopravy a montáže</t>
  </si>
  <si>
    <t>SCHplech</t>
  </si>
  <si>
    <t>Skříň na chemikálie s plnými dveřmi, celoplechová, 1950x900x500hl</t>
  </si>
  <si>
    <t>Poznámka k položce:
Skříň na uskladnění chemikálií.
Skříň je určena na uskladnění nebezpečných kapalin a chemikálií, s vaničkami na zachycení
unikajících kapalin a perforovanými dveřmi.
Objem zachycených kapalin je 20 l pro polici a 30 l pro hlubší vaničku na dně skříně
Nosnost korpusu 300 kg, nosnost polic 60 kg.
Možnost barevného provedení - žlutá, šedá.¨
Standartní barevné provedení - šedý korpus, žluté dveře.
Položka vč. dopravy a montáže.</t>
  </si>
  <si>
    <t>PoliceUTD</t>
  </si>
  <si>
    <t>Police na stěnu s ultratenkou dlažbou, na délku stěny cca 3000mm, na závěsném systému</t>
  </si>
  <si>
    <t>Poznámka k položce:
Nutno změřit na místě
Police na odkládání zavěšené na stěnu - Ultratenká dlažba tl. 5mm s podlepením
Nerezový rámeček tvar "U" na přední hraně polic
Velikost: cca hl 250mm
Závěsné kovové držáky
Nosnost polic 20kg
Položka vč. dopravy a montáže</t>
  </si>
  <si>
    <t>MPutd</t>
  </si>
  <si>
    <t>Montáž polic na stěnu</t>
  </si>
  <si>
    <t>police</t>
  </si>
  <si>
    <t>Poznámka k položce:
Materiál a práce.</t>
  </si>
  <si>
    <t>Putd drzak</t>
  </si>
  <si>
    <t>Kovový držák na police s ultratenkou dlažbou</t>
  </si>
  <si>
    <t>Poznámka k položce:
Kovový držák opatřený komaxitem s otvory pro uchycední do zdi polic s ultratenkou dlažbou</t>
  </si>
  <si>
    <t>UCH S11 - Učebna CH S11</t>
  </si>
  <si>
    <t>1 - VYBAVENOST - UČITEL</t>
  </si>
  <si>
    <t>2 - VYBAVENOST - ŽÁK</t>
  </si>
  <si>
    <t>VYBAVENOST - UČITEL</t>
  </si>
  <si>
    <t>SUKutd1850CH</t>
  </si>
  <si>
    <t>Stůl učitelský s prac. plochou kompakt 12mm, 1800x700hlx900v s mycí částí</t>
  </si>
  <si>
    <t>Poznámka k položce:
Pracovní deska – kompakt tl. 12mm, zaoblené rohy a sražené hrany.
Kompakt odolný proti praskání, oděru, nárazu, vlhkosti,  barevná stálost, odolnost vůči teplu.
Kovová kostra jekl min. 40x20-30 tl. 2mm vytvářející masivní stabilní kovový celek.
Kovová kostra opatřená komaxitem.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Příčnice musí tvořit mediový tunel o min. šířce 160mm).
Příčnice s úchyty (min.3ks) na vložení do kovové kostry krycích desek LDT.
Desky:
Desky LDT vkládané do kovové kostry - 2 desky na bočnice,
2 desky na krytování přední a zadní strany.
Desky jsou na celou výšku stolu,  pracovní desky se uchycují skrz otvory
v horních příčnicích a horní části bočnic.
LDT 18mm + ABS 0,5mm
OBSAH STOLU:
* elektrický panel s 5x230V + 2xRJ45
* průchodky
Položka vč. dopravy a montáže.</t>
  </si>
  <si>
    <t>SP1</t>
  </si>
  <si>
    <t>Skříňka policová s dvířky, uzamykatelná na "1" klíč</t>
  </si>
  <si>
    <t>Poznámka k položce:
Skřňka policová s dvířky z LDT 18mm, š cca 500-600mm
Vkládaná pod kovovou kostru stolu.
Plastové výškově stavitelné nožky (v cca 70mm)
Dvířka hraněna ABS 2mm, korpus ABS 0,5mm
1 police
Uzamykatelná na "1" klíč.
Položka vč. dopravy a montáže.</t>
  </si>
  <si>
    <t>SZ4</t>
  </si>
  <si>
    <t>Skříňka zásuvková - 4 zásuvky, centrální zámek</t>
  </si>
  <si>
    <t>Poznámka k položce:
Skřňka zásuvková  z LDT 18mm, š cca 500-600mm
Vkládaná pod kovovou kostru stolu.
4 zásuvky, zásuvkový celovýsuv dřevěný, s tlumením
Uzamykatelná na centrální klíč
Položka vč. dopravy a montáže.</t>
  </si>
  <si>
    <t>1MU</t>
  </si>
  <si>
    <t>Skříňka mycí do učitelského stolu, uzamykatelná na "1" klíč</t>
  </si>
  <si>
    <t>Poznámka k položce:
Skřňka s otvory pro mediové prvky  s dvířky z LDT 18mm, š cca 500-600mm
Vkládaná pod kovovou kostru stolu.
Plastové výškově stavitelné nožky (v cca 70mm)
Uzamykatelná na "1" klíč.
Položka vč. dopravy a montáže.</t>
  </si>
  <si>
    <t>Poznámka k položce:
Vnější průměr: 540 mm, 335 mm, 240 mm
Vnitřní průměr: 480 mm, 275 mm, 230 mm
sifon</t>
  </si>
  <si>
    <t>VodaodpadZAP2</t>
  </si>
  <si>
    <t>Zapojení učitelského mycího pracoviště, na stávající přívod, ev. rozbočení</t>
  </si>
  <si>
    <t>Stůl učitelský pro stolní PC, 1000dx700hlx760v, kompakt 12mm prac.plocha</t>
  </si>
  <si>
    <t>Poznámka k položce:
Kovová kostra jekl min. 40x20-30 tl. 2mm vytvářející masivní stabilní kovový celek.
Kovová kostra opatřená komaxitem.
Výškově stavitelné nožky 4ks/1 stůl šroubované do bočnic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zásuvky 3x230V + 2xRJ45  pod stolem
* průchodky
Položka vč. dopravy a montáže.</t>
  </si>
  <si>
    <t>1KS</t>
  </si>
  <si>
    <t>Stolek na pomůcky s 3 policemi, na kolečkách, materiál: kov</t>
  </si>
  <si>
    <t>Poznámka k položce:
Tři prostranné police
Hmotnost: 17 kg
Maximální nosnost: 120 kg
Rozměr mezi policemi: 26 cm
Rozměr:  cca 86 x 54 x 94 cm
Kolečka 4 ks</t>
  </si>
  <si>
    <t>3Ko</t>
  </si>
  <si>
    <t>Koše na tříděný odpad - set 3 ks s víky, umístěné do učebny</t>
  </si>
  <si>
    <t>VYBAVENOST - ŽÁK</t>
  </si>
  <si>
    <t>1PSatyp</t>
  </si>
  <si>
    <t>Atypové posluchárenské pracoviště z masivu, s prac. plochou kompakt tl. 12mm</t>
  </si>
  <si>
    <t>Poznámka k položce:
Velikost cca 2800x400hlx760v
Pracovní plocha kompakt tl. 12mm, zaoblené rohy
Kostra stolu dřevěná konstrukce z masivu.
Velikost cca 2800x400 hl x 400v
Sezení z masivu včetně opěrek - vše zaoblené
Lak polyuretan
Kotveno do podlahy
Položka vč. dopravy a montáže</t>
  </si>
  <si>
    <t>Li2</t>
  </si>
  <si>
    <t>Žákovský stůl pro handicap žáka 900-1000x700x760, s kompakt pracovní plochou</t>
  </si>
  <si>
    <t>Poznámka k položce:
Kovová kostra jekl min. 40x20-30 tl. 2mm vytvářející masivní stabilní kovový celek,
který je mobilní na kolečkách s aretací.
Kovová kostra opatřená komaxitem.
Obsah kovové kostry:
Bočnice – 2ks vytvářející boky stolu – celosvařenec.
Bočnice též obsahuje 2ks koleček s aretací.
Příčnice s úchyty (min.3ks) na vložení do kovové kostry krycích desek LDT.
Desky:
Desky LDT vkládané do kovové kostry - 2 desky na bočnice, 1 deska na krytování zadní strany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OBSAH STOLU:
* 4x kolečka s aretací
Položka vč. dopravy a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</si>
</sst>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18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9" fillId="4"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7"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7" xfId="0" applyNumberFormat="1" applyFont="1" applyBorder="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8" xfId="0" applyNumberFormat="1" applyFont="1" applyBorder="1" applyAlignment="1">
      <alignment vertical="center"/>
    </xf>
    <xf numFmtId="4" fontId="26" fillId="0" borderId="19" xfId="0" applyNumberFormat="1" applyFont="1" applyBorder="1" applyAlignment="1">
      <alignment vertical="center"/>
    </xf>
    <xf numFmtId="166" fontId="26" fillId="0" borderId="19" xfId="0" applyNumberFormat="1" applyFont="1" applyBorder="1" applyAlignment="1">
      <alignment vertical="center"/>
    </xf>
    <xf numFmtId="4" fontId="26" fillId="0" borderId="20" xfId="0" applyNumberFormat="1" applyFont="1" applyBorder="1" applyAlignment="1">
      <alignment vertical="center"/>
    </xf>
    <xf numFmtId="0" fontId="27"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4" borderId="0" xfId="0" applyFont="1" applyFill="1" applyAlignment="1">
      <alignment horizontal="left" vertical="center"/>
    </xf>
    <xf numFmtId="0" fontId="19" fillId="4"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3" xfId="0"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0" xfId="0" applyFont="1" applyFill="1" applyAlignment="1">
      <alignment horizontal="center" vertical="center" wrapText="1"/>
    </xf>
    <xf numFmtId="4" fontId="21" fillId="0" borderId="0" xfId="0" applyNumberFormat="1" applyFont="1"/>
    <xf numFmtId="166" fontId="29" fillId="0" borderId="10" xfId="0" applyNumberFormat="1" applyFont="1" applyBorder="1"/>
    <xf numFmtId="166" fontId="29" fillId="0" borderId="11" xfId="0" applyNumberFormat="1" applyFont="1" applyBorder="1"/>
    <xf numFmtId="4" fontId="30"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7"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lignment vertical="center"/>
    </xf>
    <xf numFmtId="0" fontId="0" fillId="0" borderId="22" xfId="0" applyBorder="1" applyAlignment="1">
      <alignment vertical="center"/>
    </xf>
    <xf numFmtId="0" fontId="20" fillId="2" borderId="17" xfId="0" applyFont="1" applyFill="1" applyBorder="1" applyAlignment="1" applyProtection="1">
      <alignment horizontal="left" vertical="center"/>
      <protection locked="0"/>
    </xf>
    <xf numFmtId="0" fontId="20" fillId="0" borderId="0" xfId="0" applyFont="1" applyAlignment="1">
      <alignment horizontal="center" vertical="center"/>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1" fillId="0" borderId="0" xfId="0" applyFont="1" applyAlignment="1">
      <alignment horizontal="left" vertical="center"/>
    </xf>
    <xf numFmtId="0" fontId="32"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0" fillId="2" borderId="18" xfId="0" applyFont="1" applyFill="1" applyBorder="1" applyAlignment="1" applyProtection="1">
      <alignment horizontal="left" vertical="center"/>
      <protection locked="0"/>
    </xf>
    <xf numFmtId="0" fontId="20" fillId="0" borderId="19" xfId="0" applyFont="1" applyBorder="1" applyAlignment="1">
      <alignment horizontal="center" vertical="center"/>
    </xf>
    <xf numFmtId="166" fontId="20" fillId="0" borderId="19" xfId="0" applyNumberFormat="1" applyFont="1" applyBorder="1" applyAlignment="1">
      <alignment vertical="center"/>
    </xf>
    <xf numFmtId="166" fontId="20" fillId="0" borderId="20" xfId="0" applyNumberFormat="1" applyFont="1" applyBorder="1" applyAlignment="1">
      <alignment vertical="center"/>
    </xf>
    <xf numFmtId="0" fontId="19" fillId="4" borderId="6" xfId="0" applyFont="1" applyFill="1" applyBorder="1" applyAlignment="1">
      <alignment horizontal="center" vertical="center"/>
    </xf>
    <xf numFmtId="0" fontId="19" fillId="4" borderId="7" xfId="0" applyFont="1" applyFill="1" applyBorder="1" applyAlignment="1">
      <alignment horizontal="left" vertical="center"/>
    </xf>
    <xf numFmtId="0" fontId="24" fillId="0" borderId="0" xfId="0" applyFont="1" applyAlignment="1">
      <alignment horizontal="left" vertical="center" wrapText="1"/>
    </xf>
    <xf numFmtId="0" fontId="19"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1" fillId="0" borderId="0" xfId="0" applyNumberFormat="1" applyFont="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0" fontId="19" fillId="4" borderId="7" xfId="0" applyFont="1" applyFill="1" applyBorder="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4" borderId="21" xfId="0" applyFont="1" applyFill="1" applyBorder="1" applyAlignment="1">
      <alignment horizontal="lef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1" t="s">
        <v>0</v>
      </c>
      <c r="AZ1" s="11" t="s">
        <v>1</v>
      </c>
      <c r="BA1" s="11" t="s">
        <v>2</v>
      </c>
      <c r="BB1" s="11" t="s">
        <v>3</v>
      </c>
      <c r="BT1" s="11" t="s">
        <v>4</v>
      </c>
      <c r="BU1" s="11" t="s">
        <v>4</v>
      </c>
      <c r="BV1" s="11" t="s">
        <v>5</v>
      </c>
    </row>
    <row r="2" spans="44:72" ht="36.95" customHeight="1">
      <c r="AR2" s="158"/>
      <c r="AS2" s="158"/>
      <c r="AT2" s="158"/>
      <c r="AU2" s="158"/>
      <c r="AV2" s="158"/>
      <c r="AW2" s="158"/>
      <c r="AX2" s="158"/>
      <c r="AY2" s="158"/>
      <c r="AZ2" s="158"/>
      <c r="BA2" s="158"/>
      <c r="BB2" s="158"/>
      <c r="BC2" s="158"/>
      <c r="BD2" s="158"/>
      <c r="BE2" s="158"/>
      <c r="BS2" s="12" t="s">
        <v>6</v>
      </c>
      <c r="BT2" s="12" t="s">
        <v>7</v>
      </c>
    </row>
    <row r="3" spans="2:72"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ht="24.95" customHeight="1">
      <c r="B4" s="15"/>
      <c r="D4" s="16" t="s">
        <v>9</v>
      </c>
      <c r="AR4" s="15"/>
      <c r="AS4" s="17" t="s">
        <v>10</v>
      </c>
      <c r="BE4" s="18" t="s">
        <v>11</v>
      </c>
      <c r="BS4" s="12" t="s">
        <v>12</v>
      </c>
    </row>
    <row r="5" spans="2:71" ht="12" customHeight="1">
      <c r="B5" s="15"/>
      <c r="D5" s="19" t="s">
        <v>13</v>
      </c>
      <c r="K5" s="157" t="s">
        <v>14</v>
      </c>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R5" s="15"/>
      <c r="BE5" s="154" t="s">
        <v>15</v>
      </c>
      <c r="BS5" s="12" t="s">
        <v>6</v>
      </c>
    </row>
    <row r="6" spans="2:71" ht="36.95" customHeight="1">
      <c r="B6" s="15"/>
      <c r="D6" s="21" t="s">
        <v>16</v>
      </c>
      <c r="K6" s="159" t="s">
        <v>17</v>
      </c>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R6" s="15"/>
      <c r="BE6" s="155"/>
      <c r="BS6" s="12" t="s">
        <v>6</v>
      </c>
    </row>
    <row r="7" spans="2:71" ht="12" customHeight="1">
      <c r="B7" s="15"/>
      <c r="D7" s="22" t="s">
        <v>18</v>
      </c>
      <c r="K7" s="20" t="s">
        <v>1</v>
      </c>
      <c r="AK7" s="22" t="s">
        <v>19</v>
      </c>
      <c r="AN7" s="20" t="s">
        <v>1</v>
      </c>
      <c r="AR7" s="15"/>
      <c r="BE7" s="155"/>
      <c r="BS7" s="12" t="s">
        <v>6</v>
      </c>
    </row>
    <row r="8" spans="2:71" ht="12" customHeight="1">
      <c r="B8" s="15"/>
      <c r="D8" s="22" t="s">
        <v>20</v>
      </c>
      <c r="K8" s="20" t="s">
        <v>21</v>
      </c>
      <c r="AK8" s="22" t="s">
        <v>22</v>
      </c>
      <c r="AN8" s="23" t="s">
        <v>23</v>
      </c>
      <c r="AR8" s="15"/>
      <c r="BE8" s="155"/>
      <c r="BS8" s="12" t="s">
        <v>6</v>
      </c>
    </row>
    <row r="9" spans="2:71" ht="14.45" customHeight="1">
      <c r="B9" s="15"/>
      <c r="AR9" s="15"/>
      <c r="BE9" s="155"/>
      <c r="BS9" s="12" t="s">
        <v>6</v>
      </c>
    </row>
    <row r="10" spans="2:71" ht="12" customHeight="1">
      <c r="B10" s="15"/>
      <c r="D10" s="22" t="s">
        <v>24</v>
      </c>
      <c r="AK10" s="22" t="s">
        <v>25</v>
      </c>
      <c r="AN10" s="20" t="s">
        <v>26</v>
      </c>
      <c r="AR10" s="15"/>
      <c r="BE10" s="155"/>
      <c r="BS10" s="12" t="s">
        <v>6</v>
      </c>
    </row>
    <row r="11" spans="2:71" ht="18.4" customHeight="1">
      <c r="B11" s="15"/>
      <c r="E11" s="20" t="s">
        <v>27</v>
      </c>
      <c r="AK11" s="22" t="s">
        <v>28</v>
      </c>
      <c r="AN11" s="20" t="s">
        <v>1</v>
      </c>
      <c r="AR11" s="15"/>
      <c r="BE11" s="155"/>
      <c r="BS11" s="12" t="s">
        <v>6</v>
      </c>
    </row>
    <row r="12" spans="2:71" ht="6.95" customHeight="1">
      <c r="B12" s="15"/>
      <c r="AR12" s="15"/>
      <c r="BE12" s="155"/>
      <c r="BS12" s="12" t="s">
        <v>6</v>
      </c>
    </row>
    <row r="13" spans="2:71" ht="12" customHeight="1">
      <c r="B13" s="15"/>
      <c r="D13" s="22" t="s">
        <v>29</v>
      </c>
      <c r="AK13" s="22" t="s">
        <v>25</v>
      </c>
      <c r="AN13" s="24" t="s">
        <v>30</v>
      </c>
      <c r="AR13" s="15"/>
      <c r="BE13" s="155"/>
      <c r="BS13" s="12" t="s">
        <v>6</v>
      </c>
    </row>
    <row r="14" spans="2:71" ht="12.75">
      <c r="B14" s="15"/>
      <c r="E14" s="160" t="s">
        <v>30</v>
      </c>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22" t="s">
        <v>28</v>
      </c>
      <c r="AN14" s="24" t="s">
        <v>30</v>
      </c>
      <c r="AR14" s="15"/>
      <c r="BE14" s="155"/>
      <c r="BS14" s="12" t="s">
        <v>6</v>
      </c>
    </row>
    <row r="15" spans="2:71" ht="6.95" customHeight="1">
      <c r="B15" s="15"/>
      <c r="AR15" s="15"/>
      <c r="BE15" s="155"/>
      <c r="BS15" s="12" t="s">
        <v>4</v>
      </c>
    </row>
    <row r="16" spans="2:71" ht="12" customHeight="1">
      <c r="B16" s="15"/>
      <c r="D16" s="22" t="s">
        <v>31</v>
      </c>
      <c r="AK16" s="22" t="s">
        <v>25</v>
      </c>
      <c r="AN16" s="20" t="s">
        <v>32</v>
      </c>
      <c r="AR16" s="15"/>
      <c r="BE16" s="155"/>
      <c r="BS16" s="12" t="s">
        <v>4</v>
      </c>
    </row>
    <row r="17" spans="2:71" ht="18.4" customHeight="1">
      <c r="B17" s="15"/>
      <c r="E17" s="20" t="s">
        <v>33</v>
      </c>
      <c r="AK17" s="22" t="s">
        <v>28</v>
      </c>
      <c r="AN17" s="20" t="s">
        <v>1</v>
      </c>
      <c r="AR17" s="15"/>
      <c r="BE17" s="155"/>
      <c r="BS17" s="12" t="s">
        <v>34</v>
      </c>
    </row>
    <row r="18" spans="2:71" ht="6.95" customHeight="1">
      <c r="B18" s="15"/>
      <c r="AR18" s="15"/>
      <c r="BE18" s="155"/>
      <c r="BS18" s="12" t="s">
        <v>6</v>
      </c>
    </row>
    <row r="19" spans="2:71" ht="12" customHeight="1">
      <c r="B19" s="15"/>
      <c r="D19" s="22" t="s">
        <v>35</v>
      </c>
      <c r="AK19" s="22" t="s">
        <v>25</v>
      </c>
      <c r="AN19" s="20" t="s">
        <v>1</v>
      </c>
      <c r="AR19" s="15"/>
      <c r="BE19" s="155"/>
      <c r="BS19" s="12" t="s">
        <v>6</v>
      </c>
    </row>
    <row r="20" spans="2:71" ht="18.4" customHeight="1">
      <c r="B20" s="15"/>
      <c r="E20" s="20" t="s">
        <v>36</v>
      </c>
      <c r="AK20" s="22" t="s">
        <v>28</v>
      </c>
      <c r="AN20" s="20" t="s">
        <v>1</v>
      </c>
      <c r="AR20" s="15"/>
      <c r="BE20" s="155"/>
      <c r="BS20" s="12" t="s">
        <v>34</v>
      </c>
    </row>
    <row r="21" spans="2:57" ht="6.95" customHeight="1">
      <c r="B21" s="15"/>
      <c r="AR21" s="15"/>
      <c r="BE21" s="155"/>
    </row>
    <row r="22" spans="2:57" ht="12" customHeight="1">
      <c r="B22" s="15"/>
      <c r="D22" s="22" t="s">
        <v>37</v>
      </c>
      <c r="AR22" s="15"/>
      <c r="BE22" s="155"/>
    </row>
    <row r="23" spans="2:57" ht="16.5" customHeight="1">
      <c r="B23" s="15"/>
      <c r="E23" s="162" t="s">
        <v>1</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R23" s="15"/>
      <c r="BE23" s="155"/>
    </row>
    <row r="24" spans="2:57" ht="6.95" customHeight="1">
      <c r="B24" s="15"/>
      <c r="AR24" s="15"/>
      <c r="BE24" s="155"/>
    </row>
    <row r="25" spans="2:57" ht="6.95" customHeight="1">
      <c r="B25" s="1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5"/>
      <c r="BE25" s="155"/>
    </row>
    <row r="26" spans="2:57" s="1" customFormat="1" ht="25.9" customHeight="1">
      <c r="B26" s="27"/>
      <c r="D26" s="28" t="s">
        <v>38</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63">
        <f>ROUND(AG94,1)</f>
        <v>0</v>
      </c>
      <c r="AL26" s="164"/>
      <c r="AM26" s="164"/>
      <c r="AN26" s="164"/>
      <c r="AO26" s="164"/>
      <c r="AR26" s="27"/>
      <c r="BE26" s="155"/>
    </row>
    <row r="27" spans="2:57" s="1" customFormat="1" ht="6.95" customHeight="1">
      <c r="B27" s="27"/>
      <c r="AR27" s="27"/>
      <c r="BE27" s="155"/>
    </row>
    <row r="28" spans="2:57" s="1" customFormat="1" ht="12.75">
      <c r="B28" s="27"/>
      <c r="L28" s="165" t="s">
        <v>39</v>
      </c>
      <c r="M28" s="165"/>
      <c r="N28" s="165"/>
      <c r="O28" s="165"/>
      <c r="P28" s="165"/>
      <c r="W28" s="165" t="s">
        <v>40</v>
      </c>
      <c r="X28" s="165"/>
      <c r="Y28" s="165"/>
      <c r="Z28" s="165"/>
      <c r="AA28" s="165"/>
      <c r="AB28" s="165"/>
      <c r="AC28" s="165"/>
      <c r="AD28" s="165"/>
      <c r="AE28" s="165"/>
      <c r="AK28" s="165" t="s">
        <v>41</v>
      </c>
      <c r="AL28" s="165"/>
      <c r="AM28" s="165"/>
      <c r="AN28" s="165"/>
      <c r="AO28" s="165"/>
      <c r="AR28" s="27"/>
      <c r="BE28" s="155"/>
    </row>
    <row r="29" spans="2:57" s="2" customFormat="1" ht="14.45" customHeight="1">
      <c r="B29" s="31"/>
      <c r="D29" s="22" t="s">
        <v>42</v>
      </c>
      <c r="F29" s="22" t="s">
        <v>43</v>
      </c>
      <c r="L29" s="168">
        <v>0.21</v>
      </c>
      <c r="M29" s="167"/>
      <c r="N29" s="167"/>
      <c r="O29" s="167"/>
      <c r="P29" s="167"/>
      <c r="W29" s="166">
        <f>ROUND(AZ94,1)</f>
        <v>0</v>
      </c>
      <c r="X29" s="167"/>
      <c r="Y29" s="167"/>
      <c r="Z29" s="167"/>
      <c r="AA29" s="167"/>
      <c r="AB29" s="167"/>
      <c r="AC29" s="167"/>
      <c r="AD29" s="167"/>
      <c r="AE29" s="167"/>
      <c r="AK29" s="166">
        <f>ROUND(AV94,1)</f>
        <v>0</v>
      </c>
      <c r="AL29" s="167"/>
      <c r="AM29" s="167"/>
      <c r="AN29" s="167"/>
      <c r="AO29" s="167"/>
      <c r="AR29" s="31"/>
      <c r="BE29" s="156"/>
    </row>
    <row r="30" spans="2:57" s="2" customFormat="1" ht="14.45" customHeight="1">
      <c r="B30" s="31"/>
      <c r="F30" s="22" t="s">
        <v>44</v>
      </c>
      <c r="L30" s="168">
        <v>0.15</v>
      </c>
      <c r="M30" s="167"/>
      <c r="N30" s="167"/>
      <c r="O30" s="167"/>
      <c r="P30" s="167"/>
      <c r="W30" s="166">
        <f>ROUND(BA94,1)</f>
        <v>0</v>
      </c>
      <c r="X30" s="167"/>
      <c r="Y30" s="167"/>
      <c r="Z30" s="167"/>
      <c r="AA30" s="167"/>
      <c r="AB30" s="167"/>
      <c r="AC30" s="167"/>
      <c r="AD30" s="167"/>
      <c r="AE30" s="167"/>
      <c r="AK30" s="166">
        <f>ROUND(AW94,1)</f>
        <v>0</v>
      </c>
      <c r="AL30" s="167"/>
      <c r="AM30" s="167"/>
      <c r="AN30" s="167"/>
      <c r="AO30" s="167"/>
      <c r="AR30" s="31"/>
      <c r="BE30" s="156"/>
    </row>
    <row r="31" spans="2:57" s="2" customFormat="1" ht="14.45" customHeight="1" hidden="1">
      <c r="B31" s="31"/>
      <c r="F31" s="22" t="s">
        <v>45</v>
      </c>
      <c r="L31" s="168">
        <v>0.21</v>
      </c>
      <c r="M31" s="167"/>
      <c r="N31" s="167"/>
      <c r="O31" s="167"/>
      <c r="P31" s="167"/>
      <c r="W31" s="166">
        <f>ROUND(BB94,1)</f>
        <v>0</v>
      </c>
      <c r="X31" s="167"/>
      <c r="Y31" s="167"/>
      <c r="Z31" s="167"/>
      <c r="AA31" s="167"/>
      <c r="AB31" s="167"/>
      <c r="AC31" s="167"/>
      <c r="AD31" s="167"/>
      <c r="AE31" s="167"/>
      <c r="AK31" s="166">
        <v>0</v>
      </c>
      <c r="AL31" s="167"/>
      <c r="AM31" s="167"/>
      <c r="AN31" s="167"/>
      <c r="AO31" s="167"/>
      <c r="AR31" s="31"/>
      <c r="BE31" s="156"/>
    </row>
    <row r="32" spans="2:57" s="2" customFormat="1" ht="14.45" customHeight="1" hidden="1">
      <c r="B32" s="31"/>
      <c r="F32" s="22" t="s">
        <v>46</v>
      </c>
      <c r="L32" s="168">
        <v>0.15</v>
      </c>
      <c r="M32" s="167"/>
      <c r="N32" s="167"/>
      <c r="O32" s="167"/>
      <c r="P32" s="167"/>
      <c r="W32" s="166">
        <f>ROUND(BC94,1)</f>
        <v>0</v>
      </c>
      <c r="X32" s="167"/>
      <c r="Y32" s="167"/>
      <c r="Z32" s="167"/>
      <c r="AA32" s="167"/>
      <c r="AB32" s="167"/>
      <c r="AC32" s="167"/>
      <c r="AD32" s="167"/>
      <c r="AE32" s="167"/>
      <c r="AK32" s="166">
        <v>0</v>
      </c>
      <c r="AL32" s="167"/>
      <c r="AM32" s="167"/>
      <c r="AN32" s="167"/>
      <c r="AO32" s="167"/>
      <c r="AR32" s="31"/>
      <c r="BE32" s="156"/>
    </row>
    <row r="33" spans="2:57" s="2" customFormat="1" ht="14.45" customHeight="1" hidden="1">
      <c r="B33" s="31"/>
      <c r="F33" s="22" t="s">
        <v>47</v>
      </c>
      <c r="L33" s="168">
        <v>0</v>
      </c>
      <c r="M33" s="167"/>
      <c r="N33" s="167"/>
      <c r="O33" s="167"/>
      <c r="P33" s="167"/>
      <c r="W33" s="166">
        <f>ROUND(BD94,1)</f>
        <v>0</v>
      </c>
      <c r="X33" s="167"/>
      <c r="Y33" s="167"/>
      <c r="Z33" s="167"/>
      <c r="AA33" s="167"/>
      <c r="AB33" s="167"/>
      <c r="AC33" s="167"/>
      <c r="AD33" s="167"/>
      <c r="AE33" s="167"/>
      <c r="AK33" s="166">
        <v>0</v>
      </c>
      <c r="AL33" s="167"/>
      <c r="AM33" s="167"/>
      <c r="AN33" s="167"/>
      <c r="AO33" s="167"/>
      <c r="AR33" s="31"/>
      <c r="BE33" s="156"/>
    </row>
    <row r="34" spans="2:57" s="1" customFormat="1" ht="6.95" customHeight="1">
      <c r="B34" s="27"/>
      <c r="AR34" s="27"/>
      <c r="BE34" s="155"/>
    </row>
    <row r="35" spans="2:44" s="1" customFormat="1" ht="25.9" customHeight="1">
      <c r="B35" s="27"/>
      <c r="C35" s="32"/>
      <c r="D35" s="33" t="s">
        <v>48</v>
      </c>
      <c r="E35" s="34"/>
      <c r="F35" s="34"/>
      <c r="G35" s="34"/>
      <c r="H35" s="34"/>
      <c r="I35" s="34"/>
      <c r="J35" s="34"/>
      <c r="K35" s="34"/>
      <c r="L35" s="34"/>
      <c r="M35" s="34"/>
      <c r="N35" s="34"/>
      <c r="O35" s="34"/>
      <c r="P35" s="34"/>
      <c r="Q35" s="34"/>
      <c r="R35" s="34"/>
      <c r="S35" s="34"/>
      <c r="T35" s="35" t="s">
        <v>49</v>
      </c>
      <c r="U35" s="34"/>
      <c r="V35" s="34"/>
      <c r="W35" s="34"/>
      <c r="X35" s="172" t="s">
        <v>50</v>
      </c>
      <c r="Y35" s="170"/>
      <c r="Z35" s="170"/>
      <c r="AA35" s="170"/>
      <c r="AB35" s="170"/>
      <c r="AC35" s="34"/>
      <c r="AD35" s="34"/>
      <c r="AE35" s="34"/>
      <c r="AF35" s="34"/>
      <c r="AG35" s="34"/>
      <c r="AH35" s="34"/>
      <c r="AI35" s="34"/>
      <c r="AJ35" s="34"/>
      <c r="AK35" s="169">
        <f>SUM(AK26:AK33)</f>
        <v>0</v>
      </c>
      <c r="AL35" s="170"/>
      <c r="AM35" s="170"/>
      <c r="AN35" s="170"/>
      <c r="AO35" s="171"/>
      <c r="AP35" s="32"/>
      <c r="AQ35" s="32"/>
      <c r="AR35" s="27"/>
    </row>
    <row r="36" spans="2:44" s="1" customFormat="1" ht="6.95" customHeight="1">
      <c r="B36" s="27"/>
      <c r="AR36" s="27"/>
    </row>
    <row r="37" spans="2:44" s="1" customFormat="1" ht="14.45" customHeight="1">
      <c r="B37" s="27"/>
      <c r="AR37" s="27"/>
    </row>
    <row r="38" spans="2:44" ht="14.45" customHeight="1">
      <c r="B38" s="15"/>
      <c r="AR38" s="15"/>
    </row>
    <row r="39" spans="2:44" ht="14.45" customHeight="1">
      <c r="B39" s="15"/>
      <c r="AR39" s="15"/>
    </row>
    <row r="40" spans="2:44" ht="14.45" customHeight="1">
      <c r="B40" s="15"/>
      <c r="AR40" s="15"/>
    </row>
    <row r="41" spans="2:44" ht="14.45" customHeight="1">
      <c r="B41" s="15"/>
      <c r="AR41" s="15"/>
    </row>
    <row r="42" spans="2:44" ht="14.45" customHeight="1">
      <c r="B42" s="15"/>
      <c r="AR42" s="15"/>
    </row>
    <row r="43" spans="2:44" ht="14.45" customHeight="1">
      <c r="B43" s="15"/>
      <c r="AR43" s="15"/>
    </row>
    <row r="44" spans="2:44" ht="14.45" customHeight="1">
      <c r="B44" s="15"/>
      <c r="AR44" s="15"/>
    </row>
    <row r="45" spans="2:44" ht="14.45" customHeight="1">
      <c r="B45" s="15"/>
      <c r="AR45" s="15"/>
    </row>
    <row r="46" spans="2:44" ht="14.45" customHeight="1">
      <c r="B46" s="15"/>
      <c r="AR46" s="15"/>
    </row>
    <row r="47" spans="2:44" ht="14.45" customHeight="1">
      <c r="B47" s="15"/>
      <c r="AR47" s="15"/>
    </row>
    <row r="48" spans="2:44" ht="14.45" customHeight="1">
      <c r="B48" s="15"/>
      <c r="AR48" s="15"/>
    </row>
    <row r="49" spans="2:44" s="1" customFormat="1" ht="14.45" customHeight="1">
      <c r="B49" s="27"/>
      <c r="D49" s="36" t="s">
        <v>51</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52</v>
      </c>
      <c r="AI49" s="37"/>
      <c r="AJ49" s="37"/>
      <c r="AK49" s="37"/>
      <c r="AL49" s="37"/>
      <c r="AM49" s="37"/>
      <c r="AN49" s="37"/>
      <c r="AO49" s="37"/>
      <c r="AR49" s="27"/>
    </row>
    <row r="50" spans="2:44" ht="11.25">
      <c r="B50" s="15"/>
      <c r="AR50" s="15"/>
    </row>
    <row r="51" spans="2:44" ht="11.25">
      <c r="B51" s="15"/>
      <c r="AR51" s="15"/>
    </row>
    <row r="52" spans="2:44" ht="11.25">
      <c r="B52" s="15"/>
      <c r="AR52" s="15"/>
    </row>
    <row r="53" spans="2:44" ht="11.25">
      <c r="B53" s="15"/>
      <c r="AR53" s="15"/>
    </row>
    <row r="54" spans="2:44" ht="11.25">
      <c r="B54" s="15"/>
      <c r="AR54" s="15"/>
    </row>
    <row r="55" spans="2:44" ht="11.25">
      <c r="B55" s="15"/>
      <c r="AR55" s="15"/>
    </row>
    <row r="56" spans="2:44" ht="11.25">
      <c r="B56" s="15"/>
      <c r="AR56" s="15"/>
    </row>
    <row r="57" spans="2:44" ht="11.25">
      <c r="B57" s="15"/>
      <c r="AR57" s="15"/>
    </row>
    <row r="58" spans="2:44" ht="11.25">
      <c r="B58" s="15"/>
      <c r="AR58" s="15"/>
    </row>
    <row r="59" spans="2:44" ht="11.25">
      <c r="B59" s="15"/>
      <c r="AR59" s="15"/>
    </row>
    <row r="60" spans="2:44" s="1" customFormat="1" ht="12.75">
      <c r="B60" s="27"/>
      <c r="D60" s="38" t="s">
        <v>53</v>
      </c>
      <c r="E60" s="29"/>
      <c r="F60" s="29"/>
      <c r="G60" s="29"/>
      <c r="H60" s="29"/>
      <c r="I60" s="29"/>
      <c r="J60" s="29"/>
      <c r="K60" s="29"/>
      <c r="L60" s="29"/>
      <c r="M60" s="29"/>
      <c r="N60" s="29"/>
      <c r="O60" s="29"/>
      <c r="P60" s="29"/>
      <c r="Q60" s="29"/>
      <c r="R60" s="29"/>
      <c r="S60" s="29"/>
      <c r="T60" s="29"/>
      <c r="U60" s="29"/>
      <c r="V60" s="38" t="s">
        <v>54</v>
      </c>
      <c r="W60" s="29"/>
      <c r="X60" s="29"/>
      <c r="Y60" s="29"/>
      <c r="Z60" s="29"/>
      <c r="AA60" s="29"/>
      <c r="AB60" s="29"/>
      <c r="AC60" s="29"/>
      <c r="AD60" s="29"/>
      <c r="AE60" s="29"/>
      <c r="AF60" s="29"/>
      <c r="AG60" s="29"/>
      <c r="AH60" s="38" t="s">
        <v>53</v>
      </c>
      <c r="AI60" s="29"/>
      <c r="AJ60" s="29"/>
      <c r="AK60" s="29"/>
      <c r="AL60" s="29"/>
      <c r="AM60" s="38" t="s">
        <v>54</v>
      </c>
      <c r="AN60" s="29"/>
      <c r="AO60" s="29"/>
      <c r="AR60" s="27"/>
    </row>
    <row r="61" spans="2:44" ht="11.25">
      <c r="B61" s="15"/>
      <c r="AR61" s="15"/>
    </row>
    <row r="62" spans="2:44" ht="11.25">
      <c r="B62" s="15"/>
      <c r="AR62" s="15"/>
    </row>
    <row r="63" spans="2:44" ht="11.25">
      <c r="B63" s="15"/>
      <c r="AR63" s="15"/>
    </row>
    <row r="64" spans="2:44" s="1" customFormat="1" ht="12.75">
      <c r="B64" s="27"/>
      <c r="D64" s="36" t="s">
        <v>55</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56</v>
      </c>
      <c r="AI64" s="37"/>
      <c r="AJ64" s="37"/>
      <c r="AK64" s="37"/>
      <c r="AL64" s="37"/>
      <c r="AM64" s="37"/>
      <c r="AN64" s="37"/>
      <c r="AO64" s="37"/>
      <c r="AR64" s="27"/>
    </row>
    <row r="65" spans="2:44" ht="11.25">
      <c r="B65" s="15"/>
      <c r="AR65" s="15"/>
    </row>
    <row r="66" spans="2:44" ht="11.25">
      <c r="B66" s="15"/>
      <c r="AR66" s="15"/>
    </row>
    <row r="67" spans="2:44" ht="11.25">
      <c r="B67" s="15"/>
      <c r="AR67" s="15"/>
    </row>
    <row r="68" spans="2:44" ht="11.25">
      <c r="B68" s="15"/>
      <c r="AR68" s="15"/>
    </row>
    <row r="69" spans="2:44" ht="11.25">
      <c r="B69" s="15"/>
      <c r="AR69" s="15"/>
    </row>
    <row r="70" spans="2:44" ht="11.25">
      <c r="B70" s="15"/>
      <c r="AR70" s="15"/>
    </row>
    <row r="71" spans="2:44" ht="11.25">
      <c r="B71" s="15"/>
      <c r="AR71" s="15"/>
    </row>
    <row r="72" spans="2:44" ht="11.25">
      <c r="B72" s="15"/>
      <c r="AR72" s="15"/>
    </row>
    <row r="73" spans="2:44" ht="11.25">
      <c r="B73" s="15"/>
      <c r="AR73" s="15"/>
    </row>
    <row r="74" spans="2:44" ht="11.25">
      <c r="B74" s="15"/>
      <c r="AR74" s="15"/>
    </row>
    <row r="75" spans="2:44" s="1" customFormat="1" ht="12.75">
      <c r="B75" s="27"/>
      <c r="D75" s="38" t="s">
        <v>53</v>
      </c>
      <c r="E75" s="29"/>
      <c r="F75" s="29"/>
      <c r="G75" s="29"/>
      <c r="H75" s="29"/>
      <c r="I75" s="29"/>
      <c r="J75" s="29"/>
      <c r="K75" s="29"/>
      <c r="L75" s="29"/>
      <c r="M75" s="29"/>
      <c r="N75" s="29"/>
      <c r="O75" s="29"/>
      <c r="P75" s="29"/>
      <c r="Q75" s="29"/>
      <c r="R75" s="29"/>
      <c r="S75" s="29"/>
      <c r="T75" s="29"/>
      <c r="U75" s="29"/>
      <c r="V75" s="38" t="s">
        <v>54</v>
      </c>
      <c r="W75" s="29"/>
      <c r="X75" s="29"/>
      <c r="Y75" s="29"/>
      <c r="Z75" s="29"/>
      <c r="AA75" s="29"/>
      <c r="AB75" s="29"/>
      <c r="AC75" s="29"/>
      <c r="AD75" s="29"/>
      <c r="AE75" s="29"/>
      <c r="AF75" s="29"/>
      <c r="AG75" s="29"/>
      <c r="AH75" s="38" t="s">
        <v>53</v>
      </c>
      <c r="AI75" s="29"/>
      <c r="AJ75" s="29"/>
      <c r="AK75" s="29"/>
      <c r="AL75" s="29"/>
      <c r="AM75" s="38" t="s">
        <v>54</v>
      </c>
      <c r="AN75" s="29"/>
      <c r="AO75" s="29"/>
      <c r="AR75" s="27"/>
    </row>
    <row r="76" spans="2:44" s="1" customFormat="1" ht="11.25">
      <c r="B76" s="27"/>
      <c r="AR76" s="27"/>
    </row>
    <row r="77" spans="2:44" s="1" customFormat="1" ht="6.95"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5"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5" customHeight="1">
      <c r="B82" s="27"/>
      <c r="C82" s="16" t="s">
        <v>57</v>
      </c>
      <c r="AR82" s="27"/>
    </row>
    <row r="83" spans="2:44" s="1" customFormat="1" ht="6.95" customHeight="1">
      <c r="B83" s="27"/>
      <c r="AR83" s="27"/>
    </row>
    <row r="84" spans="2:44" s="3" customFormat="1" ht="12" customHeight="1">
      <c r="B84" s="43"/>
      <c r="C84" s="22" t="s">
        <v>13</v>
      </c>
      <c r="L84" s="3" t="str">
        <f>K5</f>
        <v>BRANDYS-2452023-S</v>
      </c>
      <c r="AR84" s="43"/>
    </row>
    <row r="85" spans="2:44" s="4" customFormat="1" ht="36.95" customHeight="1">
      <c r="B85" s="44"/>
      <c r="C85" s="45" t="s">
        <v>16</v>
      </c>
      <c r="L85" s="151" t="str">
        <f>K6</f>
        <v>Odborné učebny G Brandýs – Gymnázium J.S. Machara</v>
      </c>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R85" s="44"/>
    </row>
    <row r="86" spans="2:44" s="1" customFormat="1" ht="6.95" customHeight="1">
      <c r="B86" s="27"/>
      <c r="AR86" s="27"/>
    </row>
    <row r="87" spans="2:44" s="1" customFormat="1" ht="12" customHeight="1">
      <c r="B87" s="27"/>
      <c r="C87" s="22" t="s">
        <v>20</v>
      </c>
      <c r="L87" s="46" t="str">
        <f>IF(K8="","",K8)</f>
        <v xml:space="preserve">Gymnázium J. S. Machara, Královická 668  </v>
      </c>
      <c r="AI87" s="22" t="s">
        <v>22</v>
      </c>
      <c r="AM87" s="176" t="str">
        <f>IF(AN8="","",AN8)</f>
        <v>15. 5. 2022</v>
      </c>
      <c r="AN87" s="176"/>
      <c r="AR87" s="27"/>
    </row>
    <row r="88" spans="2:44" s="1" customFormat="1" ht="6.95" customHeight="1">
      <c r="B88" s="27"/>
      <c r="AR88" s="27"/>
    </row>
    <row r="89" spans="2:56" s="1" customFormat="1" ht="25.7" customHeight="1">
      <c r="B89" s="27"/>
      <c r="C89" s="22" t="s">
        <v>24</v>
      </c>
      <c r="L89" s="3" t="str">
        <f>IF(E11="","",E11)</f>
        <v>Středočeský kraj, Praha 5, Zborovská 81/11</v>
      </c>
      <c r="AI89" s="22" t="s">
        <v>31</v>
      </c>
      <c r="AM89" s="177" t="str">
        <f>IF(E17="","",E17)</f>
        <v>Stebau s.r.o., Jižní 870, 500 03 Hradec Králové</v>
      </c>
      <c r="AN89" s="178"/>
      <c r="AO89" s="178"/>
      <c r="AP89" s="178"/>
      <c r="AR89" s="27"/>
      <c r="AS89" s="180" t="s">
        <v>58</v>
      </c>
      <c r="AT89" s="181"/>
      <c r="AU89" s="48"/>
      <c r="AV89" s="48"/>
      <c r="AW89" s="48"/>
      <c r="AX89" s="48"/>
      <c r="AY89" s="48"/>
      <c r="AZ89" s="48"/>
      <c r="BA89" s="48"/>
      <c r="BB89" s="48"/>
      <c r="BC89" s="48"/>
      <c r="BD89" s="49"/>
    </row>
    <row r="90" spans="2:56" s="1" customFormat="1" ht="15.2" customHeight="1">
      <c r="B90" s="27"/>
      <c r="C90" s="22" t="s">
        <v>29</v>
      </c>
      <c r="L90" s="3" t="str">
        <f>IF(E14="Vyplň údaj","",E14)</f>
        <v/>
      </c>
      <c r="AI90" s="22" t="s">
        <v>35</v>
      </c>
      <c r="AM90" s="177" t="str">
        <f>IF(E20="","",E20)</f>
        <v xml:space="preserve"> </v>
      </c>
      <c r="AN90" s="178"/>
      <c r="AO90" s="178"/>
      <c r="AP90" s="178"/>
      <c r="AR90" s="27"/>
      <c r="AS90" s="182"/>
      <c r="AT90" s="183"/>
      <c r="BD90" s="51"/>
    </row>
    <row r="91" spans="2:56" s="1" customFormat="1" ht="10.9" customHeight="1">
      <c r="B91" s="27"/>
      <c r="AR91" s="27"/>
      <c r="AS91" s="182"/>
      <c r="AT91" s="183"/>
      <c r="BD91" s="51"/>
    </row>
    <row r="92" spans="2:56" s="1" customFormat="1" ht="29.25" customHeight="1">
      <c r="B92" s="27"/>
      <c r="C92" s="147" t="s">
        <v>59</v>
      </c>
      <c r="D92" s="148"/>
      <c r="E92" s="148"/>
      <c r="F92" s="148"/>
      <c r="G92" s="148"/>
      <c r="H92" s="52"/>
      <c r="I92" s="150" t="s">
        <v>60</v>
      </c>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75" t="s">
        <v>61</v>
      </c>
      <c r="AH92" s="148"/>
      <c r="AI92" s="148"/>
      <c r="AJ92" s="148"/>
      <c r="AK92" s="148"/>
      <c r="AL92" s="148"/>
      <c r="AM92" s="148"/>
      <c r="AN92" s="150" t="s">
        <v>62</v>
      </c>
      <c r="AO92" s="148"/>
      <c r="AP92" s="179"/>
      <c r="AQ92" s="53" t="s">
        <v>63</v>
      </c>
      <c r="AR92" s="27"/>
      <c r="AS92" s="54" t="s">
        <v>64</v>
      </c>
      <c r="AT92" s="55" t="s">
        <v>65</v>
      </c>
      <c r="AU92" s="55" t="s">
        <v>66</v>
      </c>
      <c r="AV92" s="55" t="s">
        <v>67</v>
      </c>
      <c r="AW92" s="55" t="s">
        <v>68</v>
      </c>
      <c r="AX92" s="55" t="s">
        <v>69</v>
      </c>
      <c r="AY92" s="55" t="s">
        <v>70</v>
      </c>
      <c r="AZ92" s="55" t="s">
        <v>71</v>
      </c>
      <c r="BA92" s="55" t="s">
        <v>72</v>
      </c>
      <c r="BB92" s="55" t="s">
        <v>73</v>
      </c>
      <c r="BC92" s="55" t="s">
        <v>74</v>
      </c>
      <c r="BD92" s="56" t="s">
        <v>75</v>
      </c>
    </row>
    <row r="93" spans="2:56" s="1" customFormat="1" ht="10.9" customHeight="1">
      <c r="B93" s="27"/>
      <c r="AR93" s="27"/>
      <c r="AS93" s="57"/>
      <c r="AT93" s="48"/>
      <c r="AU93" s="48"/>
      <c r="AV93" s="48"/>
      <c r="AW93" s="48"/>
      <c r="AX93" s="48"/>
      <c r="AY93" s="48"/>
      <c r="AZ93" s="48"/>
      <c r="BA93" s="48"/>
      <c r="BB93" s="48"/>
      <c r="BC93" s="48"/>
      <c r="BD93" s="49"/>
    </row>
    <row r="94" spans="2:90" s="5" customFormat="1" ht="32.45" customHeight="1">
      <c r="B94" s="58"/>
      <c r="C94" s="59" t="s">
        <v>76</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153">
        <f>ROUND(SUM(AG95:AG105),1)</f>
        <v>0</v>
      </c>
      <c r="AH94" s="153"/>
      <c r="AI94" s="153"/>
      <c r="AJ94" s="153"/>
      <c r="AK94" s="153"/>
      <c r="AL94" s="153"/>
      <c r="AM94" s="153"/>
      <c r="AN94" s="184">
        <f aca="true" t="shared" si="0" ref="AN94:AN105">SUM(AG94,AT94)</f>
        <v>0</v>
      </c>
      <c r="AO94" s="184"/>
      <c r="AP94" s="184"/>
      <c r="AQ94" s="62" t="s">
        <v>1</v>
      </c>
      <c r="AR94" s="58"/>
      <c r="AS94" s="63">
        <f>ROUND(SUM(AS95:AS105),1)</f>
        <v>0</v>
      </c>
      <c r="AT94" s="64">
        <f aca="true" t="shared" si="1" ref="AT94:AT105">ROUND(SUM(AV94:AW94),1)</f>
        <v>0</v>
      </c>
      <c r="AU94" s="65">
        <f>ROUND(SUM(AU95:AU105),5)</f>
        <v>0</v>
      </c>
      <c r="AV94" s="64">
        <f>ROUND(AZ94*L29,1)</f>
        <v>0</v>
      </c>
      <c r="AW94" s="64">
        <f>ROUND(BA94*L30,1)</f>
        <v>0</v>
      </c>
      <c r="AX94" s="64">
        <f>ROUND(BB94*L29,1)</f>
        <v>0</v>
      </c>
      <c r="AY94" s="64">
        <f>ROUND(BC94*L30,1)</f>
        <v>0</v>
      </c>
      <c r="AZ94" s="64">
        <f>ROUND(SUM(AZ95:AZ105),1)</f>
        <v>0</v>
      </c>
      <c r="BA94" s="64">
        <f>ROUND(SUM(BA95:BA105),1)</f>
        <v>0</v>
      </c>
      <c r="BB94" s="64">
        <f>ROUND(SUM(BB95:BB105),1)</f>
        <v>0</v>
      </c>
      <c r="BC94" s="64">
        <f>ROUND(SUM(BC95:BC105),1)</f>
        <v>0</v>
      </c>
      <c r="BD94" s="66">
        <f>ROUND(SUM(BD95:BD105),1)</f>
        <v>0</v>
      </c>
      <c r="BS94" s="67" t="s">
        <v>77</v>
      </c>
      <c r="BT94" s="67" t="s">
        <v>78</v>
      </c>
      <c r="BU94" s="68" t="s">
        <v>79</v>
      </c>
      <c r="BV94" s="67" t="s">
        <v>80</v>
      </c>
      <c r="BW94" s="67" t="s">
        <v>5</v>
      </c>
      <c r="BX94" s="67" t="s">
        <v>81</v>
      </c>
      <c r="CL94" s="67" t="s">
        <v>1</v>
      </c>
    </row>
    <row r="95" spans="1:91" s="6" customFormat="1" ht="16.5" customHeight="1">
      <c r="A95" s="69" t="s">
        <v>82</v>
      </c>
      <c r="B95" s="70"/>
      <c r="C95" s="71"/>
      <c r="D95" s="149" t="s">
        <v>83</v>
      </c>
      <c r="E95" s="149"/>
      <c r="F95" s="149"/>
      <c r="G95" s="149"/>
      <c r="H95" s="149"/>
      <c r="I95" s="72"/>
      <c r="J95" s="149" t="s">
        <v>84</v>
      </c>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73">
        <f>'JU P07 - Jazyková učebna P07'!J30</f>
        <v>0</v>
      </c>
      <c r="AH95" s="174"/>
      <c r="AI95" s="174"/>
      <c r="AJ95" s="174"/>
      <c r="AK95" s="174"/>
      <c r="AL95" s="174"/>
      <c r="AM95" s="174"/>
      <c r="AN95" s="173">
        <f t="shared" si="0"/>
        <v>0</v>
      </c>
      <c r="AO95" s="174"/>
      <c r="AP95" s="174"/>
      <c r="AQ95" s="73" t="s">
        <v>85</v>
      </c>
      <c r="AR95" s="70"/>
      <c r="AS95" s="74">
        <v>0</v>
      </c>
      <c r="AT95" s="75">
        <f t="shared" si="1"/>
        <v>0</v>
      </c>
      <c r="AU95" s="76">
        <f>'JU P07 - Jazyková učebna P07'!P120</f>
        <v>0</v>
      </c>
      <c r="AV95" s="75">
        <f>'JU P07 - Jazyková učebna P07'!J33</f>
        <v>0</v>
      </c>
      <c r="AW95" s="75">
        <f>'JU P07 - Jazyková učebna P07'!J34</f>
        <v>0</v>
      </c>
      <c r="AX95" s="75">
        <f>'JU P07 - Jazyková učebna P07'!J35</f>
        <v>0</v>
      </c>
      <c r="AY95" s="75">
        <f>'JU P07 - Jazyková učebna P07'!J36</f>
        <v>0</v>
      </c>
      <c r="AZ95" s="75">
        <f>'JU P07 - Jazyková učebna P07'!F33</f>
        <v>0</v>
      </c>
      <c r="BA95" s="75">
        <f>'JU P07 - Jazyková učebna P07'!F34</f>
        <v>0</v>
      </c>
      <c r="BB95" s="75">
        <f>'JU P07 - Jazyková učebna P07'!F35</f>
        <v>0</v>
      </c>
      <c r="BC95" s="75">
        <f>'JU P07 - Jazyková učebna P07'!F36</f>
        <v>0</v>
      </c>
      <c r="BD95" s="77">
        <f>'JU P07 - Jazyková učebna P07'!F37</f>
        <v>0</v>
      </c>
      <c r="BT95" s="78" t="s">
        <v>86</v>
      </c>
      <c r="BV95" s="78" t="s">
        <v>80</v>
      </c>
      <c r="BW95" s="78" t="s">
        <v>87</v>
      </c>
      <c r="BX95" s="78" t="s">
        <v>5</v>
      </c>
      <c r="CL95" s="78" t="s">
        <v>1</v>
      </c>
      <c r="CM95" s="78" t="s">
        <v>88</v>
      </c>
    </row>
    <row r="96" spans="1:91" s="6" customFormat="1" ht="16.5" customHeight="1">
      <c r="A96" s="69" t="s">
        <v>82</v>
      </c>
      <c r="B96" s="70"/>
      <c r="C96" s="71"/>
      <c r="D96" s="149" t="s">
        <v>89</v>
      </c>
      <c r="E96" s="149"/>
      <c r="F96" s="149"/>
      <c r="G96" s="149"/>
      <c r="H96" s="149"/>
      <c r="I96" s="72"/>
      <c r="J96" s="149" t="s">
        <v>90</v>
      </c>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73">
        <f>'ICT - ICT dvojučebna 117,...'!J30</f>
        <v>0</v>
      </c>
      <c r="AH96" s="174"/>
      <c r="AI96" s="174"/>
      <c r="AJ96" s="174"/>
      <c r="AK96" s="174"/>
      <c r="AL96" s="174"/>
      <c r="AM96" s="174"/>
      <c r="AN96" s="173">
        <f t="shared" si="0"/>
        <v>0</v>
      </c>
      <c r="AO96" s="174"/>
      <c r="AP96" s="174"/>
      <c r="AQ96" s="73" t="s">
        <v>85</v>
      </c>
      <c r="AR96" s="70"/>
      <c r="AS96" s="74">
        <v>0</v>
      </c>
      <c r="AT96" s="75">
        <f t="shared" si="1"/>
        <v>0</v>
      </c>
      <c r="AU96" s="76">
        <f>'ICT - ICT dvojučebna 117,...'!P120</f>
        <v>0</v>
      </c>
      <c r="AV96" s="75">
        <f>'ICT - ICT dvojučebna 117,...'!J33</f>
        <v>0</v>
      </c>
      <c r="AW96" s="75">
        <f>'ICT - ICT dvojučebna 117,...'!J34</f>
        <v>0</v>
      </c>
      <c r="AX96" s="75">
        <f>'ICT - ICT dvojučebna 117,...'!J35</f>
        <v>0</v>
      </c>
      <c r="AY96" s="75">
        <f>'ICT - ICT dvojučebna 117,...'!J36</f>
        <v>0</v>
      </c>
      <c r="AZ96" s="75">
        <f>'ICT - ICT dvojučebna 117,...'!F33</f>
        <v>0</v>
      </c>
      <c r="BA96" s="75">
        <f>'ICT - ICT dvojučebna 117,...'!F34</f>
        <v>0</v>
      </c>
      <c r="BB96" s="75">
        <f>'ICT - ICT dvojučebna 117,...'!F35</f>
        <v>0</v>
      </c>
      <c r="BC96" s="75">
        <f>'ICT - ICT dvojučebna 117,...'!F36</f>
        <v>0</v>
      </c>
      <c r="BD96" s="77">
        <f>'ICT - ICT dvojučebna 117,...'!F37</f>
        <v>0</v>
      </c>
      <c r="BT96" s="78" t="s">
        <v>86</v>
      </c>
      <c r="BV96" s="78" t="s">
        <v>80</v>
      </c>
      <c r="BW96" s="78" t="s">
        <v>91</v>
      </c>
      <c r="BX96" s="78" t="s">
        <v>5</v>
      </c>
      <c r="CL96" s="78" t="s">
        <v>1</v>
      </c>
      <c r="CM96" s="78" t="s">
        <v>88</v>
      </c>
    </row>
    <row r="97" spans="1:91" s="6" customFormat="1" ht="16.5" customHeight="1">
      <c r="A97" s="69" t="s">
        <v>82</v>
      </c>
      <c r="B97" s="70"/>
      <c r="C97" s="71"/>
      <c r="D97" s="149" t="s">
        <v>92</v>
      </c>
      <c r="E97" s="149"/>
      <c r="F97" s="149"/>
      <c r="G97" s="149"/>
      <c r="H97" s="149"/>
      <c r="I97" s="72"/>
      <c r="J97" s="149" t="s">
        <v>93</v>
      </c>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73">
        <f>'JU P11 - Jazyková učebna P11'!J30</f>
        <v>0</v>
      </c>
      <c r="AH97" s="174"/>
      <c r="AI97" s="174"/>
      <c r="AJ97" s="174"/>
      <c r="AK97" s="174"/>
      <c r="AL97" s="174"/>
      <c r="AM97" s="174"/>
      <c r="AN97" s="173">
        <f t="shared" si="0"/>
        <v>0</v>
      </c>
      <c r="AO97" s="174"/>
      <c r="AP97" s="174"/>
      <c r="AQ97" s="73" t="s">
        <v>85</v>
      </c>
      <c r="AR97" s="70"/>
      <c r="AS97" s="74">
        <v>0</v>
      </c>
      <c r="AT97" s="75">
        <f t="shared" si="1"/>
        <v>0</v>
      </c>
      <c r="AU97" s="76">
        <f>'JU P11 - Jazyková učebna P11'!P119</f>
        <v>0</v>
      </c>
      <c r="AV97" s="75">
        <f>'JU P11 - Jazyková učebna P11'!J33</f>
        <v>0</v>
      </c>
      <c r="AW97" s="75">
        <f>'JU P11 - Jazyková učebna P11'!J34</f>
        <v>0</v>
      </c>
      <c r="AX97" s="75">
        <f>'JU P11 - Jazyková učebna P11'!J35</f>
        <v>0</v>
      </c>
      <c r="AY97" s="75">
        <f>'JU P11 - Jazyková učebna P11'!J36</f>
        <v>0</v>
      </c>
      <c r="AZ97" s="75">
        <f>'JU P11 - Jazyková učebna P11'!F33</f>
        <v>0</v>
      </c>
      <c r="BA97" s="75">
        <f>'JU P11 - Jazyková učebna P11'!F34</f>
        <v>0</v>
      </c>
      <c r="BB97" s="75">
        <f>'JU P11 - Jazyková učebna P11'!F35</f>
        <v>0</v>
      </c>
      <c r="BC97" s="75">
        <f>'JU P11 - Jazyková učebna P11'!F36</f>
        <v>0</v>
      </c>
      <c r="BD97" s="77">
        <f>'JU P11 - Jazyková učebna P11'!F37</f>
        <v>0</v>
      </c>
      <c r="BT97" s="78" t="s">
        <v>86</v>
      </c>
      <c r="BV97" s="78" t="s">
        <v>80</v>
      </c>
      <c r="BW97" s="78" t="s">
        <v>94</v>
      </c>
      <c r="BX97" s="78" t="s">
        <v>5</v>
      </c>
      <c r="CL97" s="78" t="s">
        <v>1</v>
      </c>
      <c r="CM97" s="78" t="s">
        <v>88</v>
      </c>
    </row>
    <row r="98" spans="1:91" s="6" customFormat="1" ht="24.75" customHeight="1">
      <c r="A98" s="69" t="s">
        <v>82</v>
      </c>
      <c r="B98" s="70"/>
      <c r="C98" s="71"/>
      <c r="D98" s="149" t="s">
        <v>95</v>
      </c>
      <c r="E98" s="149"/>
      <c r="F98" s="149"/>
      <c r="G98" s="149"/>
      <c r="H98" s="149"/>
      <c r="I98" s="72"/>
      <c r="J98" s="149" t="s">
        <v>96</v>
      </c>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73">
        <f>'KCH S15 - Kabinet chemie S15'!J30</f>
        <v>0</v>
      </c>
      <c r="AH98" s="174"/>
      <c r="AI98" s="174"/>
      <c r="AJ98" s="174"/>
      <c r="AK98" s="174"/>
      <c r="AL98" s="174"/>
      <c r="AM98" s="174"/>
      <c r="AN98" s="173">
        <f t="shared" si="0"/>
        <v>0</v>
      </c>
      <c r="AO98" s="174"/>
      <c r="AP98" s="174"/>
      <c r="AQ98" s="73" t="s">
        <v>85</v>
      </c>
      <c r="AR98" s="70"/>
      <c r="AS98" s="74">
        <v>0</v>
      </c>
      <c r="AT98" s="75">
        <f t="shared" si="1"/>
        <v>0</v>
      </c>
      <c r="AU98" s="76">
        <f>'KCH S15 - Kabinet chemie S15'!P119</f>
        <v>0</v>
      </c>
      <c r="AV98" s="75">
        <f>'KCH S15 - Kabinet chemie S15'!J33</f>
        <v>0</v>
      </c>
      <c r="AW98" s="75">
        <f>'KCH S15 - Kabinet chemie S15'!J34</f>
        <v>0</v>
      </c>
      <c r="AX98" s="75">
        <f>'KCH S15 - Kabinet chemie S15'!J35</f>
        <v>0</v>
      </c>
      <c r="AY98" s="75">
        <f>'KCH S15 - Kabinet chemie S15'!J36</f>
        <v>0</v>
      </c>
      <c r="AZ98" s="75">
        <f>'KCH S15 - Kabinet chemie S15'!F33</f>
        <v>0</v>
      </c>
      <c r="BA98" s="75">
        <f>'KCH S15 - Kabinet chemie S15'!F34</f>
        <v>0</v>
      </c>
      <c r="BB98" s="75">
        <f>'KCH S15 - Kabinet chemie S15'!F35</f>
        <v>0</v>
      </c>
      <c r="BC98" s="75">
        <f>'KCH S15 - Kabinet chemie S15'!F36</f>
        <v>0</v>
      </c>
      <c r="BD98" s="77">
        <f>'KCH S15 - Kabinet chemie S15'!F37</f>
        <v>0</v>
      </c>
      <c r="BT98" s="78" t="s">
        <v>86</v>
      </c>
      <c r="BV98" s="78" t="s">
        <v>80</v>
      </c>
      <c r="BW98" s="78" t="s">
        <v>97</v>
      </c>
      <c r="BX98" s="78" t="s">
        <v>5</v>
      </c>
      <c r="CL98" s="78" t="s">
        <v>1</v>
      </c>
      <c r="CM98" s="78" t="s">
        <v>88</v>
      </c>
    </row>
    <row r="99" spans="1:91" s="6" customFormat="1" ht="24.75" customHeight="1">
      <c r="A99" s="69" t="s">
        <v>82</v>
      </c>
      <c r="B99" s="70"/>
      <c r="C99" s="71"/>
      <c r="D99" s="149" t="s">
        <v>98</v>
      </c>
      <c r="E99" s="149"/>
      <c r="F99" s="149"/>
      <c r="G99" s="149"/>
      <c r="H99" s="149"/>
      <c r="I99" s="72"/>
      <c r="J99" s="149" t="s">
        <v>99</v>
      </c>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73">
        <f>'LCH S13 - Laboratoř chemi...'!J30</f>
        <v>0</v>
      </c>
      <c r="AH99" s="174"/>
      <c r="AI99" s="174"/>
      <c r="AJ99" s="174"/>
      <c r="AK99" s="174"/>
      <c r="AL99" s="174"/>
      <c r="AM99" s="174"/>
      <c r="AN99" s="173">
        <f t="shared" si="0"/>
        <v>0</v>
      </c>
      <c r="AO99" s="174"/>
      <c r="AP99" s="174"/>
      <c r="AQ99" s="73" t="s">
        <v>85</v>
      </c>
      <c r="AR99" s="70"/>
      <c r="AS99" s="74">
        <v>0</v>
      </c>
      <c r="AT99" s="75">
        <f t="shared" si="1"/>
        <v>0</v>
      </c>
      <c r="AU99" s="76">
        <f>'LCH S13 - Laboratoř chemi...'!P120</f>
        <v>0</v>
      </c>
      <c r="AV99" s="75">
        <f>'LCH S13 - Laboratoř chemi...'!J33</f>
        <v>0</v>
      </c>
      <c r="AW99" s="75">
        <f>'LCH S13 - Laboratoř chemi...'!J34</f>
        <v>0</v>
      </c>
      <c r="AX99" s="75">
        <f>'LCH S13 - Laboratoř chemi...'!J35</f>
        <v>0</v>
      </c>
      <c r="AY99" s="75">
        <f>'LCH S13 - Laboratoř chemi...'!J36</f>
        <v>0</v>
      </c>
      <c r="AZ99" s="75">
        <f>'LCH S13 - Laboratoř chemi...'!F33</f>
        <v>0</v>
      </c>
      <c r="BA99" s="75">
        <f>'LCH S13 - Laboratoř chemi...'!F34</f>
        <v>0</v>
      </c>
      <c r="BB99" s="75">
        <f>'LCH S13 - Laboratoř chemi...'!F35</f>
        <v>0</v>
      </c>
      <c r="BC99" s="75">
        <f>'LCH S13 - Laboratoř chemi...'!F36</f>
        <v>0</v>
      </c>
      <c r="BD99" s="77">
        <f>'LCH S13 - Laboratoř chemi...'!F37</f>
        <v>0</v>
      </c>
      <c r="BT99" s="78" t="s">
        <v>86</v>
      </c>
      <c r="BV99" s="78" t="s">
        <v>80</v>
      </c>
      <c r="BW99" s="78" t="s">
        <v>100</v>
      </c>
      <c r="BX99" s="78" t="s">
        <v>5</v>
      </c>
      <c r="CL99" s="78" t="s">
        <v>1</v>
      </c>
      <c r="CM99" s="78" t="s">
        <v>88</v>
      </c>
    </row>
    <row r="100" spans="1:91" s="6" customFormat="1" ht="16.5" customHeight="1">
      <c r="A100" s="69" t="s">
        <v>82</v>
      </c>
      <c r="B100" s="70"/>
      <c r="C100" s="71"/>
      <c r="D100" s="149" t="s">
        <v>101</v>
      </c>
      <c r="E100" s="149"/>
      <c r="F100" s="149"/>
      <c r="G100" s="149"/>
      <c r="H100" s="149"/>
      <c r="I100" s="72"/>
      <c r="J100" s="149" t="s">
        <v>102</v>
      </c>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73">
        <f>'PU 118 - Polytechnická uč...'!J30</f>
        <v>0</v>
      </c>
      <c r="AH100" s="174"/>
      <c r="AI100" s="174"/>
      <c r="AJ100" s="174"/>
      <c r="AK100" s="174"/>
      <c r="AL100" s="174"/>
      <c r="AM100" s="174"/>
      <c r="AN100" s="173">
        <f t="shared" si="0"/>
        <v>0</v>
      </c>
      <c r="AO100" s="174"/>
      <c r="AP100" s="174"/>
      <c r="AQ100" s="73" t="s">
        <v>85</v>
      </c>
      <c r="AR100" s="70"/>
      <c r="AS100" s="74">
        <v>0</v>
      </c>
      <c r="AT100" s="75">
        <f t="shared" si="1"/>
        <v>0</v>
      </c>
      <c r="AU100" s="76">
        <f>'PU 118 - Polytechnická uč...'!P121</f>
        <v>0</v>
      </c>
      <c r="AV100" s="75">
        <f>'PU 118 - Polytechnická uč...'!J33</f>
        <v>0</v>
      </c>
      <c r="AW100" s="75">
        <f>'PU 118 - Polytechnická uč...'!J34</f>
        <v>0</v>
      </c>
      <c r="AX100" s="75">
        <f>'PU 118 - Polytechnická uč...'!J35</f>
        <v>0</v>
      </c>
      <c r="AY100" s="75">
        <f>'PU 118 - Polytechnická uč...'!J36</f>
        <v>0</v>
      </c>
      <c r="AZ100" s="75">
        <f>'PU 118 - Polytechnická uč...'!F33</f>
        <v>0</v>
      </c>
      <c r="BA100" s="75">
        <f>'PU 118 - Polytechnická uč...'!F34</f>
        <v>0</v>
      </c>
      <c r="BB100" s="75">
        <f>'PU 118 - Polytechnická uč...'!F35</f>
        <v>0</v>
      </c>
      <c r="BC100" s="75">
        <f>'PU 118 - Polytechnická uč...'!F36</f>
        <v>0</v>
      </c>
      <c r="BD100" s="77">
        <f>'PU 118 - Polytechnická uč...'!F37</f>
        <v>0</v>
      </c>
      <c r="BT100" s="78" t="s">
        <v>86</v>
      </c>
      <c r="BV100" s="78" t="s">
        <v>80</v>
      </c>
      <c r="BW100" s="78" t="s">
        <v>103</v>
      </c>
      <c r="BX100" s="78" t="s">
        <v>5</v>
      </c>
      <c r="CL100" s="78" t="s">
        <v>1</v>
      </c>
      <c r="CM100" s="78" t="s">
        <v>88</v>
      </c>
    </row>
    <row r="101" spans="1:91" s="6" customFormat="1" ht="24.75" customHeight="1">
      <c r="A101" s="69" t="s">
        <v>82</v>
      </c>
      <c r="B101" s="70"/>
      <c r="C101" s="71"/>
      <c r="D101" s="149" t="s">
        <v>104</v>
      </c>
      <c r="E101" s="149"/>
      <c r="F101" s="149"/>
      <c r="G101" s="149"/>
      <c r="H101" s="149"/>
      <c r="I101" s="72"/>
      <c r="J101" s="149" t="s">
        <v>105</v>
      </c>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73">
        <f>'PCH S12 - Přípravna chemi...'!J30</f>
        <v>0</v>
      </c>
      <c r="AH101" s="174"/>
      <c r="AI101" s="174"/>
      <c r="AJ101" s="174"/>
      <c r="AK101" s="174"/>
      <c r="AL101" s="174"/>
      <c r="AM101" s="174"/>
      <c r="AN101" s="173">
        <f t="shared" si="0"/>
        <v>0</v>
      </c>
      <c r="AO101" s="174"/>
      <c r="AP101" s="174"/>
      <c r="AQ101" s="73" t="s">
        <v>85</v>
      </c>
      <c r="AR101" s="70"/>
      <c r="AS101" s="74">
        <v>0</v>
      </c>
      <c r="AT101" s="75">
        <f t="shared" si="1"/>
        <v>0</v>
      </c>
      <c r="AU101" s="76">
        <f>'PCH S12 - Přípravna chemi...'!P119</f>
        <v>0</v>
      </c>
      <c r="AV101" s="75">
        <f>'PCH S12 - Přípravna chemi...'!J33</f>
        <v>0</v>
      </c>
      <c r="AW101" s="75">
        <f>'PCH S12 - Přípravna chemi...'!J34</f>
        <v>0</v>
      </c>
      <c r="AX101" s="75">
        <f>'PCH S12 - Přípravna chemi...'!J35</f>
        <v>0</v>
      </c>
      <c r="AY101" s="75">
        <f>'PCH S12 - Přípravna chemi...'!J36</f>
        <v>0</v>
      </c>
      <c r="AZ101" s="75">
        <f>'PCH S12 - Přípravna chemi...'!F33</f>
        <v>0</v>
      </c>
      <c r="BA101" s="75">
        <f>'PCH S12 - Přípravna chemi...'!F34</f>
        <v>0</v>
      </c>
      <c r="BB101" s="75">
        <f>'PCH S12 - Přípravna chemi...'!F35</f>
        <v>0</v>
      </c>
      <c r="BC101" s="75">
        <f>'PCH S12 - Přípravna chemi...'!F36</f>
        <v>0</v>
      </c>
      <c r="BD101" s="77">
        <f>'PCH S12 - Přípravna chemi...'!F37</f>
        <v>0</v>
      </c>
      <c r="BT101" s="78" t="s">
        <v>86</v>
      </c>
      <c r="BV101" s="78" t="s">
        <v>80</v>
      </c>
      <c r="BW101" s="78" t="s">
        <v>106</v>
      </c>
      <c r="BX101" s="78" t="s">
        <v>5</v>
      </c>
      <c r="CL101" s="78" t="s">
        <v>1</v>
      </c>
      <c r="CM101" s="78" t="s">
        <v>88</v>
      </c>
    </row>
    <row r="102" spans="1:91" s="6" customFormat="1" ht="24.75" customHeight="1">
      <c r="A102" s="69" t="s">
        <v>82</v>
      </c>
      <c r="B102" s="70"/>
      <c r="C102" s="71"/>
      <c r="D102" s="149" t="s">
        <v>107</v>
      </c>
      <c r="E102" s="149"/>
      <c r="F102" s="149"/>
      <c r="G102" s="149"/>
      <c r="H102" s="149"/>
      <c r="I102" s="72"/>
      <c r="J102" s="149" t="s">
        <v>108</v>
      </c>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73">
        <f>'PPCH S14 - Přípravna pro ...'!J30</f>
        <v>0</v>
      </c>
      <c r="AH102" s="174"/>
      <c r="AI102" s="174"/>
      <c r="AJ102" s="174"/>
      <c r="AK102" s="174"/>
      <c r="AL102" s="174"/>
      <c r="AM102" s="174"/>
      <c r="AN102" s="173">
        <f t="shared" si="0"/>
        <v>0</v>
      </c>
      <c r="AO102" s="174"/>
      <c r="AP102" s="174"/>
      <c r="AQ102" s="73" t="s">
        <v>85</v>
      </c>
      <c r="AR102" s="70"/>
      <c r="AS102" s="74">
        <v>0</v>
      </c>
      <c r="AT102" s="75">
        <f t="shared" si="1"/>
        <v>0</v>
      </c>
      <c r="AU102" s="76">
        <f>'PPCH S14 - Přípravna pro ...'!P120</f>
        <v>0</v>
      </c>
      <c r="AV102" s="75">
        <f>'PPCH S14 - Přípravna pro ...'!J33</f>
        <v>0</v>
      </c>
      <c r="AW102" s="75">
        <f>'PPCH S14 - Přípravna pro ...'!J34</f>
        <v>0</v>
      </c>
      <c r="AX102" s="75">
        <f>'PPCH S14 - Přípravna pro ...'!J35</f>
        <v>0</v>
      </c>
      <c r="AY102" s="75">
        <f>'PPCH S14 - Přípravna pro ...'!J36</f>
        <v>0</v>
      </c>
      <c r="AZ102" s="75">
        <f>'PPCH S14 - Přípravna pro ...'!F33</f>
        <v>0</v>
      </c>
      <c r="BA102" s="75">
        <f>'PPCH S14 - Přípravna pro ...'!F34</f>
        <v>0</v>
      </c>
      <c r="BB102" s="75">
        <f>'PPCH S14 - Přípravna pro ...'!F35</f>
        <v>0</v>
      </c>
      <c r="BC102" s="75">
        <f>'PPCH S14 - Přípravna pro ...'!F36</f>
        <v>0</v>
      </c>
      <c r="BD102" s="77">
        <f>'PPCH S14 - Přípravna pro ...'!F37</f>
        <v>0</v>
      </c>
      <c r="BT102" s="78" t="s">
        <v>86</v>
      </c>
      <c r="BV102" s="78" t="s">
        <v>80</v>
      </c>
      <c r="BW102" s="78" t="s">
        <v>109</v>
      </c>
      <c r="BX102" s="78" t="s">
        <v>5</v>
      </c>
      <c r="CL102" s="78" t="s">
        <v>1</v>
      </c>
      <c r="CM102" s="78" t="s">
        <v>88</v>
      </c>
    </row>
    <row r="103" spans="1:91" s="6" customFormat="1" ht="16.5" customHeight="1">
      <c r="A103" s="69" t="s">
        <v>82</v>
      </c>
      <c r="B103" s="70"/>
      <c r="C103" s="71"/>
      <c r="D103" s="149" t="s">
        <v>110</v>
      </c>
      <c r="E103" s="149"/>
      <c r="F103" s="149"/>
      <c r="G103" s="149"/>
      <c r="H103" s="149"/>
      <c r="I103" s="72"/>
      <c r="J103" s="149" t="s">
        <v>111</v>
      </c>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73">
        <f>'S 118a - Serverovna 118a'!J30</f>
        <v>0</v>
      </c>
      <c r="AH103" s="174"/>
      <c r="AI103" s="174"/>
      <c r="AJ103" s="174"/>
      <c r="AK103" s="174"/>
      <c r="AL103" s="174"/>
      <c r="AM103" s="174"/>
      <c r="AN103" s="173">
        <f t="shared" si="0"/>
        <v>0</v>
      </c>
      <c r="AO103" s="174"/>
      <c r="AP103" s="174"/>
      <c r="AQ103" s="73" t="s">
        <v>85</v>
      </c>
      <c r="AR103" s="70"/>
      <c r="AS103" s="74">
        <v>0</v>
      </c>
      <c r="AT103" s="75">
        <f t="shared" si="1"/>
        <v>0</v>
      </c>
      <c r="AU103" s="76">
        <f>'S 118a - Serverovna 118a'!P117</f>
        <v>0</v>
      </c>
      <c r="AV103" s="75">
        <f>'S 118a - Serverovna 118a'!J33</f>
        <v>0</v>
      </c>
      <c r="AW103" s="75">
        <f>'S 118a - Serverovna 118a'!J34</f>
        <v>0</v>
      </c>
      <c r="AX103" s="75">
        <f>'S 118a - Serverovna 118a'!J35</f>
        <v>0</v>
      </c>
      <c r="AY103" s="75">
        <f>'S 118a - Serverovna 118a'!J36</f>
        <v>0</v>
      </c>
      <c r="AZ103" s="75">
        <f>'S 118a - Serverovna 118a'!F33</f>
        <v>0</v>
      </c>
      <c r="BA103" s="75">
        <f>'S 118a - Serverovna 118a'!F34</f>
        <v>0</v>
      </c>
      <c r="BB103" s="75">
        <f>'S 118a - Serverovna 118a'!F35</f>
        <v>0</v>
      </c>
      <c r="BC103" s="75">
        <f>'S 118a - Serverovna 118a'!F36</f>
        <v>0</v>
      </c>
      <c r="BD103" s="77">
        <f>'S 118a - Serverovna 118a'!F37</f>
        <v>0</v>
      </c>
      <c r="BT103" s="78" t="s">
        <v>86</v>
      </c>
      <c r="BV103" s="78" t="s">
        <v>80</v>
      </c>
      <c r="BW103" s="78" t="s">
        <v>112</v>
      </c>
      <c r="BX103" s="78" t="s">
        <v>5</v>
      </c>
      <c r="CL103" s="78" t="s">
        <v>1</v>
      </c>
      <c r="CM103" s="78" t="s">
        <v>88</v>
      </c>
    </row>
    <row r="104" spans="1:91" s="6" customFormat="1" ht="24.75" customHeight="1">
      <c r="A104" s="69" t="s">
        <v>82</v>
      </c>
      <c r="B104" s="70"/>
      <c r="C104" s="71"/>
      <c r="D104" s="149" t="s">
        <v>113</v>
      </c>
      <c r="E104" s="149"/>
      <c r="F104" s="149"/>
      <c r="G104" s="149"/>
      <c r="H104" s="149"/>
      <c r="I104" s="72"/>
      <c r="J104" s="149" t="s">
        <v>114</v>
      </c>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73">
        <f>'SCH S16 - Sklad chemie S16'!J30</f>
        <v>0</v>
      </c>
      <c r="AH104" s="174"/>
      <c r="AI104" s="174"/>
      <c r="AJ104" s="174"/>
      <c r="AK104" s="174"/>
      <c r="AL104" s="174"/>
      <c r="AM104" s="174"/>
      <c r="AN104" s="173">
        <f t="shared" si="0"/>
        <v>0</v>
      </c>
      <c r="AO104" s="174"/>
      <c r="AP104" s="174"/>
      <c r="AQ104" s="73" t="s">
        <v>85</v>
      </c>
      <c r="AR104" s="70"/>
      <c r="AS104" s="74">
        <v>0</v>
      </c>
      <c r="AT104" s="75">
        <f t="shared" si="1"/>
        <v>0</v>
      </c>
      <c r="AU104" s="76">
        <f>'SCH S16 - Sklad chemie S16'!P117</f>
        <v>0</v>
      </c>
      <c r="AV104" s="75">
        <f>'SCH S16 - Sklad chemie S16'!J33</f>
        <v>0</v>
      </c>
      <c r="AW104" s="75">
        <f>'SCH S16 - Sklad chemie S16'!J34</f>
        <v>0</v>
      </c>
      <c r="AX104" s="75">
        <f>'SCH S16 - Sklad chemie S16'!J35</f>
        <v>0</v>
      </c>
      <c r="AY104" s="75">
        <f>'SCH S16 - Sklad chemie S16'!J36</f>
        <v>0</v>
      </c>
      <c r="AZ104" s="75">
        <f>'SCH S16 - Sklad chemie S16'!F33</f>
        <v>0</v>
      </c>
      <c r="BA104" s="75">
        <f>'SCH S16 - Sklad chemie S16'!F34</f>
        <v>0</v>
      </c>
      <c r="BB104" s="75">
        <f>'SCH S16 - Sklad chemie S16'!F35</f>
        <v>0</v>
      </c>
      <c r="BC104" s="75">
        <f>'SCH S16 - Sklad chemie S16'!F36</f>
        <v>0</v>
      </c>
      <c r="BD104" s="77">
        <f>'SCH S16 - Sklad chemie S16'!F37</f>
        <v>0</v>
      </c>
      <c r="BT104" s="78" t="s">
        <v>86</v>
      </c>
      <c r="BV104" s="78" t="s">
        <v>80</v>
      </c>
      <c r="BW104" s="78" t="s">
        <v>115</v>
      </c>
      <c r="BX104" s="78" t="s">
        <v>5</v>
      </c>
      <c r="CL104" s="78" t="s">
        <v>1</v>
      </c>
      <c r="CM104" s="78" t="s">
        <v>88</v>
      </c>
    </row>
    <row r="105" spans="1:91" s="6" customFormat="1" ht="24.75" customHeight="1">
      <c r="A105" s="69" t="s">
        <v>82</v>
      </c>
      <c r="B105" s="70"/>
      <c r="C105" s="71"/>
      <c r="D105" s="149" t="s">
        <v>116</v>
      </c>
      <c r="E105" s="149"/>
      <c r="F105" s="149"/>
      <c r="G105" s="149"/>
      <c r="H105" s="149"/>
      <c r="I105" s="72"/>
      <c r="J105" s="149" t="s">
        <v>117</v>
      </c>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73">
        <f>'UCH S11 - Učebna CH S11'!J30</f>
        <v>0</v>
      </c>
      <c r="AH105" s="174"/>
      <c r="AI105" s="174"/>
      <c r="AJ105" s="174"/>
      <c r="AK105" s="174"/>
      <c r="AL105" s="174"/>
      <c r="AM105" s="174"/>
      <c r="AN105" s="173">
        <f t="shared" si="0"/>
        <v>0</v>
      </c>
      <c r="AO105" s="174"/>
      <c r="AP105" s="174"/>
      <c r="AQ105" s="73" t="s">
        <v>85</v>
      </c>
      <c r="AR105" s="70"/>
      <c r="AS105" s="79">
        <v>0</v>
      </c>
      <c r="AT105" s="80">
        <f t="shared" si="1"/>
        <v>0</v>
      </c>
      <c r="AU105" s="81">
        <f>'UCH S11 - Učebna CH S11'!P118</f>
        <v>0</v>
      </c>
      <c r="AV105" s="80">
        <f>'UCH S11 - Učebna CH S11'!J33</f>
        <v>0</v>
      </c>
      <c r="AW105" s="80">
        <f>'UCH S11 - Učebna CH S11'!J34</f>
        <v>0</v>
      </c>
      <c r="AX105" s="80">
        <f>'UCH S11 - Učebna CH S11'!J35</f>
        <v>0</v>
      </c>
      <c r="AY105" s="80">
        <f>'UCH S11 - Učebna CH S11'!J36</f>
        <v>0</v>
      </c>
      <c r="AZ105" s="80">
        <f>'UCH S11 - Učebna CH S11'!F33</f>
        <v>0</v>
      </c>
      <c r="BA105" s="80">
        <f>'UCH S11 - Učebna CH S11'!F34</f>
        <v>0</v>
      </c>
      <c r="BB105" s="80">
        <f>'UCH S11 - Učebna CH S11'!F35</f>
        <v>0</v>
      </c>
      <c r="BC105" s="80">
        <f>'UCH S11 - Učebna CH S11'!F36</f>
        <v>0</v>
      </c>
      <c r="BD105" s="82">
        <f>'UCH S11 - Učebna CH S11'!F37</f>
        <v>0</v>
      </c>
      <c r="BT105" s="78" t="s">
        <v>86</v>
      </c>
      <c r="BV105" s="78" t="s">
        <v>80</v>
      </c>
      <c r="BW105" s="78" t="s">
        <v>118</v>
      </c>
      <c r="BX105" s="78" t="s">
        <v>5</v>
      </c>
      <c r="CL105" s="78" t="s">
        <v>1</v>
      </c>
      <c r="CM105" s="78" t="s">
        <v>88</v>
      </c>
    </row>
    <row r="106" spans="2:44" s="1" customFormat="1" ht="30" customHeight="1">
      <c r="B106" s="27"/>
      <c r="AR106" s="27"/>
    </row>
    <row r="107" spans="2:44" s="1" customFormat="1" ht="6.95" customHeight="1">
      <c r="B107" s="39"/>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27"/>
    </row>
  </sheetData>
  <sheetProtection algorithmName="SHA-512" hashValue="l5Q41uvo1vkyB+pWU0R7R2e+vuL6ug3gZlH9gJEnqoyMff4Y3XJzmXfSIQoqgzj142z5HuDWvtWHbqQMHxGusw==" saltValue="JrsdTXgqB7a2S3+clE0bJf6usMCafgHEkJgsRFovxYDn8ztN6OijW+cWR6/NmnYduIzW08H/WVguKlbH2ArTfg==" spinCount="100000" sheet="1" objects="1" scenarios="1" formatColumns="0" formatRows="0"/>
  <mergeCells count="82">
    <mergeCell ref="AN105:AP105"/>
    <mergeCell ref="AG105:AM105"/>
    <mergeCell ref="AN94:AP94"/>
    <mergeCell ref="AG104:AM104"/>
    <mergeCell ref="AG96:AM96"/>
    <mergeCell ref="AG98:AM98"/>
    <mergeCell ref="AM87:AN87"/>
    <mergeCell ref="AM89:AP89"/>
    <mergeCell ref="AM90:AP90"/>
    <mergeCell ref="AN104:AP104"/>
    <mergeCell ref="AN103:AP103"/>
    <mergeCell ref="AN97:AP97"/>
    <mergeCell ref="AN92:AP92"/>
    <mergeCell ref="AN102:AP102"/>
    <mergeCell ref="AN101:AP101"/>
    <mergeCell ref="AN96:AP96"/>
    <mergeCell ref="AN100:AP100"/>
    <mergeCell ref="AN98:AP98"/>
    <mergeCell ref="AN99:AP99"/>
    <mergeCell ref="AK35:AO35"/>
    <mergeCell ref="X35:AB35"/>
    <mergeCell ref="AR2:BE2"/>
    <mergeCell ref="AG103:AM103"/>
    <mergeCell ref="AG102:AM102"/>
    <mergeCell ref="AG92:AM92"/>
    <mergeCell ref="AG100:AM100"/>
    <mergeCell ref="AG95:AM95"/>
    <mergeCell ref="AG99:AM99"/>
    <mergeCell ref="AG101:AM101"/>
    <mergeCell ref="AG97:AM97"/>
    <mergeCell ref="AN95:AP95"/>
    <mergeCell ref="AS89:AT91"/>
    <mergeCell ref="AK32:AO32"/>
    <mergeCell ref="L32:P32"/>
    <mergeCell ref="W32:AE32"/>
    <mergeCell ref="AK33:AO33"/>
    <mergeCell ref="L33:P33"/>
    <mergeCell ref="W33:AE33"/>
    <mergeCell ref="AK30:AO30"/>
    <mergeCell ref="L30:P30"/>
    <mergeCell ref="W30:AE30"/>
    <mergeCell ref="L31:P31"/>
    <mergeCell ref="W31:AE31"/>
    <mergeCell ref="AK31:AO31"/>
    <mergeCell ref="L85:AO85"/>
    <mergeCell ref="D105:H105"/>
    <mergeCell ref="J105:AF105"/>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JU P07 - Jazyková učebna P07'!C2" display="/"/>
    <hyperlink ref="A96" location="'ICT - ICT dvojučebna 117,...'!C2" display="/"/>
    <hyperlink ref="A97" location="'JU P11 - Jazyková učebna P11'!C2" display="/"/>
    <hyperlink ref="A98" location="'KCH S15 - Kabinet chemie S15'!C2" display="/"/>
    <hyperlink ref="A99" location="'LCH S13 - Laboratoř chemi...'!C2" display="/"/>
    <hyperlink ref="A100" location="'PU 118 - Polytechnická uč...'!C2" display="/"/>
    <hyperlink ref="A101" location="'PCH S12 - Přípravna chemi...'!C2" display="/"/>
    <hyperlink ref="A102" location="'PPCH S14 - Přípravna pro ...'!C2" display="/"/>
    <hyperlink ref="A103" location="'S 118a - Serverovna 118a'!C2" display="/"/>
    <hyperlink ref="A104" location="'SCH S16 - Sklad chemie S16'!C2" display="/"/>
    <hyperlink ref="A105" location="'UCH S11 - Učebna CH S1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2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112</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425</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ROUND(J117,1)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ROUND((SUM(BE117:BE124)),1)</f>
        <v>0</v>
      </c>
      <c r="I33" s="87">
        <v>0.21</v>
      </c>
      <c r="J33" s="86">
        <f>ROUND(((SUM(BE117:BE124))*I33),1)</f>
        <v>0</v>
      </c>
      <c r="L33" s="27"/>
    </row>
    <row r="34" spans="2:12" s="1" customFormat="1" ht="14.45" customHeight="1">
      <c r="B34" s="27"/>
      <c r="E34" s="22" t="s">
        <v>44</v>
      </c>
      <c r="F34" s="86">
        <f>ROUND((SUM(BF117:BF124)),1)</f>
        <v>0</v>
      </c>
      <c r="I34" s="87">
        <v>0.15</v>
      </c>
      <c r="J34" s="86">
        <f>ROUND(((SUM(BF117:BF124))*I34),1)</f>
        <v>0</v>
      </c>
      <c r="L34" s="27"/>
    </row>
    <row r="35" spans="2:12" s="1" customFormat="1" ht="14.45" customHeight="1" hidden="1">
      <c r="B35" s="27"/>
      <c r="E35" s="22" t="s">
        <v>45</v>
      </c>
      <c r="F35" s="86">
        <f>ROUND((SUM(BG117:BG124)),1)</f>
        <v>0</v>
      </c>
      <c r="I35" s="87">
        <v>0.21</v>
      </c>
      <c r="J35" s="86">
        <f>0</f>
        <v>0</v>
      </c>
      <c r="L35" s="27"/>
    </row>
    <row r="36" spans="2:12" s="1" customFormat="1" ht="14.45" customHeight="1" hidden="1">
      <c r="B36" s="27"/>
      <c r="E36" s="22" t="s">
        <v>46</v>
      </c>
      <c r="F36" s="86">
        <f>ROUND((SUM(BH117:BH124)),1)</f>
        <v>0</v>
      </c>
      <c r="I36" s="87">
        <v>0.15</v>
      </c>
      <c r="J36" s="86">
        <f>0</f>
        <v>0</v>
      </c>
      <c r="L36" s="27"/>
    </row>
    <row r="37" spans="2:12" s="1" customFormat="1" ht="14.45" customHeight="1" hidden="1">
      <c r="B37" s="27"/>
      <c r="E37" s="22" t="s">
        <v>47</v>
      </c>
      <c r="F37" s="86">
        <f>ROUND((SUM(BI117:BI124)),1)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S 118a - Serverovna 118a</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J117</f>
        <v>0</v>
      </c>
      <c r="L96" s="27"/>
      <c r="AU96" s="12" t="s">
        <v>126</v>
      </c>
    </row>
    <row r="97" spans="2:12" s="8" customFormat="1" ht="24.95" customHeight="1">
      <c r="B97" s="99"/>
      <c r="D97" s="100" t="s">
        <v>426</v>
      </c>
      <c r="E97" s="101"/>
      <c r="F97" s="101"/>
      <c r="G97" s="101"/>
      <c r="H97" s="101"/>
      <c r="I97" s="101"/>
      <c r="J97" s="102">
        <f>J118</f>
        <v>0</v>
      </c>
      <c r="L97" s="99"/>
    </row>
    <row r="98" spans="2:12" s="1" customFormat="1" ht="21.75" customHeight="1">
      <c r="B98" s="27"/>
      <c r="L98" s="27"/>
    </row>
    <row r="99" spans="2:12" s="1" customFormat="1" ht="6.95" customHeight="1">
      <c r="B99" s="39"/>
      <c r="C99" s="40"/>
      <c r="D99" s="40"/>
      <c r="E99" s="40"/>
      <c r="F99" s="40"/>
      <c r="G99" s="40"/>
      <c r="H99" s="40"/>
      <c r="I99" s="40"/>
      <c r="J99" s="40"/>
      <c r="K99" s="40"/>
      <c r="L99" s="27"/>
    </row>
    <row r="103" spans="2:12" s="1" customFormat="1" ht="6.95" customHeight="1">
      <c r="B103" s="41"/>
      <c r="C103" s="42"/>
      <c r="D103" s="42"/>
      <c r="E103" s="42"/>
      <c r="F103" s="42"/>
      <c r="G103" s="42"/>
      <c r="H103" s="42"/>
      <c r="I103" s="42"/>
      <c r="J103" s="42"/>
      <c r="K103" s="42"/>
      <c r="L103" s="27"/>
    </row>
    <row r="104" spans="2:12" s="1" customFormat="1" ht="24.95" customHeight="1">
      <c r="B104" s="27"/>
      <c r="C104" s="16" t="s">
        <v>131</v>
      </c>
      <c r="L104" s="27"/>
    </row>
    <row r="105" spans="2:12" s="1" customFormat="1" ht="6.95" customHeight="1">
      <c r="B105" s="27"/>
      <c r="L105" s="27"/>
    </row>
    <row r="106" spans="2:12" s="1" customFormat="1" ht="12" customHeight="1">
      <c r="B106" s="27"/>
      <c r="C106" s="22" t="s">
        <v>16</v>
      </c>
      <c r="L106" s="27"/>
    </row>
    <row r="107" spans="2:12" s="1" customFormat="1" ht="16.5" customHeight="1">
      <c r="B107" s="27"/>
      <c r="E107" s="185" t="str">
        <f>E7</f>
        <v>Odborné učebny G Brandýs – Gymnázium J.S. Machara</v>
      </c>
      <c r="F107" s="186"/>
      <c r="G107" s="186"/>
      <c r="H107" s="186"/>
      <c r="L107" s="27"/>
    </row>
    <row r="108" spans="2:12" s="1" customFormat="1" ht="12" customHeight="1">
      <c r="B108" s="27"/>
      <c r="C108" s="22" t="s">
        <v>120</v>
      </c>
      <c r="L108" s="27"/>
    </row>
    <row r="109" spans="2:12" s="1" customFormat="1" ht="16.5" customHeight="1">
      <c r="B109" s="27"/>
      <c r="E109" s="151" t="str">
        <f>E9</f>
        <v>S 118a - Serverovna 118a</v>
      </c>
      <c r="F109" s="187"/>
      <c r="G109" s="187"/>
      <c r="H109" s="187"/>
      <c r="L109" s="27"/>
    </row>
    <row r="110" spans="2:12" s="1" customFormat="1" ht="6.95" customHeight="1">
      <c r="B110" s="27"/>
      <c r="L110" s="27"/>
    </row>
    <row r="111" spans="2:12" s="1" customFormat="1" ht="12" customHeight="1">
      <c r="B111" s="27"/>
      <c r="C111" s="22" t="s">
        <v>20</v>
      </c>
      <c r="F111" s="20" t="str">
        <f>F12</f>
        <v xml:space="preserve">Gymnázium J. S. Machara, Královická 668  </v>
      </c>
      <c r="I111" s="22" t="s">
        <v>22</v>
      </c>
      <c r="J111" s="47" t="str">
        <f>IF(J12="","",J12)</f>
        <v>15. 5. 2022</v>
      </c>
      <c r="L111" s="27"/>
    </row>
    <row r="112" spans="2:12" s="1" customFormat="1" ht="6.95" customHeight="1">
      <c r="B112" s="27"/>
      <c r="L112" s="27"/>
    </row>
    <row r="113" spans="2:12" s="1" customFormat="1" ht="40.15" customHeight="1">
      <c r="B113" s="27"/>
      <c r="C113" s="22" t="s">
        <v>24</v>
      </c>
      <c r="F113" s="20" t="str">
        <f>E15</f>
        <v>Středočeský kraj, Praha 5, Zborovská 81/11</v>
      </c>
      <c r="I113" s="22" t="s">
        <v>31</v>
      </c>
      <c r="J113" s="25" t="str">
        <f>E21</f>
        <v>Stebau s.r.o., Jižní 870, 500 03 Hradec Králové</v>
      </c>
      <c r="L113" s="27"/>
    </row>
    <row r="114" spans="2:12" s="1" customFormat="1" ht="15.2" customHeight="1">
      <c r="B114" s="27"/>
      <c r="C114" s="22" t="s">
        <v>29</v>
      </c>
      <c r="F114" s="20" t="str">
        <f>IF(E18="","",E18)</f>
        <v>Vyplň údaj</v>
      </c>
      <c r="I114" s="22" t="s">
        <v>35</v>
      </c>
      <c r="J114" s="25" t="str">
        <f>E24</f>
        <v xml:space="preserve"> </v>
      </c>
      <c r="L114" s="27"/>
    </row>
    <row r="115" spans="2:12" s="1" customFormat="1" ht="10.35" customHeight="1">
      <c r="B115" s="27"/>
      <c r="L115" s="27"/>
    </row>
    <row r="116" spans="2:20" s="9" customFormat="1" ht="29.25" customHeight="1">
      <c r="B116" s="103"/>
      <c r="C116" s="104" t="s">
        <v>132</v>
      </c>
      <c r="D116" s="105" t="s">
        <v>63</v>
      </c>
      <c r="E116" s="105" t="s">
        <v>59</v>
      </c>
      <c r="F116" s="105" t="s">
        <v>60</v>
      </c>
      <c r="G116" s="105" t="s">
        <v>133</v>
      </c>
      <c r="H116" s="105" t="s">
        <v>134</v>
      </c>
      <c r="I116" s="105" t="s">
        <v>135</v>
      </c>
      <c r="J116" s="106" t="s">
        <v>124</v>
      </c>
      <c r="K116" s="107" t="s">
        <v>136</v>
      </c>
      <c r="L116" s="103"/>
      <c r="M116" s="54" t="s">
        <v>1</v>
      </c>
      <c r="N116" s="55" t="s">
        <v>42</v>
      </c>
      <c r="O116" s="55" t="s">
        <v>137</v>
      </c>
      <c r="P116" s="55" t="s">
        <v>138</v>
      </c>
      <c r="Q116" s="55" t="s">
        <v>139</v>
      </c>
      <c r="R116" s="55" t="s">
        <v>140</v>
      </c>
      <c r="S116" s="55" t="s">
        <v>141</v>
      </c>
      <c r="T116" s="56" t="s">
        <v>142</v>
      </c>
    </row>
    <row r="117" spans="2:63" s="1" customFormat="1" ht="22.9" customHeight="1">
      <c r="B117" s="27"/>
      <c r="C117" s="59" t="s">
        <v>143</v>
      </c>
      <c r="J117" s="108">
        <f>BK117</f>
        <v>0</v>
      </c>
      <c r="L117" s="27"/>
      <c r="M117" s="57"/>
      <c r="N117" s="48"/>
      <c r="O117" s="48"/>
      <c r="P117" s="109">
        <f>P118</f>
        <v>0</v>
      </c>
      <c r="Q117" s="48"/>
      <c r="R117" s="109">
        <f>R118</f>
        <v>0</v>
      </c>
      <c r="S117" s="48"/>
      <c r="T117" s="110">
        <f>T118</f>
        <v>0</v>
      </c>
      <c r="AT117" s="12" t="s">
        <v>77</v>
      </c>
      <c r="AU117" s="12" t="s">
        <v>126</v>
      </c>
      <c r="BK117" s="111">
        <f>BK118</f>
        <v>0</v>
      </c>
    </row>
    <row r="118" spans="2:63" s="10" customFormat="1" ht="25.9" customHeight="1">
      <c r="B118" s="112"/>
      <c r="D118" s="113" t="s">
        <v>77</v>
      </c>
      <c r="E118" s="114" t="s">
        <v>86</v>
      </c>
      <c r="F118" s="114" t="s">
        <v>427</v>
      </c>
      <c r="I118" s="115"/>
      <c r="J118" s="116">
        <f>BK118</f>
        <v>0</v>
      </c>
      <c r="L118" s="112"/>
      <c r="M118" s="117"/>
      <c r="P118" s="118">
        <f>SUM(P119:P124)</f>
        <v>0</v>
      </c>
      <c r="R118" s="118">
        <f>SUM(R119:R124)</f>
        <v>0</v>
      </c>
      <c r="T118" s="119">
        <f>SUM(T119:T124)</f>
        <v>0</v>
      </c>
      <c r="AR118" s="113" t="s">
        <v>86</v>
      </c>
      <c r="AT118" s="120" t="s">
        <v>77</v>
      </c>
      <c r="AU118" s="120" t="s">
        <v>78</v>
      </c>
      <c r="AY118" s="113" t="s">
        <v>145</v>
      </c>
      <c r="BK118" s="121">
        <f>SUM(BK119:BK124)</f>
        <v>0</v>
      </c>
    </row>
    <row r="119" spans="2:65" s="1" customFormat="1" ht="16.5" customHeight="1">
      <c r="B119" s="27"/>
      <c r="C119" s="122" t="s">
        <v>86</v>
      </c>
      <c r="D119" s="122" t="s">
        <v>146</v>
      </c>
      <c r="E119" s="123" t="s">
        <v>428</v>
      </c>
      <c r="F119" s="124" t="s">
        <v>429</v>
      </c>
      <c r="G119" s="125" t="s">
        <v>149</v>
      </c>
      <c r="H119" s="126">
        <v>1</v>
      </c>
      <c r="I119" s="127"/>
      <c r="J119" s="128">
        <f>ROUND(I119*H119,1)</f>
        <v>0</v>
      </c>
      <c r="K119" s="129"/>
      <c r="L119" s="27"/>
      <c r="M119" s="130" t="s">
        <v>1</v>
      </c>
      <c r="N119" s="131" t="s">
        <v>43</v>
      </c>
      <c r="P119" s="132">
        <f>O119*H119</f>
        <v>0</v>
      </c>
      <c r="Q119" s="132">
        <v>0</v>
      </c>
      <c r="R119" s="132">
        <f>Q119*H119</f>
        <v>0</v>
      </c>
      <c r="S119" s="132">
        <v>0</v>
      </c>
      <c r="T119" s="133">
        <f>S119*H119</f>
        <v>0</v>
      </c>
      <c r="AR119" s="134" t="s">
        <v>150</v>
      </c>
      <c r="AT119" s="134" t="s">
        <v>146</v>
      </c>
      <c r="AU119" s="134" t="s">
        <v>86</v>
      </c>
      <c r="AY119" s="12" t="s">
        <v>145</v>
      </c>
      <c r="BE119" s="135">
        <f>IF(N119="základní",J119,0)</f>
        <v>0</v>
      </c>
      <c r="BF119" s="135">
        <f>IF(N119="snížená",J119,0)</f>
        <v>0</v>
      </c>
      <c r="BG119" s="135">
        <f>IF(N119="zákl. přenesená",J119,0)</f>
        <v>0</v>
      </c>
      <c r="BH119" s="135">
        <f>IF(N119="sníž. přenesená",J119,0)</f>
        <v>0</v>
      </c>
      <c r="BI119" s="135">
        <f>IF(N119="nulová",J119,0)</f>
        <v>0</v>
      </c>
      <c r="BJ119" s="12" t="s">
        <v>86</v>
      </c>
      <c r="BK119" s="135">
        <f>ROUND(I119*H119,1)</f>
        <v>0</v>
      </c>
      <c r="BL119" s="12" t="s">
        <v>150</v>
      </c>
      <c r="BM119" s="134" t="s">
        <v>88</v>
      </c>
    </row>
    <row r="120" spans="2:47" s="1" customFormat="1" ht="68.25">
      <c r="B120" s="27"/>
      <c r="D120" s="136" t="s">
        <v>151</v>
      </c>
      <c r="F120" s="137" t="s">
        <v>430</v>
      </c>
      <c r="I120" s="138"/>
      <c r="L120" s="27"/>
      <c r="M120" s="139"/>
      <c r="T120" s="51"/>
      <c r="AT120" s="12" t="s">
        <v>151</v>
      </c>
      <c r="AU120" s="12" t="s">
        <v>86</v>
      </c>
    </row>
    <row r="121" spans="2:65" s="1" customFormat="1" ht="16.5" customHeight="1">
      <c r="B121" s="27"/>
      <c r="C121" s="122" t="s">
        <v>88</v>
      </c>
      <c r="D121" s="122" t="s">
        <v>146</v>
      </c>
      <c r="E121" s="123" t="s">
        <v>431</v>
      </c>
      <c r="F121" s="124" t="s">
        <v>432</v>
      </c>
      <c r="G121" s="125" t="s">
        <v>149</v>
      </c>
      <c r="H121" s="126">
        <v>4</v>
      </c>
      <c r="I121" s="127"/>
      <c r="J121" s="128">
        <f>ROUND(I121*H121,1)</f>
        <v>0</v>
      </c>
      <c r="K121" s="129"/>
      <c r="L121" s="27"/>
      <c r="M121" s="130" t="s">
        <v>1</v>
      </c>
      <c r="N121" s="131" t="s">
        <v>43</v>
      </c>
      <c r="P121" s="132">
        <f>O121*H121</f>
        <v>0</v>
      </c>
      <c r="Q121" s="132">
        <v>0</v>
      </c>
      <c r="R121" s="132">
        <f>Q121*H121</f>
        <v>0</v>
      </c>
      <c r="S121" s="132">
        <v>0</v>
      </c>
      <c r="T121" s="133">
        <f>S121*H121</f>
        <v>0</v>
      </c>
      <c r="AR121" s="134" t="s">
        <v>150</v>
      </c>
      <c r="AT121" s="134" t="s">
        <v>146</v>
      </c>
      <c r="AU121" s="134" t="s">
        <v>86</v>
      </c>
      <c r="AY121" s="12" t="s">
        <v>145</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150</v>
      </c>
      <c r="BM121" s="134" t="s">
        <v>150</v>
      </c>
    </row>
    <row r="122" spans="2:47" s="1" customFormat="1" ht="87.75">
      <c r="B122" s="27"/>
      <c r="D122" s="136" t="s">
        <v>151</v>
      </c>
      <c r="F122" s="137" t="s">
        <v>433</v>
      </c>
      <c r="I122" s="138"/>
      <c r="L122" s="27"/>
      <c r="M122" s="139"/>
      <c r="T122" s="51"/>
      <c r="AT122" s="12" t="s">
        <v>151</v>
      </c>
      <c r="AU122" s="12" t="s">
        <v>86</v>
      </c>
    </row>
    <row r="123" spans="2:65" s="1" customFormat="1" ht="16.5" customHeight="1">
      <c r="B123" s="27"/>
      <c r="C123" s="122" t="s">
        <v>156</v>
      </c>
      <c r="D123" s="122" t="s">
        <v>146</v>
      </c>
      <c r="E123" s="123" t="s">
        <v>177</v>
      </c>
      <c r="F123" s="124" t="s">
        <v>178</v>
      </c>
      <c r="G123" s="125" t="s">
        <v>149</v>
      </c>
      <c r="H123" s="126">
        <v>4</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157</v>
      </c>
    </row>
    <row r="124" spans="2:47" s="1" customFormat="1" ht="78">
      <c r="B124" s="27"/>
      <c r="D124" s="136" t="s">
        <v>151</v>
      </c>
      <c r="F124" s="137" t="s">
        <v>180</v>
      </c>
      <c r="I124" s="138"/>
      <c r="L124" s="27"/>
      <c r="M124" s="140"/>
      <c r="N124" s="141"/>
      <c r="O124" s="141"/>
      <c r="P124" s="141"/>
      <c r="Q124" s="141"/>
      <c r="R124" s="141"/>
      <c r="S124" s="141"/>
      <c r="T124" s="142"/>
      <c r="AT124" s="12" t="s">
        <v>151</v>
      </c>
      <c r="AU124" s="12" t="s">
        <v>86</v>
      </c>
    </row>
    <row r="125" spans="2:12" s="1" customFormat="1" ht="6.95" customHeight="1">
      <c r="B125" s="39"/>
      <c r="C125" s="40"/>
      <c r="D125" s="40"/>
      <c r="E125" s="40"/>
      <c r="F125" s="40"/>
      <c r="G125" s="40"/>
      <c r="H125" s="40"/>
      <c r="I125" s="40"/>
      <c r="J125" s="40"/>
      <c r="K125" s="40"/>
      <c r="L125" s="27"/>
    </row>
  </sheetData>
  <sheetProtection algorithmName="SHA-512" hashValue="ee+JmfPQm8iL56gtiHgARyzTlKWGJxKzVjoJDLEgdH+RtvbFQTUe6aZ3snaRnv+QV9TgTqcd1qaZ/1NISqRenQ==" saltValue="Uq7UTpB5goCih4OGc8AYfjxgVDZGfQziite6yBIfZRQHPyh5ORpKghThXV1B9TDD1eHTLZaDUZ/hfhbTFEWlpw==" spinCount="100000" sheet="1" objects="1" scenarios="1" formatColumns="0" formatRows="0" autoFilter="0"/>
  <autoFilter ref="C116:K124"/>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2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115</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434</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ROUND(J117,1)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ROUND((SUM(BE117:BE128)),1)</f>
        <v>0</v>
      </c>
      <c r="I33" s="87">
        <v>0.21</v>
      </c>
      <c r="J33" s="86">
        <f>ROUND(((SUM(BE117:BE128))*I33),1)</f>
        <v>0</v>
      </c>
      <c r="L33" s="27"/>
    </row>
    <row r="34" spans="2:12" s="1" customFormat="1" ht="14.45" customHeight="1">
      <c r="B34" s="27"/>
      <c r="E34" s="22" t="s">
        <v>44</v>
      </c>
      <c r="F34" s="86">
        <f>ROUND((SUM(BF117:BF128)),1)</f>
        <v>0</v>
      </c>
      <c r="I34" s="87">
        <v>0.15</v>
      </c>
      <c r="J34" s="86">
        <f>ROUND(((SUM(BF117:BF128))*I34),1)</f>
        <v>0</v>
      </c>
      <c r="L34" s="27"/>
    </row>
    <row r="35" spans="2:12" s="1" customFormat="1" ht="14.45" customHeight="1" hidden="1">
      <c r="B35" s="27"/>
      <c r="E35" s="22" t="s">
        <v>45</v>
      </c>
      <c r="F35" s="86">
        <f>ROUND((SUM(BG117:BG128)),1)</f>
        <v>0</v>
      </c>
      <c r="I35" s="87">
        <v>0.21</v>
      </c>
      <c r="J35" s="86">
        <f>0</f>
        <v>0</v>
      </c>
      <c r="L35" s="27"/>
    </row>
    <row r="36" spans="2:12" s="1" customFormat="1" ht="14.45" customHeight="1" hidden="1">
      <c r="B36" s="27"/>
      <c r="E36" s="22" t="s">
        <v>46</v>
      </c>
      <c r="F36" s="86">
        <f>ROUND((SUM(BH117:BH128)),1)</f>
        <v>0</v>
      </c>
      <c r="I36" s="87">
        <v>0.15</v>
      </c>
      <c r="J36" s="86">
        <f>0</f>
        <v>0</v>
      </c>
      <c r="L36" s="27"/>
    </row>
    <row r="37" spans="2:12" s="1" customFormat="1" ht="14.45" customHeight="1" hidden="1">
      <c r="B37" s="27"/>
      <c r="E37" s="22" t="s">
        <v>47</v>
      </c>
      <c r="F37" s="86">
        <f>ROUND((SUM(BI117:BI128)),1)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SCH S16 - Sklad chemie S16</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J117</f>
        <v>0</v>
      </c>
      <c r="L96" s="27"/>
      <c r="AU96" s="12" t="s">
        <v>126</v>
      </c>
    </row>
    <row r="97" spans="2:12" s="8" customFormat="1" ht="24.95" customHeight="1">
      <c r="B97" s="99"/>
      <c r="D97" s="100" t="s">
        <v>435</v>
      </c>
      <c r="E97" s="101"/>
      <c r="F97" s="101"/>
      <c r="G97" s="101"/>
      <c r="H97" s="101"/>
      <c r="I97" s="101"/>
      <c r="J97" s="102">
        <f>J118</f>
        <v>0</v>
      </c>
      <c r="L97" s="99"/>
    </row>
    <row r="98" spans="2:12" s="1" customFormat="1" ht="21.75" customHeight="1">
      <c r="B98" s="27"/>
      <c r="L98" s="27"/>
    </row>
    <row r="99" spans="2:12" s="1" customFormat="1" ht="6.95" customHeight="1">
      <c r="B99" s="39"/>
      <c r="C99" s="40"/>
      <c r="D99" s="40"/>
      <c r="E99" s="40"/>
      <c r="F99" s="40"/>
      <c r="G99" s="40"/>
      <c r="H99" s="40"/>
      <c r="I99" s="40"/>
      <c r="J99" s="40"/>
      <c r="K99" s="40"/>
      <c r="L99" s="27"/>
    </row>
    <row r="103" spans="2:12" s="1" customFormat="1" ht="6.95" customHeight="1">
      <c r="B103" s="41"/>
      <c r="C103" s="42"/>
      <c r="D103" s="42"/>
      <c r="E103" s="42"/>
      <c r="F103" s="42"/>
      <c r="G103" s="42"/>
      <c r="H103" s="42"/>
      <c r="I103" s="42"/>
      <c r="J103" s="42"/>
      <c r="K103" s="42"/>
      <c r="L103" s="27"/>
    </row>
    <row r="104" spans="2:12" s="1" customFormat="1" ht="24.95" customHeight="1">
      <c r="B104" s="27"/>
      <c r="C104" s="16" t="s">
        <v>131</v>
      </c>
      <c r="L104" s="27"/>
    </row>
    <row r="105" spans="2:12" s="1" customFormat="1" ht="6.95" customHeight="1">
      <c r="B105" s="27"/>
      <c r="L105" s="27"/>
    </row>
    <row r="106" spans="2:12" s="1" customFormat="1" ht="12" customHeight="1">
      <c r="B106" s="27"/>
      <c r="C106" s="22" t="s">
        <v>16</v>
      </c>
      <c r="L106" s="27"/>
    </row>
    <row r="107" spans="2:12" s="1" customFormat="1" ht="16.5" customHeight="1">
      <c r="B107" s="27"/>
      <c r="E107" s="185" t="str">
        <f>E7</f>
        <v>Odborné učebny G Brandýs – Gymnázium J.S. Machara</v>
      </c>
      <c r="F107" s="186"/>
      <c r="G107" s="186"/>
      <c r="H107" s="186"/>
      <c r="L107" s="27"/>
    </row>
    <row r="108" spans="2:12" s="1" customFormat="1" ht="12" customHeight="1">
      <c r="B108" s="27"/>
      <c r="C108" s="22" t="s">
        <v>120</v>
      </c>
      <c r="L108" s="27"/>
    </row>
    <row r="109" spans="2:12" s="1" customFormat="1" ht="16.5" customHeight="1">
      <c r="B109" s="27"/>
      <c r="E109" s="151" t="str">
        <f>E9</f>
        <v>SCH S16 - Sklad chemie S16</v>
      </c>
      <c r="F109" s="187"/>
      <c r="G109" s="187"/>
      <c r="H109" s="187"/>
      <c r="L109" s="27"/>
    </row>
    <row r="110" spans="2:12" s="1" customFormat="1" ht="6.95" customHeight="1">
      <c r="B110" s="27"/>
      <c r="L110" s="27"/>
    </row>
    <row r="111" spans="2:12" s="1" customFormat="1" ht="12" customHeight="1">
      <c r="B111" s="27"/>
      <c r="C111" s="22" t="s">
        <v>20</v>
      </c>
      <c r="F111" s="20" t="str">
        <f>F12</f>
        <v xml:space="preserve">Gymnázium J. S. Machara, Královická 668  </v>
      </c>
      <c r="I111" s="22" t="s">
        <v>22</v>
      </c>
      <c r="J111" s="47" t="str">
        <f>IF(J12="","",J12)</f>
        <v>15. 5. 2022</v>
      </c>
      <c r="L111" s="27"/>
    </row>
    <row r="112" spans="2:12" s="1" customFormat="1" ht="6.95" customHeight="1">
      <c r="B112" s="27"/>
      <c r="L112" s="27"/>
    </row>
    <row r="113" spans="2:12" s="1" customFormat="1" ht="40.15" customHeight="1">
      <c r="B113" s="27"/>
      <c r="C113" s="22" t="s">
        <v>24</v>
      </c>
      <c r="F113" s="20" t="str">
        <f>E15</f>
        <v>Středočeský kraj, Praha 5, Zborovská 81/11</v>
      </c>
      <c r="I113" s="22" t="s">
        <v>31</v>
      </c>
      <c r="J113" s="25" t="str">
        <f>E21</f>
        <v>Stebau s.r.o., Jižní 870, 500 03 Hradec Králové</v>
      </c>
      <c r="L113" s="27"/>
    </row>
    <row r="114" spans="2:12" s="1" customFormat="1" ht="15.2" customHeight="1">
      <c r="B114" s="27"/>
      <c r="C114" s="22" t="s">
        <v>29</v>
      </c>
      <c r="F114" s="20" t="str">
        <f>IF(E18="","",E18)</f>
        <v>Vyplň údaj</v>
      </c>
      <c r="I114" s="22" t="s">
        <v>35</v>
      </c>
      <c r="J114" s="25" t="str">
        <f>E24</f>
        <v xml:space="preserve"> </v>
      </c>
      <c r="L114" s="27"/>
    </row>
    <row r="115" spans="2:12" s="1" customFormat="1" ht="10.35" customHeight="1">
      <c r="B115" s="27"/>
      <c r="L115" s="27"/>
    </row>
    <row r="116" spans="2:20" s="9" customFormat="1" ht="29.25" customHeight="1">
      <c r="B116" s="103"/>
      <c r="C116" s="104" t="s">
        <v>132</v>
      </c>
      <c r="D116" s="105" t="s">
        <v>63</v>
      </c>
      <c r="E116" s="105" t="s">
        <v>59</v>
      </c>
      <c r="F116" s="105" t="s">
        <v>60</v>
      </c>
      <c r="G116" s="105" t="s">
        <v>133</v>
      </c>
      <c r="H116" s="105" t="s">
        <v>134</v>
      </c>
      <c r="I116" s="105" t="s">
        <v>135</v>
      </c>
      <c r="J116" s="106" t="s">
        <v>124</v>
      </c>
      <c r="K116" s="107" t="s">
        <v>136</v>
      </c>
      <c r="L116" s="103"/>
      <c r="M116" s="54" t="s">
        <v>1</v>
      </c>
      <c r="N116" s="55" t="s">
        <v>42</v>
      </c>
      <c r="O116" s="55" t="s">
        <v>137</v>
      </c>
      <c r="P116" s="55" t="s">
        <v>138</v>
      </c>
      <c r="Q116" s="55" t="s">
        <v>139</v>
      </c>
      <c r="R116" s="55" t="s">
        <v>140</v>
      </c>
      <c r="S116" s="55" t="s">
        <v>141</v>
      </c>
      <c r="T116" s="56" t="s">
        <v>142</v>
      </c>
    </row>
    <row r="117" spans="2:63" s="1" customFormat="1" ht="22.9" customHeight="1">
      <c r="B117" s="27"/>
      <c r="C117" s="59" t="s">
        <v>143</v>
      </c>
      <c r="J117" s="108">
        <f>BK117</f>
        <v>0</v>
      </c>
      <c r="L117" s="27"/>
      <c r="M117" s="57"/>
      <c r="N117" s="48"/>
      <c r="O117" s="48"/>
      <c r="P117" s="109">
        <f>P118</f>
        <v>0</v>
      </c>
      <c r="Q117" s="48"/>
      <c r="R117" s="109">
        <f>R118</f>
        <v>0</v>
      </c>
      <c r="S117" s="48"/>
      <c r="T117" s="110">
        <f>T118</f>
        <v>0</v>
      </c>
      <c r="AT117" s="12" t="s">
        <v>77</v>
      </c>
      <c r="AU117" s="12" t="s">
        <v>126</v>
      </c>
      <c r="BK117" s="111">
        <f>BK118</f>
        <v>0</v>
      </c>
    </row>
    <row r="118" spans="2:63" s="10" customFormat="1" ht="25.9" customHeight="1">
      <c r="B118" s="112"/>
      <c r="D118" s="113" t="s">
        <v>77</v>
      </c>
      <c r="E118" s="114" t="s">
        <v>86</v>
      </c>
      <c r="F118" s="114" t="s">
        <v>436</v>
      </c>
      <c r="I118" s="115"/>
      <c r="J118" s="116">
        <f>BK118</f>
        <v>0</v>
      </c>
      <c r="L118" s="112"/>
      <c r="M118" s="117"/>
      <c r="P118" s="118">
        <f>SUM(P119:P128)</f>
        <v>0</v>
      </c>
      <c r="R118" s="118">
        <f>SUM(R119:R128)</f>
        <v>0</v>
      </c>
      <c r="T118" s="119">
        <f>SUM(T119:T128)</f>
        <v>0</v>
      </c>
      <c r="AR118" s="113" t="s">
        <v>86</v>
      </c>
      <c r="AT118" s="120" t="s">
        <v>77</v>
      </c>
      <c r="AU118" s="120" t="s">
        <v>78</v>
      </c>
      <c r="AY118" s="113" t="s">
        <v>145</v>
      </c>
      <c r="BK118" s="121">
        <f>SUM(BK119:BK128)</f>
        <v>0</v>
      </c>
    </row>
    <row r="119" spans="2:65" s="1" customFormat="1" ht="16.5" customHeight="1">
      <c r="B119" s="27"/>
      <c r="C119" s="122" t="s">
        <v>86</v>
      </c>
      <c r="D119" s="122" t="s">
        <v>146</v>
      </c>
      <c r="E119" s="123" t="s">
        <v>437</v>
      </c>
      <c r="F119" s="124" t="s">
        <v>438</v>
      </c>
      <c r="G119" s="125" t="s">
        <v>149</v>
      </c>
      <c r="H119" s="126">
        <v>2</v>
      </c>
      <c r="I119" s="127"/>
      <c r="J119" s="128">
        <f>ROUND(I119*H119,1)</f>
        <v>0</v>
      </c>
      <c r="K119" s="129"/>
      <c r="L119" s="27"/>
      <c r="M119" s="130" t="s">
        <v>1</v>
      </c>
      <c r="N119" s="131" t="s">
        <v>43</v>
      </c>
      <c r="P119" s="132">
        <f>O119*H119</f>
        <v>0</v>
      </c>
      <c r="Q119" s="132">
        <v>0</v>
      </c>
      <c r="R119" s="132">
        <f>Q119*H119</f>
        <v>0</v>
      </c>
      <c r="S119" s="132">
        <v>0</v>
      </c>
      <c r="T119" s="133">
        <f>S119*H119</f>
        <v>0</v>
      </c>
      <c r="AR119" s="134" t="s">
        <v>150</v>
      </c>
      <c r="AT119" s="134" t="s">
        <v>146</v>
      </c>
      <c r="AU119" s="134" t="s">
        <v>86</v>
      </c>
      <c r="AY119" s="12" t="s">
        <v>145</v>
      </c>
      <c r="BE119" s="135">
        <f>IF(N119="základní",J119,0)</f>
        <v>0</v>
      </c>
      <c r="BF119" s="135">
        <f>IF(N119="snížená",J119,0)</f>
        <v>0</v>
      </c>
      <c r="BG119" s="135">
        <f>IF(N119="zákl. přenesená",J119,0)</f>
        <v>0</v>
      </c>
      <c r="BH119" s="135">
        <f>IF(N119="sníž. přenesená",J119,0)</f>
        <v>0</v>
      </c>
      <c r="BI119" s="135">
        <f>IF(N119="nulová",J119,0)</f>
        <v>0</v>
      </c>
      <c r="BJ119" s="12" t="s">
        <v>86</v>
      </c>
      <c r="BK119" s="135">
        <f>ROUND(I119*H119,1)</f>
        <v>0</v>
      </c>
      <c r="BL119" s="12" t="s">
        <v>150</v>
      </c>
      <c r="BM119" s="134" t="s">
        <v>88</v>
      </c>
    </row>
    <row r="120" spans="2:47" s="1" customFormat="1" ht="117">
      <c r="B120" s="27"/>
      <c r="D120" s="136" t="s">
        <v>151</v>
      </c>
      <c r="F120" s="137" t="s">
        <v>439</v>
      </c>
      <c r="I120" s="138"/>
      <c r="L120" s="27"/>
      <c r="M120" s="139"/>
      <c r="T120" s="51"/>
      <c r="AT120" s="12" t="s">
        <v>151</v>
      </c>
      <c r="AU120" s="12" t="s">
        <v>86</v>
      </c>
    </row>
    <row r="121" spans="2:65" s="1" customFormat="1" ht="16.5" customHeight="1">
      <c r="B121" s="27"/>
      <c r="C121" s="122" t="s">
        <v>88</v>
      </c>
      <c r="D121" s="122" t="s">
        <v>146</v>
      </c>
      <c r="E121" s="123" t="s">
        <v>440</v>
      </c>
      <c r="F121" s="124" t="s">
        <v>441</v>
      </c>
      <c r="G121" s="125" t="s">
        <v>149</v>
      </c>
      <c r="H121" s="126">
        <v>1</v>
      </c>
      <c r="I121" s="127"/>
      <c r="J121" s="128">
        <f>ROUND(I121*H121,1)</f>
        <v>0</v>
      </c>
      <c r="K121" s="129"/>
      <c r="L121" s="27"/>
      <c r="M121" s="130" t="s">
        <v>1</v>
      </c>
      <c r="N121" s="131" t="s">
        <v>43</v>
      </c>
      <c r="P121" s="132">
        <f>O121*H121</f>
        <v>0</v>
      </c>
      <c r="Q121" s="132">
        <v>0</v>
      </c>
      <c r="R121" s="132">
        <f>Q121*H121</f>
        <v>0</v>
      </c>
      <c r="S121" s="132">
        <v>0</v>
      </c>
      <c r="T121" s="133">
        <f>S121*H121</f>
        <v>0</v>
      </c>
      <c r="AR121" s="134" t="s">
        <v>150</v>
      </c>
      <c r="AT121" s="134" t="s">
        <v>146</v>
      </c>
      <c r="AU121" s="134" t="s">
        <v>86</v>
      </c>
      <c r="AY121" s="12" t="s">
        <v>145</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150</v>
      </c>
      <c r="BM121" s="134" t="s">
        <v>150</v>
      </c>
    </row>
    <row r="122" spans="2:47" s="1" customFormat="1" ht="97.5">
      <c r="B122" s="27"/>
      <c r="D122" s="136" t="s">
        <v>151</v>
      </c>
      <c r="F122" s="137" t="s">
        <v>442</v>
      </c>
      <c r="I122" s="138"/>
      <c r="L122" s="27"/>
      <c r="M122" s="139"/>
      <c r="T122" s="51"/>
      <c r="AT122" s="12" t="s">
        <v>151</v>
      </c>
      <c r="AU122" s="12" t="s">
        <v>86</v>
      </c>
    </row>
    <row r="123" spans="2:65" s="1" customFormat="1" ht="16.5" customHeight="1">
      <c r="B123" s="27"/>
      <c r="C123" s="122" t="s">
        <v>156</v>
      </c>
      <c r="D123" s="122" t="s">
        <v>146</v>
      </c>
      <c r="E123" s="123" t="s">
        <v>443</v>
      </c>
      <c r="F123" s="124" t="s">
        <v>444</v>
      </c>
      <c r="G123" s="125" t="s">
        <v>149</v>
      </c>
      <c r="H123" s="126">
        <v>3</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157</v>
      </c>
    </row>
    <row r="124" spans="2:47" s="1" customFormat="1" ht="87.75">
      <c r="B124" s="27"/>
      <c r="D124" s="136" t="s">
        <v>151</v>
      </c>
      <c r="F124" s="137" t="s">
        <v>445</v>
      </c>
      <c r="I124" s="138"/>
      <c r="L124" s="27"/>
      <c r="M124" s="139"/>
      <c r="T124" s="51"/>
      <c r="AT124" s="12" t="s">
        <v>151</v>
      </c>
      <c r="AU124" s="12" t="s">
        <v>86</v>
      </c>
    </row>
    <row r="125" spans="2:65" s="1" customFormat="1" ht="16.5" customHeight="1">
      <c r="B125" s="27"/>
      <c r="C125" s="122" t="s">
        <v>150</v>
      </c>
      <c r="D125" s="122" t="s">
        <v>146</v>
      </c>
      <c r="E125" s="123" t="s">
        <v>446</v>
      </c>
      <c r="F125" s="124" t="s">
        <v>447</v>
      </c>
      <c r="G125" s="125" t="s">
        <v>448</v>
      </c>
      <c r="H125" s="126">
        <v>3</v>
      </c>
      <c r="I125" s="127"/>
      <c r="J125" s="128">
        <f>ROUND(I125*H125,1)</f>
        <v>0</v>
      </c>
      <c r="K125" s="129"/>
      <c r="L125" s="27"/>
      <c r="M125" s="130" t="s">
        <v>1</v>
      </c>
      <c r="N125" s="131" t="s">
        <v>43</v>
      </c>
      <c r="P125" s="132">
        <f>O125*H125</f>
        <v>0</v>
      </c>
      <c r="Q125" s="132">
        <v>0</v>
      </c>
      <c r="R125" s="132">
        <f>Q125*H125</f>
        <v>0</v>
      </c>
      <c r="S125" s="132">
        <v>0</v>
      </c>
      <c r="T125" s="133">
        <f>S125*H125</f>
        <v>0</v>
      </c>
      <c r="AR125" s="134" t="s">
        <v>150</v>
      </c>
      <c r="AT125" s="134" t="s">
        <v>146</v>
      </c>
      <c r="AU125" s="134" t="s">
        <v>86</v>
      </c>
      <c r="AY125" s="12" t="s">
        <v>145</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150</v>
      </c>
      <c r="BM125" s="134" t="s">
        <v>161</v>
      </c>
    </row>
    <row r="126" spans="2:47" s="1" customFormat="1" ht="19.5">
      <c r="B126" s="27"/>
      <c r="D126" s="136" t="s">
        <v>151</v>
      </c>
      <c r="F126" s="137" t="s">
        <v>449</v>
      </c>
      <c r="I126" s="138"/>
      <c r="L126" s="27"/>
      <c r="M126" s="139"/>
      <c r="T126" s="51"/>
      <c r="AT126" s="12" t="s">
        <v>151</v>
      </c>
      <c r="AU126" s="12" t="s">
        <v>86</v>
      </c>
    </row>
    <row r="127" spans="2:65" s="1" customFormat="1" ht="16.5" customHeight="1">
      <c r="B127" s="27"/>
      <c r="C127" s="122" t="s">
        <v>163</v>
      </c>
      <c r="D127" s="122" t="s">
        <v>146</v>
      </c>
      <c r="E127" s="123" t="s">
        <v>450</v>
      </c>
      <c r="F127" s="124" t="s">
        <v>451</v>
      </c>
      <c r="G127" s="125" t="s">
        <v>149</v>
      </c>
      <c r="H127" s="126">
        <v>15</v>
      </c>
      <c r="I127" s="127"/>
      <c r="J127" s="128">
        <f>ROUND(I127*H127,1)</f>
        <v>0</v>
      </c>
      <c r="K127" s="129"/>
      <c r="L127" s="27"/>
      <c r="M127" s="130" t="s">
        <v>1</v>
      </c>
      <c r="N127" s="131" t="s">
        <v>43</v>
      </c>
      <c r="P127" s="132">
        <f>O127*H127</f>
        <v>0</v>
      </c>
      <c r="Q127" s="132">
        <v>0</v>
      </c>
      <c r="R127" s="132">
        <f>Q127*H127</f>
        <v>0</v>
      </c>
      <c r="S127" s="132">
        <v>0</v>
      </c>
      <c r="T127" s="133">
        <f>S127*H127</f>
        <v>0</v>
      </c>
      <c r="AR127" s="134" t="s">
        <v>150</v>
      </c>
      <c r="AT127" s="134" t="s">
        <v>146</v>
      </c>
      <c r="AU127" s="134" t="s">
        <v>86</v>
      </c>
      <c r="AY127" s="12" t="s">
        <v>145</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150</v>
      </c>
      <c r="BM127" s="134" t="s">
        <v>166</v>
      </c>
    </row>
    <row r="128" spans="2:47" s="1" customFormat="1" ht="19.5">
      <c r="B128" s="27"/>
      <c r="D128" s="136" t="s">
        <v>151</v>
      </c>
      <c r="F128" s="137" t="s">
        <v>452</v>
      </c>
      <c r="I128" s="138"/>
      <c r="L128" s="27"/>
      <c r="M128" s="140"/>
      <c r="N128" s="141"/>
      <c r="O128" s="141"/>
      <c r="P128" s="141"/>
      <c r="Q128" s="141"/>
      <c r="R128" s="141"/>
      <c r="S128" s="141"/>
      <c r="T128" s="142"/>
      <c r="AT128" s="12" t="s">
        <v>151</v>
      </c>
      <c r="AU128" s="12" t="s">
        <v>86</v>
      </c>
    </row>
    <row r="129" spans="2:12" s="1" customFormat="1" ht="6.95" customHeight="1">
      <c r="B129" s="39"/>
      <c r="C129" s="40"/>
      <c r="D129" s="40"/>
      <c r="E129" s="40"/>
      <c r="F129" s="40"/>
      <c r="G129" s="40"/>
      <c r="H129" s="40"/>
      <c r="I129" s="40"/>
      <c r="J129" s="40"/>
      <c r="K129" s="40"/>
      <c r="L129" s="27"/>
    </row>
  </sheetData>
  <sheetProtection algorithmName="SHA-512" hashValue="TCLk/N2XszSjtXs2xOVe+YsW8ryLTNgA80mYmVdRid8CZ4B3sCvTUMx76PMYDFYc+RlRu80SxRhhSsVErcnKjw==" saltValue="S4AEQxcsO7n3Ua03fZyrNT4zrVcW2222wN2HGceRHQNs5iWFevt2+zSeCtCO6xeSdGsowqVt/kWIgfdRzXHwhg==" spinCount="100000" sheet="1" objects="1" scenarios="1" formatColumns="0" formatRows="0" autoFilter="0"/>
  <autoFilter ref="C116:K12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5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118</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453</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ROUND(J118,1)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ROUND((SUM(BE118:BE149)),1)</f>
        <v>0</v>
      </c>
      <c r="I33" s="87">
        <v>0.21</v>
      </c>
      <c r="J33" s="86">
        <f>ROUND(((SUM(BE118:BE149))*I33),1)</f>
        <v>0</v>
      </c>
      <c r="L33" s="27"/>
    </row>
    <row r="34" spans="2:12" s="1" customFormat="1" ht="14.45" customHeight="1">
      <c r="B34" s="27"/>
      <c r="E34" s="22" t="s">
        <v>44</v>
      </c>
      <c r="F34" s="86">
        <f>ROUND((SUM(BF118:BF149)),1)</f>
        <v>0</v>
      </c>
      <c r="I34" s="87">
        <v>0.15</v>
      </c>
      <c r="J34" s="86">
        <f>ROUND(((SUM(BF118:BF149))*I34),1)</f>
        <v>0</v>
      </c>
      <c r="L34" s="27"/>
    </row>
    <row r="35" spans="2:12" s="1" customFormat="1" ht="14.45" customHeight="1" hidden="1">
      <c r="B35" s="27"/>
      <c r="E35" s="22" t="s">
        <v>45</v>
      </c>
      <c r="F35" s="86">
        <f>ROUND((SUM(BG118:BG149)),1)</f>
        <v>0</v>
      </c>
      <c r="I35" s="87">
        <v>0.21</v>
      </c>
      <c r="J35" s="86">
        <f>0</f>
        <v>0</v>
      </c>
      <c r="L35" s="27"/>
    </row>
    <row r="36" spans="2:12" s="1" customFormat="1" ht="14.45" customHeight="1" hidden="1">
      <c r="B36" s="27"/>
      <c r="E36" s="22" t="s">
        <v>46</v>
      </c>
      <c r="F36" s="86">
        <f>ROUND((SUM(BH118:BH149)),1)</f>
        <v>0</v>
      </c>
      <c r="I36" s="87">
        <v>0.15</v>
      </c>
      <c r="J36" s="86">
        <f>0</f>
        <v>0</v>
      </c>
      <c r="L36" s="27"/>
    </row>
    <row r="37" spans="2:12" s="1" customFormat="1" ht="14.45" customHeight="1" hidden="1">
      <c r="B37" s="27"/>
      <c r="E37" s="22" t="s">
        <v>47</v>
      </c>
      <c r="F37" s="86">
        <f>ROUND((SUM(BI118:BI149)),1)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UCH S11 - Učebna CH S11</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J118</f>
        <v>0</v>
      </c>
      <c r="L96" s="27"/>
      <c r="AU96" s="12" t="s">
        <v>126</v>
      </c>
    </row>
    <row r="97" spans="2:12" s="8" customFormat="1" ht="24.95" customHeight="1">
      <c r="B97" s="99"/>
      <c r="D97" s="100" t="s">
        <v>454</v>
      </c>
      <c r="E97" s="101"/>
      <c r="F97" s="101"/>
      <c r="G97" s="101"/>
      <c r="H97" s="101"/>
      <c r="I97" s="101"/>
      <c r="J97" s="102">
        <f>J119</f>
        <v>0</v>
      </c>
      <c r="L97" s="99"/>
    </row>
    <row r="98" spans="2:12" s="8" customFormat="1" ht="24.95" customHeight="1">
      <c r="B98" s="99"/>
      <c r="D98" s="100" t="s">
        <v>455</v>
      </c>
      <c r="E98" s="101"/>
      <c r="F98" s="101"/>
      <c r="G98" s="101"/>
      <c r="H98" s="101"/>
      <c r="I98" s="101"/>
      <c r="J98" s="102">
        <f>J145</f>
        <v>0</v>
      </c>
      <c r="L98" s="99"/>
    </row>
    <row r="99" spans="2:12" s="1" customFormat="1" ht="21.75" customHeight="1">
      <c r="B99" s="27"/>
      <c r="L99" s="27"/>
    </row>
    <row r="100" spans="2:12" s="1" customFormat="1" ht="6.95" customHeight="1">
      <c r="B100" s="39"/>
      <c r="C100" s="40"/>
      <c r="D100" s="40"/>
      <c r="E100" s="40"/>
      <c r="F100" s="40"/>
      <c r="G100" s="40"/>
      <c r="H100" s="40"/>
      <c r="I100" s="40"/>
      <c r="J100" s="40"/>
      <c r="K100" s="40"/>
      <c r="L100" s="27"/>
    </row>
    <row r="104" spans="2:12" s="1" customFormat="1" ht="6.95" customHeight="1">
      <c r="B104" s="41"/>
      <c r="C104" s="42"/>
      <c r="D104" s="42"/>
      <c r="E104" s="42"/>
      <c r="F104" s="42"/>
      <c r="G104" s="42"/>
      <c r="H104" s="42"/>
      <c r="I104" s="42"/>
      <c r="J104" s="42"/>
      <c r="K104" s="42"/>
      <c r="L104" s="27"/>
    </row>
    <row r="105" spans="2:12" s="1" customFormat="1" ht="24.95" customHeight="1">
      <c r="B105" s="27"/>
      <c r="C105" s="16" t="s">
        <v>131</v>
      </c>
      <c r="L105" s="27"/>
    </row>
    <row r="106" spans="2:12" s="1" customFormat="1" ht="6.95" customHeight="1">
      <c r="B106" s="27"/>
      <c r="L106" s="27"/>
    </row>
    <row r="107" spans="2:12" s="1" customFormat="1" ht="12" customHeight="1">
      <c r="B107" s="27"/>
      <c r="C107" s="22" t="s">
        <v>16</v>
      </c>
      <c r="L107" s="27"/>
    </row>
    <row r="108" spans="2:12" s="1" customFormat="1" ht="16.5" customHeight="1">
      <c r="B108" s="27"/>
      <c r="E108" s="185" t="str">
        <f>E7</f>
        <v>Odborné učebny G Brandýs – Gymnázium J.S. Machara</v>
      </c>
      <c r="F108" s="186"/>
      <c r="G108" s="186"/>
      <c r="H108" s="186"/>
      <c r="L108" s="27"/>
    </row>
    <row r="109" spans="2:12" s="1" customFormat="1" ht="12" customHeight="1">
      <c r="B109" s="27"/>
      <c r="C109" s="22" t="s">
        <v>120</v>
      </c>
      <c r="L109" s="27"/>
    </row>
    <row r="110" spans="2:12" s="1" customFormat="1" ht="16.5" customHeight="1">
      <c r="B110" s="27"/>
      <c r="E110" s="151" t="str">
        <f>E9</f>
        <v>UCH S11 - Učebna CH S11</v>
      </c>
      <c r="F110" s="187"/>
      <c r="G110" s="187"/>
      <c r="H110" s="187"/>
      <c r="L110" s="27"/>
    </row>
    <row r="111" spans="2:12" s="1" customFormat="1" ht="6.95" customHeight="1">
      <c r="B111" s="27"/>
      <c r="L111" s="27"/>
    </row>
    <row r="112" spans="2:12" s="1" customFormat="1" ht="12" customHeight="1">
      <c r="B112" s="27"/>
      <c r="C112" s="22" t="s">
        <v>20</v>
      </c>
      <c r="F112" s="20" t="str">
        <f>F12</f>
        <v xml:space="preserve">Gymnázium J. S. Machara, Královická 668  </v>
      </c>
      <c r="I112" s="22" t="s">
        <v>22</v>
      </c>
      <c r="J112" s="47" t="str">
        <f>IF(J12="","",J12)</f>
        <v>15. 5. 2022</v>
      </c>
      <c r="L112" s="27"/>
    </row>
    <row r="113" spans="2:12" s="1" customFormat="1" ht="6.95" customHeight="1">
      <c r="B113" s="27"/>
      <c r="L113" s="27"/>
    </row>
    <row r="114" spans="2:12" s="1" customFormat="1" ht="40.15" customHeight="1">
      <c r="B114" s="27"/>
      <c r="C114" s="22" t="s">
        <v>24</v>
      </c>
      <c r="F114" s="20" t="str">
        <f>E15</f>
        <v>Středočeský kraj, Praha 5, Zborovská 81/11</v>
      </c>
      <c r="I114" s="22" t="s">
        <v>31</v>
      </c>
      <c r="J114" s="25" t="str">
        <f>E21</f>
        <v>Stebau s.r.o., Jižní 870, 500 03 Hradec Králové</v>
      </c>
      <c r="L114" s="27"/>
    </row>
    <row r="115" spans="2:12" s="1" customFormat="1" ht="15.2" customHeight="1">
      <c r="B115" s="27"/>
      <c r="C115" s="22" t="s">
        <v>29</v>
      </c>
      <c r="F115" s="20" t="str">
        <f>IF(E18="","",E18)</f>
        <v>Vyplň údaj</v>
      </c>
      <c r="I115" s="22" t="s">
        <v>35</v>
      </c>
      <c r="J115" s="25" t="str">
        <f>E24</f>
        <v xml:space="preserve"> </v>
      </c>
      <c r="L115" s="27"/>
    </row>
    <row r="116" spans="2:12" s="1" customFormat="1" ht="10.35" customHeight="1">
      <c r="B116" s="27"/>
      <c r="L116" s="27"/>
    </row>
    <row r="117" spans="2:20" s="9" customFormat="1" ht="29.25" customHeight="1">
      <c r="B117" s="103"/>
      <c r="C117" s="104" t="s">
        <v>132</v>
      </c>
      <c r="D117" s="105" t="s">
        <v>63</v>
      </c>
      <c r="E117" s="105" t="s">
        <v>59</v>
      </c>
      <c r="F117" s="105" t="s">
        <v>60</v>
      </c>
      <c r="G117" s="105" t="s">
        <v>133</v>
      </c>
      <c r="H117" s="105" t="s">
        <v>134</v>
      </c>
      <c r="I117" s="105" t="s">
        <v>135</v>
      </c>
      <c r="J117" s="106" t="s">
        <v>124</v>
      </c>
      <c r="K117" s="107" t="s">
        <v>136</v>
      </c>
      <c r="L117" s="103"/>
      <c r="M117" s="54" t="s">
        <v>1</v>
      </c>
      <c r="N117" s="55" t="s">
        <v>42</v>
      </c>
      <c r="O117" s="55" t="s">
        <v>137</v>
      </c>
      <c r="P117" s="55" t="s">
        <v>138</v>
      </c>
      <c r="Q117" s="55" t="s">
        <v>139</v>
      </c>
      <c r="R117" s="55" t="s">
        <v>140</v>
      </c>
      <c r="S117" s="55" t="s">
        <v>141</v>
      </c>
      <c r="T117" s="56" t="s">
        <v>142</v>
      </c>
    </row>
    <row r="118" spans="2:63" s="1" customFormat="1" ht="22.9" customHeight="1">
      <c r="B118" s="27"/>
      <c r="C118" s="59" t="s">
        <v>143</v>
      </c>
      <c r="J118" s="108">
        <f>BK118</f>
        <v>0</v>
      </c>
      <c r="L118" s="27"/>
      <c r="M118" s="57"/>
      <c r="N118" s="48"/>
      <c r="O118" s="48"/>
      <c r="P118" s="109">
        <f>P119+P145</f>
        <v>0</v>
      </c>
      <c r="Q118" s="48"/>
      <c r="R118" s="109">
        <f>R119+R145</f>
        <v>0</v>
      </c>
      <c r="S118" s="48"/>
      <c r="T118" s="110">
        <f>T119+T145</f>
        <v>0</v>
      </c>
      <c r="AT118" s="12" t="s">
        <v>77</v>
      </c>
      <c r="AU118" s="12" t="s">
        <v>126</v>
      </c>
      <c r="BK118" s="111">
        <f>BK119+BK145</f>
        <v>0</v>
      </c>
    </row>
    <row r="119" spans="2:63" s="10" customFormat="1" ht="25.9" customHeight="1">
      <c r="B119" s="112"/>
      <c r="D119" s="113" t="s">
        <v>77</v>
      </c>
      <c r="E119" s="114" t="s">
        <v>86</v>
      </c>
      <c r="F119" s="114" t="s">
        <v>456</v>
      </c>
      <c r="I119" s="115"/>
      <c r="J119" s="116">
        <f>BK119</f>
        <v>0</v>
      </c>
      <c r="L119" s="112"/>
      <c r="M119" s="117"/>
      <c r="P119" s="118">
        <f>SUM(P120:P144)</f>
        <v>0</v>
      </c>
      <c r="R119" s="118">
        <f>SUM(R120:R144)</f>
        <v>0</v>
      </c>
      <c r="T119" s="119">
        <f>SUM(T120:T144)</f>
        <v>0</v>
      </c>
      <c r="AR119" s="113" t="s">
        <v>86</v>
      </c>
      <c r="AT119" s="120" t="s">
        <v>77</v>
      </c>
      <c r="AU119" s="120" t="s">
        <v>78</v>
      </c>
      <c r="AY119" s="113" t="s">
        <v>145</v>
      </c>
      <c r="BK119" s="121">
        <f>SUM(BK120:BK144)</f>
        <v>0</v>
      </c>
    </row>
    <row r="120" spans="2:65" s="1" customFormat="1" ht="16.5" customHeight="1">
      <c r="B120" s="27"/>
      <c r="C120" s="122" t="s">
        <v>86</v>
      </c>
      <c r="D120" s="122" t="s">
        <v>146</v>
      </c>
      <c r="E120" s="123" t="s">
        <v>457</v>
      </c>
      <c r="F120" s="124" t="s">
        <v>458</v>
      </c>
      <c r="G120" s="125" t="s">
        <v>149</v>
      </c>
      <c r="H120" s="126">
        <v>1</v>
      </c>
      <c r="I120" s="127"/>
      <c r="J120" s="128">
        <f>ROUND(I120*H120,1)</f>
        <v>0</v>
      </c>
      <c r="K120" s="129"/>
      <c r="L120" s="27"/>
      <c r="M120" s="130" t="s">
        <v>1</v>
      </c>
      <c r="N120" s="131" t="s">
        <v>43</v>
      </c>
      <c r="P120" s="132">
        <f>O120*H120</f>
        <v>0</v>
      </c>
      <c r="Q120" s="132">
        <v>0</v>
      </c>
      <c r="R120" s="132">
        <f>Q120*H120</f>
        <v>0</v>
      </c>
      <c r="S120" s="132">
        <v>0</v>
      </c>
      <c r="T120" s="133">
        <f>S120*H120</f>
        <v>0</v>
      </c>
      <c r="AR120" s="134" t="s">
        <v>150</v>
      </c>
      <c r="AT120" s="134" t="s">
        <v>146</v>
      </c>
      <c r="AU120" s="134" t="s">
        <v>86</v>
      </c>
      <c r="AY120" s="12" t="s">
        <v>145</v>
      </c>
      <c r="BE120" s="135">
        <f>IF(N120="základní",J120,0)</f>
        <v>0</v>
      </c>
      <c r="BF120" s="135">
        <f>IF(N120="snížená",J120,0)</f>
        <v>0</v>
      </c>
      <c r="BG120" s="135">
        <f>IF(N120="zákl. přenesená",J120,0)</f>
        <v>0</v>
      </c>
      <c r="BH120" s="135">
        <f>IF(N120="sníž. přenesená",J120,0)</f>
        <v>0</v>
      </c>
      <c r="BI120" s="135">
        <f>IF(N120="nulová",J120,0)</f>
        <v>0</v>
      </c>
      <c r="BJ120" s="12" t="s">
        <v>86</v>
      </c>
      <c r="BK120" s="135">
        <f>ROUND(I120*H120,1)</f>
        <v>0</v>
      </c>
      <c r="BL120" s="12" t="s">
        <v>150</v>
      </c>
      <c r="BM120" s="134" t="s">
        <v>88</v>
      </c>
    </row>
    <row r="121" spans="2:47" s="1" customFormat="1" ht="224.25">
      <c r="B121" s="27"/>
      <c r="D121" s="136" t="s">
        <v>151</v>
      </c>
      <c r="F121" s="137" t="s">
        <v>459</v>
      </c>
      <c r="I121" s="138"/>
      <c r="L121" s="27"/>
      <c r="M121" s="139"/>
      <c r="T121" s="51"/>
      <c r="AT121" s="12" t="s">
        <v>151</v>
      </c>
      <c r="AU121" s="12" t="s">
        <v>86</v>
      </c>
    </row>
    <row r="122" spans="2:65" s="1" customFormat="1" ht="16.5" customHeight="1">
      <c r="B122" s="27"/>
      <c r="C122" s="122" t="s">
        <v>88</v>
      </c>
      <c r="D122" s="122" t="s">
        <v>146</v>
      </c>
      <c r="E122" s="123" t="s">
        <v>460</v>
      </c>
      <c r="F122" s="124" t="s">
        <v>461</v>
      </c>
      <c r="G122" s="125" t="s">
        <v>149</v>
      </c>
      <c r="H122" s="126">
        <v>1</v>
      </c>
      <c r="I122" s="127"/>
      <c r="J122" s="128">
        <f>ROUND(I122*H122,1)</f>
        <v>0</v>
      </c>
      <c r="K122" s="129"/>
      <c r="L122" s="27"/>
      <c r="M122" s="130" t="s">
        <v>1</v>
      </c>
      <c r="N122" s="131" t="s">
        <v>43</v>
      </c>
      <c r="P122" s="132">
        <f>O122*H122</f>
        <v>0</v>
      </c>
      <c r="Q122" s="132">
        <v>0</v>
      </c>
      <c r="R122" s="132">
        <f>Q122*H122</f>
        <v>0</v>
      </c>
      <c r="S122" s="132">
        <v>0</v>
      </c>
      <c r="T122" s="133">
        <f>S122*H122</f>
        <v>0</v>
      </c>
      <c r="AR122" s="134" t="s">
        <v>150</v>
      </c>
      <c r="AT122" s="134" t="s">
        <v>146</v>
      </c>
      <c r="AU122" s="134" t="s">
        <v>86</v>
      </c>
      <c r="AY122" s="12" t="s">
        <v>145</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150</v>
      </c>
      <c r="BM122" s="134" t="s">
        <v>150</v>
      </c>
    </row>
    <row r="123" spans="2:47" s="1" customFormat="1" ht="87.75">
      <c r="B123" s="27"/>
      <c r="D123" s="136" t="s">
        <v>151</v>
      </c>
      <c r="F123" s="137" t="s">
        <v>462</v>
      </c>
      <c r="I123" s="138"/>
      <c r="L123" s="27"/>
      <c r="M123" s="139"/>
      <c r="T123" s="51"/>
      <c r="AT123" s="12" t="s">
        <v>151</v>
      </c>
      <c r="AU123" s="12" t="s">
        <v>86</v>
      </c>
    </row>
    <row r="124" spans="2:65" s="1" customFormat="1" ht="16.5" customHeight="1">
      <c r="B124" s="27"/>
      <c r="C124" s="122" t="s">
        <v>156</v>
      </c>
      <c r="D124" s="122" t="s">
        <v>146</v>
      </c>
      <c r="E124" s="123" t="s">
        <v>463</v>
      </c>
      <c r="F124" s="124" t="s">
        <v>464</v>
      </c>
      <c r="G124" s="125" t="s">
        <v>149</v>
      </c>
      <c r="H124" s="126">
        <v>1</v>
      </c>
      <c r="I124" s="127"/>
      <c r="J124" s="128">
        <f>ROUND(I124*H124,1)</f>
        <v>0</v>
      </c>
      <c r="K124" s="129"/>
      <c r="L124" s="27"/>
      <c r="M124" s="130" t="s">
        <v>1</v>
      </c>
      <c r="N124" s="131" t="s">
        <v>43</v>
      </c>
      <c r="P124" s="132">
        <f>O124*H124</f>
        <v>0</v>
      </c>
      <c r="Q124" s="132">
        <v>0</v>
      </c>
      <c r="R124" s="132">
        <f>Q124*H124</f>
        <v>0</v>
      </c>
      <c r="S124" s="132">
        <v>0</v>
      </c>
      <c r="T124" s="133">
        <f>S124*H124</f>
        <v>0</v>
      </c>
      <c r="AR124" s="134" t="s">
        <v>150</v>
      </c>
      <c r="AT124" s="134" t="s">
        <v>146</v>
      </c>
      <c r="AU124" s="134" t="s">
        <v>86</v>
      </c>
      <c r="AY124" s="12" t="s">
        <v>145</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150</v>
      </c>
      <c r="BM124" s="134" t="s">
        <v>157</v>
      </c>
    </row>
    <row r="125" spans="2:47" s="1" customFormat="1" ht="68.25">
      <c r="B125" s="27"/>
      <c r="D125" s="136" t="s">
        <v>151</v>
      </c>
      <c r="F125" s="137" t="s">
        <v>465</v>
      </c>
      <c r="I125" s="138"/>
      <c r="L125" s="27"/>
      <c r="M125" s="139"/>
      <c r="T125" s="51"/>
      <c r="AT125" s="12" t="s">
        <v>151</v>
      </c>
      <c r="AU125" s="12" t="s">
        <v>86</v>
      </c>
    </row>
    <row r="126" spans="2:65" s="1" customFormat="1" ht="16.5" customHeight="1">
      <c r="B126" s="27"/>
      <c r="C126" s="122" t="s">
        <v>150</v>
      </c>
      <c r="D126" s="122" t="s">
        <v>146</v>
      </c>
      <c r="E126" s="123" t="s">
        <v>466</v>
      </c>
      <c r="F126" s="124" t="s">
        <v>467</v>
      </c>
      <c r="G126" s="125" t="s">
        <v>149</v>
      </c>
      <c r="H126" s="126">
        <v>1</v>
      </c>
      <c r="I126" s="127"/>
      <c r="J126" s="128">
        <f>ROUND(I126*H126,1)</f>
        <v>0</v>
      </c>
      <c r="K126" s="129"/>
      <c r="L126" s="27"/>
      <c r="M126" s="130" t="s">
        <v>1</v>
      </c>
      <c r="N126" s="131" t="s">
        <v>43</v>
      </c>
      <c r="P126" s="132">
        <f>O126*H126</f>
        <v>0</v>
      </c>
      <c r="Q126" s="132">
        <v>0</v>
      </c>
      <c r="R126" s="132">
        <f>Q126*H126</f>
        <v>0</v>
      </c>
      <c r="S126" s="132">
        <v>0</v>
      </c>
      <c r="T126" s="133">
        <f>S126*H126</f>
        <v>0</v>
      </c>
      <c r="AR126" s="134" t="s">
        <v>150</v>
      </c>
      <c r="AT126" s="134" t="s">
        <v>146</v>
      </c>
      <c r="AU126" s="134" t="s">
        <v>86</v>
      </c>
      <c r="AY126" s="12" t="s">
        <v>145</v>
      </c>
      <c r="BE126" s="135">
        <f>IF(N126="základní",J126,0)</f>
        <v>0</v>
      </c>
      <c r="BF126" s="135">
        <f>IF(N126="snížená",J126,0)</f>
        <v>0</v>
      </c>
      <c r="BG126" s="135">
        <f>IF(N126="zákl. přenesená",J126,0)</f>
        <v>0</v>
      </c>
      <c r="BH126" s="135">
        <f>IF(N126="sníž. přenesená",J126,0)</f>
        <v>0</v>
      </c>
      <c r="BI126" s="135">
        <f>IF(N126="nulová",J126,0)</f>
        <v>0</v>
      </c>
      <c r="BJ126" s="12" t="s">
        <v>86</v>
      </c>
      <c r="BK126" s="135">
        <f>ROUND(I126*H126,1)</f>
        <v>0</v>
      </c>
      <c r="BL126" s="12" t="s">
        <v>150</v>
      </c>
      <c r="BM126" s="134" t="s">
        <v>161</v>
      </c>
    </row>
    <row r="127" spans="2:47" s="1" customFormat="1" ht="68.25">
      <c r="B127" s="27"/>
      <c r="D127" s="136" t="s">
        <v>151</v>
      </c>
      <c r="F127" s="137" t="s">
        <v>468</v>
      </c>
      <c r="I127" s="138"/>
      <c r="L127" s="27"/>
      <c r="M127" s="139"/>
      <c r="T127" s="51"/>
      <c r="AT127" s="12" t="s">
        <v>151</v>
      </c>
      <c r="AU127" s="12" t="s">
        <v>86</v>
      </c>
    </row>
    <row r="128" spans="2:65" s="1" customFormat="1" ht="16.5" customHeight="1">
      <c r="B128" s="27"/>
      <c r="C128" s="122" t="s">
        <v>163</v>
      </c>
      <c r="D128" s="122" t="s">
        <v>146</v>
      </c>
      <c r="E128" s="123" t="s">
        <v>286</v>
      </c>
      <c r="F128" s="124" t="s">
        <v>287</v>
      </c>
      <c r="G128" s="125" t="s">
        <v>149</v>
      </c>
      <c r="H128" s="126">
        <v>1</v>
      </c>
      <c r="I128" s="127"/>
      <c r="J128" s="128">
        <f>ROUND(I128*H128,1)</f>
        <v>0</v>
      </c>
      <c r="K128" s="129"/>
      <c r="L128" s="27"/>
      <c r="M128" s="130" t="s">
        <v>1</v>
      </c>
      <c r="N128" s="131" t="s">
        <v>43</v>
      </c>
      <c r="P128" s="132">
        <f>O128*H128</f>
        <v>0</v>
      </c>
      <c r="Q128" s="132">
        <v>0</v>
      </c>
      <c r="R128" s="132">
        <f>Q128*H128</f>
        <v>0</v>
      </c>
      <c r="S128" s="132">
        <v>0</v>
      </c>
      <c r="T128" s="133">
        <f>S128*H128</f>
        <v>0</v>
      </c>
      <c r="AR128" s="134" t="s">
        <v>150</v>
      </c>
      <c r="AT128" s="134" t="s">
        <v>146</v>
      </c>
      <c r="AU128" s="134" t="s">
        <v>86</v>
      </c>
      <c r="AY128" s="12" t="s">
        <v>145</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150</v>
      </c>
      <c r="BM128" s="134" t="s">
        <v>166</v>
      </c>
    </row>
    <row r="129" spans="2:65" s="1" customFormat="1" ht="16.5" customHeight="1">
      <c r="B129" s="27"/>
      <c r="C129" s="122" t="s">
        <v>157</v>
      </c>
      <c r="D129" s="122" t="s">
        <v>146</v>
      </c>
      <c r="E129" s="123" t="s">
        <v>284</v>
      </c>
      <c r="F129" s="124" t="s">
        <v>285</v>
      </c>
      <c r="G129" s="125" t="s">
        <v>149</v>
      </c>
      <c r="H129" s="126">
        <v>1</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170</v>
      </c>
    </row>
    <row r="130" spans="2:65" s="1" customFormat="1" ht="16.5" customHeight="1">
      <c r="B130" s="27"/>
      <c r="C130" s="122" t="s">
        <v>172</v>
      </c>
      <c r="D130" s="122" t="s">
        <v>146</v>
      </c>
      <c r="E130" s="123" t="s">
        <v>281</v>
      </c>
      <c r="F130" s="124" t="s">
        <v>282</v>
      </c>
      <c r="G130" s="125" t="s">
        <v>149</v>
      </c>
      <c r="H130" s="126">
        <v>1</v>
      </c>
      <c r="I130" s="127"/>
      <c r="J130" s="128">
        <f>ROUND(I130*H130,1)</f>
        <v>0</v>
      </c>
      <c r="K130" s="129"/>
      <c r="L130" s="27"/>
      <c r="M130" s="130" t="s">
        <v>1</v>
      </c>
      <c r="N130" s="131" t="s">
        <v>43</v>
      </c>
      <c r="P130" s="132">
        <f>O130*H130</f>
        <v>0</v>
      </c>
      <c r="Q130" s="132">
        <v>0</v>
      </c>
      <c r="R130" s="132">
        <f>Q130*H130</f>
        <v>0</v>
      </c>
      <c r="S130" s="132">
        <v>0</v>
      </c>
      <c r="T130" s="133">
        <f>S130*H130</f>
        <v>0</v>
      </c>
      <c r="AR130" s="134" t="s">
        <v>150</v>
      </c>
      <c r="AT130" s="134" t="s">
        <v>146</v>
      </c>
      <c r="AU130" s="134" t="s">
        <v>86</v>
      </c>
      <c r="AY130" s="12" t="s">
        <v>145</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150</v>
      </c>
      <c r="BM130" s="134" t="s">
        <v>175</v>
      </c>
    </row>
    <row r="131" spans="2:47" s="1" customFormat="1" ht="39">
      <c r="B131" s="27"/>
      <c r="D131" s="136" t="s">
        <v>151</v>
      </c>
      <c r="F131" s="137" t="s">
        <v>469</v>
      </c>
      <c r="I131" s="138"/>
      <c r="L131" s="27"/>
      <c r="M131" s="139"/>
      <c r="T131" s="51"/>
      <c r="AT131" s="12" t="s">
        <v>151</v>
      </c>
      <c r="AU131" s="12" t="s">
        <v>86</v>
      </c>
    </row>
    <row r="132" spans="2:65" s="1" customFormat="1" ht="16.5" customHeight="1">
      <c r="B132" s="27"/>
      <c r="C132" s="122" t="s">
        <v>161</v>
      </c>
      <c r="D132" s="122" t="s">
        <v>146</v>
      </c>
      <c r="E132" s="123" t="s">
        <v>278</v>
      </c>
      <c r="F132" s="124" t="s">
        <v>279</v>
      </c>
      <c r="G132" s="125" t="s">
        <v>149</v>
      </c>
      <c r="H132" s="126">
        <v>1</v>
      </c>
      <c r="I132" s="127"/>
      <c r="J132" s="128">
        <f>ROUND(I132*H132,1)</f>
        <v>0</v>
      </c>
      <c r="K132" s="129"/>
      <c r="L132" s="27"/>
      <c r="M132" s="130" t="s">
        <v>1</v>
      </c>
      <c r="N132" s="131" t="s">
        <v>43</v>
      </c>
      <c r="P132" s="132">
        <f>O132*H132</f>
        <v>0</v>
      </c>
      <c r="Q132" s="132">
        <v>0</v>
      </c>
      <c r="R132" s="132">
        <f>Q132*H132</f>
        <v>0</v>
      </c>
      <c r="S132" s="132">
        <v>0</v>
      </c>
      <c r="T132" s="133">
        <f>S132*H132</f>
        <v>0</v>
      </c>
      <c r="AR132" s="134" t="s">
        <v>150</v>
      </c>
      <c r="AT132" s="134" t="s">
        <v>146</v>
      </c>
      <c r="AU132" s="134" t="s">
        <v>86</v>
      </c>
      <c r="AY132" s="12" t="s">
        <v>145</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150</v>
      </c>
      <c r="BM132" s="134" t="s">
        <v>179</v>
      </c>
    </row>
    <row r="133" spans="2:47" s="1" customFormat="1" ht="39">
      <c r="B133" s="27"/>
      <c r="D133" s="136" t="s">
        <v>151</v>
      </c>
      <c r="F133" s="137" t="s">
        <v>280</v>
      </c>
      <c r="I133" s="138"/>
      <c r="L133" s="27"/>
      <c r="M133" s="139"/>
      <c r="T133" s="51"/>
      <c r="AT133" s="12" t="s">
        <v>151</v>
      </c>
      <c r="AU133" s="12" t="s">
        <v>86</v>
      </c>
    </row>
    <row r="134" spans="2:65" s="1" customFormat="1" ht="16.5" customHeight="1">
      <c r="B134" s="27"/>
      <c r="C134" s="122" t="s">
        <v>181</v>
      </c>
      <c r="D134" s="122" t="s">
        <v>146</v>
      </c>
      <c r="E134" s="123" t="s">
        <v>254</v>
      </c>
      <c r="F134" s="124" t="s">
        <v>255</v>
      </c>
      <c r="G134" s="125" t="s">
        <v>149</v>
      </c>
      <c r="H134" s="126">
        <v>4</v>
      </c>
      <c r="I134" s="127"/>
      <c r="J134" s="128">
        <f>ROUND(I134*H134,1)</f>
        <v>0</v>
      </c>
      <c r="K134" s="129"/>
      <c r="L134" s="27"/>
      <c r="M134" s="130" t="s">
        <v>1</v>
      </c>
      <c r="N134" s="131" t="s">
        <v>43</v>
      </c>
      <c r="P134" s="132">
        <f>O134*H134</f>
        <v>0</v>
      </c>
      <c r="Q134" s="132">
        <v>0</v>
      </c>
      <c r="R134" s="132">
        <f>Q134*H134</f>
        <v>0</v>
      </c>
      <c r="S134" s="132">
        <v>0</v>
      </c>
      <c r="T134" s="133">
        <f>S134*H134</f>
        <v>0</v>
      </c>
      <c r="AR134" s="134" t="s">
        <v>150</v>
      </c>
      <c r="AT134" s="134" t="s">
        <v>146</v>
      </c>
      <c r="AU134" s="134" t="s">
        <v>86</v>
      </c>
      <c r="AY134" s="12" t="s">
        <v>145</v>
      </c>
      <c r="BE134" s="135">
        <f>IF(N134="základní",J134,0)</f>
        <v>0</v>
      </c>
      <c r="BF134" s="135">
        <f>IF(N134="snížená",J134,0)</f>
        <v>0</v>
      </c>
      <c r="BG134" s="135">
        <f>IF(N134="zákl. přenesená",J134,0)</f>
        <v>0</v>
      </c>
      <c r="BH134" s="135">
        <f>IF(N134="sníž. přenesená",J134,0)</f>
        <v>0</v>
      </c>
      <c r="BI134" s="135">
        <f>IF(N134="nulová",J134,0)</f>
        <v>0</v>
      </c>
      <c r="BJ134" s="12" t="s">
        <v>86</v>
      </c>
      <c r="BK134" s="135">
        <f>ROUND(I134*H134,1)</f>
        <v>0</v>
      </c>
      <c r="BL134" s="12" t="s">
        <v>150</v>
      </c>
      <c r="BM134" s="134" t="s">
        <v>184</v>
      </c>
    </row>
    <row r="135" spans="2:65" s="1" customFormat="1" ht="16.5" customHeight="1">
      <c r="B135" s="27"/>
      <c r="C135" s="122" t="s">
        <v>166</v>
      </c>
      <c r="D135" s="122" t="s">
        <v>146</v>
      </c>
      <c r="E135" s="123" t="s">
        <v>470</v>
      </c>
      <c r="F135" s="124" t="s">
        <v>471</v>
      </c>
      <c r="G135" s="125" t="s">
        <v>149</v>
      </c>
      <c r="H135" s="126">
        <v>1</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189</v>
      </c>
    </row>
    <row r="136" spans="2:47" s="1" customFormat="1" ht="29.25">
      <c r="B136" s="27"/>
      <c r="D136" s="136" t="s">
        <v>151</v>
      </c>
      <c r="F136" s="137" t="s">
        <v>258</v>
      </c>
      <c r="I136" s="138"/>
      <c r="L136" s="27"/>
      <c r="M136" s="139"/>
      <c r="T136" s="51"/>
      <c r="AT136" s="12" t="s">
        <v>151</v>
      </c>
      <c r="AU136" s="12" t="s">
        <v>86</v>
      </c>
    </row>
    <row r="137" spans="2:65" s="1" customFormat="1" ht="16.5" customHeight="1">
      <c r="B137" s="27"/>
      <c r="C137" s="122" t="s">
        <v>191</v>
      </c>
      <c r="D137" s="122" t="s">
        <v>146</v>
      </c>
      <c r="E137" s="123" t="s">
        <v>168</v>
      </c>
      <c r="F137" s="124" t="s">
        <v>169</v>
      </c>
      <c r="G137" s="125" t="s">
        <v>149</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194</v>
      </c>
    </row>
    <row r="138" spans="2:65" s="1" customFormat="1" ht="16.5" customHeight="1">
      <c r="B138" s="27"/>
      <c r="C138" s="122" t="s">
        <v>170</v>
      </c>
      <c r="D138" s="122" t="s">
        <v>146</v>
      </c>
      <c r="E138" s="123" t="s">
        <v>356</v>
      </c>
      <c r="F138" s="124" t="s">
        <v>472</v>
      </c>
      <c r="G138" s="125" t="s">
        <v>149</v>
      </c>
      <c r="H138" s="126">
        <v>1</v>
      </c>
      <c r="I138" s="127"/>
      <c r="J138" s="128">
        <f>ROUND(I138*H138,1)</f>
        <v>0</v>
      </c>
      <c r="K138" s="129"/>
      <c r="L138" s="27"/>
      <c r="M138" s="130" t="s">
        <v>1</v>
      </c>
      <c r="N138" s="131" t="s">
        <v>43</v>
      </c>
      <c r="P138" s="132">
        <f>O138*H138</f>
        <v>0</v>
      </c>
      <c r="Q138" s="132">
        <v>0</v>
      </c>
      <c r="R138" s="132">
        <f>Q138*H138</f>
        <v>0</v>
      </c>
      <c r="S138" s="132">
        <v>0</v>
      </c>
      <c r="T138" s="133">
        <f>S138*H138</f>
        <v>0</v>
      </c>
      <c r="AR138" s="134" t="s">
        <v>150</v>
      </c>
      <c r="AT138" s="134" t="s">
        <v>146</v>
      </c>
      <c r="AU138" s="134" t="s">
        <v>86</v>
      </c>
      <c r="AY138" s="12" t="s">
        <v>145</v>
      </c>
      <c r="BE138" s="135">
        <f>IF(N138="základní",J138,0)</f>
        <v>0</v>
      </c>
      <c r="BF138" s="135">
        <f>IF(N138="snížená",J138,0)</f>
        <v>0</v>
      </c>
      <c r="BG138" s="135">
        <f>IF(N138="zákl. přenesená",J138,0)</f>
        <v>0</v>
      </c>
      <c r="BH138" s="135">
        <f>IF(N138="sníž. přenesená",J138,0)</f>
        <v>0</v>
      </c>
      <c r="BI138" s="135">
        <f>IF(N138="nulová",J138,0)</f>
        <v>0</v>
      </c>
      <c r="BJ138" s="12" t="s">
        <v>86</v>
      </c>
      <c r="BK138" s="135">
        <f>ROUND(I138*H138,1)</f>
        <v>0</v>
      </c>
      <c r="BL138" s="12" t="s">
        <v>150</v>
      </c>
      <c r="BM138" s="134" t="s">
        <v>199</v>
      </c>
    </row>
    <row r="139" spans="2:47" s="1" customFormat="1" ht="253.5">
      <c r="B139" s="27"/>
      <c r="D139" s="136" t="s">
        <v>151</v>
      </c>
      <c r="F139" s="137" t="s">
        <v>473</v>
      </c>
      <c r="I139" s="138"/>
      <c r="L139" s="27"/>
      <c r="M139" s="139"/>
      <c r="T139" s="51"/>
      <c r="AT139" s="12" t="s">
        <v>151</v>
      </c>
      <c r="AU139" s="12" t="s">
        <v>86</v>
      </c>
    </row>
    <row r="140" spans="2:65" s="1" customFormat="1" ht="16.5" customHeight="1">
      <c r="B140" s="27"/>
      <c r="C140" s="122" t="s">
        <v>294</v>
      </c>
      <c r="D140" s="122" t="s">
        <v>146</v>
      </c>
      <c r="E140" s="123" t="s">
        <v>187</v>
      </c>
      <c r="F140" s="124" t="s">
        <v>188</v>
      </c>
      <c r="G140" s="125" t="s">
        <v>149</v>
      </c>
      <c r="H140" s="126">
        <v>1</v>
      </c>
      <c r="I140" s="127"/>
      <c r="J140" s="128">
        <f>ROUND(I140*H140,1)</f>
        <v>0</v>
      </c>
      <c r="K140" s="129"/>
      <c r="L140" s="27"/>
      <c r="M140" s="130" t="s">
        <v>1</v>
      </c>
      <c r="N140" s="131" t="s">
        <v>43</v>
      </c>
      <c r="P140" s="132">
        <f>O140*H140</f>
        <v>0</v>
      </c>
      <c r="Q140" s="132">
        <v>0</v>
      </c>
      <c r="R140" s="132">
        <f>Q140*H140</f>
        <v>0</v>
      </c>
      <c r="S140" s="132">
        <v>0</v>
      </c>
      <c r="T140" s="133">
        <f>S140*H140</f>
        <v>0</v>
      </c>
      <c r="AR140" s="134" t="s">
        <v>150</v>
      </c>
      <c r="AT140" s="134" t="s">
        <v>146</v>
      </c>
      <c r="AU140" s="134" t="s">
        <v>86</v>
      </c>
      <c r="AY140" s="12" t="s">
        <v>145</v>
      </c>
      <c r="BE140" s="135">
        <f>IF(N140="základní",J140,0)</f>
        <v>0</v>
      </c>
      <c r="BF140" s="135">
        <f>IF(N140="snížená",J140,0)</f>
        <v>0</v>
      </c>
      <c r="BG140" s="135">
        <f>IF(N140="zákl. přenesená",J140,0)</f>
        <v>0</v>
      </c>
      <c r="BH140" s="135">
        <f>IF(N140="sníž. přenesená",J140,0)</f>
        <v>0</v>
      </c>
      <c r="BI140" s="135">
        <f>IF(N140="nulová",J140,0)</f>
        <v>0</v>
      </c>
      <c r="BJ140" s="12" t="s">
        <v>86</v>
      </c>
      <c r="BK140" s="135">
        <f>ROUND(I140*H140,1)</f>
        <v>0</v>
      </c>
      <c r="BL140" s="12" t="s">
        <v>150</v>
      </c>
      <c r="BM140" s="134" t="s">
        <v>297</v>
      </c>
    </row>
    <row r="141" spans="2:47" s="1" customFormat="1" ht="126.75">
      <c r="B141" s="27"/>
      <c r="D141" s="136" t="s">
        <v>151</v>
      </c>
      <c r="F141" s="137" t="s">
        <v>190</v>
      </c>
      <c r="I141" s="138"/>
      <c r="L141" s="27"/>
      <c r="M141" s="139"/>
      <c r="T141" s="51"/>
      <c r="AT141" s="12" t="s">
        <v>151</v>
      </c>
      <c r="AU141" s="12" t="s">
        <v>86</v>
      </c>
    </row>
    <row r="142" spans="2:65" s="1" customFormat="1" ht="16.5" customHeight="1">
      <c r="B142" s="27"/>
      <c r="C142" s="122" t="s">
        <v>175</v>
      </c>
      <c r="D142" s="122" t="s">
        <v>146</v>
      </c>
      <c r="E142" s="123" t="s">
        <v>474</v>
      </c>
      <c r="F142" s="124" t="s">
        <v>475</v>
      </c>
      <c r="G142" s="125" t="s">
        <v>149</v>
      </c>
      <c r="H142" s="126">
        <v>1</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301</v>
      </c>
    </row>
    <row r="143" spans="2:47" s="1" customFormat="1" ht="68.25">
      <c r="B143" s="27"/>
      <c r="D143" s="136" t="s">
        <v>151</v>
      </c>
      <c r="F143" s="137" t="s">
        <v>476</v>
      </c>
      <c r="I143" s="138"/>
      <c r="L143" s="27"/>
      <c r="M143" s="139"/>
      <c r="T143" s="51"/>
      <c r="AT143" s="12" t="s">
        <v>151</v>
      </c>
      <c r="AU143" s="12" t="s">
        <v>86</v>
      </c>
    </row>
    <row r="144" spans="2:65" s="1" customFormat="1" ht="16.5" customHeight="1">
      <c r="B144" s="27"/>
      <c r="C144" s="122" t="s">
        <v>8</v>
      </c>
      <c r="D144" s="122" t="s">
        <v>146</v>
      </c>
      <c r="E144" s="123" t="s">
        <v>477</v>
      </c>
      <c r="F144" s="124" t="s">
        <v>478</v>
      </c>
      <c r="G144" s="125" t="s">
        <v>149</v>
      </c>
      <c r="H144" s="126">
        <v>1</v>
      </c>
      <c r="I144" s="127"/>
      <c r="J144" s="128">
        <f>ROUND(I144*H144,1)</f>
        <v>0</v>
      </c>
      <c r="K144" s="129"/>
      <c r="L144" s="27"/>
      <c r="M144" s="130" t="s">
        <v>1</v>
      </c>
      <c r="N144" s="131" t="s">
        <v>43</v>
      </c>
      <c r="P144" s="132">
        <f>O144*H144</f>
        <v>0</v>
      </c>
      <c r="Q144" s="132">
        <v>0</v>
      </c>
      <c r="R144" s="132">
        <f>Q144*H144</f>
        <v>0</v>
      </c>
      <c r="S144" s="132">
        <v>0</v>
      </c>
      <c r="T144" s="133">
        <f>S144*H144</f>
        <v>0</v>
      </c>
      <c r="AR144" s="134" t="s">
        <v>150</v>
      </c>
      <c r="AT144" s="134" t="s">
        <v>146</v>
      </c>
      <c r="AU144" s="134" t="s">
        <v>86</v>
      </c>
      <c r="AY144" s="12" t="s">
        <v>145</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150</v>
      </c>
      <c r="BM144" s="134" t="s">
        <v>303</v>
      </c>
    </row>
    <row r="145" spans="2:63" s="10" customFormat="1" ht="25.9" customHeight="1">
      <c r="B145" s="112"/>
      <c r="D145" s="113" t="s">
        <v>77</v>
      </c>
      <c r="E145" s="114" t="s">
        <v>88</v>
      </c>
      <c r="F145" s="114" t="s">
        <v>479</v>
      </c>
      <c r="I145" s="115"/>
      <c r="J145" s="116">
        <f>BK145</f>
        <v>0</v>
      </c>
      <c r="L145" s="112"/>
      <c r="M145" s="117"/>
      <c r="P145" s="118">
        <f>SUM(P146:P149)</f>
        <v>0</v>
      </c>
      <c r="R145" s="118">
        <f>SUM(R146:R149)</f>
        <v>0</v>
      </c>
      <c r="T145" s="119">
        <f>SUM(T146:T149)</f>
        <v>0</v>
      </c>
      <c r="AR145" s="113" t="s">
        <v>86</v>
      </c>
      <c r="AT145" s="120" t="s">
        <v>77</v>
      </c>
      <c r="AU145" s="120" t="s">
        <v>78</v>
      </c>
      <c r="AY145" s="113" t="s">
        <v>145</v>
      </c>
      <c r="BK145" s="121">
        <f>SUM(BK146:BK149)</f>
        <v>0</v>
      </c>
    </row>
    <row r="146" spans="2:65" s="1" customFormat="1" ht="16.5" customHeight="1">
      <c r="B146" s="27"/>
      <c r="C146" s="122" t="s">
        <v>179</v>
      </c>
      <c r="D146" s="122" t="s">
        <v>146</v>
      </c>
      <c r="E146" s="123" t="s">
        <v>480</v>
      </c>
      <c r="F146" s="124" t="s">
        <v>481</v>
      </c>
      <c r="G146" s="125" t="s">
        <v>149</v>
      </c>
      <c r="H146" s="126">
        <v>12</v>
      </c>
      <c r="I146" s="127"/>
      <c r="J146" s="128">
        <f>ROUND(I146*H146,1)</f>
        <v>0</v>
      </c>
      <c r="K146" s="129"/>
      <c r="L146" s="27"/>
      <c r="M146" s="130" t="s">
        <v>1</v>
      </c>
      <c r="N146" s="131" t="s">
        <v>43</v>
      </c>
      <c r="P146" s="132">
        <f>O146*H146</f>
        <v>0</v>
      </c>
      <c r="Q146" s="132">
        <v>0</v>
      </c>
      <c r="R146" s="132">
        <f>Q146*H146</f>
        <v>0</v>
      </c>
      <c r="S146" s="132">
        <v>0</v>
      </c>
      <c r="T146" s="133">
        <f>S146*H146</f>
        <v>0</v>
      </c>
      <c r="AR146" s="134" t="s">
        <v>150</v>
      </c>
      <c r="AT146" s="134" t="s">
        <v>146</v>
      </c>
      <c r="AU146" s="134" t="s">
        <v>86</v>
      </c>
      <c r="AY146" s="12" t="s">
        <v>145</v>
      </c>
      <c r="BE146" s="135">
        <f>IF(N146="základní",J146,0)</f>
        <v>0</v>
      </c>
      <c r="BF146" s="135">
        <f>IF(N146="snížená",J146,0)</f>
        <v>0</v>
      </c>
      <c r="BG146" s="135">
        <f>IF(N146="zákl. přenesená",J146,0)</f>
        <v>0</v>
      </c>
      <c r="BH146" s="135">
        <f>IF(N146="sníž. přenesená",J146,0)</f>
        <v>0</v>
      </c>
      <c r="BI146" s="135">
        <f>IF(N146="nulová",J146,0)</f>
        <v>0</v>
      </c>
      <c r="BJ146" s="12" t="s">
        <v>86</v>
      </c>
      <c r="BK146" s="135">
        <f>ROUND(I146*H146,1)</f>
        <v>0</v>
      </c>
      <c r="BL146" s="12" t="s">
        <v>150</v>
      </c>
      <c r="BM146" s="134" t="s">
        <v>306</v>
      </c>
    </row>
    <row r="147" spans="2:47" s="1" customFormat="1" ht="117">
      <c r="B147" s="27"/>
      <c r="D147" s="136" t="s">
        <v>151</v>
      </c>
      <c r="F147" s="137" t="s">
        <v>482</v>
      </c>
      <c r="I147" s="138"/>
      <c r="L147" s="27"/>
      <c r="M147" s="139"/>
      <c r="T147" s="51"/>
      <c r="AT147" s="12" t="s">
        <v>151</v>
      </c>
      <c r="AU147" s="12" t="s">
        <v>86</v>
      </c>
    </row>
    <row r="148" spans="2:65" s="1" customFormat="1" ht="16.5" customHeight="1">
      <c r="B148" s="27"/>
      <c r="C148" s="122" t="s">
        <v>307</v>
      </c>
      <c r="D148" s="122" t="s">
        <v>146</v>
      </c>
      <c r="E148" s="123" t="s">
        <v>483</v>
      </c>
      <c r="F148" s="124" t="s">
        <v>484</v>
      </c>
      <c r="G148" s="125" t="s">
        <v>149</v>
      </c>
      <c r="H148" s="126">
        <v>1</v>
      </c>
      <c r="I148" s="127"/>
      <c r="J148" s="128">
        <f>ROUND(I148*H148,1)</f>
        <v>0</v>
      </c>
      <c r="K148" s="129"/>
      <c r="L148" s="27"/>
      <c r="M148" s="130" t="s">
        <v>1</v>
      </c>
      <c r="N148" s="131" t="s">
        <v>43</v>
      </c>
      <c r="P148" s="132">
        <f>O148*H148</f>
        <v>0</v>
      </c>
      <c r="Q148" s="132">
        <v>0</v>
      </c>
      <c r="R148" s="132">
        <f>Q148*H148</f>
        <v>0</v>
      </c>
      <c r="S148" s="132">
        <v>0</v>
      </c>
      <c r="T148" s="133">
        <f>S148*H148</f>
        <v>0</v>
      </c>
      <c r="AR148" s="134" t="s">
        <v>150</v>
      </c>
      <c r="AT148" s="134" t="s">
        <v>146</v>
      </c>
      <c r="AU148" s="134" t="s">
        <v>86</v>
      </c>
      <c r="AY148" s="12" t="s">
        <v>145</v>
      </c>
      <c r="BE148" s="135">
        <f>IF(N148="základní",J148,0)</f>
        <v>0</v>
      </c>
      <c r="BF148" s="135">
        <f>IF(N148="snížená",J148,0)</f>
        <v>0</v>
      </c>
      <c r="BG148" s="135">
        <f>IF(N148="zákl. přenesená",J148,0)</f>
        <v>0</v>
      </c>
      <c r="BH148" s="135">
        <f>IF(N148="sníž. přenesená",J148,0)</f>
        <v>0</v>
      </c>
      <c r="BI148" s="135">
        <f>IF(N148="nulová",J148,0)</f>
        <v>0</v>
      </c>
      <c r="BJ148" s="12" t="s">
        <v>86</v>
      </c>
      <c r="BK148" s="135">
        <f>ROUND(I148*H148,1)</f>
        <v>0</v>
      </c>
      <c r="BL148" s="12" t="s">
        <v>150</v>
      </c>
      <c r="BM148" s="134" t="s">
        <v>310</v>
      </c>
    </row>
    <row r="149" spans="2:47" s="1" customFormat="1" ht="204.75">
      <c r="B149" s="27"/>
      <c r="D149" s="136" t="s">
        <v>151</v>
      </c>
      <c r="F149" s="137" t="s">
        <v>485</v>
      </c>
      <c r="I149" s="138"/>
      <c r="L149" s="27"/>
      <c r="M149" s="140"/>
      <c r="N149" s="141"/>
      <c r="O149" s="141"/>
      <c r="P149" s="141"/>
      <c r="Q149" s="141"/>
      <c r="R149" s="141"/>
      <c r="S149" s="141"/>
      <c r="T149" s="142"/>
      <c r="AT149" s="12" t="s">
        <v>151</v>
      </c>
      <c r="AU149" s="12" t="s">
        <v>86</v>
      </c>
    </row>
    <row r="150" spans="2:12" s="1" customFormat="1" ht="6.95" customHeight="1">
      <c r="B150" s="39"/>
      <c r="C150" s="40"/>
      <c r="D150" s="40"/>
      <c r="E150" s="40"/>
      <c r="F150" s="40"/>
      <c r="G150" s="40"/>
      <c r="H150" s="40"/>
      <c r="I150" s="40"/>
      <c r="J150" s="40"/>
      <c r="K150" s="40"/>
      <c r="L150" s="27"/>
    </row>
  </sheetData>
  <sheetProtection algorithmName="SHA-512" hashValue="MG9YWhtrP1bb0JTWqUT9aqU+rcuLrYzIMNh7is6eiSOIaUNvcXA1bmp2gHiJRZakoCVhcrXegBzLtE//nQ4X6w==" saltValue="/WkuWIIq/MCu5YgPjgiAllAEVgkrnd2E1ZSWbf8RbRT8EIEwIPopDFWmmls2X0cwWAkflP5+NprtYnq8VBM5Cg==" spinCount="100000" sheet="1" objects="1" scenarios="1" formatColumns="0" formatRows="0" autoFilter="0"/>
  <autoFilter ref="C117:K149"/>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87</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121</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ROUND(J120,1)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ROUND((SUM(BE120:BE147)),1)</f>
        <v>0</v>
      </c>
      <c r="I33" s="87">
        <v>0.21</v>
      </c>
      <c r="J33" s="86">
        <f>ROUND(((SUM(BE120:BE147))*I33),1)</f>
        <v>0</v>
      </c>
      <c r="L33" s="27"/>
    </row>
    <row r="34" spans="2:12" s="1" customFormat="1" ht="14.45" customHeight="1">
      <c r="B34" s="27"/>
      <c r="E34" s="22" t="s">
        <v>44</v>
      </c>
      <c r="F34" s="86">
        <f>ROUND((SUM(BF120:BF147)),1)</f>
        <v>0</v>
      </c>
      <c r="I34" s="87">
        <v>0.15</v>
      </c>
      <c r="J34" s="86">
        <f>ROUND(((SUM(BF120:BF147))*I34),1)</f>
        <v>0</v>
      </c>
      <c r="L34" s="27"/>
    </row>
    <row r="35" spans="2:12" s="1" customFormat="1" ht="14.45" customHeight="1" hidden="1">
      <c r="B35" s="27"/>
      <c r="E35" s="22" t="s">
        <v>45</v>
      </c>
      <c r="F35" s="86">
        <f>ROUND((SUM(BG120:BG147)),1)</f>
        <v>0</v>
      </c>
      <c r="I35" s="87">
        <v>0.21</v>
      </c>
      <c r="J35" s="86">
        <f>0</f>
        <v>0</v>
      </c>
      <c r="L35" s="27"/>
    </row>
    <row r="36" spans="2:12" s="1" customFormat="1" ht="14.45" customHeight="1" hidden="1">
      <c r="B36" s="27"/>
      <c r="E36" s="22" t="s">
        <v>46</v>
      </c>
      <c r="F36" s="86">
        <f>ROUND((SUM(BH120:BH147)),1)</f>
        <v>0</v>
      </c>
      <c r="I36" s="87">
        <v>0.15</v>
      </c>
      <c r="J36" s="86">
        <f>0</f>
        <v>0</v>
      </c>
      <c r="L36" s="27"/>
    </row>
    <row r="37" spans="2:12" s="1" customFormat="1" ht="14.45" customHeight="1" hidden="1">
      <c r="B37" s="27"/>
      <c r="E37" s="22" t="s">
        <v>47</v>
      </c>
      <c r="F37" s="86">
        <f>ROUND((SUM(BI120:BI147)),1)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JU P07 - Jazyková učebna P07</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J120</f>
        <v>0</v>
      </c>
      <c r="L96" s="27"/>
      <c r="AU96" s="12" t="s">
        <v>126</v>
      </c>
    </row>
    <row r="97" spans="2:12" s="8" customFormat="1" ht="24.95" customHeight="1">
      <c r="B97" s="99"/>
      <c r="D97" s="100" t="s">
        <v>127</v>
      </c>
      <c r="E97" s="101"/>
      <c r="F97" s="101"/>
      <c r="G97" s="101"/>
      <c r="H97" s="101"/>
      <c r="I97" s="101"/>
      <c r="J97" s="102">
        <f>J121</f>
        <v>0</v>
      </c>
      <c r="L97" s="99"/>
    </row>
    <row r="98" spans="2:12" s="8" customFormat="1" ht="24.95" customHeight="1">
      <c r="B98" s="99"/>
      <c r="D98" s="100" t="s">
        <v>128</v>
      </c>
      <c r="E98" s="101"/>
      <c r="F98" s="101"/>
      <c r="G98" s="101"/>
      <c r="H98" s="101"/>
      <c r="I98" s="101"/>
      <c r="J98" s="102">
        <f>J133</f>
        <v>0</v>
      </c>
      <c r="L98" s="99"/>
    </row>
    <row r="99" spans="2:12" s="8" customFormat="1" ht="24.95" customHeight="1">
      <c r="B99" s="99"/>
      <c r="D99" s="100" t="s">
        <v>129</v>
      </c>
      <c r="E99" s="101"/>
      <c r="F99" s="101"/>
      <c r="G99" s="101"/>
      <c r="H99" s="101"/>
      <c r="I99" s="101"/>
      <c r="J99" s="102">
        <f>J140</f>
        <v>0</v>
      </c>
      <c r="L99" s="99"/>
    </row>
    <row r="100" spans="2:12" s="8" customFormat="1" ht="24.95" customHeight="1">
      <c r="B100" s="99"/>
      <c r="D100" s="100" t="s">
        <v>130</v>
      </c>
      <c r="E100" s="101"/>
      <c r="F100" s="101"/>
      <c r="G100" s="101"/>
      <c r="H100" s="101"/>
      <c r="I100" s="101"/>
      <c r="J100" s="102">
        <f>J145</f>
        <v>0</v>
      </c>
      <c r="L100" s="99"/>
    </row>
    <row r="101" spans="2:12" s="1" customFormat="1" ht="21.75" customHeight="1">
      <c r="B101" s="27"/>
      <c r="L101" s="27"/>
    </row>
    <row r="102" spans="2:12" s="1" customFormat="1" ht="6.95" customHeight="1">
      <c r="B102" s="39"/>
      <c r="C102" s="40"/>
      <c r="D102" s="40"/>
      <c r="E102" s="40"/>
      <c r="F102" s="40"/>
      <c r="G102" s="40"/>
      <c r="H102" s="40"/>
      <c r="I102" s="40"/>
      <c r="J102" s="40"/>
      <c r="K102" s="40"/>
      <c r="L102" s="27"/>
    </row>
    <row r="106" spans="2:12" s="1" customFormat="1" ht="6.95" customHeight="1">
      <c r="B106" s="41"/>
      <c r="C106" s="42"/>
      <c r="D106" s="42"/>
      <c r="E106" s="42"/>
      <c r="F106" s="42"/>
      <c r="G106" s="42"/>
      <c r="H106" s="42"/>
      <c r="I106" s="42"/>
      <c r="J106" s="42"/>
      <c r="K106" s="42"/>
      <c r="L106" s="27"/>
    </row>
    <row r="107" spans="2:12" s="1" customFormat="1" ht="24.95" customHeight="1">
      <c r="B107" s="27"/>
      <c r="C107" s="16" t="s">
        <v>131</v>
      </c>
      <c r="L107" s="27"/>
    </row>
    <row r="108" spans="2:12" s="1" customFormat="1" ht="6.95" customHeight="1">
      <c r="B108" s="27"/>
      <c r="L108" s="27"/>
    </row>
    <row r="109" spans="2:12" s="1" customFormat="1" ht="12" customHeight="1">
      <c r="B109" s="27"/>
      <c r="C109" s="22" t="s">
        <v>16</v>
      </c>
      <c r="L109" s="27"/>
    </row>
    <row r="110" spans="2:12" s="1" customFormat="1" ht="16.5" customHeight="1">
      <c r="B110" s="27"/>
      <c r="E110" s="185" t="str">
        <f>E7</f>
        <v>Odborné učebny G Brandýs – Gymnázium J.S. Machara</v>
      </c>
      <c r="F110" s="186"/>
      <c r="G110" s="186"/>
      <c r="H110" s="186"/>
      <c r="L110" s="27"/>
    </row>
    <row r="111" spans="2:12" s="1" customFormat="1" ht="12" customHeight="1">
      <c r="B111" s="27"/>
      <c r="C111" s="22" t="s">
        <v>120</v>
      </c>
      <c r="L111" s="27"/>
    </row>
    <row r="112" spans="2:12" s="1" customFormat="1" ht="16.5" customHeight="1">
      <c r="B112" s="27"/>
      <c r="E112" s="151" t="str">
        <f>E9</f>
        <v>JU P07 - Jazyková učebna P07</v>
      </c>
      <c r="F112" s="187"/>
      <c r="G112" s="187"/>
      <c r="H112" s="187"/>
      <c r="L112" s="27"/>
    </row>
    <row r="113" spans="2:12" s="1" customFormat="1" ht="6.95" customHeight="1">
      <c r="B113" s="27"/>
      <c r="L113" s="27"/>
    </row>
    <row r="114" spans="2:12" s="1" customFormat="1" ht="12" customHeight="1">
      <c r="B114" s="27"/>
      <c r="C114" s="22" t="s">
        <v>20</v>
      </c>
      <c r="F114" s="20" t="str">
        <f>F12</f>
        <v xml:space="preserve">Gymnázium J. S. Machara, Královická 668  </v>
      </c>
      <c r="I114" s="22" t="s">
        <v>22</v>
      </c>
      <c r="J114" s="47" t="str">
        <f>IF(J12="","",J12)</f>
        <v>15. 5. 2022</v>
      </c>
      <c r="L114" s="27"/>
    </row>
    <row r="115" spans="2:12" s="1" customFormat="1" ht="6.95" customHeight="1">
      <c r="B115" s="27"/>
      <c r="L115" s="27"/>
    </row>
    <row r="116" spans="2:12" s="1" customFormat="1" ht="40.15" customHeight="1">
      <c r="B116" s="27"/>
      <c r="C116" s="22" t="s">
        <v>24</v>
      </c>
      <c r="F116" s="20" t="str">
        <f>E15</f>
        <v>Středočeský kraj, Praha 5, Zborovská 81/11</v>
      </c>
      <c r="I116" s="22" t="s">
        <v>31</v>
      </c>
      <c r="J116" s="25" t="str">
        <f>E21</f>
        <v>Stebau s.r.o., Jižní 870, 500 03 Hradec Králové</v>
      </c>
      <c r="L116" s="27"/>
    </row>
    <row r="117" spans="2:12" s="1" customFormat="1" ht="15.2" customHeight="1">
      <c r="B117" s="27"/>
      <c r="C117" s="22" t="s">
        <v>29</v>
      </c>
      <c r="F117" s="20" t="str">
        <f>IF(E18="","",E18)</f>
        <v>Vyplň údaj</v>
      </c>
      <c r="I117" s="22" t="s">
        <v>35</v>
      </c>
      <c r="J117" s="25" t="str">
        <f>E24</f>
        <v xml:space="preserve"> </v>
      </c>
      <c r="L117" s="27"/>
    </row>
    <row r="118" spans="2:12" s="1" customFormat="1" ht="10.35" customHeight="1">
      <c r="B118" s="27"/>
      <c r="L118" s="27"/>
    </row>
    <row r="119" spans="2:20" s="9" customFormat="1" ht="29.25" customHeight="1">
      <c r="B119" s="103"/>
      <c r="C119" s="104" t="s">
        <v>132</v>
      </c>
      <c r="D119" s="105" t="s">
        <v>63</v>
      </c>
      <c r="E119" s="105" t="s">
        <v>59</v>
      </c>
      <c r="F119" s="105" t="s">
        <v>60</v>
      </c>
      <c r="G119" s="105" t="s">
        <v>133</v>
      </c>
      <c r="H119" s="105" t="s">
        <v>134</v>
      </c>
      <c r="I119" s="105" t="s">
        <v>135</v>
      </c>
      <c r="J119" s="106" t="s">
        <v>124</v>
      </c>
      <c r="K119" s="107" t="s">
        <v>136</v>
      </c>
      <c r="L119" s="103"/>
      <c r="M119" s="54" t="s">
        <v>1</v>
      </c>
      <c r="N119" s="55" t="s">
        <v>42</v>
      </c>
      <c r="O119" s="55" t="s">
        <v>137</v>
      </c>
      <c r="P119" s="55" t="s">
        <v>138</v>
      </c>
      <c r="Q119" s="55" t="s">
        <v>139</v>
      </c>
      <c r="R119" s="55" t="s">
        <v>140</v>
      </c>
      <c r="S119" s="55" t="s">
        <v>141</v>
      </c>
      <c r="T119" s="56" t="s">
        <v>142</v>
      </c>
    </row>
    <row r="120" spans="2:63" s="1" customFormat="1" ht="22.9" customHeight="1">
      <c r="B120" s="27"/>
      <c r="C120" s="59" t="s">
        <v>143</v>
      </c>
      <c r="J120" s="108">
        <f>BK120</f>
        <v>0</v>
      </c>
      <c r="L120" s="27"/>
      <c r="M120" s="57"/>
      <c r="N120" s="48"/>
      <c r="O120" s="48"/>
      <c r="P120" s="109">
        <f>P121+P133+P140+P145</f>
        <v>0</v>
      </c>
      <c r="Q120" s="48"/>
      <c r="R120" s="109">
        <f>R121+R133+R140+R145</f>
        <v>0</v>
      </c>
      <c r="S120" s="48"/>
      <c r="T120" s="110">
        <f>T121+T133+T140+T145</f>
        <v>0</v>
      </c>
      <c r="AT120" s="12" t="s">
        <v>77</v>
      </c>
      <c r="AU120" s="12" t="s">
        <v>126</v>
      </c>
      <c r="BK120" s="111">
        <f>BK121+BK133+BK140+BK145</f>
        <v>0</v>
      </c>
    </row>
    <row r="121" spans="2:63" s="10" customFormat="1" ht="25.9" customHeight="1">
      <c r="B121" s="112"/>
      <c r="D121" s="113" t="s">
        <v>77</v>
      </c>
      <c r="E121" s="114" t="s">
        <v>86</v>
      </c>
      <c r="F121" s="114" t="s">
        <v>144</v>
      </c>
      <c r="I121" s="115"/>
      <c r="J121" s="116">
        <f>BK121</f>
        <v>0</v>
      </c>
      <c r="L121" s="112"/>
      <c r="M121" s="117"/>
      <c r="P121" s="118">
        <f>SUM(P122:P132)</f>
        <v>0</v>
      </c>
      <c r="R121" s="118">
        <f>SUM(R122:R132)</f>
        <v>0</v>
      </c>
      <c r="T121" s="119">
        <f>SUM(T122:T132)</f>
        <v>0</v>
      </c>
      <c r="AR121" s="113" t="s">
        <v>86</v>
      </c>
      <c r="AT121" s="120" t="s">
        <v>77</v>
      </c>
      <c r="AU121" s="120" t="s">
        <v>78</v>
      </c>
      <c r="AY121" s="113" t="s">
        <v>145</v>
      </c>
      <c r="BK121" s="121">
        <f>SUM(BK122:BK132)</f>
        <v>0</v>
      </c>
    </row>
    <row r="122" spans="2:65" s="1" customFormat="1" ht="16.5" customHeight="1">
      <c r="B122" s="27"/>
      <c r="C122" s="122" t="s">
        <v>86</v>
      </c>
      <c r="D122" s="122" t="s">
        <v>146</v>
      </c>
      <c r="E122" s="123" t="s">
        <v>147</v>
      </c>
      <c r="F122" s="124" t="s">
        <v>148</v>
      </c>
      <c r="G122" s="125" t="s">
        <v>149</v>
      </c>
      <c r="H122" s="126">
        <v>1</v>
      </c>
      <c r="I122" s="127"/>
      <c r="J122" s="128">
        <f>ROUND(I122*H122,1)</f>
        <v>0</v>
      </c>
      <c r="K122" s="129"/>
      <c r="L122" s="27"/>
      <c r="M122" s="130" t="s">
        <v>1</v>
      </c>
      <c r="N122" s="131" t="s">
        <v>43</v>
      </c>
      <c r="P122" s="132">
        <f>O122*H122</f>
        <v>0</v>
      </c>
      <c r="Q122" s="132">
        <v>0</v>
      </c>
      <c r="R122" s="132">
        <f>Q122*H122</f>
        <v>0</v>
      </c>
      <c r="S122" s="132">
        <v>0</v>
      </c>
      <c r="T122" s="133">
        <f>S122*H122</f>
        <v>0</v>
      </c>
      <c r="AR122" s="134" t="s">
        <v>150</v>
      </c>
      <c r="AT122" s="134" t="s">
        <v>146</v>
      </c>
      <c r="AU122" s="134" t="s">
        <v>86</v>
      </c>
      <c r="AY122" s="12" t="s">
        <v>145</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150</v>
      </c>
      <c r="BM122" s="134" t="s">
        <v>88</v>
      </c>
    </row>
    <row r="123" spans="2:47" s="1" customFormat="1" ht="273">
      <c r="B123" s="27"/>
      <c r="D123" s="136" t="s">
        <v>151</v>
      </c>
      <c r="F123" s="137" t="s">
        <v>152</v>
      </c>
      <c r="I123" s="138"/>
      <c r="L123" s="27"/>
      <c r="M123" s="139"/>
      <c r="T123" s="51"/>
      <c r="AT123" s="12" t="s">
        <v>151</v>
      </c>
      <c r="AU123" s="12" t="s">
        <v>86</v>
      </c>
    </row>
    <row r="124" spans="2:65" s="1" customFormat="1" ht="16.5" customHeight="1">
      <c r="B124" s="27"/>
      <c r="C124" s="122" t="s">
        <v>88</v>
      </c>
      <c r="D124" s="122" t="s">
        <v>146</v>
      </c>
      <c r="E124" s="123" t="s">
        <v>153</v>
      </c>
      <c r="F124" s="124" t="s">
        <v>154</v>
      </c>
      <c r="G124" s="125" t="s">
        <v>149</v>
      </c>
      <c r="H124" s="126">
        <v>4</v>
      </c>
      <c r="I124" s="127"/>
      <c r="J124" s="128">
        <f>ROUND(I124*H124,1)</f>
        <v>0</v>
      </c>
      <c r="K124" s="129"/>
      <c r="L124" s="27"/>
      <c r="M124" s="130" t="s">
        <v>1</v>
      </c>
      <c r="N124" s="131" t="s">
        <v>43</v>
      </c>
      <c r="P124" s="132">
        <f>O124*H124</f>
        <v>0</v>
      </c>
      <c r="Q124" s="132">
        <v>0</v>
      </c>
      <c r="R124" s="132">
        <f>Q124*H124</f>
        <v>0</v>
      </c>
      <c r="S124" s="132">
        <v>0</v>
      </c>
      <c r="T124" s="133">
        <f>S124*H124</f>
        <v>0</v>
      </c>
      <c r="AR124" s="134" t="s">
        <v>150</v>
      </c>
      <c r="AT124" s="134" t="s">
        <v>146</v>
      </c>
      <c r="AU124" s="134" t="s">
        <v>86</v>
      </c>
      <c r="AY124" s="12" t="s">
        <v>145</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150</v>
      </c>
      <c r="BM124" s="134" t="s">
        <v>150</v>
      </c>
    </row>
    <row r="125" spans="2:47" s="1" customFormat="1" ht="273">
      <c r="B125" s="27"/>
      <c r="D125" s="136" t="s">
        <v>151</v>
      </c>
      <c r="F125" s="137" t="s">
        <v>155</v>
      </c>
      <c r="I125" s="138"/>
      <c r="L125" s="27"/>
      <c r="M125" s="139"/>
      <c r="T125" s="51"/>
      <c r="AT125" s="12" t="s">
        <v>151</v>
      </c>
      <c r="AU125" s="12" t="s">
        <v>86</v>
      </c>
    </row>
    <row r="126" spans="2:65" s="1" customFormat="1" ht="16.5" customHeight="1">
      <c r="B126" s="27"/>
      <c r="C126" s="122" t="s">
        <v>156</v>
      </c>
      <c r="D126" s="122" t="s">
        <v>146</v>
      </c>
      <c r="E126" s="123" t="s">
        <v>153</v>
      </c>
      <c r="F126" s="124" t="s">
        <v>154</v>
      </c>
      <c r="G126" s="125" t="s">
        <v>149</v>
      </c>
      <c r="H126" s="126">
        <v>1</v>
      </c>
      <c r="I126" s="127"/>
      <c r="J126" s="128">
        <f>ROUND(I126*H126,1)</f>
        <v>0</v>
      </c>
      <c r="K126" s="129"/>
      <c r="L126" s="27"/>
      <c r="M126" s="130" t="s">
        <v>1</v>
      </c>
      <c r="N126" s="131" t="s">
        <v>43</v>
      </c>
      <c r="P126" s="132">
        <f>O126*H126</f>
        <v>0</v>
      </c>
      <c r="Q126" s="132">
        <v>0</v>
      </c>
      <c r="R126" s="132">
        <f>Q126*H126</f>
        <v>0</v>
      </c>
      <c r="S126" s="132">
        <v>0</v>
      </c>
      <c r="T126" s="133">
        <f>S126*H126</f>
        <v>0</v>
      </c>
      <c r="AR126" s="134" t="s">
        <v>150</v>
      </c>
      <c r="AT126" s="134" t="s">
        <v>146</v>
      </c>
      <c r="AU126" s="134" t="s">
        <v>86</v>
      </c>
      <c r="AY126" s="12" t="s">
        <v>145</v>
      </c>
      <c r="BE126" s="135">
        <f>IF(N126="základní",J126,0)</f>
        <v>0</v>
      </c>
      <c r="BF126" s="135">
        <f>IF(N126="snížená",J126,0)</f>
        <v>0</v>
      </c>
      <c r="BG126" s="135">
        <f>IF(N126="zákl. přenesená",J126,0)</f>
        <v>0</v>
      </c>
      <c r="BH126" s="135">
        <f>IF(N126="sníž. přenesená",J126,0)</f>
        <v>0</v>
      </c>
      <c r="BI126" s="135">
        <f>IF(N126="nulová",J126,0)</f>
        <v>0</v>
      </c>
      <c r="BJ126" s="12" t="s">
        <v>86</v>
      </c>
      <c r="BK126" s="135">
        <f>ROUND(I126*H126,1)</f>
        <v>0</v>
      </c>
      <c r="BL126" s="12" t="s">
        <v>150</v>
      </c>
      <c r="BM126" s="134" t="s">
        <v>157</v>
      </c>
    </row>
    <row r="127" spans="2:47" s="1" customFormat="1" ht="273">
      <c r="B127" s="27"/>
      <c r="D127" s="136" t="s">
        <v>151</v>
      </c>
      <c r="F127" s="137" t="s">
        <v>158</v>
      </c>
      <c r="I127" s="138"/>
      <c r="L127" s="27"/>
      <c r="M127" s="139"/>
      <c r="T127" s="51"/>
      <c r="AT127" s="12" t="s">
        <v>151</v>
      </c>
      <c r="AU127" s="12" t="s">
        <v>86</v>
      </c>
    </row>
    <row r="128" spans="2:65" s="1" customFormat="1" ht="16.5" customHeight="1">
      <c r="B128" s="27"/>
      <c r="C128" s="122" t="s">
        <v>150</v>
      </c>
      <c r="D128" s="122" t="s">
        <v>146</v>
      </c>
      <c r="E128" s="123" t="s">
        <v>159</v>
      </c>
      <c r="F128" s="124" t="s">
        <v>160</v>
      </c>
      <c r="G128" s="125" t="s">
        <v>149</v>
      </c>
      <c r="H128" s="126">
        <v>1</v>
      </c>
      <c r="I128" s="127"/>
      <c r="J128" s="128">
        <f>ROUND(I128*H128,1)</f>
        <v>0</v>
      </c>
      <c r="K128" s="129"/>
      <c r="L128" s="27"/>
      <c r="M128" s="130" t="s">
        <v>1</v>
      </c>
      <c r="N128" s="131" t="s">
        <v>43</v>
      </c>
      <c r="P128" s="132">
        <f>O128*H128</f>
        <v>0</v>
      </c>
      <c r="Q128" s="132">
        <v>0</v>
      </c>
      <c r="R128" s="132">
        <f>Q128*H128</f>
        <v>0</v>
      </c>
      <c r="S128" s="132">
        <v>0</v>
      </c>
      <c r="T128" s="133">
        <f>S128*H128</f>
        <v>0</v>
      </c>
      <c r="AR128" s="134" t="s">
        <v>150</v>
      </c>
      <c r="AT128" s="134" t="s">
        <v>146</v>
      </c>
      <c r="AU128" s="134" t="s">
        <v>86</v>
      </c>
      <c r="AY128" s="12" t="s">
        <v>145</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150</v>
      </c>
      <c r="BM128" s="134" t="s">
        <v>161</v>
      </c>
    </row>
    <row r="129" spans="2:47" s="1" customFormat="1" ht="234">
      <c r="B129" s="27"/>
      <c r="D129" s="136" t="s">
        <v>151</v>
      </c>
      <c r="F129" s="137" t="s">
        <v>162</v>
      </c>
      <c r="I129" s="138"/>
      <c r="L129" s="27"/>
      <c r="M129" s="139"/>
      <c r="T129" s="51"/>
      <c r="AT129" s="12" t="s">
        <v>151</v>
      </c>
      <c r="AU129" s="12" t="s">
        <v>86</v>
      </c>
    </row>
    <row r="130" spans="2:65" s="1" customFormat="1" ht="16.5" customHeight="1">
      <c r="B130" s="27"/>
      <c r="C130" s="122" t="s">
        <v>163</v>
      </c>
      <c r="D130" s="122" t="s">
        <v>146</v>
      </c>
      <c r="E130" s="123" t="s">
        <v>164</v>
      </c>
      <c r="F130" s="124" t="s">
        <v>165</v>
      </c>
      <c r="G130" s="125" t="s">
        <v>149</v>
      </c>
      <c r="H130" s="126">
        <v>1</v>
      </c>
      <c r="I130" s="127"/>
      <c r="J130" s="128">
        <f>ROUND(I130*H130,1)</f>
        <v>0</v>
      </c>
      <c r="K130" s="129"/>
      <c r="L130" s="27"/>
      <c r="M130" s="130" t="s">
        <v>1</v>
      </c>
      <c r="N130" s="131" t="s">
        <v>43</v>
      </c>
      <c r="P130" s="132">
        <f>O130*H130</f>
        <v>0</v>
      </c>
      <c r="Q130" s="132">
        <v>0</v>
      </c>
      <c r="R130" s="132">
        <f>Q130*H130</f>
        <v>0</v>
      </c>
      <c r="S130" s="132">
        <v>0</v>
      </c>
      <c r="T130" s="133">
        <f>S130*H130</f>
        <v>0</v>
      </c>
      <c r="AR130" s="134" t="s">
        <v>150</v>
      </c>
      <c r="AT130" s="134" t="s">
        <v>146</v>
      </c>
      <c r="AU130" s="134" t="s">
        <v>86</v>
      </c>
      <c r="AY130" s="12" t="s">
        <v>145</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150</v>
      </c>
      <c r="BM130" s="134" t="s">
        <v>166</v>
      </c>
    </row>
    <row r="131" spans="2:47" s="1" customFormat="1" ht="263.25">
      <c r="B131" s="27"/>
      <c r="D131" s="136" t="s">
        <v>151</v>
      </c>
      <c r="F131" s="137" t="s">
        <v>167</v>
      </c>
      <c r="I131" s="138"/>
      <c r="L131" s="27"/>
      <c r="M131" s="139"/>
      <c r="T131" s="51"/>
      <c r="AT131" s="12" t="s">
        <v>151</v>
      </c>
      <c r="AU131" s="12" t="s">
        <v>86</v>
      </c>
    </row>
    <row r="132" spans="2:65" s="1" customFormat="1" ht="16.5" customHeight="1">
      <c r="B132" s="27"/>
      <c r="C132" s="122" t="s">
        <v>157</v>
      </c>
      <c r="D132" s="122" t="s">
        <v>146</v>
      </c>
      <c r="E132" s="123" t="s">
        <v>168</v>
      </c>
      <c r="F132" s="124" t="s">
        <v>169</v>
      </c>
      <c r="G132" s="125" t="s">
        <v>149</v>
      </c>
      <c r="H132" s="126">
        <v>8</v>
      </c>
      <c r="I132" s="127"/>
      <c r="J132" s="128">
        <f>ROUND(I132*H132,1)</f>
        <v>0</v>
      </c>
      <c r="K132" s="129"/>
      <c r="L132" s="27"/>
      <c r="M132" s="130" t="s">
        <v>1</v>
      </c>
      <c r="N132" s="131" t="s">
        <v>43</v>
      </c>
      <c r="P132" s="132">
        <f>O132*H132</f>
        <v>0</v>
      </c>
      <c r="Q132" s="132">
        <v>0</v>
      </c>
      <c r="R132" s="132">
        <f>Q132*H132</f>
        <v>0</v>
      </c>
      <c r="S132" s="132">
        <v>0</v>
      </c>
      <c r="T132" s="133">
        <f>S132*H132</f>
        <v>0</v>
      </c>
      <c r="AR132" s="134" t="s">
        <v>150</v>
      </c>
      <c r="AT132" s="134" t="s">
        <v>146</v>
      </c>
      <c r="AU132" s="134" t="s">
        <v>86</v>
      </c>
      <c r="AY132" s="12" t="s">
        <v>145</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150</v>
      </c>
      <c r="BM132" s="134" t="s">
        <v>170</v>
      </c>
    </row>
    <row r="133" spans="2:63" s="10" customFormat="1" ht="25.9" customHeight="1">
      <c r="B133" s="112"/>
      <c r="D133" s="113" t="s">
        <v>77</v>
      </c>
      <c r="E133" s="114" t="s">
        <v>156</v>
      </c>
      <c r="F133" s="114" t="s">
        <v>171</v>
      </c>
      <c r="I133" s="115"/>
      <c r="J133" s="116">
        <f>BK133</f>
        <v>0</v>
      </c>
      <c r="L133" s="112"/>
      <c r="M133" s="117"/>
      <c r="P133" s="118">
        <f>SUM(P134:P139)</f>
        <v>0</v>
      </c>
      <c r="R133" s="118">
        <f>SUM(R134:R139)</f>
        <v>0</v>
      </c>
      <c r="T133" s="119">
        <f>SUM(T134:T139)</f>
        <v>0</v>
      </c>
      <c r="AR133" s="113" t="s">
        <v>86</v>
      </c>
      <c r="AT133" s="120" t="s">
        <v>77</v>
      </c>
      <c r="AU133" s="120" t="s">
        <v>78</v>
      </c>
      <c r="AY133" s="113" t="s">
        <v>145</v>
      </c>
      <c r="BK133" s="121">
        <f>SUM(BK134:BK139)</f>
        <v>0</v>
      </c>
    </row>
    <row r="134" spans="2:65" s="1" customFormat="1" ht="21.75" customHeight="1">
      <c r="B134" s="27"/>
      <c r="C134" s="122" t="s">
        <v>172</v>
      </c>
      <c r="D134" s="122" t="s">
        <v>146</v>
      </c>
      <c r="E134" s="123" t="s">
        <v>173</v>
      </c>
      <c r="F134" s="124" t="s">
        <v>174</v>
      </c>
      <c r="G134" s="125" t="s">
        <v>149</v>
      </c>
      <c r="H134" s="126">
        <v>1</v>
      </c>
      <c r="I134" s="127"/>
      <c r="J134" s="128">
        <f>ROUND(I134*H134,1)</f>
        <v>0</v>
      </c>
      <c r="K134" s="129"/>
      <c r="L134" s="27"/>
      <c r="M134" s="130" t="s">
        <v>1</v>
      </c>
      <c r="N134" s="131" t="s">
        <v>43</v>
      </c>
      <c r="P134" s="132">
        <f>O134*H134</f>
        <v>0</v>
      </c>
      <c r="Q134" s="132">
        <v>0</v>
      </c>
      <c r="R134" s="132">
        <f>Q134*H134</f>
        <v>0</v>
      </c>
      <c r="S134" s="132">
        <v>0</v>
      </c>
      <c r="T134" s="133">
        <f>S134*H134</f>
        <v>0</v>
      </c>
      <c r="AR134" s="134" t="s">
        <v>150</v>
      </c>
      <c r="AT134" s="134" t="s">
        <v>146</v>
      </c>
      <c r="AU134" s="134" t="s">
        <v>86</v>
      </c>
      <c r="AY134" s="12" t="s">
        <v>145</v>
      </c>
      <c r="BE134" s="135">
        <f>IF(N134="základní",J134,0)</f>
        <v>0</v>
      </c>
      <c r="BF134" s="135">
        <f>IF(N134="snížená",J134,0)</f>
        <v>0</v>
      </c>
      <c r="BG134" s="135">
        <f>IF(N134="zákl. přenesená",J134,0)</f>
        <v>0</v>
      </c>
      <c r="BH134" s="135">
        <f>IF(N134="sníž. přenesená",J134,0)</f>
        <v>0</v>
      </c>
      <c r="BI134" s="135">
        <f>IF(N134="nulová",J134,0)</f>
        <v>0</v>
      </c>
      <c r="BJ134" s="12" t="s">
        <v>86</v>
      </c>
      <c r="BK134" s="135">
        <f>ROUND(I134*H134,1)</f>
        <v>0</v>
      </c>
      <c r="BL134" s="12" t="s">
        <v>150</v>
      </c>
      <c r="BM134" s="134" t="s">
        <v>175</v>
      </c>
    </row>
    <row r="135" spans="2:47" s="1" customFormat="1" ht="107.25">
      <c r="B135" s="27"/>
      <c r="D135" s="136" t="s">
        <v>151</v>
      </c>
      <c r="F135" s="137" t="s">
        <v>176</v>
      </c>
      <c r="I135" s="138"/>
      <c r="L135" s="27"/>
      <c r="M135" s="139"/>
      <c r="T135" s="51"/>
      <c r="AT135" s="12" t="s">
        <v>151</v>
      </c>
      <c r="AU135" s="12" t="s">
        <v>86</v>
      </c>
    </row>
    <row r="136" spans="2:65" s="1" customFormat="1" ht="16.5" customHeight="1">
      <c r="B136" s="27"/>
      <c r="C136" s="122" t="s">
        <v>161</v>
      </c>
      <c r="D136" s="122" t="s">
        <v>146</v>
      </c>
      <c r="E136" s="123" t="s">
        <v>177</v>
      </c>
      <c r="F136" s="124" t="s">
        <v>178</v>
      </c>
      <c r="G136" s="125" t="s">
        <v>149</v>
      </c>
      <c r="H136" s="126">
        <v>1</v>
      </c>
      <c r="I136" s="127"/>
      <c r="J136" s="128">
        <f>ROUND(I136*H136,1)</f>
        <v>0</v>
      </c>
      <c r="K136" s="129"/>
      <c r="L136" s="27"/>
      <c r="M136" s="130" t="s">
        <v>1</v>
      </c>
      <c r="N136" s="131" t="s">
        <v>43</v>
      </c>
      <c r="P136" s="132">
        <f>O136*H136</f>
        <v>0</v>
      </c>
      <c r="Q136" s="132">
        <v>0</v>
      </c>
      <c r="R136" s="132">
        <f>Q136*H136</f>
        <v>0</v>
      </c>
      <c r="S136" s="132">
        <v>0</v>
      </c>
      <c r="T136" s="133">
        <f>S136*H136</f>
        <v>0</v>
      </c>
      <c r="AR136" s="134" t="s">
        <v>150</v>
      </c>
      <c r="AT136" s="134" t="s">
        <v>146</v>
      </c>
      <c r="AU136" s="134" t="s">
        <v>86</v>
      </c>
      <c r="AY136" s="12" t="s">
        <v>145</v>
      </c>
      <c r="BE136" s="135">
        <f>IF(N136="základní",J136,0)</f>
        <v>0</v>
      </c>
      <c r="BF136" s="135">
        <f>IF(N136="snížená",J136,0)</f>
        <v>0</v>
      </c>
      <c r="BG136" s="135">
        <f>IF(N136="zákl. přenesená",J136,0)</f>
        <v>0</v>
      </c>
      <c r="BH136" s="135">
        <f>IF(N136="sníž. přenesená",J136,0)</f>
        <v>0</v>
      </c>
      <c r="BI136" s="135">
        <f>IF(N136="nulová",J136,0)</f>
        <v>0</v>
      </c>
      <c r="BJ136" s="12" t="s">
        <v>86</v>
      </c>
      <c r="BK136" s="135">
        <f>ROUND(I136*H136,1)</f>
        <v>0</v>
      </c>
      <c r="BL136" s="12" t="s">
        <v>150</v>
      </c>
      <c r="BM136" s="134" t="s">
        <v>179</v>
      </c>
    </row>
    <row r="137" spans="2:47" s="1" customFormat="1" ht="78">
      <c r="B137" s="27"/>
      <c r="D137" s="136" t="s">
        <v>151</v>
      </c>
      <c r="F137" s="137" t="s">
        <v>180</v>
      </c>
      <c r="I137" s="138"/>
      <c r="L137" s="27"/>
      <c r="M137" s="139"/>
      <c r="T137" s="51"/>
      <c r="AT137" s="12" t="s">
        <v>151</v>
      </c>
      <c r="AU137" s="12" t="s">
        <v>86</v>
      </c>
    </row>
    <row r="138" spans="2:65" s="1" customFormat="1" ht="16.5" customHeight="1">
      <c r="B138" s="27"/>
      <c r="C138" s="122" t="s">
        <v>181</v>
      </c>
      <c r="D138" s="122" t="s">
        <v>146</v>
      </c>
      <c r="E138" s="123" t="s">
        <v>182</v>
      </c>
      <c r="F138" s="124" t="s">
        <v>183</v>
      </c>
      <c r="G138" s="125" t="s">
        <v>149</v>
      </c>
      <c r="H138" s="126">
        <v>1</v>
      </c>
      <c r="I138" s="127"/>
      <c r="J138" s="128">
        <f>ROUND(I138*H138,1)</f>
        <v>0</v>
      </c>
      <c r="K138" s="129"/>
      <c r="L138" s="27"/>
      <c r="M138" s="130" t="s">
        <v>1</v>
      </c>
      <c r="N138" s="131" t="s">
        <v>43</v>
      </c>
      <c r="P138" s="132">
        <f>O138*H138</f>
        <v>0</v>
      </c>
      <c r="Q138" s="132">
        <v>0</v>
      </c>
      <c r="R138" s="132">
        <f>Q138*H138</f>
        <v>0</v>
      </c>
      <c r="S138" s="132">
        <v>0</v>
      </c>
      <c r="T138" s="133">
        <f>S138*H138</f>
        <v>0</v>
      </c>
      <c r="AR138" s="134" t="s">
        <v>150</v>
      </c>
      <c r="AT138" s="134" t="s">
        <v>146</v>
      </c>
      <c r="AU138" s="134" t="s">
        <v>86</v>
      </c>
      <c r="AY138" s="12" t="s">
        <v>145</v>
      </c>
      <c r="BE138" s="135">
        <f>IF(N138="základní",J138,0)</f>
        <v>0</v>
      </c>
      <c r="BF138" s="135">
        <f>IF(N138="snížená",J138,0)</f>
        <v>0</v>
      </c>
      <c r="BG138" s="135">
        <f>IF(N138="zákl. přenesená",J138,0)</f>
        <v>0</v>
      </c>
      <c r="BH138" s="135">
        <f>IF(N138="sníž. přenesená",J138,0)</f>
        <v>0</v>
      </c>
      <c r="BI138" s="135">
        <f>IF(N138="nulová",J138,0)</f>
        <v>0</v>
      </c>
      <c r="BJ138" s="12" t="s">
        <v>86</v>
      </c>
      <c r="BK138" s="135">
        <f>ROUND(I138*H138,1)</f>
        <v>0</v>
      </c>
      <c r="BL138" s="12" t="s">
        <v>150</v>
      </c>
      <c r="BM138" s="134" t="s">
        <v>184</v>
      </c>
    </row>
    <row r="139" spans="2:47" s="1" customFormat="1" ht="136.5">
      <c r="B139" s="27"/>
      <c r="D139" s="136" t="s">
        <v>151</v>
      </c>
      <c r="F139" s="137" t="s">
        <v>185</v>
      </c>
      <c r="I139" s="138"/>
      <c r="L139" s="27"/>
      <c r="M139" s="139"/>
      <c r="T139" s="51"/>
      <c r="AT139" s="12" t="s">
        <v>151</v>
      </c>
      <c r="AU139" s="12" t="s">
        <v>86</v>
      </c>
    </row>
    <row r="140" spans="2:63" s="10" customFormat="1" ht="25.9" customHeight="1">
      <c r="B140" s="112"/>
      <c r="D140" s="113" t="s">
        <v>77</v>
      </c>
      <c r="E140" s="114" t="s">
        <v>150</v>
      </c>
      <c r="F140" s="114" t="s">
        <v>186</v>
      </c>
      <c r="I140" s="115"/>
      <c r="J140" s="116">
        <f>BK140</f>
        <v>0</v>
      </c>
      <c r="L140" s="112"/>
      <c r="M140" s="117"/>
      <c r="P140" s="118">
        <f>SUM(P141:P144)</f>
        <v>0</v>
      </c>
      <c r="R140" s="118">
        <f>SUM(R141:R144)</f>
        <v>0</v>
      </c>
      <c r="T140" s="119">
        <f>SUM(T141:T144)</f>
        <v>0</v>
      </c>
      <c r="AR140" s="113" t="s">
        <v>86</v>
      </c>
      <c r="AT140" s="120" t="s">
        <v>77</v>
      </c>
      <c r="AU140" s="120" t="s">
        <v>78</v>
      </c>
      <c r="AY140" s="113" t="s">
        <v>145</v>
      </c>
      <c r="BK140" s="121">
        <f>SUM(BK141:BK144)</f>
        <v>0</v>
      </c>
    </row>
    <row r="141" spans="2:65" s="1" customFormat="1" ht="16.5" customHeight="1">
      <c r="B141" s="27"/>
      <c r="C141" s="122" t="s">
        <v>166</v>
      </c>
      <c r="D141" s="122" t="s">
        <v>146</v>
      </c>
      <c r="E141" s="123" t="s">
        <v>187</v>
      </c>
      <c r="F141" s="124" t="s">
        <v>188</v>
      </c>
      <c r="G141" s="125" t="s">
        <v>149</v>
      </c>
      <c r="H141" s="126">
        <v>1</v>
      </c>
      <c r="I141" s="127"/>
      <c r="J141" s="128">
        <f>ROUND(I141*H141,1)</f>
        <v>0</v>
      </c>
      <c r="K141" s="129"/>
      <c r="L141" s="27"/>
      <c r="M141" s="130" t="s">
        <v>1</v>
      </c>
      <c r="N141" s="131" t="s">
        <v>43</v>
      </c>
      <c r="P141" s="132">
        <f>O141*H141</f>
        <v>0</v>
      </c>
      <c r="Q141" s="132">
        <v>0</v>
      </c>
      <c r="R141" s="132">
        <f>Q141*H141</f>
        <v>0</v>
      </c>
      <c r="S141" s="132">
        <v>0</v>
      </c>
      <c r="T141" s="133">
        <f>S141*H141</f>
        <v>0</v>
      </c>
      <c r="AR141" s="134" t="s">
        <v>150</v>
      </c>
      <c r="AT141" s="134" t="s">
        <v>146</v>
      </c>
      <c r="AU141" s="134" t="s">
        <v>86</v>
      </c>
      <c r="AY141" s="12" t="s">
        <v>145</v>
      </c>
      <c r="BE141" s="135">
        <f>IF(N141="základní",J141,0)</f>
        <v>0</v>
      </c>
      <c r="BF141" s="135">
        <f>IF(N141="snížená",J141,0)</f>
        <v>0</v>
      </c>
      <c r="BG141" s="135">
        <f>IF(N141="zákl. přenesená",J141,0)</f>
        <v>0</v>
      </c>
      <c r="BH141" s="135">
        <f>IF(N141="sníž. přenesená",J141,0)</f>
        <v>0</v>
      </c>
      <c r="BI141" s="135">
        <f>IF(N141="nulová",J141,0)</f>
        <v>0</v>
      </c>
      <c r="BJ141" s="12" t="s">
        <v>86</v>
      </c>
      <c r="BK141" s="135">
        <f>ROUND(I141*H141,1)</f>
        <v>0</v>
      </c>
      <c r="BL141" s="12" t="s">
        <v>150</v>
      </c>
      <c r="BM141" s="134" t="s">
        <v>189</v>
      </c>
    </row>
    <row r="142" spans="2:47" s="1" customFormat="1" ht="126.75">
      <c r="B142" s="27"/>
      <c r="D142" s="136" t="s">
        <v>151</v>
      </c>
      <c r="F142" s="137" t="s">
        <v>190</v>
      </c>
      <c r="I142" s="138"/>
      <c r="L142" s="27"/>
      <c r="M142" s="139"/>
      <c r="T142" s="51"/>
      <c r="AT142" s="12" t="s">
        <v>151</v>
      </c>
      <c r="AU142" s="12" t="s">
        <v>86</v>
      </c>
    </row>
    <row r="143" spans="2:65" s="1" customFormat="1" ht="16.5" customHeight="1">
      <c r="B143" s="27"/>
      <c r="C143" s="122" t="s">
        <v>191</v>
      </c>
      <c r="D143" s="122" t="s">
        <v>146</v>
      </c>
      <c r="E143" s="123" t="s">
        <v>192</v>
      </c>
      <c r="F143" s="124" t="s">
        <v>193</v>
      </c>
      <c r="G143" s="125" t="s">
        <v>149</v>
      </c>
      <c r="H143" s="126">
        <v>12</v>
      </c>
      <c r="I143" s="127"/>
      <c r="J143" s="128">
        <f>ROUND(I143*H143,1)</f>
        <v>0</v>
      </c>
      <c r="K143" s="129"/>
      <c r="L143" s="27"/>
      <c r="M143" s="130" t="s">
        <v>1</v>
      </c>
      <c r="N143" s="131" t="s">
        <v>43</v>
      </c>
      <c r="P143" s="132">
        <f>O143*H143</f>
        <v>0</v>
      </c>
      <c r="Q143" s="132">
        <v>0</v>
      </c>
      <c r="R143" s="132">
        <f>Q143*H143</f>
        <v>0</v>
      </c>
      <c r="S143" s="132">
        <v>0</v>
      </c>
      <c r="T143" s="133">
        <f>S143*H143</f>
        <v>0</v>
      </c>
      <c r="AR143" s="134" t="s">
        <v>150</v>
      </c>
      <c r="AT143" s="134" t="s">
        <v>146</v>
      </c>
      <c r="AU143" s="134" t="s">
        <v>86</v>
      </c>
      <c r="AY143" s="12" t="s">
        <v>145</v>
      </c>
      <c r="BE143" s="135">
        <f>IF(N143="základní",J143,0)</f>
        <v>0</v>
      </c>
      <c r="BF143" s="135">
        <f>IF(N143="snížená",J143,0)</f>
        <v>0</v>
      </c>
      <c r="BG143" s="135">
        <f>IF(N143="zákl. přenesená",J143,0)</f>
        <v>0</v>
      </c>
      <c r="BH143" s="135">
        <f>IF(N143="sníž. přenesená",J143,0)</f>
        <v>0</v>
      </c>
      <c r="BI143" s="135">
        <f>IF(N143="nulová",J143,0)</f>
        <v>0</v>
      </c>
      <c r="BJ143" s="12" t="s">
        <v>86</v>
      </c>
      <c r="BK143" s="135">
        <f>ROUND(I143*H143,1)</f>
        <v>0</v>
      </c>
      <c r="BL143" s="12" t="s">
        <v>150</v>
      </c>
      <c r="BM143" s="134" t="s">
        <v>194</v>
      </c>
    </row>
    <row r="144" spans="2:47" s="1" customFormat="1" ht="39">
      <c r="B144" s="27"/>
      <c r="D144" s="136" t="s">
        <v>151</v>
      </c>
      <c r="F144" s="137" t="s">
        <v>195</v>
      </c>
      <c r="I144" s="138"/>
      <c r="L144" s="27"/>
      <c r="M144" s="139"/>
      <c r="T144" s="51"/>
      <c r="AT144" s="12" t="s">
        <v>151</v>
      </c>
      <c r="AU144" s="12" t="s">
        <v>86</v>
      </c>
    </row>
    <row r="145" spans="2:63" s="10" customFormat="1" ht="25.9" customHeight="1">
      <c r="B145" s="112"/>
      <c r="D145" s="113" t="s">
        <v>77</v>
      </c>
      <c r="E145" s="114" t="s">
        <v>163</v>
      </c>
      <c r="F145" s="114" t="s">
        <v>196</v>
      </c>
      <c r="I145" s="115"/>
      <c r="J145" s="116">
        <f>BK145</f>
        <v>0</v>
      </c>
      <c r="L145" s="112"/>
      <c r="M145" s="117"/>
      <c r="P145" s="118">
        <f>SUM(P146:P147)</f>
        <v>0</v>
      </c>
      <c r="R145" s="118">
        <f>SUM(R146:R147)</f>
        <v>0</v>
      </c>
      <c r="T145" s="119">
        <f>SUM(T146:T147)</f>
        <v>0</v>
      </c>
      <c r="AR145" s="113" t="s">
        <v>86</v>
      </c>
      <c r="AT145" s="120" t="s">
        <v>77</v>
      </c>
      <c r="AU145" s="120" t="s">
        <v>78</v>
      </c>
      <c r="AY145" s="113" t="s">
        <v>145</v>
      </c>
      <c r="BK145" s="121">
        <f>SUM(BK146:BK147)</f>
        <v>0</v>
      </c>
    </row>
    <row r="146" spans="2:65" s="1" customFormat="1" ht="16.5" customHeight="1">
      <c r="B146" s="27"/>
      <c r="C146" s="122" t="s">
        <v>170</v>
      </c>
      <c r="D146" s="122" t="s">
        <v>146</v>
      </c>
      <c r="E146" s="123" t="s">
        <v>197</v>
      </c>
      <c r="F146" s="124" t="s">
        <v>198</v>
      </c>
      <c r="G146" s="125" t="s">
        <v>149</v>
      </c>
      <c r="H146" s="126">
        <v>2</v>
      </c>
      <c r="I146" s="127"/>
      <c r="J146" s="128">
        <f>ROUND(I146*H146,1)</f>
        <v>0</v>
      </c>
      <c r="K146" s="129"/>
      <c r="L146" s="27"/>
      <c r="M146" s="130" t="s">
        <v>1</v>
      </c>
      <c r="N146" s="131" t="s">
        <v>43</v>
      </c>
      <c r="P146" s="132">
        <f>O146*H146</f>
        <v>0</v>
      </c>
      <c r="Q146" s="132">
        <v>0</v>
      </c>
      <c r="R146" s="132">
        <f>Q146*H146</f>
        <v>0</v>
      </c>
      <c r="S146" s="132">
        <v>0</v>
      </c>
      <c r="T146" s="133">
        <f>S146*H146</f>
        <v>0</v>
      </c>
      <c r="AR146" s="134" t="s">
        <v>150</v>
      </c>
      <c r="AT146" s="134" t="s">
        <v>146</v>
      </c>
      <c r="AU146" s="134" t="s">
        <v>86</v>
      </c>
      <c r="AY146" s="12" t="s">
        <v>145</v>
      </c>
      <c r="BE146" s="135">
        <f>IF(N146="základní",J146,0)</f>
        <v>0</v>
      </c>
      <c r="BF146" s="135">
        <f>IF(N146="snížená",J146,0)</f>
        <v>0</v>
      </c>
      <c r="BG146" s="135">
        <f>IF(N146="zákl. přenesená",J146,0)</f>
        <v>0</v>
      </c>
      <c r="BH146" s="135">
        <f>IF(N146="sníž. přenesená",J146,0)</f>
        <v>0</v>
      </c>
      <c r="BI146" s="135">
        <f>IF(N146="nulová",J146,0)</f>
        <v>0</v>
      </c>
      <c r="BJ146" s="12" t="s">
        <v>86</v>
      </c>
      <c r="BK146" s="135">
        <f>ROUND(I146*H146,1)</f>
        <v>0</v>
      </c>
      <c r="BL146" s="12" t="s">
        <v>150</v>
      </c>
      <c r="BM146" s="134" t="s">
        <v>199</v>
      </c>
    </row>
    <row r="147" spans="2:47" s="1" customFormat="1" ht="87.75">
      <c r="B147" s="27"/>
      <c r="D147" s="136" t="s">
        <v>151</v>
      </c>
      <c r="F147" s="137" t="s">
        <v>200</v>
      </c>
      <c r="I147" s="138"/>
      <c r="L147" s="27"/>
      <c r="M147" s="140"/>
      <c r="N147" s="141"/>
      <c r="O147" s="141"/>
      <c r="P147" s="141"/>
      <c r="Q147" s="141"/>
      <c r="R147" s="141"/>
      <c r="S147" s="141"/>
      <c r="T147" s="142"/>
      <c r="AT147" s="12" t="s">
        <v>151</v>
      </c>
      <c r="AU147" s="12" t="s">
        <v>86</v>
      </c>
    </row>
    <row r="148" spans="2:12" s="1" customFormat="1" ht="6.95" customHeight="1">
      <c r="B148" s="39"/>
      <c r="C148" s="40"/>
      <c r="D148" s="40"/>
      <c r="E148" s="40"/>
      <c r="F148" s="40"/>
      <c r="G148" s="40"/>
      <c r="H148" s="40"/>
      <c r="I148" s="40"/>
      <c r="J148" s="40"/>
      <c r="K148" s="40"/>
      <c r="L148" s="27"/>
    </row>
  </sheetData>
  <sheetProtection algorithmName="SHA-512" hashValue="Pk63Y5t5HV5dy9AGsLFsP4eOiRg0lDRA6DV9z5onMeaqapTZRSY4vMmsl3nMc+2L29LroSBMpS8dTECKzCmGVQ==" saltValue="mLrtAtmXqnBVRRpXfMxHaTuU8huF+h8gIVqv26u0xZ1Q9y4r/nnHO3OVuKpTVujbWsyvo05xZsH/CvZ5ZzdnCw==" spinCount="100000" sheet="1" objects="1" scenarios="1" formatColumns="0" formatRows="0" autoFilter="0"/>
  <autoFilter ref="C119:K147"/>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4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91</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201</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ROUND(J120,1)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ROUND((SUM(BE120:BE143)),1)</f>
        <v>0</v>
      </c>
      <c r="I33" s="87">
        <v>0.21</v>
      </c>
      <c r="J33" s="86">
        <f>ROUND(((SUM(BE120:BE143))*I33),1)</f>
        <v>0</v>
      </c>
      <c r="L33" s="27"/>
    </row>
    <row r="34" spans="2:12" s="1" customFormat="1" ht="14.45" customHeight="1">
      <c r="B34" s="27"/>
      <c r="E34" s="22" t="s">
        <v>44</v>
      </c>
      <c r="F34" s="86">
        <f>ROUND((SUM(BF120:BF143)),1)</f>
        <v>0</v>
      </c>
      <c r="I34" s="87">
        <v>0.15</v>
      </c>
      <c r="J34" s="86">
        <f>ROUND(((SUM(BF120:BF143))*I34),1)</f>
        <v>0</v>
      </c>
      <c r="L34" s="27"/>
    </row>
    <row r="35" spans="2:12" s="1" customFormat="1" ht="14.45" customHeight="1" hidden="1">
      <c r="B35" s="27"/>
      <c r="E35" s="22" t="s">
        <v>45</v>
      </c>
      <c r="F35" s="86">
        <f>ROUND((SUM(BG120:BG143)),1)</f>
        <v>0</v>
      </c>
      <c r="I35" s="87">
        <v>0.21</v>
      </c>
      <c r="J35" s="86">
        <f>0</f>
        <v>0</v>
      </c>
      <c r="L35" s="27"/>
    </row>
    <row r="36" spans="2:12" s="1" customFormat="1" ht="14.45" customHeight="1" hidden="1">
      <c r="B36" s="27"/>
      <c r="E36" s="22" t="s">
        <v>46</v>
      </c>
      <c r="F36" s="86">
        <f>ROUND((SUM(BH120:BH143)),1)</f>
        <v>0</v>
      </c>
      <c r="I36" s="87">
        <v>0.15</v>
      </c>
      <c r="J36" s="86">
        <f>0</f>
        <v>0</v>
      </c>
      <c r="L36" s="27"/>
    </row>
    <row r="37" spans="2:12" s="1" customFormat="1" ht="14.45" customHeight="1" hidden="1">
      <c r="B37" s="27"/>
      <c r="E37" s="22" t="s">
        <v>47</v>
      </c>
      <c r="F37" s="86">
        <f>ROUND((SUM(BI120:BI143)),1)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ICT - ICT dvojučebna 117, 116</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J120</f>
        <v>0</v>
      </c>
      <c r="L96" s="27"/>
      <c r="AU96" s="12" t="s">
        <v>126</v>
      </c>
    </row>
    <row r="97" spans="2:12" s="8" customFormat="1" ht="24.95" customHeight="1">
      <c r="B97" s="99"/>
      <c r="D97" s="100" t="s">
        <v>127</v>
      </c>
      <c r="E97" s="101"/>
      <c r="F97" s="101"/>
      <c r="G97" s="101"/>
      <c r="H97" s="101"/>
      <c r="I97" s="101"/>
      <c r="J97" s="102">
        <f>J121</f>
        <v>0</v>
      </c>
      <c r="L97" s="99"/>
    </row>
    <row r="98" spans="2:12" s="8" customFormat="1" ht="24.95" customHeight="1">
      <c r="B98" s="99"/>
      <c r="D98" s="100" t="s">
        <v>128</v>
      </c>
      <c r="E98" s="101"/>
      <c r="F98" s="101"/>
      <c r="G98" s="101"/>
      <c r="H98" s="101"/>
      <c r="I98" s="101"/>
      <c r="J98" s="102">
        <f>J131</f>
        <v>0</v>
      </c>
      <c r="L98" s="99"/>
    </row>
    <row r="99" spans="2:12" s="8" customFormat="1" ht="24.95" customHeight="1">
      <c r="B99" s="99"/>
      <c r="D99" s="100" t="s">
        <v>129</v>
      </c>
      <c r="E99" s="101"/>
      <c r="F99" s="101"/>
      <c r="G99" s="101"/>
      <c r="H99" s="101"/>
      <c r="I99" s="101"/>
      <c r="J99" s="102">
        <f>J136</f>
        <v>0</v>
      </c>
      <c r="L99" s="99"/>
    </row>
    <row r="100" spans="2:12" s="8" customFormat="1" ht="24.95" customHeight="1">
      <c r="B100" s="99"/>
      <c r="D100" s="100" t="s">
        <v>130</v>
      </c>
      <c r="E100" s="101"/>
      <c r="F100" s="101"/>
      <c r="G100" s="101"/>
      <c r="H100" s="101"/>
      <c r="I100" s="101"/>
      <c r="J100" s="102">
        <f>J141</f>
        <v>0</v>
      </c>
      <c r="L100" s="99"/>
    </row>
    <row r="101" spans="2:12" s="1" customFormat="1" ht="21.75" customHeight="1">
      <c r="B101" s="27"/>
      <c r="L101" s="27"/>
    </row>
    <row r="102" spans="2:12" s="1" customFormat="1" ht="6.95" customHeight="1">
      <c r="B102" s="39"/>
      <c r="C102" s="40"/>
      <c r="D102" s="40"/>
      <c r="E102" s="40"/>
      <c r="F102" s="40"/>
      <c r="G102" s="40"/>
      <c r="H102" s="40"/>
      <c r="I102" s="40"/>
      <c r="J102" s="40"/>
      <c r="K102" s="40"/>
      <c r="L102" s="27"/>
    </row>
    <row r="106" spans="2:12" s="1" customFormat="1" ht="6.95" customHeight="1">
      <c r="B106" s="41"/>
      <c r="C106" s="42"/>
      <c r="D106" s="42"/>
      <c r="E106" s="42"/>
      <c r="F106" s="42"/>
      <c r="G106" s="42"/>
      <c r="H106" s="42"/>
      <c r="I106" s="42"/>
      <c r="J106" s="42"/>
      <c r="K106" s="42"/>
      <c r="L106" s="27"/>
    </row>
    <row r="107" spans="2:12" s="1" customFormat="1" ht="24.95" customHeight="1">
      <c r="B107" s="27"/>
      <c r="C107" s="16" t="s">
        <v>131</v>
      </c>
      <c r="L107" s="27"/>
    </row>
    <row r="108" spans="2:12" s="1" customFormat="1" ht="6.95" customHeight="1">
      <c r="B108" s="27"/>
      <c r="L108" s="27"/>
    </row>
    <row r="109" spans="2:12" s="1" customFormat="1" ht="12" customHeight="1">
      <c r="B109" s="27"/>
      <c r="C109" s="22" t="s">
        <v>16</v>
      </c>
      <c r="L109" s="27"/>
    </row>
    <row r="110" spans="2:12" s="1" customFormat="1" ht="16.5" customHeight="1">
      <c r="B110" s="27"/>
      <c r="E110" s="185" t="str">
        <f>E7</f>
        <v>Odborné učebny G Brandýs – Gymnázium J.S. Machara</v>
      </c>
      <c r="F110" s="186"/>
      <c r="G110" s="186"/>
      <c r="H110" s="186"/>
      <c r="L110" s="27"/>
    </row>
    <row r="111" spans="2:12" s="1" customFormat="1" ht="12" customHeight="1">
      <c r="B111" s="27"/>
      <c r="C111" s="22" t="s">
        <v>120</v>
      </c>
      <c r="L111" s="27"/>
    </row>
    <row r="112" spans="2:12" s="1" customFormat="1" ht="16.5" customHeight="1">
      <c r="B112" s="27"/>
      <c r="E112" s="151" t="str">
        <f>E9</f>
        <v>ICT - ICT dvojučebna 117, 116</v>
      </c>
      <c r="F112" s="187"/>
      <c r="G112" s="187"/>
      <c r="H112" s="187"/>
      <c r="L112" s="27"/>
    </row>
    <row r="113" spans="2:12" s="1" customFormat="1" ht="6.95" customHeight="1">
      <c r="B113" s="27"/>
      <c r="L113" s="27"/>
    </row>
    <row r="114" spans="2:12" s="1" customFormat="1" ht="12" customHeight="1">
      <c r="B114" s="27"/>
      <c r="C114" s="22" t="s">
        <v>20</v>
      </c>
      <c r="F114" s="20" t="str">
        <f>F12</f>
        <v xml:space="preserve">Gymnázium J. S. Machara, Královická 668  </v>
      </c>
      <c r="I114" s="22" t="s">
        <v>22</v>
      </c>
      <c r="J114" s="47" t="str">
        <f>IF(J12="","",J12)</f>
        <v>15. 5. 2022</v>
      </c>
      <c r="L114" s="27"/>
    </row>
    <row r="115" spans="2:12" s="1" customFormat="1" ht="6.95" customHeight="1">
      <c r="B115" s="27"/>
      <c r="L115" s="27"/>
    </row>
    <row r="116" spans="2:12" s="1" customFormat="1" ht="40.15" customHeight="1">
      <c r="B116" s="27"/>
      <c r="C116" s="22" t="s">
        <v>24</v>
      </c>
      <c r="F116" s="20" t="str">
        <f>E15</f>
        <v>Středočeský kraj, Praha 5, Zborovská 81/11</v>
      </c>
      <c r="I116" s="22" t="s">
        <v>31</v>
      </c>
      <c r="J116" s="25" t="str">
        <f>E21</f>
        <v>Stebau s.r.o., Jižní 870, 500 03 Hradec Králové</v>
      </c>
      <c r="L116" s="27"/>
    </row>
    <row r="117" spans="2:12" s="1" customFormat="1" ht="15.2" customHeight="1">
      <c r="B117" s="27"/>
      <c r="C117" s="22" t="s">
        <v>29</v>
      </c>
      <c r="F117" s="20" t="str">
        <f>IF(E18="","",E18)</f>
        <v>Vyplň údaj</v>
      </c>
      <c r="I117" s="22" t="s">
        <v>35</v>
      </c>
      <c r="J117" s="25" t="str">
        <f>E24</f>
        <v xml:space="preserve"> </v>
      </c>
      <c r="L117" s="27"/>
    </row>
    <row r="118" spans="2:12" s="1" customFormat="1" ht="10.35" customHeight="1">
      <c r="B118" s="27"/>
      <c r="L118" s="27"/>
    </row>
    <row r="119" spans="2:20" s="9" customFormat="1" ht="29.25" customHeight="1">
      <c r="B119" s="103"/>
      <c r="C119" s="104" t="s">
        <v>132</v>
      </c>
      <c r="D119" s="105" t="s">
        <v>63</v>
      </c>
      <c r="E119" s="105" t="s">
        <v>59</v>
      </c>
      <c r="F119" s="105" t="s">
        <v>60</v>
      </c>
      <c r="G119" s="105" t="s">
        <v>133</v>
      </c>
      <c r="H119" s="105" t="s">
        <v>134</v>
      </c>
      <c r="I119" s="105" t="s">
        <v>135</v>
      </c>
      <c r="J119" s="106" t="s">
        <v>124</v>
      </c>
      <c r="K119" s="107" t="s">
        <v>136</v>
      </c>
      <c r="L119" s="103"/>
      <c r="M119" s="54" t="s">
        <v>1</v>
      </c>
      <c r="N119" s="55" t="s">
        <v>42</v>
      </c>
      <c r="O119" s="55" t="s">
        <v>137</v>
      </c>
      <c r="P119" s="55" t="s">
        <v>138</v>
      </c>
      <c r="Q119" s="55" t="s">
        <v>139</v>
      </c>
      <c r="R119" s="55" t="s">
        <v>140</v>
      </c>
      <c r="S119" s="55" t="s">
        <v>141</v>
      </c>
      <c r="T119" s="56" t="s">
        <v>142</v>
      </c>
    </row>
    <row r="120" spans="2:63" s="1" customFormat="1" ht="22.9" customHeight="1">
      <c r="B120" s="27"/>
      <c r="C120" s="59" t="s">
        <v>143</v>
      </c>
      <c r="J120" s="108">
        <f>BK120</f>
        <v>0</v>
      </c>
      <c r="L120" s="27"/>
      <c r="M120" s="57"/>
      <c r="N120" s="48"/>
      <c r="O120" s="48"/>
      <c r="P120" s="109">
        <f>P121+P131+P136+P141</f>
        <v>0</v>
      </c>
      <c r="Q120" s="48"/>
      <c r="R120" s="109">
        <f>R121+R131+R136+R141</f>
        <v>0</v>
      </c>
      <c r="S120" s="48"/>
      <c r="T120" s="110">
        <f>T121+T131+T136+T141</f>
        <v>0</v>
      </c>
      <c r="AT120" s="12" t="s">
        <v>77</v>
      </c>
      <c r="AU120" s="12" t="s">
        <v>126</v>
      </c>
      <c r="BK120" s="111">
        <f>BK121+BK131+BK136+BK141</f>
        <v>0</v>
      </c>
    </row>
    <row r="121" spans="2:63" s="10" customFormat="1" ht="25.9" customHeight="1">
      <c r="B121" s="112"/>
      <c r="D121" s="113" t="s">
        <v>77</v>
      </c>
      <c r="E121" s="114" t="s">
        <v>86</v>
      </c>
      <c r="F121" s="114" t="s">
        <v>144</v>
      </c>
      <c r="I121" s="115"/>
      <c r="J121" s="116">
        <f>BK121</f>
        <v>0</v>
      </c>
      <c r="L121" s="112"/>
      <c r="M121" s="117"/>
      <c r="P121" s="118">
        <f>SUM(P122:P130)</f>
        <v>0</v>
      </c>
      <c r="R121" s="118">
        <f>SUM(R122:R130)</f>
        <v>0</v>
      </c>
      <c r="T121" s="119">
        <f>SUM(T122:T130)</f>
        <v>0</v>
      </c>
      <c r="AR121" s="113" t="s">
        <v>86</v>
      </c>
      <c r="AT121" s="120" t="s">
        <v>77</v>
      </c>
      <c r="AU121" s="120" t="s">
        <v>78</v>
      </c>
      <c r="AY121" s="113" t="s">
        <v>145</v>
      </c>
      <c r="BK121" s="121">
        <f>SUM(BK122:BK130)</f>
        <v>0</v>
      </c>
    </row>
    <row r="122" spans="2:65" s="1" customFormat="1" ht="16.5" customHeight="1">
      <c r="B122" s="27"/>
      <c r="C122" s="122" t="s">
        <v>86</v>
      </c>
      <c r="D122" s="122" t="s">
        <v>146</v>
      </c>
      <c r="E122" s="123" t="s">
        <v>202</v>
      </c>
      <c r="F122" s="124" t="s">
        <v>203</v>
      </c>
      <c r="G122" s="125" t="s">
        <v>149</v>
      </c>
      <c r="H122" s="126">
        <v>1</v>
      </c>
      <c r="I122" s="127"/>
      <c r="J122" s="128">
        <f>ROUND(I122*H122,1)</f>
        <v>0</v>
      </c>
      <c r="K122" s="129"/>
      <c r="L122" s="27"/>
      <c r="M122" s="130" t="s">
        <v>1</v>
      </c>
      <c r="N122" s="131" t="s">
        <v>43</v>
      </c>
      <c r="P122" s="132">
        <f>O122*H122</f>
        <v>0</v>
      </c>
      <c r="Q122" s="132">
        <v>0</v>
      </c>
      <c r="R122" s="132">
        <f>Q122*H122</f>
        <v>0</v>
      </c>
      <c r="S122" s="132">
        <v>0</v>
      </c>
      <c r="T122" s="133">
        <f>S122*H122</f>
        <v>0</v>
      </c>
      <c r="AR122" s="134" t="s">
        <v>150</v>
      </c>
      <c r="AT122" s="134" t="s">
        <v>146</v>
      </c>
      <c r="AU122" s="134" t="s">
        <v>86</v>
      </c>
      <c r="AY122" s="12" t="s">
        <v>145</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150</v>
      </c>
      <c r="BM122" s="134" t="s">
        <v>88</v>
      </c>
    </row>
    <row r="123" spans="2:47" s="1" customFormat="1" ht="273">
      <c r="B123" s="27"/>
      <c r="D123" s="136" t="s">
        <v>151</v>
      </c>
      <c r="F123" s="137" t="s">
        <v>204</v>
      </c>
      <c r="I123" s="138"/>
      <c r="L123" s="27"/>
      <c r="M123" s="139"/>
      <c r="T123" s="51"/>
      <c r="AT123" s="12" t="s">
        <v>151</v>
      </c>
      <c r="AU123" s="12" t="s">
        <v>86</v>
      </c>
    </row>
    <row r="124" spans="2:65" s="1" customFormat="1" ht="21.75" customHeight="1">
      <c r="B124" s="27"/>
      <c r="C124" s="122" t="s">
        <v>88</v>
      </c>
      <c r="D124" s="122" t="s">
        <v>146</v>
      </c>
      <c r="E124" s="123" t="s">
        <v>153</v>
      </c>
      <c r="F124" s="124" t="s">
        <v>205</v>
      </c>
      <c r="G124" s="125" t="s">
        <v>149</v>
      </c>
      <c r="H124" s="126">
        <v>8</v>
      </c>
      <c r="I124" s="127"/>
      <c r="J124" s="128">
        <f>ROUND(I124*H124,1)</f>
        <v>0</v>
      </c>
      <c r="K124" s="129"/>
      <c r="L124" s="27"/>
      <c r="M124" s="130" t="s">
        <v>1</v>
      </c>
      <c r="N124" s="131" t="s">
        <v>43</v>
      </c>
      <c r="P124" s="132">
        <f>O124*H124</f>
        <v>0</v>
      </c>
      <c r="Q124" s="132">
        <v>0</v>
      </c>
      <c r="R124" s="132">
        <f>Q124*H124</f>
        <v>0</v>
      </c>
      <c r="S124" s="132">
        <v>0</v>
      </c>
      <c r="T124" s="133">
        <f>S124*H124</f>
        <v>0</v>
      </c>
      <c r="AR124" s="134" t="s">
        <v>150</v>
      </c>
      <c r="AT124" s="134" t="s">
        <v>146</v>
      </c>
      <c r="AU124" s="134" t="s">
        <v>86</v>
      </c>
      <c r="AY124" s="12" t="s">
        <v>145</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150</v>
      </c>
      <c r="BM124" s="134" t="s">
        <v>150</v>
      </c>
    </row>
    <row r="125" spans="2:47" s="1" customFormat="1" ht="282.75">
      <c r="B125" s="27"/>
      <c r="D125" s="136" t="s">
        <v>151</v>
      </c>
      <c r="F125" s="137" t="s">
        <v>206</v>
      </c>
      <c r="I125" s="138"/>
      <c r="L125" s="27"/>
      <c r="M125" s="139"/>
      <c r="T125" s="51"/>
      <c r="AT125" s="12" t="s">
        <v>151</v>
      </c>
      <c r="AU125" s="12" t="s">
        <v>86</v>
      </c>
    </row>
    <row r="126" spans="2:65" s="1" customFormat="1" ht="16.5" customHeight="1">
      <c r="B126" s="27"/>
      <c r="C126" s="122" t="s">
        <v>156</v>
      </c>
      <c r="D126" s="122" t="s">
        <v>146</v>
      </c>
      <c r="E126" s="123" t="s">
        <v>207</v>
      </c>
      <c r="F126" s="124" t="s">
        <v>208</v>
      </c>
      <c r="G126" s="125" t="s">
        <v>149</v>
      </c>
      <c r="H126" s="126">
        <v>1</v>
      </c>
      <c r="I126" s="127"/>
      <c r="J126" s="128">
        <f>ROUND(I126*H126,1)</f>
        <v>0</v>
      </c>
      <c r="K126" s="129"/>
      <c r="L126" s="27"/>
      <c r="M126" s="130" t="s">
        <v>1</v>
      </c>
      <c r="N126" s="131" t="s">
        <v>43</v>
      </c>
      <c r="P126" s="132">
        <f>O126*H126</f>
        <v>0</v>
      </c>
      <c r="Q126" s="132">
        <v>0</v>
      </c>
      <c r="R126" s="132">
        <f>Q126*H126</f>
        <v>0</v>
      </c>
      <c r="S126" s="132">
        <v>0</v>
      </c>
      <c r="T126" s="133">
        <f>S126*H126</f>
        <v>0</v>
      </c>
      <c r="AR126" s="134" t="s">
        <v>150</v>
      </c>
      <c r="AT126" s="134" t="s">
        <v>146</v>
      </c>
      <c r="AU126" s="134" t="s">
        <v>86</v>
      </c>
      <c r="AY126" s="12" t="s">
        <v>145</v>
      </c>
      <c r="BE126" s="135">
        <f>IF(N126="základní",J126,0)</f>
        <v>0</v>
      </c>
      <c r="BF126" s="135">
        <f>IF(N126="snížená",J126,0)</f>
        <v>0</v>
      </c>
      <c r="BG126" s="135">
        <f>IF(N126="zákl. přenesená",J126,0)</f>
        <v>0</v>
      </c>
      <c r="BH126" s="135">
        <f>IF(N126="sníž. přenesená",J126,0)</f>
        <v>0</v>
      </c>
      <c r="BI126" s="135">
        <f>IF(N126="nulová",J126,0)</f>
        <v>0</v>
      </c>
      <c r="BJ126" s="12" t="s">
        <v>86</v>
      </c>
      <c r="BK126" s="135">
        <f>ROUND(I126*H126,1)</f>
        <v>0</v>
      </c>
      <c r="BL126" s="12" t="s">
        <v>150</v>
      </c>
      <c r="BM126" s="134" t="s">
        <v>157</v>
      </c>
    </row>
    <row r="127" spans="2:47" s="1" customFormat="1" ht="292.5">
      <c r="B127" s="27"/>
      <c r="D127" s="136" t="s">
        <v>151</v>
      </c>
      <c r="F127" s="137" t="s">
        <v>209</v>
      </c>
      <c r="I127" s="138"/>
      <c r="L127" s="27"/>
      <c r="M127" s="139"/>
      <c r="T127" s="51"/>
      <c r="AT127" s="12" t="s">
        <v>151</v>
      </c>
      <c r="AU127" s="12" t="s">
        <v>86</v>
      </c>
    </row>
    <row r="128" spans="2:65" s="1" customFormat="1" ht="16.5" customHeight="1">
      <c r="B128" s="27"/>
      <c r="C128" s="122" t="s">
        <v>150</v>
      </c>
      <c r="D128" s="122" t="s">
        <v>146</v>
      </c>
      <c r="E128" s="123" t="s">
        <v>210</v>
      </c>
      <c r="F128" s="124" t="s">
        <v>211</v>
      </c>
      <c r="G128" s="125" t="s">
        <v>149</v>
      </c>
      <c r="H128" s="126">
        <v>8</v>
      </c>
      <c r="I128" s="127"/>
      <c r="J128" s="128">
        <f>ROUND(I128*H128,1)</f>
        <v>0</v>
      </c>
      <c r="K128" s="129"/>
      <c r="L128" s="27"/>
      <c r="M128" s="130" t="s">
        <v>1</v>
      </c>
      <c r="N128" s="131" t="s">
        <v>43</v>
      </c>
      <c r="P128" s="132">
        <f>O128*H128</f>
        <v>0</v>
      </c>
      <c r="Q128" s="132">
        <v>0</v>
      </c>
      <c r="R128" s="132">
        <f>Q128*H128</f>
        <v>0</v>
      </c>
      <c r="S128" s="132">
        <v>0</v>
      </c>
      <c r="T128" s="133">
        <f>S128*H128</f>
        <v>0</v>
      </c>
      <c r="AR128" s="134" t="s">
        <v>150</v>
      </c>
      <c r="AT128" s="134" t="s">
        <v>146</v>
      </c>
      <c r="AU128" s="134" t="s">
        <v>86</v>
      </c>
      <c r="AY128" s="12" t="s">
        <v>145</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150</v>
      </c>
      <c r="BM128" s="134" t="s">
        <v>161</v>
      </c>
    </row>
    <row r="129" spans="2:47" s="1" customFormat="1" ht="253.5">
      <c r="B129" s="27"/>
      <c r="D129" s="136" t="s">
        <v>151</v>
      </c>
      <c r="F129" s="137" t="s">
        <v>212</v>
      </c>
      <c r="I129" s="138"/>
      <c r="L129" s="27"/>
      <c r="M129" s="139"/>
      <c r="T129" s="51"/>
      <c r="AT129" s="12" t="s">
        <v>151</v>
      </c>
      <c r="AU129" s="12" t="s">
        <v>86</v>
      </c>
    </row>
    <row r="130" spans="2:65" s="1" customFormat="1" ht="16.5" customHeight="1">
      <c r="B130" s="27"/>
      <c r="C130" s="122" t="s">
        <v>163</v>
      </c>
      <c r="D130" s="122" t="s">
        <v>146</v>
      </c>
      <c r="E130" s="123" t="s">
        <v>168</v>
      </c>
      <c r="F130" s="124" t="s">
        <v>169</v>
      </c>
      <c r="G130" s="125" t="s">
        <v>149</v>
      </c>
      <c r="H130" s="126">
        <v>19</v>
      </c>
      <c r="I130" s="127"/>
      <c r="J130" s="128">
        <f>ROUND(I130*H130,1)</f>
        <v>0</v>
      </c>
      <c r="K130" s="129"/>
      <c r="L130" s="27"/>
      <c r="M130" s="130" t="s">
        <v>1</v>
      </c>
      <c r="N130" s="131" t="s">
        <v>43</v>
      </c>
      <c r="P130" s="132">
        <f>O130*H130</f>
        <v>0</v>
      </c>
      <c r="Q130" s="132">
        <v>0</v>
      </c>
      <c r="R130" s="132">
        <f>Q130*H130</f>
        <v>0</v>
      </c>
      <c r="S130" s="132">
        <v>0</v>
      </c>
      <c r="T130" s="133">
        <f>S130*H130</f>
        <v>0</v>
      </c>
      <c r="AR130" s="134" t="s">
        <v>150</v>
      </c>
      <c r="AT130" s="134" t="s">
        <v>146</v>
      </c>
      <c r="AU130" s="134" t="s">
        <v>86</v>
      </c>
      <c r="AY130" s="12" t="s">
        <v>145</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150</v>
      </c>
      <c r="BM130" s="134" t="s">
        <v>166</v>
      </c>
    </row>
    <row r="131" spans="2:63" s="10" customFormat="1" ht="25.9" customHeight="1">
      <c r="B131" s="112"/>
      <c r="D131" s="113" t="s">
        <v>77</v>
      </c>
      <c r="E131" s="114" t="s">
        <v>156</v>
      </c>
      <c r="F131" s="114" t="s">
        <v>171</v>
      </c>
      <c r="I131" s="115"/>
      <c r="J131" s="116">
        <f>BK131</f>
        <v>0</v>
      </c>
      <c r="L131" s="112"/>
      <c r="M131" s="117"/>
      <c r="P131" s="118">
        <f>SUM(P132:P135)</f>
        <v>0</v>
      </c>
      <c r="R131" s="118">
        <f>SUM(R132:R135)</f>
        <v>0</v>
      </c>
      <c r="T131" s="119">
        <f>SUM(T132:T135)</f>
        <v>0</v>
      </c>
      <c r="AR131" s="113" t="s">
        <v>86</v>
      </c>
      <c r="AT131" s="120" t="s">
        <v>77</v>
      </c>
      <c r="AU131" s="120" t="s">
        <v>78</v>
      </c>
      <c r="AY131" s="113" t="s">
        <v>145</v>
      </c>
      <c r="BK131" s="121">
        <f>SUM(BK132:BK135)</f>
        <v>0</v>
      </c>
    </row>
    <row r="132" spans="2:65" s="1" customFormat="1" ht="16.5" customHeight="1">
      <c r="B132" s="27"/>
      <c r="C132" s="122" t="s">
        <v>157</v>
      </c>
      <c r="D132" s="122" t="s">
        <v>146</v>
      </c>
      <c r="E132" s="123" t="s">
        <v>173</v>
      </c>
      <c r="F132" s="124" t="s">
        <v>213</v>
      </c>
      <c r="G132" s="125" t="s">
        <v>149</v>
      </c>
      <c r="H132" s="126">
        <v>6</v>
      </c>
      <c r="I132" s="127"/>
      <c r="J132" s="128">
        <f>ROUND(I132*H132,1)</f>
        <v>0</v>
      </c>
      <c r="K132" s="129"/>
      <c r="L132" s="27"/>
      <c r="M132" s="130" t="s">
        <v>1</v>
      </c>
      <c r="N132" s="131" t="s">
        <v>43</v>
      </c>
      <c r="P132" s="132">
        <f>O132*H132</f>
        <v>0</v>
      </c>
      <c r="Q132" s="132">
        <v>0</v>
      </c>
      <c r="R132" s="132">
        <f>Q132*H132</f>
        <v>0</v>
      </c>
      <c r="S132" s="132">
        <v>0</v>
      </c>
      <c r="T132" s="133">
        <f>S132*H132</f>
        <v>0</v>
      </c>
      <c r="AR132" s="134" t="s">
        <v>150</v>
      </c>
      <c r="AT132" s="134" t="s">
        <v>146</v>
      </c>
      <c r="AU132" s="134" t="s">
        <v>86</v>
      </c>
      <c r="AY132" s="12" t="s">
        <v>145</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150</v>
      </c>
      <c r="BM132" s="134" t="s">
        <v>170</v>
      </c>
    </row>
    <row r="133" spans="2:47" s="1" customFormat="1" ht="97.5">
      <c r="B133" s="27"/>
      <c r="D133" s="136" t="s">
        <v>151</v>
      </c>
      <c r="F133" s="137" t="s">
        <v>214</v>
      </c>
      <c r="I133" s="138"/>
      <c r="L133" s="27"/>
      <c r="M133" s="139"/>
      <c r="T133" s="51"/>
      <c r="AT133" s="12" t="s">
        <v>151</v>
      </c>
      <c r="AU133" s="12" t="s">
        <v>86</v>
      </c>
    </row>
    <row r="134" spans="2:65" s="1" customFormat="1" ht="16.5" customHeight="1">
      <c r="B134" s="27"/>
      <c r="C134" s="122" t="s">
        <v>172</v>
      </c>
      <c r="D134" s="122" t="s">
        <v>146</v>
      </c>
      <c r="E134" s="123" t="s">
        <v>177</v>
      </c>
      <c r="F134" s="124" t="s">
        <v>178</v>
      </c>
      <c r="G134" s="125" t="s">
        <v>149</v>
      </c>
      <c r="H134" s="126">
        <v>6</v>
      </c>
      <c r="I134" s="127"/>
      <c r="J134" s="128">
        <f>ROUND(I134*H134,1)</f>
        <v>0</v>
      </c>
      <c r="K134" s="129"/>
      <c r="L134" s="27"/>
      <c r="M134" s="130" t="s">
        <v>1</v>
      </c>
      <c r="N134" s="131" t="s">
        <v>43</v>
      </c>
      <c r="P134" s="132">
        <f>O134*H134</f>
        <v>0</v>
      </c>
      <c r="Q134" s="132">
        <v>0</v>
      </c>
      <c r="R134" s="132">
        <f>Q134*H134</f>
        <v>0</v>
      </c>
      <c r="S134" s="132">
        <v>0</v>
      </c>
      <c r="T134" s="133">
        <f>S134*H134</f>
        <v>0</v>
      </c>
      <c r="AR134" s="134" t="s">
        <v>150</v>
      </c>
      <c r="AT134" s="134" t="s">
        <v>146</v>
      </c>
      <c r="AU134" s="134" t="s">
        <v>86</v>
      </c>
      <c r="AY134" s="12" t="s">
        <v>145</v>
      </c>
      <c r="BE134" s="135">
        <f>IF(N134="základní",J134,0)</f>
        <v>0</v>
      </c>
      <c r="BF134" s="135">
        <f>IF(N134="snížená",J134,0)</f>
        <v>0</v>
      </c>
      <c r="BG134" s="135">
        <f>IF(N134="zákl. přenesená",J134,0)</f>
        <v>0</v>
      </c>
      <c r="BH134" s="135">
        <f>IF(N134="sníž. přenesená",J134,0)</f>
        <v>0</v>
      </c>
      <c r="BI134" s="135">
        <f>IF(N134="nulová",J134,0)</f>
        <v>0</v>
      </c>
      <c r="BJ134" s="12" t="s">
        <v>86</v>
      </c>
      <c r="BK134" s="135">
        <f>ROUND(I134*H134,1)</f>
        <v>0</v>
      </c>
      <c r="BL134" s="12" t="s">
        <v>150</v>
      </c>
      <c r="BM134" s="134" t="s">
        <v>175</v>
      </c>
    </row>
    <row r="135" spans="2:47" s="1" customFormat="1" ht="78">
      <c r="B135" s="27"/>
      <c r="D135" s="136" t="s">
        <v>151</v>
      </c>
      <c r="F135" s="137" t="s">
        <v>180</v>
      </c>
      <c r="I135" s="138"/>
      <c r="L135" s="27"/>
      <c r="M135" s="139"/>
      <c r="T135" s="51"/>
      <c r="AT135" s="12" t="s">
        <v>151</v>
      </c>
      <c r="AU135" s="12" t="s">
        <v>86</v>
      </c>
    </row>
    <row r="136" spans="2:63" s="10" customFormat="1" ht="25.9" customHeight="1">
      <c r="B136" s="112"/>
      <c r="D136" s="113" t="s">
        <v>77</v>
      </c>
      <c r="E136" s="114" t="s">
        <v>150</v>
      </c>
      <c r="F136" s="114" t="s">
        <v>186</v>
      </c>
      <c r="I136" s="115"/>
      <c r="J136" s="116">
        <f>BK136</f>
        <v>0</v>
      </c>
      <c r="L136" s="112"/>
      <c r="M136" s="117"/>
      <c r="P136" s="118">
        <f>SUM(P137:P140)</f>
        <v>0</v>
      </c>
      <c r="R136" s="118">
        <f>SUM(R137:R140)</f>
        <v>0</v>
      </c>
      <c r="T136" s="119">
        <f>SUM(T137:T140)</f>
        <v>0</v>
      </c>
      <c r="AR136" s="113" t="s">
        <v>86</v>
      </c>
      <c r="AT136" s="120" t="s">
        <v>77</v>
      </c>
      <c r="AU136" s="120" t="s">
        <v>78</v>
      </c>
      <c r="AY136" s="113" t="s">
        <v>145</v>
      </c>
      <c r="BK136" s="121">
        <f>SUM(BK137:BK140)</f>
        <v>0</v>
      </c>
    </row>
    <row r="137" spans="2:65" s="1" customFormat="1" ht="16.5" customHeight="1">
      <c r="B137" s="27"/>
      <c r="C137" s="122" t="s">
        <v>161</v>
      </c>
      <c r="D137" s="122" t="s">
        <v>146</v>
      </c>
      <c r="E137" s="123" t="s">
        <v>187</v>
      </c>
      <c r="F137" s="124" t="s">
        <v>188</v>
      </c>
      <c r="G137" s="125" t="s">
        <v>149</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179</v>
      </c>
    </row>
    <row r="138" spans="2:47" s="1" customFormat="1" ht="126.75">
      <c r="B138" s="27"/>
      <c r="D138" s="136" t="s">
        <v>151</v>
      </c>
      <c r="F138" s="137" t="s">
        <v>190</v>
      </c>
      <c r="I138" s="138"/>
      <c r="L138" s="27"/>
      <c r="M138" s="139"/>
      <c r="T138" s="51"/>
      <c r="AT138" s="12" t="s">
        <v>151</v>
      </c>
      <c r="AU138" s="12" t="s">
        <v>86</v>
      </c>
    </row>
    <row r="139" spans="2:65" s="1" customFormat="1" ht="16.5" customHeight="1">
      <c r="B139" s="27"/>
      <c r="C139" s="122" t="s">
        <v>181</v>
      </c>
      <c r="D139" s="122" t="s">
        <v>146</v>
      </c>
      <c r="E139" s="123" t="s">
        <v>192</v>
      </c>
      <c r="F139" s="124" t="s">
        <v>193</v>
      </c>
      <c r="G139" s="125" t="s">
        <v>149</v>
      </c>
      <c r="H139" s="126">
        <v>33</v>
      </c>
      <c r="I139" s="127"/>
      <c r="J139" s="128">
        <f>ROUND(I139*H139,1)</f>
        <v>0</v>
      </c>
      <c r="K139" s="129"/>
      <c r="L139" s="27"/>
      <c r="M139" s="130" t="s">
        <v>1</v>
      </c>
      <c r="N139" s="131" t="s">
        <v>43</v>
      </c>
      <c r="P139" s="132">
        <f>O139*H139</f>
        <v>0</v>
      </c>
      <c r="Q139" s="132">
        <v>0</v>
      </c>
      <c r="R139" s="132">
        <f>Q139*H139</f>
        <v>0</v>
      </c>
      <c r="S139" s="132">
        <v>0</v>
      </c>
      <c r="T139" s="133">
        <f>S139*H139</f>
        <v>0</v>
      </c>
      <c r="AR139" s="134" t="s">
        <v>150</v>
      </c>
      <c r="AT139" s="134" t="s">
        <v>146</v>
      </c>
      <c r="AU139" s="134" t="s">
        <v>86</v>
      </c>
      <c r="AY139" s="12" t="s">
        <v>145</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150</v>
      </c>
      <c r="BM139" s="134" t="s">
        <v>184</v>
      </c>
    </row>
    <row r="140" spans="2:47" s="1" customFormat="1" ht="39">
      <c r="B140" s="27"/>
      <c r="D140" s="136" t="s">
        <v>151</v>
      </c>
      <c r="F140" s="137" t="s">
        <v>195</v>
      </c>
      <c r="I140" s="138"/>
      <c r="L140" s="27"/>
      <c r="M140" s="139"/>
      <c r="T140" s="51"/>
      <c r="AT140" s="12" t="s">
        <v>151</v>
      </c>
      <c r="AU140" s="12" t="s">
        <v>86</v>
      </c>
    </row>
    <row r="141" spans="2:63" s="10" customFormat="1" ht="25.9" customHeight="1">
      <c r="B141" s="112"/>
      <c r="D141" s="113" t="s">
        <v>77</v>
      </c>
      <c r="E141" s="114" t="s">
        <v>163</v>
      </c>
      <c r="F141" s="114" t="s">
        <v>196</v>
      </c>
      <c r="I141" s="115"/>
      <c r="J141" s="116">
        <f>BK141</f>
        <v>0</v>
      </c>
      <c r="L141" s="112"/>
      <c r="M141" s="117"/>
      <c r="P141" s="118">
        <f>SUM(P142:P143)</f>
        <v>0</v>
      </c>
      <c r="R141" s="118">
        <f>SUM(R142:R143)</f>
        <v>0</v>
      </c>
      <c r="T141" s="119">
        <f>SUM(T142:T143)</f>
        <v>0</v>
      </c>
      <c r="AR141" s="113" t="s">
        <v>86</v>
      </c>
      <c r="AT141" s="120" t="s">
        <v>77</v>
      </c>
      <c r="AU141" s="120" t="s">
        <v>78</v>
      </c>
      <c r="AY141" s="113" t="s">
        <v>145</v>
      </c>
      <c r="BK141" s="121">
        <f>SUM(BK142:BK143)</f>
        <v>0</v>
      </c>
    </row>
    <row r="142" spans="2:65" s="1" customFormat="1" ht="16.5" customHeight="1">
      <c r="B142" s="27"/>
      <c r="C142" s="122" t="s">
        <v>166</v>
      </c>
      <c r="D142" s="122" t="s">
        <v>146</v>
      </c>
      <c r="E142" s="123" t="s">
        <v>197</v>
      </c>
      <c r="F142" s="124" t="s">
        <v>198</v>
      </c>
      <c r="G142" s="125" t="s">
        <v>149</v>
      </c>
      <c r="H142" s="126">
        <v>1</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189</v>
      </c>
    </row>
    <row r="143" spans="2:47" s="1" customFormat="1" ht="87.75">
      <c r="B143" s="27"/>
      <c r="D143" s="136" t="s">
        <v>151</v>
      </c>
      <c r="F143" s="137" t="s">
        <v>200</v>
      </c>
      <c r="I143" s="138"/>
      <c r="L143" s="27"/>
      <c r="M143" s="140"/>
      <c r="N143" s="141"/>
      <c r="O143" s="141"/>
      <c r="P143" s="141"/>
      <c r="Q143" s="141"/>
      <c r="R143" s="141"/>
      <c r="S143" s="141"/>
      <c r="T143" s="142"/>
      <c r="AT143" s="12" t="s">
        <v>151</v>
      </c>
      <c r="AU143" s="12" t="s">
        <v>86</v>
      </c>
    </row>
    <row r="144" spans="2:12" s="1" customFormat="1" ht="6.95" customHeight="1">
      <c r="B144" s="39"/>
      <c r="C144" s="40"/>
      <c r="D144" s="40"/>
      <c r="E144" s="40"/>
      <c r="F144" s="40"/>
      <c r="G144" s="40"/>
      <c r="H144" s="40"/>
      <c r="I144" s="40"/>
      <c r="J144" s="40"/>
      <c r="K144" s="40"/>
      <c r="L144" s="27"/>
    </row>
  </sheetData>
  <sheetProtection algorithmName="SHA-512" hashValue="x6xuUY1GssA09dKs8VQ5VcuU9B+w+p+1SywdoMxOgB+TVAtgYJ+JSz7sAo2XzXSUJ9qnPtIALp9/PeRltRVEKg==" saltValue="c8qldIOIVOtIhbhdxoOCNIAT8NR5Lizwzv+Vn5oQN8pnoQlbpyiBu9Y2/3sD+gExicQzGC0NsiDwg0GTKqIMUA==" spinCount="100000" sheet="1" objects="1" scenarios="1" formatColumns="0" formatRows="0" autoFilter="0"/>
  <autoFilter ref="C119:K14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4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94</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215</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ROUND(J119,1)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ROUND((SUM(BE119:BE145)),1)</f>
        <v>0</v>
      </c>
      <c r="I33" s="87">
        <v>0.21</v>
      </c>
      <c r="J33" s="86">
        <f>ROUND(((SUM(BE119:BE145))*I33),1)</f>
        <v>0</v>
      </c>
      <c r="L33" s="27"/>
    </row>
    <row r="34" spans="2:12" s="1" customFormat="1" ht="14.45" customHeight="1">
      <c r="B34" s="27"/>
      <c r="E34" s="22" t="s">
        <v>44</v>
      </c>
      <c r="F34" s="86">
        <f>ROUND((SUM(BF119:BF145)),1)</f>
        <v>0</v>
      </c>
      <c r="I34" s="87">
        <v>0.15</v>
      </c>
      <c r="J34" s="86">
        <f>ROUND(((SUM(BF119:BF145))*I34),1)</f>
        <v>0</v>
      </c>
      <c r="L34" s="27"/>
    </row>
    <row r="35" spans="2:12" s="1" customFormat="1" ht="14.45" customHeight="1" hidden="1">
      <c r="B35" s="27"/>
      <c r="E35" s="22" t="s">
        <v>45</v>
      </c>
      <c r="F35" s="86">
        <f>ROUND((SUM(BG119:BG145)),1)</f>
        <v>0</v>
      </c>
      <c r="I35" s="87">
        <v>0.21</v>
      </c>
      <c r="J35" s="86">
        <f>0</f>
        <v>0</v>
      </c>
      <c r="L35" s="27"/>
    </row>
    <row r="36" spans="2:12" s="1" customFormat="1" ht="14.45" customHeight="1" hidden="1">
      <c r="B36" s="27"/>
      <c r="E36" s="22" t="s">
        <v>46</v>
      </c>
      <c r="F36" s="86">
        <f>ROUND((SUM(BH119:BH145)),1)</f>
        <v>0</v>
      </c>
      <c r="I36" s="87">
        <v>0.15</v>
      </c>
      <c r="J36" s="86">
        <f>0</f>
        <v>0</v>
      </c>
      <c r="L36" s="27"/>
    </row>
    <row r="37" spans="2:12" s="1" customFormat="1" ht="14.45" customHeight="1" hidden="1">
      <c r="B37" s="27"/>
      <c r="E37" s="22" t="s">
        <v>47</v>
      </c>
      <c r="F37" s="86">
        <f>ROUND((SUM(BI119:BI145)),1)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JU P11 - Jazyková učebna P11</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J119</f>
        <v>0</v>
      </c>
      <c r="L96" s="27"/>
      <c r="AU96" s="12" t="s">
        <v>126</v>
      </c>
    </row>
    <row r="97" spans="2:12" s="8" customFormat="1" ht="24.95" customHeight="1">
      <c r="B97" s="99"/>
      <c r="D97" s="100" t="s">
        <v>127</v>
      </c>
      <c r="E97" s="101"/>
      <c r="F97" s="101"/>
      <c r="G97" s="101"/>
      <c r="H97" s="101"/>
      <c r="I97" s="101"/>
      <c r="J97" s="102">
        <f>J120</f>
        <v>0</v>
      </c>
      <c r="L97" s="99"/>
    </row>
    <row r="98" spans="2:12" s="8" customFormat="1" ht="24.95" customHeight="1">
      <c r="B98" s="99"/>
      <c r="D98" s="100" t="s">
        <v>128</v>
      </c>
      <c r="E98" s="101"/>
      <c r="F98" s="101"/>
      <c r="G98" s="101"/>
      <c r="H98" s="101"/>
      <c r="I98" s="101"/>
      <c r="J98" s="102">
        <f>J134</f>
        <v>0</v>
      </c>
      <c r="L98" s="99"/>
    </row>
    <row r="99" spans="2:12" s="8" customFormat="1" ht="24.95" customHeight="1">
      <c r="B99" s="99"/>
      <c r="D99" s="100" t="s">
        <v>129</v>
      </c>
      <c r="E99" s="101"/>
      <c r="F99" s="101"/>
      <c r="G99" s="101"/>
      <c r="H99" s="101"/>
      <c r="I99" s="101"/>
      <c r="J99" s="102">
        <f>J141</f>
        <v>0</v>
      </c>
      <c r="L99" s="99"/>
    </row>
    <row r="100" spans="2:12" s="1" customFormat="1" ht="21.75" customHeight="1">
      <c r="B100" s="27"/>
      <c r="L100" s="27"/>
    </row>
    <row r="101" spans="2:12" s="1" customFormat="1" ht="6.95" customHeight="1">
      <c r="B101" s="39"/>
      <c r="C101" s="40"/>
      <c r="D101" s="40"/>
      <c r="E101" s="40"/>
      <c r="F101" s="40"/>
      <c r="G101" s="40"/>
      <c r="H101" s="40"/>
      <c r="I101" s="40"/>
      <c r="J101" s="40"/>
      <c r="K101" s="40"/>
      <c r="L101" s="27"/>
    </row>
    <row r="105" spans="2:12" s="1" customFormat="1" ht="6.95" customHeight="1">
      <c r="B105" s="41"/>
      <c r="C105" s="42"/>
      <c r="D105" s="42"/>
      <c r="E105" s="42"/>
      <c r="F105" s="42"/>
      <c r="G105" s="42"/>
      <c r="H105" s="42"/>
      <c r="I105" s="42"/>
      <c r="J105" s="42"/>
      <c r="K105" s="42"/>
      <c r="L105" s="27"/>
    </row>
    <row r="106" spans="2:12" s="1" customFormat="1" ht="24.95" customHeight="1">
      <c r="B106" s="27"/>
      <c r="C106" s="16" t="s">
        <v>131</v>
      </c>
      <c r="L106" s="27"/>
    </row>
    <row r="107" spans="2:12" s="1" customFormat="1" ht="6.95" customHeight="1">
      <c r="B107" s="27"/>
      <c r="L107" s="27"/>
    </row>
    <row r="108" spans="2:12" s="1" customFormat="1" ht="12" customHeight="1">
      <c r="B108" s="27"/>
      <c r="C108" s="22" t="s">
        <v>16</v>
      </c>
      <c r="L108" s="27"/>
    </row>
    <row r="109" spans="2:12" s="1" customFormat="1" ht="16.5" customHeight="1">
      <c r="B109" s="27"/>
      <c r="E109" s="185" t="str">
        <f>E7</f>
        <v>Odborné učebny G Brandýs – Gymnázium J.S. Machara</v>
      </c>
      <c r="F109" s="186"/>
      <c r="G109" s="186"/>
      <c r="H109" s="186"/>
      <c r="L109" s="27"/>
    </row>
    <row r="110" spans="2:12" s="1" customFormat="1" ht="12" customHeight="1">
      <c r="B110" s="27"/>
      <c r="C110" s="22" t="s">
        <v>120</v>
      </c>
      <c r="L110" s="27"/>
    </row>
    <row r="111" spans="2:12" s="1" customFormat="1" ht="16.5" customHeight="1">
      <c r="B111" s="27"/>
      <c r="E111" s="151" t="str">
        <f>E9</f>
        <v>JU P11 - Jazyková učebna P11</v>
      </c>
      <c r="F111" s="187"/>
      <c r="G111" s="187"/>
      <c r="H111" s="187"/>
      <c r="L111" s="27"/>
    </row>
    <row r="112" spans="2:12" s="1" customFormat="1" ht="6.95" customHeight="1">
      <c r="B112" s="27"/>
      <c r="L112" s="27"/>
    </row>
    <row r="113" spans="2:12" s="1" customFormat="1" ht="12" customHeight="1">
      <c r="B113" s="27"/>
      <c r="C113" s="22" t="s">
        <v>20</v>
      </c>
      <c r="F113" s="20" t="str">
        <f>F12</f>
        <v xml:space="preserve">Gymnázium J. S. Machara, Královická 668  </v>
      </c>
      <c r="I113" s="22" t="s">
        <v>22</v>
      </c>
      <c r="J113" s="47" t="str">
        <f>IF(J12="","",J12)</f>
        <v>15. 5. 2022</v>
      </c>
      <c r="L113" s="27"/>
    </row>
    <row r="114" spans="2:12" s="1" customFormat="1" ht="6.95" customHeight="1">
      <c r="B114" s="27"/>
      <c r="L114" s="27"/>
    </row>
    <row r="115" spans="2:12" s="1" customFormat="1" ht="40.15" customHeight="1">
      <c r="B115" s="27"/>
      <c r="C115" s="22" t="s">
        <v>24</v>
      </c>
      <c r="F115" s="20" t="str">
        <f>E15</f>
        <v>Středočeský kraj, Praha 5, Zborovská 81/11</v>
      </c>
      <c r="I115" s="22" t="s">
        <v>31</v>
      </c>
      <c r="J115" s="25" t="str">
        <f>E21</f>
        <v>Stebau s.r.o., Jižní 870, 500 03 Hradec Králové</v>
      </c>
      <c r="L115" s="27"/>
    </row>
    <row r="116" spans="2:12" s="1" customFormat="1" ht="15.2" customHeight="1">
      <c r="B116" s="27"/>
      <c r="C116" s="22" t="s">
        <v>29</v>
      </c>
      <c r="F116" s="20" t="str">
        <f>IF(E18="","",E18)</f>
        <v>Vyplň údaj</v>
      </c>
      <c r="I116" s="22" t="s">
        <v>35</v>
      </c>
      <c r="J116" s="25" t="str">
        <f>E24</f>
        <v xml:space="preserve"> </v>
      </c>
      <c r="L116" s="27"/>
    </row>
    <row r="117" spans="2:12" s="1" customFormat="1" ht="10.35" customHeight="1">
      <c r="B117" s="27"/>
      <c r="L117" s="27"/>
    </row>
    <row r="118" spans="2:20" s="9" customFormat="1" ht="29.25" customHeight="1">
      <c r="B118" s="103"/>
      <c r="C118" s="104" t="s">
        <v>132</v>
      </c>
      <c r="D118" s="105" t="s">
        <v>63</v>
      </c>
      <c r="E118" s="105" t="s">
        <v>59</v>
      </c>
      <c r="F118" s="105" t="s">
        <v>60</v>
      </c>
      <c r="G118" s="105" t="s">
        <v>133</v>
      </c>
      <c r="H118" s="105" t="s">
        <v>134</v>
      </c>
      <c r="I118" s="105" t="s">
        <v>135</v>
      </c>
      <c r="J118" s="106" t="s">
        <v>124</v>
      </c>
      <c r="K118" s="107" t="s">
        <v>136</v>
      </c>
      <c r="L118" s="103"/>
      <c r="M118" s="54" t="s">
        <v>1</v>
      </c>
      <c r="N118" s="55" t="s">
        <v>42</v>
      </c>
      <c r="O118" s="55" t="s">
        <v>137</v>
      </c>
      <c r="P118" s="55" t="s">
        <v>138</v>
      </c>
      <c r="Q118" s="55" t="s">
        <v>139</v>
      </c>
      <c r="R118" s="55" t="s">
        <v>140</v>
      </c>
      <c r="S118" s="55" t="s">
        <v>141</v>
      </c>
      <c r="T118" s="56" t="s">
        <v>142</v>
      </c>
    </row>
    <row r="119" spans="2:63" s="1" customFormat="1" ht="22.9" customHeight="1">
      <c r="B119" s="27"/>
      <c r="C119" s="59" t="s">
        <v>143</v>
      </c>
      <c r="J119" s="108">
        <f>BK119</f>
        <v>0</v>
      </c>
      <c r="L119" s="27"/>
      <c r="M119" s="57"/>
      <c r="N119" s="48"/>
      <c r="O119" s="48"/>
      <c r="P119" s="109">
        <f>P120+P134+P141</f>
        <v>0</v>
      </c>
      <c r="Q119" s="48"/>
      <c r="R119" s="109">
        <f>R120+R134+R141</f>
        <v>0</v>
      </c>
      <c r="S119" s="48"/>
      <c r="T119" s="110">
        <f>T120+T134+T141</f>
        <v>0</v>
      </c>
      <c r="AT119" s="12" t="s">
        <v>77</v>
      </c>
      <c r="AU119" s="12" t="s">
        <v>126</v>
      </c>
      <c r="BK119" s="111">
        <f>BK120+BK134+BK141</f>
        <v>0</v>
      </c>
    </row>
    <row r="120" spans="2:63" s="10" customFormat="1" ht="25.9" customHeight="1">
      <c r="B120" s="112"/>
      <c r="D120" s="113" t="s">
        <v>77</v>
      </c>
      <c r="E120" s="114" t="s">
        <v>86</v>
      </c>
      <c r="F120" s="114" t="s">
        <v>144</v>
      </c>
      <c r="I120" s="115"/>
      <c r="J120" s="116">
        <f>BK120</f>
        <v>0</v>
      </c>
      <c r="L120" s="112"/>
      <c r="M120" s="117"/>
      <c r="P120" s="118">
        <f>SUM(P121:P133)</f>
        <v>0</v>
      </c>
      <c r="R120" s="118">
        <f>SUM(R121:R133)</f>
        <v>0</v>
      </c>
      <c r="T120" s="119">
        <f>SUM(T121:T133)</f>
        <v>0</v>
      </c>
      <c r="AR120" s="113" t="s">
        <v>86</v>
      </c>
      <c r="AT120" s="120" t="s">
        <v>77</v>
      </c>
      <c r="AU120" s="120" t="s">
        <v>78</v>
      </c>
      <c r="AY120" s="113" t="s">
        <v>145</v>
      </c>
      <c r="BK120" s="121">
        <f>SUM(BK121:BK133)</f>
        <v>0</v>
      </c>
    </row>
    <row r="121" spans="2:65" s="1" customFormat="1" ht="16.5" customHeight="1">
      <c r="B121" s="27"/>
      <c r="C121" s="122" t="s">
        <v>86</v>
      </c>
      <c r="D121" s="122" t="s">
        <v>146</v>
      </c>
      <c r="E121" s="123" t="s">
        <v>147</v>
      </c>
      <c r="F121" s="124" t="s">
        <v>216</v>
      </c>
      <c r="G121" s="125" t="s">
        <v>149</v>
      </c>
      <c r="H121" s="126">
        <v>1</v>
      </c>
      <c r="I121" s="127"/>
      <c r="J121" s="128">
        <f>ROUND(I121*H121,1)</f>
        <v>0</v>
      </c>
      <c r="K121" s="129"/>
      <c r="L121" s="27"/>
      <c r="M121" s="130" t="s">
        <v>1</v>
      </c>
      <c r="N121" s="131" t="s">
        <v>43</v>
      </c>
      <c r="P121" s="132">
        <f>O121*H121</f>
        <v>0</v>
      </c>
      <c r="Q121" s="132">
        <v>0</v>
      </c>
      <c r="R121" s="132">
        <f>Q121*H121</f>
        <v>0</v>
      </c>
      <c r="S121" s="132">
        <v>0</v>
      </c>
      <c r="T121" s="133">
        <f>S121*H121</f>
        <v>0</v>
      </c>
      <c r="AR121" s="134" t="s">
        <v>150</v>
      </c>
      <c r="AT121" s="134" t="s">
        <v>146</v>
      </c>
      <c r="AU121" s="134" t="s">
        <v>86</v>
      </c>
      <c r="AY121" s="12" t="s">
        <v>145</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150</v>
      </c>
      <c r="BM121" s="134" t="s">
        <v>88</v>
      </c>
    </row>
    <row r="122" spans="2:47" s="1" customFormat="1" ht="273">
      <c r="B122" s="27"/>
      <c r="D122" s="136" t="s">
        <v>151</v>
      </c>
      <c r="F122" s="137" t="s">
        <v>217</v>
      </c>
      <c r="I122" s="138"/>
      <c r="L122" s="27"/>
      <c r="M122" s="139"/>
      <c r="T122" s="51"/>
      <c r="AT122" s="12" t="s">
        <v>151</v>
      </c>
      <c r="AU122" s="12" t="s">
        <v>86</v>
      </c>
    </row>
    <row r="123" spans="2:65" s="1" customFormat="1" ht="16.5" customHeight="1">
      <c r="B123" s="27"/>
      <c r="C123" s="122" t="s">
        <v>88</v>
      </c>
      <c r="D123" s="122" t="s">
        <v>146</v>
      </c>
      <c r="E123" s="123" t="s">
        <v>218</v>
      </c>
      <c r="F123" s="124" t="s">
        <v>219</v>
      </c>
      <c r="G123" s="125" t="s">
        <v>149</v>
      </c>
      <c r="H123" s="126">
        <v>2</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150</v>
      </c>
    </row>
    <row r="124" spans="2:47" s="1" customFormat="1" ht="224.25">
      <c r="B124" s="27"/>
      <c r="D124" s="136" t="s">
        <v>151</v>
      </c>
      <c r="F124" s="137" t="s">
        <v>220</v>
      </c>
      <c r="I124" s="138"/>
      <c r="L124" s="27"/>
      <c r="M124" s="139"/>
      <c r="T124" s="51"/>
      <c r="AT124" s="12" t="s">
        <v>151</v>
      </c>
      <c r="AU124" s="12" t="s">
        <v>86</v>
      </c>
    </row>
    <row r="125" spans="2:65" s="1" customFormat="1" ht="16.5" customHeight="1">
      <c r="B125" s="27"/>
      <c r="C125" s="122" t="s">
        <v>156</v>
      </c>
      <c r="D125" s="122" t="s">
        <v>146</v>
      </c>
      <c r="E125" s="123" t="s">
        <v>221</v>
      </c>
      <c r="F125" s="124" t="s">
        <v>222</v>
      </c>
      <c r="G125" s="125" t="s">
        <v>149</v>
      </c>
      <c r="H125" s="126">
        <v>1</v>
      </c>
      <c r="I125" s="127"/>
      <c r="J125" s="128">
        <f>ROUND(I125*H125,1)</f>
        <v>0</v>
      </c>
      <c r="K125" s="129"/>
      <c r="L125" s="27"/>
      <c r="M125" s="130" t="s">
        <v>1</v>
      </c>
      <c r="N125" s="131" t="s">
        <v>43</v>
      </c>
      <c r="P125" s="132">
        <f>O125*H125</f>
        <v>0</v>
      </c>
      <c r="Q125" s="132">
        <v>0</v>
      </c>
      <c r="R125" s="132">
        <f>Q125*H125</f>
        <v>0</v>
      </c>
      <c r="S125" s="132">
        <v>0</v>
      </c>
      <c r="T125" s="133">
        <f>S125*H125</f>
        <v>0</v>
      </c>
      <c r="AR125" s="134" t="s">
        <v>150</v>
      </c>
      <c r="AT125" s="134" t="s">
        <v>146</v>
      </c>
      <c r="AU125" s="134" t="s">
        <v>86</v>
      </c>
      <c r="AY125" s="12" t="s">
        <v>145</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150</v>
      </c>
      <c r="BM125" s="134" t="s">
        <v>157</v>
      </c>
    </row>
    <row r="126" spans="2:47" s="1" customFormat="1" ht="273">
      <c r="B126" s="27"/>
      <c r="D126" s="136" t="s">
        <v>151</v>
      </c>
      <c r="F126" s="137" t="s">
        <v>223</v>
      </c>
      <c r="I126" s="138"/>
      <c r="L126" s="27"/>
      <c r="M126" s="139"/>
      <c r="T126" s="51"/>
      <c r="AT126" s="12" t="s">
        <v>151</v>
      </c>
      <c r="AU126" s="12" t="s">
        <v>86</v>
      </c>
    </row>
    <row r="127" spans="2:65" s="1" customFormat="1" ht="16.5" customHeight="1">
      <c r="B127" s="27"/>
      <c r="C127" s="122" t="s">
        <v>150</v>
      </c>
      <c r="D127" s="122" t="s">
        <v>146</v>
      </c>
      <c r="E127" s="123" t="s">
        <v>153</v>
      </c>
      <c r="F127" s="124" t="s">
        <v>154</v>
      </c>
      <c r="G127" s="125" t="s">
        <v>149</v>
      </c>
      <c r="H127" s="126">
        <v>4</v>
      </c>
      <c r="I127" s="127"/>
      <c r="J127" s="128">
        <f>ROUND(I127*H127,1)</f>
        <v>0</v>
      </c>
      <c r="K127" s="129"/>
      <c r="L127" s="27"/>
      <c r="M127" s="130" t="s">
        <v>1</v>
      </c>
      <c r="N127" s="131" t="s">
        <v>43</v>
      </c>
      <c r="P127" s="132">
        <f>O127*H127</f>
        <v>0</v>
      </c>
      <c r="Q127" s="132">
        <v>0</v>
      </c>
      <c r="R127" s="132">
        <f>Q127*H127</f>
        <v>0</v>
      </c>
      <c r="S127" s="132">
        <v>0</v>
      </c>
      <c r="T127" s="133">
        <f>S127*H127</f>
        <v>0</v>
      </c>
      <c r="AR127" s="134" t="s">
        <v>150</v>
      </c>
      <c r="AT127" s="134" t="s">
        <v>146</v>
      </c>
      <c r="AU127" s="134" t="s">
        <v>86</v>
      </c>
      <c r="AY127" s="12" t="s">
        <v>145</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150</v>
      </c>
      <c r="BM127" s="134" t="s">
        <v>161</v>
      </c>
    </row>
    <row r="128" spans="2:47" s="1" customFormat="1" ht="273">
      <c r="B128" s="27"/>
      <c r="D128" s="136" t="s">
        <v>151</v>
      </c>
      <c r="F128" s="137" t="s">
        <v>224</v>
      </c>
      <c r="I128" s="138"/>
      <c r="L128" s="27"/>
      <c r="M128" s="139"/>
      <c r="T128" s="51"/>
      <c r="AT128" s="12" t="s">
        <v>151</v>
      </c>
      <c r="AU128" s="12" t="s">
        <v>86</v>
      </c>
    </row>
    <row r="129" spans="2:65" s="1" customFormat="1" ht="16.5" customHeight="1">
      <c r="B129" s="27"/>
      <c r="C129" s="122" t="s">
        <v>163</v>
      </c>
      <c r="D129" s="122" t="s">
        <v>146</v>
      </c>
      <c r="E129" s="123" t="s">
        <v>153</v>
      </c>
      <c r="F129" s="124" t="s">
        <v>154</v>
      </c>
      <c r="G129" s="125" t="s">
        <v>149</v>
      </c>
      <c r="H129" s="126">
        <v>2</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166</v>
      </c>
    </row>
    <row r="130" spans="2:47" s="1" customFormat="1" ht="273">
      <c r="B130" s="27"/>
      <c r="D130" s="136" t="s">
        <v>151</v>
      </c>
      <c r="F130" s="137" t="s">
        <v>158</v>
      </c>
      <c r="I130" s="138"/>
      <c r="L130" s="27"/>
      <c r="M130" s="139"/>
      <c r="T130" s="51"/>
      <c r="AT130" s="12" t="s">
        <v>151</v>
      </c>
      <c r="AU130" s="12" t="s">
        <v>86</v>
      </c>
    </row>
    <row r="131" spans="2:65" s="1" customFormat="1" ht="16.5" customHeight="1">
      <c r="B131" s="27"/>
      <c r="C131" s="122" t="s">
        <v>157</v>
      </c>
      <c r="D131" s="122" t="s">
        <v>146</v>
      </c>
      <c r="E131" s="123" t="s">
        <v>168</v>
      </c>
      <c r="F131" s="124" t="s">
        <v>169</v>
      </c>
      <c r="G131" s="125" t="s">
        <v>149</v>
      </c>
      <c r="H131" s="126">
        <v>11</v>
      </c>
      <c r="I131" s="127"/>
      <c r="J131" s="128">
        <f>ROUND(I131*H131,1)</f>
        <v>0</v>
      </c>
      <c r="K131" s="129"/>
      <c r="L131" s="27"/>
      <c r="M131" s="130" t="s">
        <v>1</v>
      </c>
      <c r="N131" s="131" t="s">
        <v>43</v>
      </c>
      <c r="P131" s="132">
        <f>O131*H131</f>
        <v>0</v>
      </c>
      <c r="Q131" s="132">
        <v>0</v>
      </c>
      <c r="R131" s="132">
        <f>Q131*H131</f>
        <v>0</v>
      </c>
      <c r="S131" s="132">
        <v>0</v>
      </c>
      <c r="T131" s="133">
        <f>S131*H131</f>
        <v>0</v>
      </c>
      <c r="AR131" s="134" t="s">
        <v>150</v>
      </c>
      <c r="AT131" s="134" t="s">
        <v>146</v>
      </c>
      <c r="AU131" s="134" t="s">
        <v>86</v>
      </c>
      <c r="AY131" s="12" t="s">
        <v>145</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150</v>
      </c>
      <c r="BM131" s="134" t="s">
        <v>170</v>
      </c>
    </row>
    <row r="132" spans="2:65" s="1" customFormat="1" ht="16.5" customHeight="1">
      <c r="B132" s="27"/>
      <c r="C132" s="122" t="s">
        <v>172</v>
      </c>
      <c r="D132" s="122" t="s">
        <v>146</v>
      </c>
      <c r="E132" s="123" t="s">
        <v>225</v>
      </c>
      <c r="F132" s="124" t="s">
        <v>226</v>
      </c>
      <c r="G132" s="125" t="s">
        <v>149</v>
      </c>
      <c r="H132" s="126">
        <v>1</v>
      </c>
      <c r="I132" s="127"/>
      <c r="J132" s="128">
        <f>ROUND(I132*H132,1)</f>
        <v>0</v>
      </c>
      <c r="K132" s="129"/>
      <c r="L132" s="27"/>
      <c r="M132" s="130" t="s">
        <v>1</v>
      </c>
      <c r="N132" s="131" t="s">
        <v>43</v>
      </c>
      <c r="P132" s="132">
        <f>O132*H132</f>
        <v>0</v>
      </c>
      <c r="Q132" s="132">
        <v>0</v>
      </c>
      <c r="R132" s="132">
        <f>Q132*H132</f>
        <v>0</v>
      </c>
      <c r="S132" s="132">
        <v>0</v>
      </c>
      <c r="T132" s="133">
        <f>S132*H132</f>
        <v>0</v>
      </c>
      <c r="AR132" s="134" t="s">
        <v>150</v>
      </c>
      <c r="AT132" s="134" t="s">
        <v>146</v>
      </c>
      <c r="AU132" s="134" t="s">
        <v>86</v>
      </c>
      <c r="AY132" s="12" t="s">
        <v>145</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150</v>
      </c>
      <c r="BM132" s="134" t="s">
        <v>175</v>
      </c>
    </row>
    <row r="133" spans="2:47" s="1" customFormat="1" ht="263.25">
      <c r="B133" s="27"/>
      <c r="D133" s="136" t="s">
        <v>151</v>
      </c>
      <c r="F133" s="137" t="s">
        <v>227</v>
      </c>
      <c r="I133" s="138"/>
      <c r="L133" s="27"/>
      <c r="M133" s="139"/>
      <c r="T133" s="51"/>
      <c r="AT133" s="12" t="s">
        <v>151</v>
      </c>
      <c r="AU133" s="12" t="s">
        <v>86</v>
      </c>
    </row>
    <row r="134" spans="2:63" s="10" customFormat="1" ht="25.9" customHeight="1">
      <c r="B134" s="112"/>
      <c r="D134" s="113" t="s">
        <v>77</v>
      </c>
      <c r="E134" s="114" t="s">
        <v>156</v>
      </c>
      <c r="F134" s="114" t="s">
        <v>171</v>
      </c>
      <c r="I134" s="115"/>
      <c r="J134" s="116">
        <f>BK134</f>
        <v>0</v>
      </c>
      <c r="L134" s="112"/>
      <c r="M134" s="117"/>
      <c r="P134" s="118">
        <f>SUM(P135:P140)</f>
        <v>0</v>
      </c>
      <c r="R134" s="118">
        <f>SUM(R135:R140)</f>
        <v>0</v>
      </c>
      <c r="T134" s="119">
        <f>SUM(T135:T140)</f>
        <v>0</v>
      </c>
      <c r="AR134" s="113" t="s">
        <v>86</v>
      </c>
      <c r="AT134" s="120" t="s">
        <v>77</v>
      </c>
      <c r="AU134" s="120" t="s">
        <v>78</v>
      </c>
      <c r="AY134" s="113" t="s">
        <v>145</v>
      </c>
      <c r="BK134" s="121">
        <f>SUM(BK135:BK140)</f>
        <v>0</v>
      </c>
    </row>
    <row r="135" spans="2:65" s="1" customFormat="1" ht="16.5" customHeight="1">
      <c r="B135" s="27"/>
      <c r="C135" s="122" t="s">
        <v>161</v>
      </c>
      <c r="D135" s="122" t="s">
        <v>146</v>
      </c>
      <c r="E135" s="123" t="s">
        <v>173</v>
      </c>
      <c r="F135" s="124" t="s">
        <v>213</v>
      </c>
      <c r="G135" s="125" t="s">
        <v>149</v>
      </c>
      <c r="H135" s="126">
        <v>6</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179</v>
      </c>
    </row>
    <row r="136" spans="2:47" s="1" customFormat="1" ht="97.5">
      <c r="B136" s="27"/>
      <c r="D136" s="136" t="s">
        <v>151</v>
      </c>
      <c r="F136" s="137" t="s">
        <v>214</v>
      </c>
      <c r="I136" s="138"/>
      <c r="L136" s="27"/>
      <c r="M136" s="139"/>
      <c r="T136" s="51"/>
      <c r="AT136" s="12" t="s">
        <v>151</v>
      </c>
      <c r="AU136" s="12" t="s">
        <v>86</v>
      </c>
    </row>
    <row r="137" spans="2:65" s="1" customFormat="1" ht="21.75" customHeight="1">
      <c r="B137" s="27"/>
      <c r="C137" s="122" t="s">
        <v>181</v>
      </c>
      <c r="D137" s="122" t="s">
        <v>146</v>
      </c>
      <c r="E137" s="123" t="s">
        <v>182</v>
      </c>
      <c r="F137" s="124" t="s">
        <v>174</v>
      </c>
      <c r="G137" s="125" t="s">
        <v>149</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184</v>
      </c>
    </row>
    <row r="138" spans="2:47" s="1" customFormat="1" ht="107.25">
      <c r="B138" s="27"/>
      <c r="D138" s="136" t="s">
        <v>151</v>
      </c>
      <c r="F138" s="137" t="s">
        <v>228</v>
      </c>
      <c r="I138" s="138"/>
      <c r="L138" s="27"/>
      <c r="M138" s="139"/>
      <c r="T138" s="51"/>
      <c r="AT138" s="12" t="s">
        <v>151</v>
      </c>
      <c r="AU138" s="12" t="s">
        <v>86</v>
      </c>
    </row>
    <row r="139" spans="2:65" s="1" customFormat="1" ht="16.5" customHeight="1">
      <c r="B139" s="27"/>
      <c r="C139" s="122" t="s">
        <v>166</v>
      </c>
      <c r="D139" s="122" t="s">
        <v>146</v>
      </c>
      <c r="E139" s="123" t="s">
        <v>177</v>
      </c>
      <c r="F139" s="124" t="s">
        <v>178</v>
      </c>
      <c r="G139" s="125" t="s">
        <v>149</v>
      </c>
      <c r="H139" s="126">
        <v>7</v>
      </c>
      <c r="I139" s="127"/>
      <c r="J139" s="128">
        <f>ROUND(I139*H139,1)</f>
        <v>0</v>
      </c>
      <c r="K139" s="129"/>
      <c r="L139" s="27"/>
      <c r="M139" s="130" t="s">
        <v>1</v>
      </c>
      <c r="N139" s="131" t="s">
        <v>43</v>
      </c>
      <c r="P139" s="132">
        <f>O139*H139</f>
        <v>0</v>
      </c>
      <c r="Q139" s="132">
        <v>0</v>
      </c>
      <c r="R139" s="132">
        <f>Q139*H139</f>
        <v>0</v>
      </c>
      <c r="S139" s="132">
        <v>0</v>
      </c>
      <c r="T139" s="133">
        <f>S139*H139</f>
        <v>0</v>
      </c>
      <c r="AR139" s="134" t="s">
        <v>150</v>
      </c>
      <c r="AT139" s="134" t="s">
        <v>146</v>
      </c>
      <c r="AU139" s="134" t="s">
        <v>86</v>
      </c>
      <c r="AY139" s="12" t="s">
        <v>145</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150</v>
      </c>
      <c r="BM139" s="134" t="s">
        <v>189</v>
      </c>
    </row>
    <row r="140" spans="2:47" s="1" customFormat="1" ht="78">
      <c r="B140" s="27"/>
      <c r="D140" s="136" t="s">
        <v>151</v>
      </c>
      <c r="F140" s="137" t="s">
        <v>180</v>
      </c>
      <c r="I140" s="138"/>
      <c r="L140" s="27"/>
      <c r="M140" s="139"/>
      <c r="T140" s="51"/>
      <c r="AT140" s="12" t="s">
        <v>151</v>
      </c>
      <c r="AU140" s="12" t="s">
        <v>86</v>
      </c>
    </row>
    <row r="141" spans="2:63" s="10" customFormat="1" ht="25.9" customHeight="1">
      <c r="B141" s="112"/>
      <c r="D141" s="113" t="s">
        <v>77</v>
      </c>
      <c r="E141" s="114" t="s">
        <v>150</v>
      </c>
      <c r="F141" s="114" t="s">
        <v>186</v>
      </c>
      <c r="I141" s="115"/>
      <c r="J141" s="116">
        <f>BK141</f>
        <v>0</v>
      </c>
      <c r="L141" s="112"/>
      <c r="M141" s="117"/>
      <c r="P141" s="118">
        <f>SUM(P142:P145)</f>
        <v>0</v>
      </c>
      <c r="R141" s="118">
        <f>SUM(R142:R145)</f>
        <v>0</v>
      </c>
      <c r="T141" s="119">
        <f>SUM(T142:T145)</f>
        <v>0</v>
      </c>
      <c r="AR141" s="113" t="s">
        <v>86</v>
      </c>
      <c r="AT141" s="120" t="s">
        <v>77</v>
      </c>
      <c r="AU141" s="120" t="s">
        <v>78</v>
      </c>
      <c r="AY141" s="113" t="s">
        <v>145</v>
      </c>
      <c r="BK141" s="121">
        <f>SUM(BK142:BK145)</f>
        <v>0</v>
      </c>
    </row>
    <row r="142" spans="2:65" s="1" customFormat="1" ht="16.5" customHeight="1">
      <c r="B142" s="27"/>
      <c r="C142" s="122" t="s">
        <v>191</v>
      </c>
      <c r="D142" s="122" t="s">
        <v>146</v>
      </c>
      <c r="E142" s="123" t="s">
        <v>187</v>
      </c>
      <c r="F142" s="124" t="s">
        <v>188</v>
      </c>
      <c r="G142" s="125" t="s">
        <v>149</v>
      </c>
      <c r="H142" s="126">
        <v>1</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194</v>
      </c>
    </row>
    <row r="143" spans="2:47" s="1" customFormat="1" ht="126.75">
      <c r="B143" s="27"/>
      <c r="D143" s="136" t="s">
        <v>151</v>
      </c>
      <c r="F143" s="137" t="s">
        <v>190</v>
      </c>
      <c r="I143" s="138"/>
      <c r="L143" s="27"/>
      <c r="M143" s="139"/>
      <c r="T143" s="51"/>
      <c r="AT143" s="12" t="s">
        <v>151</v>
      </c>
      <c r="AU143" s="12" t="s">
        <v>86</v>
      </c>
    </row>
    <row r="144" spans="2:65" s="1" customFormat="1" ht="16.5" customHeight="1">
      <c r="B144" s="27"/>
      <c r="C144" s="122" t="s">
        <v>170</v>
      </c>
      <c r="D144" s="122" t="s">
        <v>146</v>
      </c>
      <c r="E144" s="123" t="s">
        <v>192</v>
      </c>
      <c r="F144" s="124" t="s">
        <v>193</v>
      </c>
      <c r="G144" s="125" t="s">
        <v>149</v>
      </c>
      <c r="H144" s="126">
        <v>16</v>
      </c>
      <c r="I144" s="127"/>
      <c r="J144" s="128">
        <f>ROUND(I144*H144,1)</f>
        <v>0</v>
      </c>
      <c r="K144" s="129"/>
      <c r="L144" s="27"/>
      <c r="M144" s="130" t="s">
        <v>1</v>
      </c>
      <c r="N144" s="131" t="s">
        <v>43</v>
      </c>
      <c r="P144" s="132">
        <f>O144*H144</f>
        <v>0</v>
      </c>
      <c r="Q144" s="132">
        <v>0</v>
      </c>
      <c r="R144" s="132">
        <f>Q144*H144</f>
        <v>0</v>
      </c>
      <c r="S144" s="132">
        <v>0</v>
      </c>
      <c r="T144" s="133">
        <f>S144*H144</f>
        <v>0</v>
      </c>
      <c r="AR144" s="134" t="s">
        <v>150</v>
      </c>
      <c r="AT144" s="134" t="s">
        <v>146</v>
      </c>
      <c r="AU144" s="134" t="s">
        <v>86</v>
      </c>
      <c r="AY144" s="12" t="s">
        <v>145</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150</v>
      </c>
      <c r="BM144" s="134" t="s">
        <v>199</v>
      </c>
    </row>
    <row r="145" spans="2:47" s="1" customFormat="1" ht="39">
      <c r="B145" s="27"/>
      <c r="D145" s="136" t="s">
        <v>151</v>
      </c>
      <c r="F145" s="137" t="s">
        <v>195</v>
      </c>
      <c r="I145" s="138"/>
      <c r="L145" s="27"/>
      <c r="M145" s="140"/>
      <c r="N145" s="141"/>
      <c r="O145" s="141"/>
      <c r="P145" s="141"/>
      <c r="Q145" s="141"/>
      <c r="R145" s="141"/>
      <c r="S145" s="141"/>
      <c r="T145" s="142"/>
      <c r="AT145" s="12" t="s">
        <v>151</v>
      </c>
      <c r="AU145" s="12" t="s">
        <v>86</v>
      </c>
    </row>
    <row r="146" spans="2:12" s="1" customFormat="1" ht="6.95" customHeight="1">
      <c r="B146" s="39"/>
      <c r="C146" s="40"/>
      <c r="D146" s="40"/>
      <c r="E146" s="40"/>
      <c r="F146" s="40"/>
      <c r="G146" s="40"/>
      <c r="H146" s="40"/>
      <c r="I146" s="40"/>
      <c r="J146" s="40"/>
      <c r="K146" s="40"/>
      <c r="L146" s="27"/>
    </row>
  </sheetData>
  <sheetProtection algorithmName="SHA-512" hashValue="5VFuncqziFgSudQfNcl4BJs9qt8fOTDz+vbEEsgRdo5ml3+ANbOFHWSNqXq95WpSAoXyhUzbeNZ3bABa8MXnAw==" saltValue="J6v1AmmYb2CQGCmH7nrg4O8ecJYc4suzrU2biIEPheRP9KUp66I2sDfXpRkkSxgE+5aUhiAdspB/oyArplzAEQ==" spinCount="100000" sheet="1" objects="1" scenarios="1" formatColumns="0" formatRows="0" autoFilter="0"/>
  <autoFilter ref="C118:K145"/>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97</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229</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ROUND(J119,1)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ROUND((SUM(BE119:BE142)),1)</f>
        <v>0</v>
      </c>
      <c r="I33" s="87">
        <v>0.21</v>
      </c>
      <c r="J33" s="86">
        <f>ROUND(((SUM(BE119:BE142))*I33),1)</f>
        <v>0</v>
      </c>
      <c r="L33" s="27"/>
    </row>
    <row r="34" spans="2:12" s="1" customFormat="1" ht="14.45" customHeight="1">
      <c r="B34" s="27"/>
      <c r="E34" s="22" t="s">
        <v>44</v>
      </c>
      <c r="F34" s="86">
        <f>ROUND((SUM(BF119:BF142)),1)</f>
        <v>0</v>
      </c>
      <c r="I34" s="87">
        <v>0.15</v>
      </c>
      <c r="J34" s="86">
        <f>ROUND(((SUM(BF119:BF142))*I34),1)</f>
        <v>0</v>
      </c>
      <c r="L34" s="27"/>
    </row>
    <row r="35" spans="2:12" s="1" customFormat="1" ht="14.45" customHeight="1" hidden="1">
      <c r="B35" s="27"/>
      <c r="E35" s="22" t="s">
        <v>45</v>
      </c>
      <c r="F35" s="86">
        <f>ROUND((SUM(BG119:BG142)),1)</f>
        <v>0</v>
      </c>
      <c r="I35" s="87">
        <v>0.21</v>
      </c>
      <c r="J35" s="86">
        <f>0</f>
        <v>0</v>
      </c>
      <c r="L35" s="27"/>
    </row>
    <row r="36" spans="2:12" s="1" customFormat="1" ht="14.45" customHeight="1" hidden="1">
      <c r="B36" s="27"/>
      <c r="E36" s="22" t="s">
        <v>46</v>
      </c>
      <c r="F36" s="86">
        <f>ROUND((SUM(BH119:BH142)),1)</f>
        <v>0</v>
      </c>
      <c r="I36" s="87">
        <v>0.15</v>
      </c>
      <c r="J36" s="86">
        <f>0</f>
        <v>0</v>
      </c>
      <c r="L36" s="27"/>
    </row>
    <row r="37" spans="2:12" s="1" customFormat="1" ht="14.45" customHeight="1" hidden="1">
      <c r="B37" s="27"/>
      <c r="E37" s="22" t="s">
        <v>47</v>
      </c>
      <c r="F37" s="86">
        <f>ROUND((SUM(BI119:BI142)),1)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KCH S15 - Kabinet chemie S15</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J119</f>
        <v>0</v>
      </c>
      <c r="L96" s="27"/>
      <c r="AU96" s="12" t="s">
        <v>126</v>
      </c>
    </row>
    <row r="97" spans="2:12" s="8" customFormat="1" ht="24.95" customHeight="1">
      <c r="B97" s="99"/>
      <c r="D97" s="100" t="s">
        <v>230</v>
      </c>
      <c r="E97" s="101"/>
      <c r="F97" s="101"/>
      <c r="G97" s="101"/>
      <c r="H97" s="101"/>
      <c r="I97" s="101"/>
      <c r="J97" s="102">
        <f>J120</f>
        <v>0</v>
      </c>
      <c r="L97" s="99"/>
    </row>
    <row r="98" spans="2:12" s="8" customFormat="1" ht="24.95" customHeight="1">
      <c r="B98" s="99"/>
      <c r="D98" s="100" t="s">
        <v>231</v>
      </c>
      <c r="E98" s="101"/>
      <c r="F98" s="101"/>
      <c r="G98" s="101"/>
      <c r="H98" s="101"/>
      <c r="I98" s="101"/>
      <c r="J98" s="102">
        <f>J128</f>
        <v>0</v>
      </c>
      <c r="L98" s="99"/>
    </row>
    <row r="99" spans="2:12" s="8" customFormat="1" ht="24.95" customHeight="1">
      <c r="B99" s="99"/>
      <c r="D99" s="100" t="s">
        <v>232</v>
      </c>
      <c r="E99" s="101"/>
      <c r="F99" s="101"/>
      <c r="G99" s="101"/>
      <c r="H99" s="101"/>
      <c r="I99" s="101"/>
      <c r="J99" s="102">
        <f>J137</f>
        <v>0</v>
      </c>
      <c r="L99" s="99"/>
    </row>
    <row r="100" spans="2:12" s="1" customFormat="1" ht="21.75" customHeight="1">
      <c r="B100" s="27"/>
      <c r="L100" s="27"/>
    </row>
    <row r="101" spans="2:12" s="1" customFormat="1" ht="6.95" customHeight="1">
      <c r="B101" s="39"/>
      <c r="C101" s="40"/>
      <c r="D101" s="40"/>
      <c r="E101" s="40"/>
      <c r="F101" s="40"/>
      <c r="G101" s="40"/>
      <c r="H101" s="40"/>
      <c r="I101" s="40"/>
      <c r="J101" s="40"/>
      <c r="K101" s="40"/>
      <c r="L101" s="27"/>
    </row>
    <row r="105" spans="2:12" s="1" customFormat="1" ht="6.95" customHeight="1">
      <c r="B105" s="41"/>
      <c r="C105" s="42"/>
      <c r="D105" s="42"/>
      <c r="E105" s="42"/>
      <c r="F105" s="42"/>
      <c r="G105" s="42"/>
      <c r="H105" s="42"/>
      <c r="I105" s="42"/>
      <c r="J105" s="42"/>
      <c r="K105" s="42"/>
      <c r="L105" s="27"/>
    </row>
    <row r="106" spans="2:12" s="1" customFormat="1" ht="24.95" customHeight="1">
      <c r="B106" s="27"/>
      <c r="C106" s="16" t="s">
        <v>131</v>
      </c>
      <c r="L106" s="27"/>
    </row>
    <row r="107" spans="2:12" s="1" customFormat="1" ht="6.95" customHeight="1">
      <c r="B107" s="27"/>
      <c r="L107" s="27"/>
    </row>
    <row r="108" spans="2:12" s="1" customFormat="1" ht="12" customHeight="1">
      <c r="B108" s="27"/>
      <c r="C108" s="22" t="s">
        <v>16</v>
      </c>
      <c r="L108" s="27"/>
    </row>
    <row r="109" spans="2:12" s="1" customFormat="1" ht="16.5" customHeight="1">
      <c r="B109" s="27"/>
      <c r="E109" s="185" t="str">
        <f>E7</f>
        <v>Odborné učebny G Brandýs – Gymnázium J.S. Machara</v>
      </c>
      <c r="F109" s="186"/>
      <c r="G109" s="186"/>
      <c r="H109" s="186"/>
      <c r="L109" s="27"/>
    </row>
    <row r="110" spans="2:12" s="1" customFormat="1" ht="12" customHeight="1">
      <c r="B110" s="27"/>
      <c r="C110" s="22" t="s">
        <v>120</v>
      </c>
      <c r="L110" s="27"/>
    </row>
    <row r="111" spans="2:12" s="1" customFormat="1" ht="16.5" customHeight="1">
      <c r="B111" s="27"/>
      <c r="E111" s="151" t="str">
        <f>E9</f>
        <v>KCH S15 - Kabinet chemie S15</v>
      </c>
      <c r="F111" s="187"/>
      <c r="G111" s="187"/>
      <c r="H111" s="187"/>
      <c r="L111" s="27"/>
    </row>
    <row r="112" spans="2:12" s="1" customFormat="1" ht="6.95" customHeight="1">
      <c r="B112" s="27"/>
      <c r="L112" s="27"/>
    </row>
    <row r="113" spans="2:12" s="1" customFormat="1" ht="12" customHeight="1">
      <c r="B113" s="27"/>
      <c r="C113" s="22" t="s">
        <v>20</v>
      </c>
      <c r="F113" s="20" t="str">
        <f>F12</f>
        <v xml:space="preserve">Gymnázium J. S. Machara, Královická 668  </v>
      </c>
      <c r="I113" s="22" t="s">
        <v>22</v>
      </c>
      <c r="J113" s="47" t="str">
        <f>IF(J12="","",J12)</f>
        <v>15. 5. 2022</v>
      </c>
      <c r="L113" s="27"/>
    </row>
    <row r="114" spans="2:12" s="1" customFormat="1" ht="6.95" customHeight="1">
      <c r="B114" s="27"/>
      <c r="L114" s="27"/>
    </row>
    <row r="115" spans="2:12" s="1" customFormat="1" ht="40.15" customHeight="1">
      <c r="B115" s="27"/>
      <c r="C115" s="22" t="s">
        <v>24</v>
      </c>
      <c r="F115" s="20" t="str">
        <f>E15</f>
        <v>Středočeský kraj, Praha 5, Zborovská 81/11</v>
      </c>
      <c r="I115" s="22" t="s">
        <v>31</v>
      </c>
      <c r="J115" s="25" t="str">
        <f>E21</f>
        <v>Stebau s.r.o., Jižní 870, 500 03 Hradec Králové</v>
      </c>
      <c r="L115" s="27"/>
    </row>
    <row r="116" spans="2:12" s="1" customFormat="1" ht="15.2" customHeight="1">
      <c r="B116" s="27"/>
      <c r="C116" s="22" t="s">
        <v>29</v>
      </c>
      <c r="F116" s="20" t="str">
        <f>IF(E18="","",E18)</f>
        <v>Vyplň údaj</v>
      </c>
      <c r="I116" s="22" t="s">
        <v>35</v>
      </c>
      <c r="J116" s="25" t="str">
        <f>E24</f>
        <v xml:space="preserve"> </v>
      </c>
      <c r="L116" s="27"/>
    </row>
    <row r="117" spans="2:12" s="1" customFormat="1" ht="10.35" customHeight="1">
      <c r="B117" s="27"/>
      <c r="L117" s="27"/>
    </row>
    <row r="118" spans="2:20" s="9" customFormat="1" ht="29.25" customHeight="1">
      <c r="B118" s="103"/>
      <c r="C118" s="104" t="s">
        <v>132</v>
      </c>
      <c r="D118" s="105" t="s">
        <v>63</v>
      </c>
      <c r="E118" s="105" t="s">
        <v>59</v>
      </c>
      <c r="F118" s="105" t="s">
        <v>60</v>
      </c>
      <c r="G118" s="105" t="s">
        <v>133</v>
      </c>
      <c r="H118" s="105" t="s">
        <v>134</v>
      </c>
      <c r="I118" s="105" t="s">
        <v>135</v>
      </c>
      <c r="J118" s="106" t="s">
        <v>124</v>
      </c>
      <c r="K118" s="107" t="s">
        <v>136</v>
      </c>
      <c r="L118" s="103"/>
      <c r="M118" s="54" t="s">
        <v>1</v>
      </c>
      <c r="N118" s="55" t="s">
        <v>42</v>
      </c>
      <c r="O118" s="55" t="s">
        <v>137</v>
      </c>
      <c r="P118" s="55" t="s">
        <v>138</v>
      </c>
      <c r="Q118" s="55" t="s">
        <v>139</v>
      </c>
      <c r="R118" s="55" t="s">
        <v>140</v>
      </c>
      <c r="S118" s="55" t="s">
        <v>141</v>
      </c>
      <c r="T118" s="56" t="s">
        <v>142</v>
      </c>
    </row>
    <row r="119" spans="2:63" s="1" customFormat="1" ht="22.9" customHeight="1">
      <c r="B119" s="27"/>
      <c r="C119" s="59" t="s">
        <v>143</v>
      </c>
      <c r="J119" s="108">
        <f>BK119</f>
        <v>0</v>
      </c>
      <c r="L119" s="27"/>
      <c r="M119" s="57"/>
      <c r="N119" s="48"/>
      <c r="O119" s="48"/>
      <c r="P119" s="109">
        <f>P120+P128+P137</f>
        <v>0</v>
      </c>
      <c r="Q119" s="48"/>
      <c r="R119" s="109">
        <f>R120+R128+R137</f>
        <v>0</v>
      </c>
      <c r="S119" s="48"/>
      <c r="T119" s="110">
        <f>T120+T128+T137</f>
        <v>0</v>
      </c>
      <c r="AT119" s="12" t="s">
        <v>77</v>
      </c>
      <c r="AU119" s="12" t="s">
        <v>126</v>
      </c>
      <c r="BK119" s="111">
        <f>BK120+BK128+BK137</f>
        <v>0</v>
      </c>
    </row>
    <row r="120" spans="2:63" s="10" customFormat="1" ht="25.9" customHeight="1">
      <c r="B120" s="112"/>
      <c r="D120" s="113" t="s">
        <v>77</v>
      </c>
      <c r="E120" s="114" t="s">
        <v>86</v>
      </c>
      <c r="F120" s="114" t="s">
        <v>233</v>
      </c>
      <c r="I120" s="115"/>
      <c r="J120" s="116">
        <f>BK120</f>
        <v>0</v>
      </c>
      <c r="L120" s="112"/>
      <c r="M120" s="117"/>
      <c r="P120" s="118">
        <f>SUM(P121:P127)</f>
        <v>0</v>
      </c>
      <c r="R120" s="118">
        <f>SUM(R121:R127)</f>
        <v>0</v>
      </c>
      <c r="T120" s="119">
        <f>SUM(T121:T127)</f>
        <v>0</v>
      </c>
      <c r="AR120" s="113" t="s">
        <v>86</v>
      </c>
      <c r="AT120" s="120" t="s">
        <v>77</v>
      </c>
      <c r="AU120" s="120" t="s">
        <v>78</v>
      </c>
      <c r="AY120" s="113" t="s">
        <v>145</v>
      </c>
      <c r="BK120" s="121">
        <f>SUM(BK121:BK127)</f>
        <v>0</v>
      </c>
    </row>
    <row r="121" spans="2:65" s="1" customFormat="1" ht="16.5" customHeight="1">
      <c r="B121" s="27"/>
      <c r="C121" s="122" t="s">
        <v>86</v>
      </c>
      <c r="D121" s="122" t="s">
        <v>146</v>
      </c>
      <c r="E121" s="123" t="s">
        <v>234</v>
      </c>
      <c r="F121" s="124" t="s">
        <v>235</v>
      </c>
      <c r="G121" s="125" t="s">
        <v>149</v>
      </c>
      <c r="H121" s="126">
        <v>1</v>
      </c>
      <c r="I121" s="127"/>
      <c r="J121" s="128">
        <f>ROUND(I121*H121,1)</f>
        <v>0</v>
      </c>
      <c r="K121" s="129"/>
      <c r="L121" s="27"/>
      <c r="M121" s="130" t="s">
        <v>1</v>
      </c>
      <c r="N121" s="131" t="s">
        <v>43</v>
      </c>
      <c r="P121" s="132">
        <f>O121*H121</f>
        <v>0</v>
      </c>
      <c r="Q121" s="132">
        <v>0</v>
      </c>
      <c r="R121" s="132">
        <f>Q121*H121</f>
        <v>0</v>
      </c>
      <c r="S121" s="132">
        <v>0</v>
      </c>
      <c r="T121" s="133">
        <f>S121*H121</f>
        <v>0</v>
      </c>
      <c r="AR121" s="134" t="s">
        <v>150</v>
      </c>
      <c r="AT121" s="134" t="s">
        <v>146</v>
      </c>
      <c r="AU121" s="134" t="s">
        <v>86</v>
      </c>
      <c r="AY121" s="12" t="s">
        <v>145</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150</v>
      </c>
      <c r="BM121" s="134" t="s">
        <v>88</v>
      </c>
    </row>
    <row r="122" spans="2:47" s="1" customFormat="1" ht="117">
      <c r="B122" s="27"/>
      <c r="D122" s="136" t="s">
        <v>151</v>
      </c>
      <c r="F122" s="137" t="s">
        <v>236</v>
      </c>
      <c r="I122" s="138"/>
      <c r="L122" s="27"/>
      <c r="M122" s="139"/>
      <c r="T122" s="51"/>
      <c r="AT122" s="12" t="s">
        <v>151</v>
      </c>
      <c r="AU122" s="12" t="s">
        <v>86</v>
      </c>
    </row>
    <row r="123" spans="2:65" s="1" customFormat="1" ht="16.5" customHeight="1">
      <c r="B123" s="27"/>
      <c r="C123" s="122" t="s">
        <v>88</v>
      </c>
      <c r="D123" s="122" t="s">
        <v>146</v>
      </c>
      <c r="E123" s="123" t="s">
        <v>88</v>
      </c>
      <c r="F123" s="124" t="s">
        <v>237</v>
      </c>
      <c r="G123" s="125" t="s">
        <v>149</v>
      </c>
      <c r="H123" s="126">
        <v>1</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150</v>
      </c>
    </row>
    <row r="124" spans="2:47" s="1" customFormat="1" ht="146.25">
      <c r="B124" s="27"/>
      <c r="D124" s="136" t="s">
        <v>151</v>
      </c>
      <c r="F124" s="137" t="s">
        <v>238</v>
      </c>
      <c r="I124" s="138"/>
      <c r="L124" s="27"/>
      <c r="M124" s="139"/>
      <c r="T124" s="51"/>
      <c r="AT124" s="12" t="s">
        <v>151</v>
      </c>
      <c r="AU124" s="12" t="s">
        <v>86</v>
      </c>
    </row>
    <row r="125" spans="2:65" s="1" customFormat="1" ht="16.5" customHeight="1">
      <c r="B125" s="27"/>
      <c r="C125" s="122" t="s">
        <v>156</v>
      </c>
      <c r="D125" s="122" t="s">
        <v>146</v>
      </c>
      <c r="E125" s="123" t="s">
        <v>187</v>
      </c>
      <c r="F125" s="124" t="s">
        <v>188</v>
      </c>
      <c r="G125" s="125" t="s">
        <v>149</v>
      </c>
      <c r="H125" s="126">
        <v>1</v>
      </c>
      <c r="I125" s="127"/>
      <c r="J125" s="128">
        <f>ROUND(I125*H125,1)</f>
        <v>0</v>
      </c>
      <c r="K125" s="129"/>
      <c r="L125" s="27"/>
      <c r="M125" s="130" t="s">
        <v>1</v>
      </c>
      <c r="N125" s="131" t="s">
        <v>43</v>
      </c>
      <c r="P125" s="132">
        <f>O125*H125</f>
        <v>0</v>
      </c>
      <c r="Q125" s="132">
        <v>0</v>
      </c>
      <c r="R125" s="132">
        <f>Q125*H125</f>
        <v>0</v>
      </c>
      <c r="S125" s="132">
        <v>0</v>
      </c>
      <c r="T125" s="133">
        <f>S125*H125</f>
        <v>0</v>
      </c>
      <c r="AR125" s="134" t="s">
        <v>150</v>
      </c>
      <c r="AT125" s="134" t="s">
        <v>146</v>
      </c>
      <c r="AU125" s="134" t="s">
        <v>86</v>
      </c>
      <c r="AY125" s="12" t="s">
        <v>145</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150</v>
      </c>
      <c r="BM125" s="134" t="s">
        <v>157</v>
      </c>
    </row>
    <row r="126" spans="2:47" s="1" customFormat="1" ht="126.75">
      <c r="B126" s="27"/>
      <c r="D126" s="136" t="s">
        <v>151</v>
      </c>
      <c r="F126" s="137" t="s">
        <v>190</v>
      </c>
      <c r="I126" s="138"/>
      <c r="L126" s="27"/>
      <c r="M126" s="139"/>
      <c r="T126" s="51"/>
      <c r="AT126" s="12" t="s">
        <v>151</v>
      </c>
      <c r="AU126" s="12" t="s">
        <v>86</v>
      </c>
    </row>
    <row r="127" spans="2:65" s="1" customFormat="1" ht="16.5" customHeight="1">
      <c r="B127" s="27"/>
      <c r="C127" s="122" t="s">
        <v>150</v>
      </c>
      <c r="D127" s="122" t="s">
        <v>146</v>
      </c>
      <c r="E127" s="123" t="s">
        <v>168</v>
      </c>
      <c r="F127" s="124" t="s">
        <v>169</v>
      </c>
      <c r="G127" s="125" t="s">
        <v>149</v>
      </c>
      <c r="H127" s="126">
        <v>2</v>
      </c>
      <c r="I127" s="127"/>
      <c r="J127" s="128">
        <f>ROUND(I127*H127,1)</f>
        <v>0</v>
      </c>
      <c r="K127" s="129"/>
      <c r="L127" s="27"/>
      <c r="M127" s="130" t="s">
        <v>1</v>
      </c>
      <c r="N127" s="131" t="s">
        <v>43</v>
      </c>
      <c r="P127" s="132">
        <f>O127*H127</f>
        <v>0</v>
      </c>
      <c r="Q127" s="132">
        <v>0</v>
      </c>
      <c r="R127" s="132">
        <f>Q127*H127</f>
        <v>0</v>
      </c>
      <c r="S127" s="132">
        <v>0</v>
      </c>
      <c r="T127" s="133">
        <f>S127*H127</f>
        <v>0</v>
      </c>
      <c r="AR127" s="134" t="s">
        <v>150</v>
      </c>
      <c r="AT127" s="134" t="s">
        <v>146</v>
      </c>
      <c r="AU127" s="134" t="s">
        <v>86</v>
      </c>
      <c r="AY127" s="12" t="s">
        <v>145</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150</v>
      </c>
      <c r="BM127" s="134" t="s">
        <v>161</v>
      </c>
    </row>
    <row r="128" spans="2:63" s="10" customFormat="1" ht="25.9" customHeight="1">
      <c r="B128" s="112"/>
      <c r="D128" s="113" t="s">
        <v>77</v>
      </c>
      <c r="E128" s="114" t="s">
        <v>88</v>
      </c>
      <c r="F128" s="114" t="s">
        <v>239</v>
      </c>
      <c r="I128" s="115"/>
      <c r="J128" s="116">
        <f>BK128</f>
        <v>0</v>
      </c>
      <c r="L128" s="112"/>
      <c r="M128" s="117"/>
      <c r="P128" s="118">
        <f>SUM(P129:P136)</f>
        <v>0</v>
      </c>
      <c r="R128" s="118">
        <f>SUM(R129:R136)</f>
        <v>0</v>
      </c>
      <c r="T128" s="119">
        <f>SUM(T129:T136)</f>
        <v>0</v>
      </c>
      <c r="AR128" s="113" t="s">
        <v>86</v>
      </c>
      <c r="AT128" s="120" t="s">
        <v>77</v>
      </c>
      <c r="AU128" s="120" t="s">
        <v>78</v>
      </c>
      <c r="AY128" s="113" t="s">
        <v>145</v>
      </c>
      <c r="BK128" s="121">
        <f>SUM(BK129:BK136)</f>
        <v>0</v>
      </c>
    </row>
    <row r="129" spans="2:65" s="1" customFormat="1" ht="16.5" customHeight="1">
      <c r="B129" s="27"/>
      <c r="C129" s="122" t="s">
        <v>163</v>
      </c>
      <c r="D129" s="122" t="s">
        <v>146</v>
      </c>
      <c r="E129" s="123" t="s">
        <v>240</v>
      </c>
      <c r="F129" s="124" t="s">
        <v>241</v>
      </c>
      <c r="G129" s="125" t="s">
        <v>149</v>
      </c>
      <c r="H129" s="126">
        <v>2</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166</v>
      </c>
    </row>
    <row r="130" spans="2:47" s="1" customFormat="1" ht="97.5">
      <c r="B130" s="27"/>
      <c r="D130" s="136" t="s">
        <v>151</v>
      </c>
      <c r="F130" s="137" t="s">
        <v>214</v>
      </c>
      <c r="I130" s="138"/>
      <c r="L130" s="27"/>
      <c r="M130" s="139"/>
      <c r="T130" s="51"/>
      <c r="AT130" s="12" t="s">
        <v>151</v>
      </c>
      <c r="AU130" s="12" t="s">
        <v>86</v>
      </c>
    </row>
    <row r="131" spans="2:65" s="1" customFormat="1" ht="16.5" customHeight="1">
      <c r="B131" s="27"/>
      <c r="C131" s="122" t="s">
        <v>157</v>
      </c>
      <c r="D131" s="122" t="s">
        <v>146</v>
      </c>
      <c r="E131" s="123" t="s">
        <v>242</v>
      </c>
      <c r="F131" s="124" t="s">
        <v>243</v>
      </c>
      <c r="G131" s="125" t="s">
        <v>149</v>
      </c>
      <c r="H131" s="126">
        <v>1</v>
      </c>
      <c r="I131" s="127"/>
      <c r="J131" s="128">
        <f>ROUND(I131*H131,1)</f>
        <v>0</v>
      </c>
      <c r="K131" s="129"/>
      <c r="L131" s="27"/>
      <c r="M131" s="130" t="s">
        <v>1</v>
      </c>
      <c r="N131" s="131" t="s">
        <v>43</v>
      </c>
      <c r="P131" s="132">
        <f>O131*H131</f>
        <v>0</v>
      </c>
      <c r="Q131" s="132">
        <v>0</v>
      </c>
      <c r="R131" s="132">
        <f>Q131*H131</f>
        <v>0</v>
      </c>
      <c r="S131" s="132">
        <v>0</v>
      </c>
      <c r="T131" s="133">
        <f>S131*H131</f>
        <v>0</v>
      </c>
      <c r="AR131" s="134" t="s">
        <v>150</v>
      </c>
      <c r="AT131" s="134" t="s">
        <v>146</v>
      </c>
      <c r="AU131" s="134" t="s">
        <v>86</v>
      </c>
      <c r="AY131" s="12" t="s">
        <v>145</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150</v>
      </c>
      <c r="BM131" s="134" t="s">
        <v>170</v>
      </c>
    </row>
    <row r="132" spans="2:47" s="1" customFormat="1" ht="97.5">
      <c r="B132" s="27"/>
      <c r="D132" s="136" t="s">
        <v>151</v>
      </c>
      <c r="F132" s="137" t="s">
        <v>244</v>
      </c>
      <c r="I132" s="138"/>
      <c r="L132" s="27"/>
      <c r="M132" s="139"/>
      <c r="T132" s="51"/>
      <c r="AT132" s="12" t="s">
        <v>151</v>
      </c>
      <c r="AU132" s="12" t="s">
        <v>86</v>
      </c>
    </row>
    <row r="133" spans="2:65" s="1" customFormat="1" ht="16.5" customHeight="1">
      <c r="B133" s="27"/>
      <c r="C133" s="122" t="s">
        <v>172</v>
      </c>
      <c r="D133" s="122" t="s">
        <v>146</v>
      </c>
      <c r="E133" s="123" t="s">
        <v>245</v>
      </c>
      <c r="F133" s="124" t="s">
        <v>246</v>
      </c>
      <c r="G133" s="125" t="s">
        <v>149</v>
      </c>
      <c r="H133" s="126">
        <v>1</v>
      </c>
      <c r="I133" s="127"/>
      <c r="J133" s="128">
        <f>ROUND(I133*H133,1)</f>
        <v>0</v>
      </c>
      <c r="K133" s="129"/>
      <c r="L133" s="27"/>
      <c r="M133" s="130" t="s">
        <v>1</v>
      </c>
      <c r="N133" s="131" t="s">
        <v>43</v>
      </c>
      <c r="P133" s="132">
        <f>O133*H133</f>
        <v>0</v>
      </c>
      <c r="Q133" s="132">
        <v>0</v>
      </c>
      <c r="R133" s="132">
        <f>Q133*H133</f>
        <v>0</v>
      </c>
      <c r="S133" s="132">
        <v>0</v>
      </c>
      <c r="T133" s="133">
        <f>S133*H133</f>
        <v>0</v>
      </c>
      <c r="AR133" s="134" t="s">
        <v>150</v>
      </c>
      <c r="AT133" s="134" t="s">
        <v>146</v>
      </c>
      <c r="AU133" s="134" t="s">
        <v>86</v>
      </c>
      <c r="AY133" s="12" t="s">
        <v>145</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150</v>
      </c>
      <c r="BM133" s="134" t="s">
        <v>175</v>
      </c>
    </row>
    <row r="134" spans="2:47" s="1" customFormat="1" ht="97.5">
      <c r="B134" s="27"/>
      <c r="D134" s="136" t="s">
        <v>151</v>
      </c>
      <c r="F134" s="137" t="s">
        <v>247</v>
      </c>
      <c r="I134" s="138"/>
      <c r="L134" s="27"/>
      <c r="M134" s="139"/>
      <c r="T134" s="51"/>
      <c r="AT134" s="12" t="s">
        <v>151</v>
      </c>
      <c r="AU134" s="12" t="s">
        <v>86</v>
      </c>
    </row>
    <row r="135" spans="2:65" s="1" customFormat="1" ht="16.5" customHeight="1">
      <c r="B135" s="27"/>
      <c r="C135" s="122" t="s">
        <v>161</v>
      </c>
      <c r="D135" s="122" t="s">
        <v>146</v>
      </c>
      <c r="E135" s="123" t="s">
        <v>248</v>
      </c>
      <c r="F135" s="124" t="s">
        <v>249</v>
      </c>
      <c r="G135" s="125" t="s">
        <v>149</v>
      </c>
      <c r="H135" s="126">
        <v>3</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179</v>
      </c>
    </row>
    <row r="136" spans="2:47" s="1" customFormat="1" ht="78">
      <c r="B136" s="27"/>
      <c r="D136" s="136" t="s">
        <v>151</v>
      </c>
      <c r="F136" s="137" t="s">
        <v>180</v>
      </c>
      <c r="I136" s="138"/>
      <c r="L136" s="27"/>
      <c r="M136" s="139"/>
      <c r="T136" s="51"/>
      <c r="AT136" s="12" t="s">
        <v>151</v>
      </c>
      <c r="AU136" s="12" t="s">
        <v>86</v>
      </c>
    </row>
    <row r="137" spans="2:63" s="10" customFormat="1" ht="25.9" customHeight="1">
      <c r="B137" s="112"/>
      <c r="D137" s="113" t="s">
        <v>77</v>
      </c>
      <c r="E137" s="114" t="s">
        <v>156</v>
      </c>
      <c r="F137" s="114" t="s">
        <v>250</v>
      </c>
      <c r="I137" s="115"/>
      <c r="J137" s="116">
        <f>BK137</f>
        <v>0</v>
      </c>
      <c r="L137" s="112"/>
      <c r="M137" s="117"/>
      <c r="P137" s="118">
        <f>SUM(P138:P142)</f>
        <v>0</v>
      </c>
      <c r="R137" s="118">
        <f>SUM(R138:R142)</f>
        <v>0</v>
      </c>
      <c r="T137" s="119">
        <f>SUM(T138:T142)</f>
        <v>0</v>
      </c>
      <c r="AR137" s="113" t="s">
        <v>86</v>
      </c>
      <c r="AT137" s="120" t="s">
        <v>77</v>
      </c>
      <c r="AU137" s="120" t="s">
        <v>78</v>
      </c>
      <c r="AY137" s="113" t="s">
        <v>145</v>
      </c>
      <c r="BK137" s="121">
        <f>SUM(BK138:BK142)</f>
        <v>0</v>
      </c>
    </row>
    <row r="138" spans="2:65" s="1" customFormat="1" ht="21.75" customHeight="1">
      <c r="B138" s="27"/>
      <c r="C138" s="122" t="s">
        <v>181</v>
      </c>
      <c r="D138" s="122" t="s">
        <v>146</v>
      </c>
      <c r="E138" s="123" t="s">
        <v>251</v>
      </c>
      <c r="F138" s="124" t="s">
        <v>252</v>
      </c>
      <c r="G138" s="125" t="s">
        <v>149</v>
      </c>
      <c r="H138" s="126">
        <v>1</v>
      </c>
      <c r="I138" s="127"/>
      <c r="J138" s="128">
        <f>ROUND(I138*H138,1)</f>
        <v>0</v>
      </c>
      <c r="K138" s="129"/>
      <c r="L138" s="27"/>
      <c r="M138" s="130" t="s">
        <v>1</v>
      </c>
      <c r="N138" s="131" t="s">
        <v>43</v>
      </c>
      <c r="P138" s="132">
        <f>O138*H138</f>
        <v>0</v>
      </c>
      <c r="Q138" s="132">
        <v>0</v>
      </c>
      <c r="R138" s="132">
        <f>Q138*H138</f>
        <v>0</v>
      </c>
      <c r="S138" s="132">
        <v>0</v>
      </c>
      <c r="T138" s="133">
        <f>S138*H138</f>
        <v>0</v>
      </c>
      <c r="AR138" s="134" t="s">
        <v>150</v>
      </c>
      <c r="AT138" s="134" t="s">
        <v>146</v>
      </c>
      <c r="AU138" s="134" t="s">
        <v>86</v>
      </c>
      <c r="AY138" s="12" t="s">
        <v>145</v>
      </c>
      <c r="BE138" s="135">
        <f>IF(N138="základní",J138,0)</f>
        <v>0</v>
      </c>
      <c r="BF138" s="135">
        <f>IF(N138="snížená",J138,0)</f>
        <v>0</v>
      </c>
      <c r="BG138" s="135">
        <f>IF(N138="zákl. přenesená",J138,0)</f>
        <v>0</v>
      </c>
      <c r="BH138" s="135">
        <f>IF(N138="sníž. přenesená",J138,0)</f>
        <v>0</v>
      </c>
      <c r="BI138" s="135">
        <f>IF(N138="nulová",J138,0)</f>
        <v>0</v>
      </c>
      <c r="BJ138" s="12" t="s">
        <v>86</v>
      </c>
      <c r="BK138" s="135">
        <f>ROUND(I138*H138,1)</f>
        <v>0</v>
      </c>
      <c r="BL138" s="12" t="s">
        <v>150</v>
      </c>
      <c r="BM138" s="134" t="s">
        <v>184</v>
      </c>
    </row>
    <row r="139" spans="2:47" s="1" customFormat="1" ht="302.25">
      <c r="B139" s="27"/>
      <c r="D139" s="136" t="s">
        <v>151</v>
      </c>
      <c r="F139" s="137" t="s">
        <v>253</v>
      </c>
      <c r="I139" s="138"/>
      <c r="L139" s="27"/>
      <c r="M139" s="139"/>
      <c r="T139" s="51"/>
      <c r="AT139" s="12" t="s">
        <v>151</v>
      </c>
      <c r="AU139" s="12" t="s">
        <v>86</v>
      </c>
    </row>
    <row r="140" spans="2:65" s="1" customFormat="1" ht="16.5" customHeight="1">
      <c r="B140" s="27"/>
      <c r="C140" s="122" t="s">
        <v>166</v>
      </c>
      <c r="D140" s="122" t="s">
        <v>146</v>
      </c>
      <c r="E140" s="123" t="s">
        <v>254</v>
      </c>
      <c r="F140" s="124" t="s">
        <v>255</v>
      </c>
      <c r="G140" s="125" t="s">
        <v>149</v>
      </c>
      <c r="H140" s="126">
        <v>2</v>
      </c>
      <c r="I140" s="127"/>
      <c r="J140" s="128">
        <f>ROUND(I140*H140,1)</f>
        <v>0</v>
      </c>
      <c r="K140" s="129"/>
      <c r="L140" s="27"/>
      <c r="M140" s="130" t="s">
        <v>1</v>
      </c>
      <c r="N140" s="131" t="s">
        <v>43</v>
      </c>
      <c r="P140" s="132">
        <f>O140*H140</f>
        <v>0</v>
      </c>
      <c r="Q140" s="132">
        <v>0</v>
      </c>
      <c r="R140" s="132">
        <f>Q140*H140</f>
        <v>0</v>
      </c>
      <c r="S140" s="132">
        <v>0</v>
      </c>
      <c r="T140" s="133">
        <f>S140*H140</f>
        <v>0</v>
      </c>
      <c r="AR140" s="134" t="s">
        <v>150</v>
      </c>
      <c r="AT140" s="134" t="s">
        <v>146</v>
      </c>
      <c r="AU140" s="134" t="s">
        <v>86</v>
      </c>
      <c r="AY140" s="12" t="s">
        <v>145</v>
      </c>
      <c r="BE140" s="135">
        <f>IF(N140="základní",J140,0)</f>
        <v>0</v>
      </c>
      <c r="BF140" s="135">
        <f>IF(N140="snížená",J140,0)</f>
        <v>0</v>
      </c>
      <c r="BG140" s="135">
        <f>IF(N140="zákl. přenesená",J140,0)</f>
        <v>0</v>
      </c>
      <c r="BH140" s="135">
        <f>IF(N140="sníž. přenesená",J140,0)</f>
        <v>0</v>
      </c>
      <c r="BI140" s="135">
        <f>IF(N140="nulová",J140,0)</f>
        <v>0</v>
      </c>
      <c r="BJ140" s="12" t="s">
        <v>86</v>
      </c>
      <c r="BK140" s="135">
        <f>ROUND(I140*H140,1)</f>
        <v>0</v>
      </c>
      <c r="BL140" s="12" t="s">
        <v>150</v>
      </c>
      <c r="BM140" s="134" t="s">
        <v>189</v>
      </c>
    </row>
    <row r="141" spans="2:65" s="1" customFormat="1" ht="16.5" customHeight="1">
      <c r="B141" s="27"/>
      <c r="C141" s="122" t="s">
        <v>191</v>
      </c>
      <c r="D141" s="122" t="s">
        <v>146</v>
      </c>
      <c r="E141" s="123" t="s">
        <v>256</v>
      </c>
      <c r="F141" s="124" t="s">
        <v>257</v>
      </c>
      <c r="G141" s="125" t="s">
        <v>149</v>
      </c>
      <c r="H141" s="126">
        <v>1</v>
      </c>
      <c r="I141" s="127"/>
      <c r="J141" s="128">
        <f>ROUND(I141*H141,1)</f>
        <v>0</v>
      </c>
      <c r="K141" s="129"/>
      <c r="L141" s="27"/>
      <c r="M141" s="130" t="s">
        <v>1</v>
      </c>
      <c r="N141" s="131" t="s">
        <v>43</v>
      </c>
      <c r="P141" s="132">
        <f>O141*H141</f>
        <v>0</v>
      </c>
      <c r="Q141" s="132">
        <v>0</v>
      </c>
      <c r="R141" s="132">
        <f>Q141*H141</f>
        <v>0</v>
      </c>
      <c r="S141" s="132">
        <v>0</v>
      </c>
      <c r="T141" s="133">
        <f>S141*H141</f>
        <v>0</v>
      </c>
      <c r="AR141" s="134" t="s">
        <v>150</v>
      </c>
      <c r="AT141" s="134" t="s">
        <v>146</v>
      </c>
      <c r="AU141" s="134" t="s">
        <v>86</v>
      </c>
      <c r="AY141" s="12" t="s">
        <v>145</v>
      </c>
      <c r="BE141" s="135">
        <f>IF(N141="základní",J141,0)</f>
        <v>0</v>
      </c>
      <c r="BF141" s="135">
        <f>IF(N141="snížená",J141,0)</f>
        <v>0</v>
      </c>
      <c r="BG141" s="135">
        <f>IF(N141="zákl. přenesená",J141,0)</f>
        <v>0</v>
      </c>
      <c r="BH141" s="135">
        <f>IF(N141="sníž. přenesená",J141,0)</f>
        <v>0</v>
      </c>
      <c r="BI141" s="135">
        <f>IF(N141="nulová",J141,0)</f>
        <v>0</v>
      </c>
      <c r="BJ141" s="12" t="s">
        <v>86</v>
      </c>
      <c r="BK141" s="135">
        <f>ROUND(I141*H141,1)</f>
        <v>0</v>
      </c>
      <c r="BL141" s="12" t="s">
        <v>150</v>
      </c>
      <c r="BM141" s="134" t="s">
        <v>194</v>
      </c>
    </row>
    <row r="142" spans="2:47" s="1" customFormat="1" ht="29.25">
      <c r="B142" s="27"/>
      <c r="D142" s="136" t="s">
        <v>151</v>
      </c>
      <c r="F142" s="137" t="s">
        <v>258</v>
      </c>
      <c r="I142" s="138"/>
      <c r="L142" s="27"/>
      <c r="M142" s="140"/>
      <c r="N142" s="141"/>
      <c r="O142" s="141"/>
      <c r="P142" s="141"/>
      <c r="Q142" s="141"/>
      <c r="R142" s="141"/>
      <c r="S142" s="141"/>
      <c r="T142" s="142"/>
      <c r="AT142" s="12" t="s">
        <v>151</v>
      </c>
      <c r="AU142" s="12" t="s">
        <v>86</v>
      </c>
    </row>
    <row r="143" spans="2:12" s="1" customFormat="1" ht="6.95" customHeight="1">
      <c r="B143" s="39"/>
      <c r="C143" s="40"/>
      <c r="D143" s="40"/>
      <c r="E143" s="40"/>
      <c r="F143" s="40"/>
      <c r="G143" s="40"/>
      <c r="H143" s="40"/>
      <c r="I143" s="40"/>
      <c r="J143" s="40"/>
      <c r="K143" s="40"/>
      <c r="L143" s="27"/>
    </row>
  </sheetData>
  <sheetProtection algorithmName="SHA-512" hashValue="Xc459tsynt7hiFx0J1S51l/99G53/UZFMiWByxz3466KZF9WOOWJT4aByzF0pri5GzGYJO54cWO7OoWNoEbhMw==" saltValue="CXl5W89ciYcsbzi38Rw5UFvsq5AJVaLUwmBj5xp48nvj2hrYhTO3WSvJC3krNKkhkpm3QTbs9rntxboWIKnKtA==" spinCount="100000" sheet="1" objects="1" scenarios="1" formatColumns="0" formatRows="0" autoFilter="0"/>
  <autoFilter ref="C118:K142"/>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100</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259</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ROUND(J120,1)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ROUND((SUM(BE120:BE168)),1)</f>
        <v>0</v>
      </c>
      <c r="I33" s="87">
        <v>0.21</v>
      </c>
      <c r="J33" s="86">
        <f>ROUND(((SUM(BE120:BE168))*I33),1)</f>
        <v>0</v>
      </c>
      <c r="L33" s="27"/>
    </row>
    <row r="34" spans="2:12" s="1" customFormat="1" ht="14.45" customHeight="1">
      <c r="B34" s="27"/>
      <c r="E34" s="22" t="s">
        <v>44</v>
      </c>
      <c r="F34" s="86">
        <f>ROUND((SUM(BF120:BF168)),1)</f>
        <v>0</v>
      </c>
      <c r="I34" s="87">
        <v>0.15</v>
      </c>
      <c r="J34" s="86">
        <f>ROUND(((SUM(BF120:BF168))*I34),1)</f>
        <v>0</v>
      </c>
      <c r="L34" s="27"/>
    </row>
    <row r="35" spans="2:12" s="1" customFormat="1" ht="14.45" customHeight="1" hidden="1">
      <c r="B35" s="27"/>
      <c r="E35" s="22" t="s">
        <v>45</v>
      </c>
      <c r="F35" s="86">
        <f>ROUND((SUM(BG120:BG168)),1)</f>
        <v>0</v>
      </c>
      <c r="I35" s="87">
        <v>0.21</v>
      </c>
      <c r="J35" s="86">
        <f>0</f>
        <v>0</v>
      </c>
      <c r="L35" s="27"/>
    </row>
    <row r="36" spans="2:12" s="1" customFormat="1" ht="14.45" customHeight="1" hidden="1">
      <c r="B36" s="27"/>
      <c r="E36" s="22" t="s">
        <v>46</v>
      </c>
      <c r="F36" s="86">
        <f>ROUND((SUM(BH120:BH168)),1)</f>
        <v>0</v>
      </c>
      <c r="I36" s="87">
        <v>0.15</v>
      </c>
      <c r="J36" s="86">
        <f>0</f>
        <v>0</v>
      </c>
      <c r="L36" s="27"/>
    </row>
    <row r="37" spans="2:12" s="1" customFormat="1" ht="14.45" customHeight="1" hidden="1">
      <c r="B37" s="27"/>
      <c r="E37" s="22" t="s">
        <v>47</v>
      </c>
      <c r="F37" s="86">
        <f>ROUND((SUM(BI120:BI168)),1)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LCH S13 - Laboratoř chemie S13</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J120</f>
        <v>0</v>
      </c>
      <c r="L96" s="27"/>
      <c r="AU96" s="12" t="s">
        <v>126</v>
      </c>
    </row>
    <row r="97" spans="2:12" s="8" customFormat="1" ht="24.95" customHeight="1">
      <c r="B97" s="99"/>
      <c r="D97" s="100" t="s">
        <v>260</v>
      </c>
      <c r="E97" s="101"/>
      <c r="F97" s="101"/>
      <c r="G97" s="101"/>
      <c r="H97" s="101"/>
      <c r="I97" s="101"/>
      <c r="J97" s="102">
        <f>J121</f>
        <v>0</v>
      </c>
      <c r="L97" s="99"/>
    </row>
    <row r="98" spans="2:12" s="8" customFormat="1" ht="24.95" customHeight="1">
      <c r="B98" s="99"/>
      <c r="D98" s="100" t="s">
        <v>261</v>
      </c>
      <c r="E98" s="101"/>
      <c r="F98" s="101"/>
      <c r="G98" s="101"/>
      <c r="H98" s="101"/>
      <c r="I98" s="101"/>
      <c r="J98" s="102">
        <f>J144</f>
        <v>0</v>
      </c>
      <c r="L98" s="99"/>
    </row>
    <row r="99" spans="2:12" s="8" customFormat="1" ht="24.95" customHeight="1">
      <c r="B99" s="99"/>
      <c r="D99" s="100" t="s">
        <v>262</v>
      </c>
      <c r="E99" s="101"/>
      <c r="F99" s="101"/>
      <c r="G99" s="101"/>
      <c r="H99" s="101"/>
      <c r="I99" s="101"/>
      <c r="J99" s="102">
        <f>J154</f>
        <v>0</v>
      </c>
      <c r="L99" s="99"/>
    </row>
    <row r="100" spans="2:12" s="8" customFormat="1" ht="24.95" customHeight="1">
      <c r="B100" s="99"/>
      <c r="D100" s="100" t="s">
        <v>263</v>
      </c>
      <c r="E100" s="101"/>
      <c r="F100" s="101"/>
      <c r="G100" s="101"/>
      <c r="H100" s="101"/>
      <c r="I100" s="101"/>
      <c r="J100" s="102">
        <f>J161</f>
        <v>0</v>
      </c>
      <c r="L100" s="99"/>
    </row>
    <row r="101" spans="2:12" s="1" customFormat="1" ht="21.75" customHeight="1">
      <c r="B101" s="27"/>
      <c r="L101" s="27"/>
    </row>
    <row r="102" spans="2:12" s="1" customFormat="1" ht="6.95" customHeight="1">
      <c r="B102" s="39"/>
      <c r="C102" s="40"/>
      <c r="D102" s="40"/>
      <c r="E102" s="40"/>
      <c r="F102" s="40"/>
      <c r="G102" s="40"/>
      <c r="H102" s="40"/>
      <c r="I102" s="40"/>
      <c r="J102" s="40"/>
      <c r="K102" s="40"/>
      <c r="L102" s="27"/>
    </row>
    <row r="106" spans="2:12" s="1" customFormat="1" ht="6.95" customHeight="1">
      <c r="B106" s="41"/>
      <c r="C106" s="42"/>
      <c r="D106" s="42"/>
      <c r="E106" s="42"/>
      <c r="F106" s="42"/>
      <c r="G106" s="42"/>
      <c r="H106" s="42"/>
      <c r="I106" s="42"/>
      <c r="J106" s="42"/>
      <c r="K106" s="42"/>
      <c r="L106" s="27"/>
    </row>
    <row r="107" spans="2:12" s="1" customFormat="1" ht="24.95" customHeight="1">
      <c r="B107" s="27"/>
      <c r="C107" s="16" t="s">
        <v>131</v>
      </c>
      <c r="L107" s="27"/>
    </row>
    <row r="108" spans="2:12" s="1" customFormat="1" ht="6.95" customHeight="1">
      <c r="B108" s="27"/>
      <c r="L108" s="27"/>
    </row>
    <row r="109" spans="2:12" s="1" customFormat="1" ht="12" customHeight="1">
      <c r="B109" s="27"/>
      <c r="C109" s="22" t="s">
        <v>16</v>
      </c>
      <c r="L109" s="27"/>
    </row>
    <row r="110" spans="2:12" s="1" customFormat="1" ht="16.5" customHeight="1">
      <c r="B110" s="27"/>
      <c r="E110" s="185" t="str">
        <f>E7</f>
        <v>Odborné učebny G Brandýs – Gymnázium J.S. Machara</v>
      </c>
      <c r="F110" s="186"/>
      <c r="G110" s="186"/>
      <c r="H110" s="186"/>
      <c r="L110" s="27"/>
    </row>
    <row r="111" spans="2:12" s="1" customFormat="1" ht="12" customHeight="1">
      <c r="B111" s="27"/>
      <c r="C111" s="22" t="s">
        <v>120</v>
      </c>
      <c r="L111" s="27"/>
    </row>
    <row r="112" spans="2:12" s="1" customFormat="1" ht="16.5" customHeight="1">
      <c r="B112" s="27"/>
      <c r="E112" s="151" t="str">
        <f>E9</f>
        <v>LCH S13 - Laboratoř chemie S13</v>
      </c>
      <c r="F112" s="187"/>
      <c r="G112" s="187"/>
      <c r="H112" s="187"/>
      <c r="L112" s="27"/>
    </row>
    <row r="113" spans="2:12" s="1" customFormat="1" ht="6.95" customHeight="1">
      <c r="B113" s="27"/>
      <c r="L113" s="27"/>
    </row>
    <row r="114" spans="2:12" s="1" customFormat="1" ht="12" customHeight="1">
      <c r="B114" s="27"/>
      <c r="C114" s="22" t="s">
        <v>20</v>
      </c>
      <c r="F114" s="20" t="str">
        <f>F12</f>
        <v xml:space="preserve">Gymnázium J. S. Machara, Královická 668  </v>
      </c>
      <c r="I114" s="22" t="s">
        <v>22</v>
      </c>
      <c r="J114" s="47" t="str">
        <f>IF(J12="","",J12)</f>
        <v>15. 5. 2022</v>
      </c>
      <c r="L114" s="27"/>
    </row>
    <row r="115" spans="2:12" s="1" customFormat="1" ht="6.95" customHeight="1">
      <c r="B115" s="27"/>
      <c r="L115" s="27"/>
    </row>
    <row r="116" spans="2:12" s="1" customFormat="1" ht="40.15" customHeight="1">
      <c r="B116" s="27"/>
      <c r="C116" s="22" t="s">
        <v>24</v>
      </c>
      <c r="F116" s="20" t="str">
        <f>E15</f>
        <v>Středočeský kraj, Praha 5, Zborovská 81/11</v>
      </c>
      <c r="I116" s="22" t="s">
        <v>31</v>
      </c>
      <c r="J116" s="25" t="str">
        <f>E21</f>
        <v>Stebau s.r.o., Jižní 870, 500 03 Hradec Králové</v>
      </c>
      <c r="L116" s="27"/>
    </row>
    <row r="117" spans="2:12" s="1" customFormat="1" ht="15.2" customHeight="1">
      <c r="B117" s="27"/>
      <c r="C117" s="22" t="s">
        <v>29</v>
      </c>
      <c r="F117" s="20" t="str">
        <f>IF(E18="","",E18)</f>
        <v>Vyplň údaj</v>
      </c>
      <c r="I117" s="22" t="s">
        <v>35</v>
      </c>
      <c r="J117" s="25" t="str">
        <f>E24</f>
        <v xml:space="preserve"> </v>
      </c>
      <c r="L117" s="27"/>
    </row>
    <row r="118" spans="2:12" s="1" customFormat="1" ht="10.35" customHeight="1">
      <c r="B118" s="27"/>
      <c r="L118" s="27"/>
    </row>
    <row r="119" spans="2:20" s="9" customFormat="1" ht="29.25" customHeight="1">
      <c r="B119" s="103"/>
      <c r="C119" s="104" t="s">
        <v>132</v>
      </c>
      <c r="D119" s="105" t="s">
        <v>63</v>
      </c>
      <c r="E119" s="105" t="s">
        <v>59</v>
      </c>
      <c r="F119" s="105" t="s">
        <v>60</v>
      </c>
      <c r="G119" s="105" t="s">
        <v>133</v>
      </c>
      <c r="H119" s="105" t="s">
        <v>134</v>
      </c>
      <c r="I119" s="105" t="s">
        <v>135</v>
      </c>
      <c r="J119" s="106" t="s">
        <v>124</v>
      </c>
      <c r="K119" s="107" t="s">
        <v>136</v>
      </c>
      <c r="L119" s="103"/>
      <c r="M119" s="54" t="s">
        <v>1</v>
      </c>
      <c r="N119" s="55" t="s">
        <v>42</v>
      </c>
      <c r="O119" s="55" t="s">
        <v>137</v>
      </c>
      <c r="P119" s="55" t="s">
        <v>138</v>
      </c>
      <c r="Q119" s="55" t="s">
        <v>139</v>
      </c>
      <c r="R119" s="55" t="s">
        <v>140</v>
      </c>
      <c r="S119" s="55" t="s">
        <v>141</v>
      </c>
      <c r="T119" s="56" t="s">
        <v>142</v>
      </c>
    </row>
    <row r="120" spans="2:63" s="1" customFormat="1" ht="22.9" customHeight="1">
      <c r="B120" s="27"/>
      <c r="C120" s="59" t="s">
        <v>143</v>
      </c>
      <c r="J120" s="108">
        <f>BK120</f>
        <v>0</v>
      </c>
      <c r="L120" s="27"/>
      <c r="M120" s="57"/>
      <c r="N120" s="48"/>
      <c r="O120" s="48"/>
      <c r="P120" s="109">
        <f>P121+P144+P154+P161</f>
        <v>0</v>
      </c>
      <c r="Q120" s="48"/>
      <c r="R120" s="109">
        <f>R121+R144+R154+R161</f>
        <v>0</v>
      </c>
      <c r="S120" s="48"/>
      <c r="T120" s="110">
        <f>T121+T144+T154+T161</f>
        <v>0</v>
      </c>
      <c r="AT120" s="12" t="s">
        <v>77</v>
      </c>
      <c r="AU120" s="12" t="s">
        <v>126</v>
      </c>
      <c r="BK120" s="111">
        <f>BK121+BK144+BK154+BK161</f>
        <v>0</v>
      </c>
    </row>
    <row r="121" spans="2:63" s="10" customFormat="1" ht="25.9" customHeight="1">
      <c r="B121" s="112"/>
      <c r="D121" s="113" t="s">
        <v>77</v>
      </c>
      <c r="E121" s="114" t="s">
        <v>86</v>
      </c>
      <c r="F121" s="114" t="s">
        <v>264</v>
      </c>
      <c r="I121" s="115"/>
      <c r="J121" s="116">
        <f>BK121</f>
        <v>0</v>
      </c>
      <c r="L121" s="112"/>
      <c r="M121" s="117"/>
      <c r="P121" s="118">
        <f>SUM(P122:P143)</f>
        <v>0</v>
      </c>
      <c r="R121" s="118">
        <f>SUM(R122:R143)</f>
        <v>0</v>
      </c>
      <c r="T121" s="119">
        <f>SUM(T122:T143)</f>
        <v>0</v>
      </c>
      <c r="AR121" s="113" t="s">
        <v>86</v>
      </c>
      <c r="AT121" s="120" t="s">
        <v>77</v>
      </c>
      <c r="AU121" s="120" t="s">
        <v>78</v>
      </c>
      <c r="AY121" s="113" t="s">
        <v>145</v>
      </c>
      <c r="BK121" s="121">
        <f>SUM(BK122:BK143)</f>
        <v>0</v>
      </c>
    </row>
    <row r="122" spans="2:65" s="1" customFormat="1" ht="21.75" customHeight="1">
      <c r="B122" s="27"/>
      <c r="C122" s="122" t="s">
        <v>86</v>
      </c>
      <c r="D122" s="122" t="s">
        <v>146</v>
      </c>
      <c r="E122" s="123" t="s">
        <v>265</v>
      </c>
      <c r="F122" s="124" t="s">
        <v>266</v>
      </c>
      <c r="G122" s="125" t="s">
        <v>149</v>
      </c>
      <c r="H122" s="126">
        <v>2</v>
      </c>
      <c r="I122" s="127"/>
      <c r="J122" s="128">
        <f>ROUND(I122*H122,1)</f>
        <v>0</v>
      </c>
      <c r="K122" s="129"/>
      <c r="L122" s="27"/>
      <c r="M122" s="130" t="s">
        <v>1</v>
      </c>
      <c r="N122" s="131" t="s">
        <v>43</v>
      </c>
      <c r="P122" s="132">
        <f>O122*H122</f>
        <v>0</v>
      </c>
      <c r="Q122" s="132">
        <v>0</v>
      </c>
      <c r="R122" s="132">
        <f>Q122*H122</f>
        <v>0</v>
      </c>
      <c r="S122" s="132">
        <v>0</v>
      </c>
      <c r="T122" s="133">
        <f>S122*H122</f>
        <v>0</v>
      </c>
      <c r="AR122" s="134" t="s">
        <v>150</v>
      </c>
      <c r="AT122" s="134" t="s">
        <v>146</v>
      </c>
      <c r="AU122" s="134" t="s">
        <v>86</v>
      </c>
      <c r="AY122" s="12" t="s">
        <v>145</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150</v>
      </c>
      <c r="BM122" s="134" t="s">
        <v>88</v>
      </c>
    </row>
    <row r="123" spans="2:47" s="1" customFormat="1" ht="302.25">
      <c r="B123" s="27"/>
      <c r="D123" s="136" t="s">
        <v>151</v>
      </c>
      <c r="F123" s="137" t="s">
        <v>267</v>
      </c>
      <c r="I123" s="138"/>
      <c r="L123" s="27"/>
      <c r="M123" s="139"/>
      <c r="T123" s="51"/>
      <c r="AT123" s="12" t="s">
        <v>151</v>
      </c>
      <c r="AU123" s="12" t="s">
        <v>86</v>
      </c>
    </row>
    <row r="124" spans="2:65" s="1" customFormat="1" ht="21.75" customHeight="1">
      <c r="B124" s="27"/>
      <c r="C124" s="122" t="s">
        <v>88</v>
      </c>
      <c r="D124" s="122" t="s">
        <v>146</v>
      </c>
      <c r="E124" s="123" t="s">
        <v>268</v>
      </c>
      <c r="F124" s="124" t="s">
        <v>269</v>
      </c>
      <c r="G124" s="125" t="s">
        <v>149</v>
      </c>
      <c r="H124" s="126">
        <v>2</v>
      </c>
      <c r="I124" s="127"/>
      <c r="J124" s="128">
        <f>ROUND(I124*H124,1)</f>
        <v>0</v>
      </c>
      <c r="K124" s="129"/>
      <c r="L124" s="27"/>
      <c r="M124" s="130" t="s">
        <v>1</v>
      </c>
      <c r="N124" s="131" t="s">
        <v>43</v>
      </c>
      <c r="P124" s="132">
        <f>O124*H124</f>
        <v>0</v>
      </c>
      <c r="Q124" s="132">
        <v>0</v>
      </c>
      <c r="R124" s="132">
        <f>Q124*H124</f>
        <v>0</v>
      </c>
      <c r="S124" s="132">
        <v>0</v>
      </c>
      <c r="T124" s="133">
        <f>S124*H124</f>
        <v>0</v>
      </c>
      <c r="AR124" s="134" t="s">
        <v>150</v>
      </c>
      <c r="AT124" s="134" t="s">
        <v>146</v>
      </c>
      <c r="AU124" s="134" t="s">
        <v>86</v>
      </c>
      <c r="AY124" s="12" t="s">
        <v>145</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150</v>
      </c>
      <c r="BM124" s="134" t="s">
        <v>150</v>
      </c>
    </row>
    <row r="125" spans="2:47" s="1" customFormat="1" ht="302.25">
      <c r="B125" s="27"/>
      <c r="D125" s="136" t="s">
        <v>151</v>
      </c>
      <c r="F125" s="137" t="s">
        <v>270</v>
      </c>
      <c r="I125" s="138"/>
      <c r="L125" s="27"/>
      <c r="M125" s="139"/>
      <c r="T125" s="51"/>
      <c r="AT125" s="12" t="s">
        <v>151</v>
      </c>
      <c r="AU125" s="12" t="s">
        <v>86</v>
      </c>
    </row>
    <row r="126" spans="2:65" s="1" customFormat="1" ht="16.5" customHeight="1">
      <c r="B126" s="27"/>
      <c r="C126" s="122" t="s">
        <v>156</v>
      </c>
      <c r="D126" s="122" t="s">
        <v>146</v>
      </c>
      <c r="E126" s="123" t="s">
        <v>271</v>
      </c>
      <c r="F126" s="124" t="s">
        <v>272</v>
      </c>
      <c r="G126" s="125" t="s">
        <v>273</v>
      </c>
      <c r="H126" s="126">
        <v>2</v>
      </c>
      <c r="I126" s="127"/>
      <c r="J126" s="128">
        <f>ROUND(I126*H126,1)</f>
        <v>0</v>
      </c>
      <c r="K126" s="129"/>
      <c r="L126" s="27"/>
      <c r="M126" s="130" t="s">
        <v>1</v>
      </c>
      <c r="N126" s="131" t="s">
        <v>43</v>
      </c>
      <c r="P126" s="132">
        <f>O126*H126</f>
        <v>0</v>
      </c>
      <c r="Q126" s="132">
        <v>0</v>
      </c>
      <c r="R126" s="132">
        <f>Q126*H126</f>
        <v>0</v>
      </c>
      <c r="S126" s="132">
        <v>0</v>
      </c>
      <c r="T126" s="133">
        <f>S126*H126</f>
        <v>0</v>
      </c>
      <c r="AR126" s="134" t="s">
        <v>150</v>
      </c>
      <c r="AT126" s="134" t="s">
        <v>146</v>
      </c>
      <c r="AU126" s="134" t="s">
        <v>86</v>
      </c>
      <c r="AY126" s="12" t="s">
        <v>145</v>
      </c>
      <c r="BE126" s="135">
        <f>IF(N126="základní",J126,0)</f>
        <v>0</v>
      </c>
      <c r="BF126" s="135">
        <f>IF(N126="snížená",J126,0)</f>
        <v>0</v>
      </c>
      <c r="BG126" s="135">
        <f>IF(N126="zákl. přenesená",J126,0)</f>
        <v>0</v>
      </c>
      <c r="BH126" s="135">
        <f>IF(N126="sníž. přenesená",J126,0)</f>
        <v>0</v>
      </c>
      <c r="BI126" s="135">
        <f>IF(N126="nulová",J126,0)</f>
        <v>0</v>
      </c>
      <c r="BJ126" s="12" t="s">
        <v>86</v>
      </c>
      <c r="BK126" s="135">
        <f>ROUND(I126*H126,1)</f>
        <v>0</v>
      </c>
      <c r="BL126" s="12" t="s">
        <v>150</v>
      </c>
      <c r="BM126" s="134" t="s">
        <v>157</v>
      </c>
    </row>
    <row r="127" spans="2:47" s="1" customFormat="1" ht="19.5">
      <c r="B127" s="27"/>
      <c r="D127" s="136" t="s">
        <v>151</v>
      </c>
      <c r="F127" s="137" t="s">
        <v>274</v>
      </c>
      <c r="I127" s="138"/>
      <c r="L127" s="27"/>
      <c r="M127" s="139"/>
      <c r="T127" s="51"/>
      <c r="AT127" s="12" t="s">
        <v>151</v>
      </c>
      <c r="AU127" s="12" t="s">
        <v>86</v>
      </c>
    </row>
    <row r="128" spans="2:65" s="1" customFormat="1" ht="16.5" customHeight="1">
      <c r="B128" s="27"/>
      <c r="C128" s="122" t="s">
        <v>150</v>
      </c>
      <c r="D128" s="122" t="s">
        <v>146</v>
      </c>
      <c r="E128" s="123" t="s">
        <v>275</v>
      </c>
      <c r="F128" s="124" t="s">
        <v>276</v>
      </c>
      <c r="G128" s="125" t="s">
        <v>149</v>
      </c>
      <c r="H128" s="126">
        <v>2</v>
      </c>
      <c r="I128" s="127"/>
      <c r="J128" s="128">
        <f>ROUND(I128*H128,1)</f>
        <v>0</v>
      </c>
      <c r="K128" s="129"/>
      <c r="L128" s="27"/>
      <c r="M128" s="130" t="s">
        <v>1</v>
      </c>
      <c r="N128" s="131" t="s">
        <v>43</v>
      </c>
      <c r="P128" s="132">
        <f>O128*H128</f>
        <v>0</v>
      </c>
      <c r="Q128" s="132">
        <v>0</v>
      </c>
      <c r="R128" s="132">
        <f>Q128*H128</f>
        <v>0</v>
      </c>
      <c r="S128" s="132">
        <v>0</v>
      </c>
      <c r="T128" s="133">
        <f>S128*H128</f>
        <v>0</v>
      </c>
      <c r="AR128" s="134" t="s">
        <v>150</v>
      </c>
      <c r="AT128" s="134" t="s">
        <v>146</v>
      </c>
      <c r="AU128" s="134" t="s">
        <v>86</v>
      </c>
      <c r="AY128" s="12" t="s">
        <v>145</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150</v>
      </c>
      <c r="BM128" s="134" t="s">
        <v>161</v>
      </c>
    </row>
    <row r="129" spans="2:47" s="1" customFormat="1" ht="273">
      <c r="B129" s="27"/>
      <c r="D129" s="136" t="s">
        <v>151</v>
      </c>
      <c r="F129" s="137" t="s">
        <v>277</v>
      </c>
      <c r="I129" s="138"/>
      <c r="L129" s="27"/>
      <c r="M129" s="139"/>
      <c r="T129" s="51"/>
      <c r="AT129" s="12" t="s">
        <v>151</v>
      </c>
      <c r="AU129" s="12" t="s">
        <v>86</v>
      </c>
    </row>
    <row r="130" spans="2:65" s="1" customFormat="1" ht="16.5" customHeight="1">
      <c r="B130" s="27"/>
      <c r="C130" s="122" t="s">
        <v>163</v>
      </c>
      <c r="D130" s="122" t="s">
        <v>146</v>
      </c>
      <c r="E130" s="123" t="s">
        <v>278</v>
      </c>
      <c r="F130" s="124" t="s">
        <v>279</v>
      </c>
      <c r="G130" s="125" t="s">
        <v>149</v>
      </c>
      <c r="H130" s="126">
        <v>4</v>
      </c>
      <c r="I130" s="127"/>
      <c r="J130" s="128">
        <f>ROUND(I130*H130,1)</f>
        <v>0</v>
      </c>
      <c r="K130" s="129"/>
      <c r="L130" s="27"/>
      <c r="M130" s="130" t="s">
        <v>1</v>
      </c>
      <c r="N130" s="131" t="s">
        <v>43</v>
      </c>
      <c r="P130" s="132">
        <f>O130*H130</f>
        <v>0</v>
      </c>
      <c r="Q130" s="132">
        <v>0</v>
      </c>
      <c r="R130" s="132">
        <f>Q130*H130</f>
        <v>0</v>
      </c>
      <c r="S130" s="132">
        <v>0</v>
      </c>
      <c r="T130" s="133">
        <f>S130*H130</f>
        <v>0</v>
      </c>
      <c r="AR130" s="134" t="s">
        <v>150</v>
      </c>
      <c r="AT130" s="134" t="s">
        <v>146</v>
      </c>
      <c r="AU130" s="134" t="s">
        <v>86</v>
      </c>
      <c r="AY130" s="12" t="s">
        <v>145</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150</v>
      </c>
      <c r="BM130" s="134" t="s">
        <v>166</v>
      </c>
    </row>
    <row r="131" spans="2:47" s="1" customFormat="1" ht="39">
      <c r="B131" s="27"/>
      <c r="D131" s="136" t="s">
        <v>151</v>
      </c>
      <c r="F131" s="137" t="s">
        <v>280</v>
      </c>
      <c r="I131" s="138"/>
      <c r="L131" s="27"/>
      <c r="M131" s="139"/>
      <c r="T131" s="51"/>
      <c r="AT131" s="12" t="s">
        <v>151</v>
      </c>
      <c r="AU131" s="12" t="s">
        <v>86</v>
      </c>
    </row>
    <row r="132" spans="2:65" s="1" customFormat="1" ht="16.5" customHeight="1">
      <c r="B132" s="27"/>
      <c r="C132" s="122" t="s">
        <v>157</v>
      </c>
      <c r="D132" s="122" t="s">
        <v>146</v>
      </c>
      <c r="E132" s="123" t="s">
        <v>281</v>
      </c>
      <c r="F132" s="124" t="s">
        <v>282</v>
      </c>
      <c r="G132" s="125" t="s">
        <v>149</v>
      </c>
      <c r="H132" s="126">
        <v>4</v>
      </c>
      <c r="I132" s="127"/>
      <c r="J132" s="128">
        <f>ROUND(I132*H132,1)</f>
        <v>0</v>
      </c>
      <c r="K132" s="129"/>
      <c r="L132" s="27"/>
      <c r="M132" s="130" t="s">
        <v>1</v>
      </c>
      <c r="N132" s="131" t="s">
        <v>43</v>
      </c>
      <c r="P132" s="132">
        <f>O132*H132</f>
        <v>0</v>
      </c>
      <c r="Q132" s="132">
        <v>0</v>
      </c>
      <c r="R132" s="132">
        <f>Q132*H132</f>
        <v>0</v>
      </c>
      <c r="S132" s="132">
        <v>0</v>
      </c>
      <c r="T132" s="133">
        <f>S132*H132</f>
        <v>0</v>
      </c>
      <c r="AR132" s="134" t="s">
        <v>150</v>
      </c>
      <c r="AT132" s="134" t="s">
        <v>146</v>
      </c>
      <c r="AU132" s="134" t="s">
        <v>86</v>
      </c>
      <c r="AY132" s="12" t="s">
        <v>145</v>
      </c>
      <c r="BE132" s="135">
        <f>IF(N132="základní",J132,0)</f>
        <v>0</v>
      </c>
      <c r="BF132" s="135">
        <f>IF(N132="snížená",J132,0)</f>
        <v>0</v>
      </c>
      <c r="BG132" s="135">
        <f>IF(N132="zákl. přenesená",J132,0)</f>
        <v>0</v>
      </c>
      <c r="BH132" s="135">
        <f>IF(N132="sníž. přenesená",J132,0)</f>
        <v>0</v>
      </c>
      <c r="BI132" s="135">
        <f>IF(N132="nulová",J132,0)</f>
        <v>0</v>
      </c>
      <c r="BJ132" s="12" t="s">
        <v>86</v>
      </c>
      <c r="BK132" s="135">
        <f>ROUND(I132*H132,1)</f>
        <v>0</v>
      </c>
      <c r="BL132" s="12" t="s">
        <v>150</v>
      </c>
      <c r="BM132" s="134" t="s">
        <v>170</v>
      </c>
    </row>
    <row r="133" spans="2:47" s="1" customFormat="1" ht="48.75">
      <c r="B133" s="27"/>
      <c r="D133" s="136" t="s">
        <v>151</v>
      </c>
      <c r="F133" s="137" t="s">
        <v>283</v>
      </c>
      <c r="I133" s="138"/>
      <c r="L133" s="27"/>
      <c r="M133" s="139"/>
      <c r="T133" s="51"/>
      <c r="AT133" s="12" t="s">
        <v>151</v>
      </c>
      <c r="AU133" s="12" t="s">
        <v>86</v>
      </c>
    </row>
    <row r="134" spans="2:65" s="1" customFormat="1" ht="16.5" customHeight="1">
      <c r="B134" s="27"/>
      <c r="C134" s="122" t="s">
        <v>172</v>
      </c>
      <c r="D134" s="122" t="s">
        <v>146</v>
      </c>
      <c r="E134" s="123" t="s">
        <v>284</v>
      </c>
      <c r="F134" s="124" t="s">
        <v>285</v>
      </c>
      <c r="G134" s="125" t="s">
        <v>149</v>
      </c>
      <c r="H134" s="126">
        <v>8</v>
      </c>
      <c r="I134" s="127"/>
      <c r="J134" s="128">
        <f>ROUND(I134*H134,1)</f>
        <v>0</v>
      </c>
      <c r="K134" s="129"/>
      <c r="L134" s="27"/>
      <c r="M134" s="130" t="s">
        <v>1</v>
      </c>
      <c r="N134" s="131" t="s">
        <v>43</v>
      </c>
      <c r="P134" s="132">
        <f>O134*H134</f>
        <v>0</v>
      </c>
      <c r="Q134" s="132">
        <v>0</v>
      </c>
      <c r="R134" s="132">
        <f>Q134*H134</f>
        <v>0</v>
      </c>
      <c r="S134" s="132">
        <v>0</v>
      </c>
      <c r="T134" s="133">
        <f>S134*H134</f>
        <v>0</v>
      </c>
      <c r="AR134" s="134" t="s">
        <v>150</v>
      </c>
      <c r="AT134" s="134" t="s">
        <v>146</v>
      </c>
      <c r="AU134" s="134" t="s">
        <v>86</v>
      </c>
      <c r="AY134" s="12" t="s">
        <v>145</v>
      </c>
      <c r="BE134" s="135">
        <f>IF(N134="základní",J134,0)</f>
        <v>0</v>
      </c>
      <c r="BF134" s="135">
        <f>IF(N134="snížená",J134,0)</f>
        <v>0</v>
      </c>
      <c r="BG134" s="135">
        <f>IF(N134="zákl. přenesená",J134,0)</f>
        <v>0</v>
      </c>
      <c r="BH134" s="135">
        <f>IF(N134="sníž. přenesená",J134,0)</f>
        <v>0</v>
      </c>
      <c r="BI134" s="135">
        <f>IF(N134="nulová",J134,0)</f>
        <v>0</v>
      </c>
      <c r="BJ134" s="12" t="s">
        <v>86</v>
      </c>
      <c r="BK134" s="135">
        <f>ROUND(I134*H134,1)</f>
        <v>0</v>
      </c>
      <c r="BL134" s="12" t="s">
        <v>150</v>
      </c>
      <c r="BM134" s="134" t="s">
        <v>175</v>
      </c>
    </row>
    <row r="135" spans="2:65" s="1" customFormat="1" ht="16.5" customHeight="1">
      <c r="B135" s="27"/>
      <c r="C135" s="122" t="s">
        <v>161</v>
      </c>
      <c r="D135" s="122" t="s">
        <v>146</v>
      </c>
      <c r="E135" s="123" t="s">
        <v>286</v>
      </c>
      <c r="F135" s="124" t="s">
        <v>287</v>
      </c>
      <c r="G135" s="125" t="s">
        <v>149</v>
      </c>
      <c r="H135" s="126">
        <v>8</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179</v>
      </c>
    </row>
    <row r="136" spans="2:65" s="1" customFormat="1" ht="16.5" customHeight="1">
      <c r="B136" s="27"/>
      <c r="C136" s="122" t="s">
        <v>181</v>
      </c>
      <c r="D136" s="122" t="s">
        <v>146</v>
      </c>
      <c r="E136" s="123" t="s">
        <v>288</v>
      </c>
      <c r="F136" s="124" t="s">
        <v>289</v>
      </c>
      <c r="G136" s="125" t="s">
        <v>149</v>
      </c>
      <c r="H136" s="126">
        <v>2</v>
      </c>
      <c r="I136" s="127"/>
      <c r="J136" s="128">
        <f>ROUND(I136*H136,1)</f>
        <v>0</v>
      </c>
      <c r="K136" s="129"/>
      <c r="L136" s="27"/>
      <c r="M136" s="130" t="s">
        <v>1</v>
      </c>
      <c r="N136" s="131" t="s">
        <v>43</v>
      </c>
      <c r="P136" s="132">
        <f>O136*H136</f>
        <v>0</v>
      </c>
      <c r="Q136" s="132">
        <v>0</v>
      </c>
      <c r="R136" s="132">
        <f>Q136*H136</f>
        <v>0</v>
      </c>
      <c r="S136" s="132">
        <v>0</v>
      </c>
      <c r="T136" s="133">
        <f>S136*H136</f>
        <v>0</v>
      </c>
      <c r="AR136" s="134" t="s">
        <v>150</v>
      </c>
      <c r="AT136" s="134" t="s">
        <v>146</v>
      </c>
      <c r="AU136" s="134" t="s">
        <v>86</v>
      </c>
      <c r="AY136" s="12" t="s">
        <v>145</v>
      </c>
      <c r="BE136" s="135">
        <f>IF(N136="základní",J136,0)</f>
        <v>0</v>
      </c>
      <c r="BF136" s="135">
        <f>IF(N136="snížená",J136,0)</f>
        <v>0</v>
      </c>
      <c r="BG136" s="135">
        <f>IF(N136="zákl. přenesená",J136,0)</f>
        <v>0</v>
      </c>
      <c r="BH136" s="135">
        <f>IF(N136="sníž. přenesená",J136,0)</f>
        <v>0</v>
      </c>
      <c r="BI136" s="135">
        <f>IF(N136="nulová",J136,0)</f>
        <v>0</v>
      </c>
      <c r="BJ136" s="12" t="s">
        <v>86</v>
      </c>
      <c r="BK136" s="135">
        <f>ROUND(I136*H136,1)</f>
        <v>0</v>
      </c>
      <c r="BL136" s="12" t="s">
        <v>150</v>
      </c>
      <c r="BM136" s="134" t="s">
        <v>184</v>
      </c>
    </row>
    <row r="137" spans="2:47" s="1" customFormat="1" ht="87.75">
      <c r="B137" s="27"/>
      <c r="D137" s="136" t="s">
        <v>151</v>
      </c>
      <c r="F137" s="137" t="s">
        <v>290</v>
      </c>
      <c r="I137" s="138"/>
      <c r="L137" s="27"/>
      <c r="M137" s="139"/>
      <c r="T137" s="51"/>
      <c r="AT137" s="12" t="s">
        <v>151</v>
      </c>
      <c r="AU137" s="12" t="s">
        <v>86</v>
      </c>
    </row>
    <row r="138" spans="2:65" s="1" customFormat="1" ht="16.5" customHeight="1">
      <c r="B138" s="27"/>
      <c r="C138" s="122" t="s">
        <v>166</v>
      </c>
      <c r="D138" s="122" t="s">
        <v>146</v>
      </c>
      <c r="E138" s="123" t="s">
        <v>291</v>
      </c>
      <c r="F138" s="124" t="s">
        <v>292</v>
      </c>
      <c r="G138" s="125" t="s">
        <v>149</v>
      </c>
      <c r="H138" s="126">
        <v>8</v>
      </c>
      <c r="I138" s="127"/>
      <c r="J138" s="128">
        <f>ROUND(I138*H138,1)</f>
        <v>0</v>
      </c>
      <c r="K138" s="129"/>
      <c r="L138" s="27"/>
      <c r="M138" s="130" t="s">
        <v>1</v>
      </c>
      <c r="N138" s="131" t="s">
        <v>43</v>
      </c>
      <c r="P138" s="132">
        <f>O138*H138</f>
        <v>0</v>
      </c>
      <c r="Q138" s="132">
        <v>0</v>
      </c>
      <c r="R138" s="132">
        <f>Q138*H138</f>
        <v>0</v>
      </c>
      <c r="S138" s="132">
        <v>0</v>
      </c>
      <c r="T138" s="133">
        <f>S138*H138</f>
        <v>0</v>
      </c>
      <c r="AR138" s="134" t="s">
        <v>150</v>
      </c>
      <c r="AT138" s="134" t="s">
        <v>146</v>
      </c>
      <c r="AU138" s="134" t="s">
        <v>86</v>
      </c>
      <c r="AY138" s="12" t="s">
        <v>145</v>
      </c>
      <c r="BE138" s="135">
        <f>IF(N138="základní",J138,0)</f>
        <v>0</v>
      </c>
      <c r="BF138" s="135">
        <f>IF(N138="snížená",J138,0)</f>
        <v>0</v>
      </c>
      <c r="BG138" s="135">
        <f>IF(N138="zákl. přenesená",J138,0)</f>
        <v>0</v>
      </c>
      <c r="BH138" s="135">
        <f>IF(N138="sníž. přenesená",J138,0)</f>
        <v>0</v>
      </c>
      <c r="BI138" s="135">
        <f>IF(N138="nulová",J138,0)</f>
        <v>0</v>
      </c>
      <c r="BJ138" s="12" t="s">
        <v>86</v>
      </c>
      <c r="BK138" s="135">
        <f>ROUND(I138*H138,1)</f>
        <v>0</v>
      </c>
      <c r="BL138" s="12" t="s">
        <v>150</v>
      </c>
      <c r="BM138" s="134" t="s">
        <v>189</v>
      </c>
    </row>
    <row r="139" spans="2:47" s="1" customFormat="1" ht="29.25">
      <c r="B139" s="27"/>
      <c r="D139" s="136" t="s">
        <v>151</v>
      </c>
      <c r="F139" s="137" t="s">
        <v>293</v>
      </c>
      <c r="I139" s="138"/>
      <c r="L139" s="27"/>
      <c r="M139" s="139"/>
      <c r="T139" s="51"/>
      <c r="AT139" s="12" t="s">
        <v>151</v>
      </c>
      <c r="AU139" s="12" t="s">
        <v>86</v>
      </c>
    </row>
    <row r="140" spans="2:65" s="1" customFormat="1" ht="16.5" customHeight="1">
      <c r="B140" s="27"/>
      <c r="C140" s="122" t="s">
        <v>191</v>
      </c>
      <c r="D140" s="122" t="s">
        <v>146</v>
      </c>
      <c r="E140" s="123" t="s">
        <v>168</v>
      </c>
      <c r="F140" s="124" t="s">
        <v>169</v>
      </c>
      <c r="G140" s="125" t="s">
        <v>149</v>
      </c>
      <c r="H140" s="126">
        <v>9</v>
      </c>
      <c r="I140" s="127"/>
      <c r="J140" s="128">
        <f>ROUND(I140*H140,1)</f>
        <v>0</v>
      </c>
      <c r="K140" s="129"/>
      <c r="L140" s="27"/>
      <c r="M140" s="130" t="s">
        <v>1</v>
      </c>
      <c r="N140" s="131" t="s">
        <v>43</v>
      </c>
      <c r="P140" s="132">
        <f>O140*H140</f>
        <v>0</v>
      </c>
      <c r="Q140" s="132">
        <v>0</v>
      </c>
      <c r="R140" s="132">
        <f>Q140*H140</f>
        <v>0</v>
      </c>
      <c r="S140" s="132">
        <v>0</v>
      </c>
      <c r="T140" s="133">
        <f>S140*H140</f>
        <v>0</v>
      </c>
      <c r="AR140" s="134" t="s">
        <v>150</v>
      </c>
      <c r="AT140" s="134" t="s">
        <v>146</v>
      </c>
      <c r="AU140" s="134" t="s">
        <v>86</v>
      </c>
      <c r="AY140" s="12" t="s">
        <v>145</v>
      </c>
      <c r="BE140" s="135">
        <f>IF(N140="základní",J140,0)</f>
        <v>0</v>
      </c>
      <c r="BF140" s="135">
        <f>IF(N140="snížená",J140,0)</f>
        <v>0</v>
      </c>
      <c r="BG140" s="135">
        <f>IF(N140="zákl. přenesená",J140,0)</f>
        <v>0</v>
      </c>
      <c r="BH140" s="135">
        <f>IF(N140="sníž. přenesená",J140,0)</f>
        <v>0</v>
      </c>
      <c r="BI140" s="135">
        <f>IF(N140="nulová",J140,0)</f>
        <v>0</v>
      </c>
      <c r="BJ140" s="12" t="s">
        <v>86</v>
      </c>
      <c r="BK140" s="135">
        <f>ROUND(I140*H140,1)</f>
        <v>0</v>
      </c>
      <c r="BL140" s="12" t="s">
        <v>150</v>
      </c>
      <c r="BM140" s="134" t="s">
        <v>194</v>
      </c>
    </row>
    <row r="141" spans="2:65" s="1" customFormat="1" ht="16.5" customHeight="1">
      <c r="B141" s="27"/>
      <c r="C141" s="122" t="s">
        <v>170</v>
      </c>
      <c r="D141" s="122" t="s">
        <v>146</v>
      </c>
      <c r="E141" s="123" t="s">
        <v>254</v>
      </c>
      <c r="F141" s="124" t="s">
        <v>255</v>
      </c>
      <c r="G141" s="125" t="s">
        <v>149</v>
      </c>
      <c r="H141" s="126">
        <v>32</v>
      </c>
      <c r="I141" s="127"/>
      <c r="J141" s="128">
        <f>ROUND(I141*H141,1)</f>
        <v>0</v>
      </c>
      <c r="K141" s="129"/>
      <c r="L141" s="27"/>
      <c r="M141" s="130" t="s">
        <v>1</v>
      </c>
      <c r="N141" s="131" t="s">
        <v>43</v>
      </c>
      <c r="P141" s="132">
        <f>O141*H141</f>
        <v>0</v>
      </c>
      <c r="Q141" s="132">
        <v>0</v>
      </c>
      <c r="R141" s="132">
        <f>Q141*H141</f>
        <v>0</v>
      </c>
      <c r="S141" s="132">
        <v>0</v>
      </c>
      <c r="T141" s="133">
        <f>S141*H141</f>
        <v>0</v>
      </c>
      <c r="AR141" s="134" t="s">
        <v>150</v>
      </c>
      <c r="AT141" s="134" t="s">
        <v>146</v>
      </c>
      <c r="AU141" s="134" t="s">
        <v>86</v>
      </c>
      <c r="AY141" s="12" t="s">
        <v>145</v>
      </c>
      <c r="BE141" s="135">
        <f>IF(N141="základní",J141,0)</f>
        <v>0</v>
      </c>
      <c r="BF141" s="135">
        <f>IF(N141="snížená",J141,0)</f>
        <v>0</v>
      </c>
      <c r="BG141" s="135">
        <f>IF(N141="zákl. přenesená",J141,0)</f>
        <v>0</v>
      </c>
      <c r="BH141" s="135">
        <f>IF(N141="sníž. přenesená",J141,0)</f>
        <v>0</v>
      </c>
      <c r="BI141" s="135">
        <f>IF(N141="nulová",J141,0)</f>
        <v>0</v>
      </c>
      <c r="BJ141" s="12" t="s">
        <v>86</v>
      </c>
      <c r="BK141" s="135">
        <f>ROUND(I141*H141,1)</f>
        <v>0</v>
      </c>
      <c r="BL141" s="12" t="s">
        <v>150</v>
      </c>
      <c r="BM141" s="134" t="s">
        <v>199</v>
      </c>
    </row>
    <row r="142" spans="2:65" s="1" customFormat="1" ht="16.5" customHeight="1">
      <c r="B142" s="27"/>
      <c r="C142" s="122" t="s">
        <v>294</v>
      </c>
      <c r="D142" s="122" t="s">
        <v>146</v>
      </c>
      <c r="E142" s="123" t="s">
        <v>295</v>
      </c>
      <c r="F142" s="124" t="s">
        <v>296</v>
      </c>
      <c r="G142" s="125" t="s">
        <v>149</v>
      </c>
      <c r="H142" s="126">
        <v>2</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297</v>
      </c>
    </row>
    <row r="143" spans="2:47" s="1" customFormat="1" ht="29.25">
      <c r="B143" s="27"/>
      <c r="D143" s="136" t="s">
        <v>151</v>
      </c>
      <c r="F143" s="137" t="s">
        <v>258</v>
      </c>
      <c r="I143" s="138"/>
      <c r="L143" s="27"/>
      <c r="M143" s="139"/>
      <c r="T143" s="51"/>
      <c r="AT143" s="12" t="s">
        <v>151</v>
      </c>
      <c r="AU143" s="12" t="s">
        <v>86</v>
      </c>
    </row>
    <row r="144" spans="2:63" s="10" customFormat="1" ht="25.9" customHeight="1">
      <c r="B144" s="112"/>
      <c r="D144" s="113" t="s">
        <v>77</v>
      </c>
      <c r="E144" s="114" t="s">
        <v>88</v>
      </c>
      <c r="F144" s="114" t="s">
        <v>298</v>
      </c>
      <c r="I144" s="115"/>
      <c r="J144" s="116">
        <f>BK144</f>
        <v>0</v>
      </c>
      <c r="L144" s="112"/>
      <c r="M144" s="117"/>
      <c r="P144" s="118">
        <f>SUM(P145:P153)</f>
        <v>0</v>
      </c>
      <c r="R144" s="118">
        <f>SUM(R145:R153)</f>
        <v>0</v>
      </c>
      <c r="T144" s="119">
        <f>SUM(T145:T153)</f>
        <v>0</v>
      </c>
      <c r="AR144" s="113" t="s">
        <v>86</v>
      </c>
      <c r="AT144" s="120" t="s">
        <v>77</v>
      </c>
      <c r="AU144" s="120" t="s">
        <v>78</v>
      </c>
      <c r="AY144" s="113" t="s">
        <v>145</v>
      </c>
      <c r="BK144" s="121">
        <f>SUM(BK145:BK153)</f>
        <v>0</v>
      </c>
    </row>
    <row r="145" spans="2:65" s="1" customFormat="1" ht="16.5" customHeight="1">
      <c r="B145" s="27"/>
      <c r="C145" s="122" t="s">
        <v>175</v>
      </c>
      <c r="D145" s="122" t="s">
        <v>146</v>
      </c>
      <c r="E145" s="123" t="s">
        <v>299</v>
      </c>
      <c r="F145" s="124" t="s">
        <v>300</v>
      </c>
      <c r="G145" s="125" t="s">
        <v>149</v>
      </c>
      <c r="H145" s="126">
        <v>1</v>
      </c>
      <c r="I145" s="127"/>
      <c r="J145" s="128">
        <f>ROUND(I145*H145,1)</f>
        <v>0</v>
      </c>
      <c r="K145" s="129"/>
      <c r="L145" s="27"/>
      <c r="M145" s="130" t="s">
        <v>1</v>
      </c>
      <c r="N145" s="131" t="s">
        <v>43</v>
      </c>
      <c r="P145" s="132">
        <f>O145*H145</f>
        <v>0</v>
      </c>
      <c r="Q145" s="132">
        <v>0</v>
      </c>
      <c r="R145" s="132">
        <f>Q145*H145</f>
        <v>0</v>
      </c>
      <c r="S145" s="132">
        <v>0</v>
      </c>
      <c r="T145" s="133">
        <f>S145*H145</f>
        <v>0</v>
      </c>
      <c r="AR145" s="134" t="s">
        <v>150</v>
      </c>
      <c r="AT145" s="134" t="s">
        <v>146</v>
      </c>
      <c r="AU145" s="134" t="s">
        <v>86</v>
      </c>
      <c r="AY145" s="12" t="s">
        <v>145</v>
      </c>
      <c r="BE145" s="135">
        <f>IF(N145="základní",J145,0)</f>
        <v>0</v>
      </c>
      <c r="BF145" s="135">
        <f>IF(N145="snížená",J145,0)</f>
        <v>0</v>
      </c>
      <c r="BG145" s="135">
        <f>IF(N145="zákl. přenesená",J145,0)</f>
        <v>0</v>
      </c>
      <c r="BH145" s="135">
        <f>IF(N145="sníž. přenesená",J145,0)</f>
        <v>0</v>
      </c>
      <c r="BI145" s="135">
        <f>IF(N145="nulová",J145,0)</f>
        <v>0</v>
      </c>
      <c r="BJ145" s="12" t="s">
        <v>86</v>
      </c>
      <c r="BK145" s="135">
        <f>ROUND(I145*H145,1)</f>
        <v>0</v>
      </c>
      <c r="BL145" s="12" t="s">
        <v>150</v>
      </c>
      <c r="BM145" s="134" t="s">
        <v>301</v>
      </c>
    </row>
    <row r="146" spans="2:47" s="1" customFormat="1" ht="390">
      <c r="B146" s="27"/>
      <c r="D146" s="136" t="s">
        <v>151</v>
      </c>
      <c r="F146" s="137" t="s">
        <v>302</v>
      </c>
      <c r="I146" s="138"/>
      <c r="L146" s="27"/>
      <c r="M146" s="139"/>
      <c r="T146" s="51"/>
      <c r="AT146" s="12" t="s">
        <v>151</v>
      </c>
      <c r="AU146" s="12" t="s">
        <v>86</v>
      </c>
    </row>
    <row r="147" spans="2:65" s="1" customFormat="1" ht="16.5" customHeight="1">
      <c r="B147" s="27"/>
      <c r="C147" s="122" t="s">
        <v>8</v>
      </c>
      <c r="D147" s="122" t="s">
        <v>146</v>
      </c>
      <c r="E147" s="123" t="s">
        <v>254</v>
      </c>
      <c r="F147" s="124" t="s">
        <v>255</v>
      </c>
      <c r="G147" s="125" t="s">
        <v>149</v>
      </c>
      <c r="H147" s="126">
        <v>2</v>
      </c>
      <c r="I147" s="127"/>
      <c r="J147" s="128">
        <f>ROUND(I147*H147,1)</f>
        <v>0</v>
      </c>
      <c r="K147" s="129"/>
      <c r="L147" s="27"/>
      <c r="M147" s="130" t="s">
        <v>1</v>
      </c>
      <c r="N147" s="131" t="s">
        <v>43</v>
      </c>
      <c r="P147" s="132">
        <f>O147*H147</f>
        <v>0</v>
      </c>
      <c r="Q147" s="132">
        <v>0</v>
      </c>
      <c r="R147" s="132">
        <f>Q147*H147</f>
        <v>0</v>
      </c>
      <c r="S147" s="132">
        <v>0</v>
      </c>
      <c r="T147" s="133">
        <f>S147*H147</f>
        <v>0</v>
      </c>
      <c r="AR147" s="134" t="s">
        <v>150</v>
      </c>
      <c r="AT147" s="134" t="s">
        <v>146</v>
      </c>
      <c r="AU147" s="134" t="s">
        <v>86</v>
      </c>
      <c r="AY147" s="12" t="s">
        <v>145</v>
      </c>
      <c r="BE147" s="135">
        <f>IF(N147="základní",J147,0)</f>
        <v>0</v>
      </c>
      <c r="BF147" s="135">
        <f>IF(N147="snížená",J147,0)</f>
        <v>0</v>
      </c>
      <c r="BG147" s="135">
        <f>IF(N147="zákl. přenesená",J147,0)</f>
        <v>0</v>
      </c>
      <c r="BH147" s="135">
        <f>IF(N147="sníž. přenesená",J147,0)</f>
        <v>0</v>
      </c>
      <c r="BI147" s="135">
        <f>IF(N147="nulová",J147,0)</f>
        <v>0</v>
      </c>
      <c r="BJ147" s="12" t="s">
        <v>86</v>
      </c>
      <c r="BK147" s="135">
        <f>ROUND(I147*H147,1)</f>
        <v>0</v>
      </c>
      <c r="BL147" s="12" t="s">
        <v>150</v>
      </c>
      <c r="BM147" s="134" t="s">
        <v>303</v>
      </c>
    </row>
    <row r="148" spans="2:65" s="1" customFormat="1" ht="24.2" customHeight="1">
      <c r="B148" s="27"/>
      <c r="C148" s="122" t="s">
        <v>179</v>
      </c>
      <c r="D148" s="122" t="s">
        <v>146</v>
      </c>
      <c r="E148" s="123" t="s">
        <v>304</v>
      </c>
      <c r="F148" s="124" t="s">
        <v>305</v>
      </c>
      <c r="G148" s="125" t="s">
        <v>149</v>
      </c>
      <c r="H148" s="126">
        <v>1</v>
      </c>
      <c r="I148" s="127"/>
      <c r="J148" s="128">
        <f>ROUND(I148*H148,1)</f>
        <v>0</v>
      </c>
      <c r="K148" s="129"/>
      <c r="L148" s="27"/>
      <c r="M148" s="130" t="s">
        <v>1</v>
      </c>
      <c r="N148" s="131" t="s">
        <v>43</v>
      </c>
      <c r="P148" s="132">
        <f>O148*H148</f>
        <v>0</v>
      </c>
      <c r="Q148" s="132">
        <v>0</v>
      </c>
      <c r="R148" s="132">
        <f>Q148*H148</f>
        <v>0</v>
      </c>
      <c r="S148" s="132">
        <v>0</v>
      </c>
      <c r="T148" s="133">
        <f>S148*H148</f>
        <v>0</v>
      </c>
      <c r="AR148" s="134" t="s">
        <v>150</v>
      </c>
      <c r="AT148" s="134" t="s">
        <v>146</v>
      </c>
      <c r="AU148" s="134" t="s">
        <v>86</v>
      </c>
      <c r="AY148" s="12" t="s">
        <v>145</v>
      </c>
      <c r="BE148" s="135">
        <f>IF(N148="základní",J148,0)</f>
        <v>0</v>
      </c>
      <c r="BF148" s="135">
        <f>IF(N148="snížená",J148,0)</f>
        <v>0</v>
      </c>
      <c r="BG148" s="135">
        <f>IF(N148="zákl. přenesená",J148,0)</f>
        <v>0</v>
      </c>
      <c r="BH148" s="135">
        <f>IF(N148="sníž. přenesená",J148,0)</f>
        <v>0</v>
      </c>
      <c r="BI148" s="135">
        <f>IF(N148="nulová",J148,0)</f>
        <v>0</v>
      </c>
      <c r="BJ148" s="12" t="s">
        <v>86</v>
      </c>
      <c r="BK148" s="135">
        <f>ROUND(I148*H148,1)</f>
        <v>0</v>
      </c>
      <c r="BL148" s="12" t="s">
        <v>150</v>
      </c>
      <c r="BM148" s="134" t="s">
        <v>306</v>
      </c>
    </row>
    <row r="149" spans="2:47" s="1" customFormat="1" ht="29.25">
      <c r="B149" s="27"/>
      <c r="D149" s="136" t="s">
        <v>151</v>
      </c>
      <c r="F149" s="137" t="s">
        <v>258</v>
      </c>
      <c r="I149" s="138"/>
      <c r="L149" s="27"/>
      <c r="M149" s="139"/>
      <c r="T149" s="51"/>
      <c r="AT149" s="12" t="s">
        <v>151</v>
      </c>
      <c r="AU149" s="12" t="s">
        <v>86</v>
      </c>
    </row>
    <row r="150" spans="2:65" s="1" customFormat="1" ht="16.5" customHeight="1">
      <c r="B150" s="27"/>
      <c r="C150" s="122" t="s">
        <v>307</v>
      </c>
      <c r="D150" s="122" t="s">
        <v>146</v>
      </c>
      <c r="E150" s="123" t="s">
        <v>308</v>
      </c>
      <c r="F150" s="124" t="s">
        <v>309</v>
      </c>
      <c r="G150" s="125" t="s">
        <v>149</v>
      </c>
      <c r="H150" s="126">
        <v>1</v>
      </c>
      <c r="I150" s="127"/>
      <c r="J150" s="128">
        <f>ROUND(I150*H150,1)</f>
        <v>0</v>
      </c>
      <c r="K150" s="129"/>
      <c r="L150" s="27"/>
      <c r="M150" s="130" t="s">
        <v>1</v>
      </c>
      <c r="N150" s="131" t="s">
        <v>43</v>
      </c>
      <c r="P150" s="132">
        <f>O150*H150</f>
        <v>0</v>
      </c>
      <c r="Q150" s="132">
        <v>0</v>
      </c>
      <c r="R150" s="132">
        <f>Q150*H150</f>
        <v>0</v>
      </c>
      <c r="S150" s="132">
        <v>0</v>
      </c>
      <c r="T150" s="133">
        <f>S150*H150</f>
        <v>0</v>
      </c>
      <c r="AR150" s="134" t="s">
        <v>150</v>
      </c>
      <c r="AT150" s="134" t="s">
        <v>146</v>
      </c>
      <c r="AU150" s="134" t="s">
        <v>86</v>
      </c>
      <c r="AY150" s="12" t="s">
        <v>145</v>
      </c>
      <c r="BE150" s="135">
        <f>IF(N150="základní",J150,0)</f>
        <v>0</v>
      </c>
      <c r="BF150" s="135">
        <f>IF(N150="snížená",J150,0)</f>
        <v>0</v>
      </c>
      <c r="BG150" s="135">
        <f>IF(N150="zákl. přenesená",J150,0)</f>
        <v>0</v>
      </c>
      <c r="BH150" s="135">
        <f>IF(N150="sníž. přenesená",J150,0)</f>
        <v>0</v>
      </c>
      <c r="BI150" s="135">
        <f>IF(N150="nulová",J150,0)</f>
        <v>0</v>
      </c>
      <c r="BJ150" s="12" t="s">
        <v>86</v>
      </c>
      <c r="BK150" s="135">
        <f>ROUND(I150*H150,1)</f>
        <v>0</v>
      </c>
      <c r="BL150" s="12" t="s">
        <v>150</v>
      </c>
      <c r="BM150" s="134" t="s">
        <v>310</v>
      </c>
    </row>
    <row r="151" spans="2:47" s="1" customFormat="1" ht="68.25">
      <c r="B151" s="27"/>
      <c r="D151" s="136" t="s">
        <v>151</v>
      </c>
      <c r="F151" s="137" t="s">
        <v>311</v>
      </c>
      <c r="I151" s="138"/>
      <c r="L151" s="27"/>
      <c r="M151" s="139"/>
      <c r="T151" s="51"/>
      <c r="AT151" s="12" t="s">
        <v>151</v>
      </c>
      <c r="AU151" s="12" t="s">
        <v>86</v>
      </c>
    </row>
    <row r="152" spans="2:65" s="1" customFormat="1" ht="16.5" customHeight="1">
      <c r="B152" s="27"/>
      <c r="C152" s="122" t="s">
        <v>184</v>
      </c>
      <c r="D152" s="122" t="s">
        <v>146</v>
      </c>
      <c r="E152" s="123" t="s">
        <v>312</v>
      </c>
      <c r="F152" s="124" t="s">
        <v>313</v>
      </c>
      <c r="G152" s="125" t="s">
        <v>149</v>
      </c>
      <c r="H152" s="126">
        <v>1</v>
      </c>
      <c r="I152" s="127"/>
      <c r="J152" s="128">
        <f>ROUND(I152*H152,1)</f>
        <v>0</v>
      </c>
      <c r="K152" s="129"/>
      <c r="L152" s="27"/>
      <c r="M152" s="130" t="s">
        <v>1</v>
      </c>
      <c r="N152" s="131" t="s">
        <v>43</v>
      </c>
      <c r="P152" s="132">
        <f>O152*H152</f>
        <v>0</v>
      </c>
      <c r="Q152" s="132">
        <v>0</v>
      </c>
      <c r="R152" s="132">
        <f>Q152*H152</f>
        <v>0</v>
      </c>
      <c r="S152" s="132">
        <v>0</v>
      </c>
      <c r="T152" s="133">
        <f>S152*H152</f>
        <v>0</v>
      </c>
      <c r="AR152" s="134" t="s">
        <v>150</v>
      </c>
      <c r="AT152" s="134" t="s">
        <v>146</v>
      </c>
      <c r="AU152" s="134" t="s">
        <v>86</v>
      </c>
      <c r="AY152" s="12" t="s">
        <v>145</v>
      </c>
      <c r="BE152" s="135">
        <f>IF(N152="základní",J152,0)</f>
        <v>0</v>
      </c>
      <c r="BF152" s="135">
        <f>IF(N152="snížená",J152,0)</f>
        <v>0</v>
      </c>
      <c r="BG152" s="135">
        <f>IF(N152="zákl. přenesená",J152,0)</f>
        <v>0</v>
      </c>
      <c r="BH152" s="135">
        <f>IF(N152="sníž. přenesená",J152,0)</f>
        <v>0</v>
      </c>
      <c r="BI152" s="135">
        <f>IF(N152="nulová",J152,0)</f>
        <v>0</v>
      </c>
      <c r="BJ152" s="12" t="s">
        <v>86</v>
      </c>
      <c r="BK152" s="135">
        <f>ROUND(I152*H152,1)</f>
        <v>0</v>
      </c>
      <c r="BL152" s="12" t="s">
        <v>150</v>
      </c>
      <c r="BM152" s="134" t="s">
        <v>314</v>
      </c>
    </row>
    <row r="153" spans="2:47" s="1" customFormat="1" ht="87.75">
      <c r="B153" s="27"/>
      <c r="D153" s="136" t="s">
        <v>151</v>
      </c>
      <c r="F153" s="137" t="s">
        <v>315</v>
      </c>
      <c r="I153" s="138"/>
      <c r="L153" s="27"/>
      <c r="M153" s="139"/>
      <c r="T153" s="51"/>
      <c r="AT153" s="12" t="s">
        <v>151</v>
      </c>
      <c r="AU153" s="12" t="s">
        <v>86</v>
      </c>
    </row>
    <row r="154" spans="2:63" s="10" customFormat="1" ht="25.9" customHeight="1">
      <c r="B154" s="112"/>
      <c r="D154" s="113" t="s">
        <v>77</v>
      </c>
      <c r="E154" s="114" t="s">
        <v>156</v>
      </c>
      <c r="F154" s="114" t="s">
        <v>316</v>
      </c>
      <c r="I154" s="115"/>
      <c r="J154" s="116">
        <f>BK154</f>
        <v>0</v>
      </c>
      <c r="L154" s="112"/>
      <c r="M154" s="117"/>
      <c r="P154" s="118">
        <f>SUM(P155:P160)</f>
        <v>0</v>
      </c>
      <c r="R154" s="118">
        <f>SUM(R155:R160)</f>
        <v>0</v>
      </c>
      <c r="T154" s="119">
        <f>SUM(T155:T160)</f>
        <v>0</v>
      </c>
      <c r="AR154" s="113" t="s">
        <v>86</v>
      </c>
      <c r="AT154" s="120" t="s">
        <v>77</v>
      </c>
      <c r="AU154" s="120" t="s">
        <v>78</v>
      </c>
      <c r="AY154" s="113" t="s">
        <v>145</v>
      </c>
      <c r="BK154" s="121">
        <f>SUM(BK155:BK160)</f>
        <v>0</v>
      </c>
    </row>
    <row r="155" spans="2:65" s="1" customFormat="1" ht="16.5" customHeight="1">
      <c r="B155" s="27"/>
      <c r="C155" s="122" t="s">
        <v>317</v>
      </c>
      <c r="D155" s="122" t="s">
        <v>146</v>
      </c>
      <c r="E155" s="123" t="s">
        <v>318</v>
      </c>
      <c r="F155" s="124" t="s">
        <v>319</v>
      </c>
      <c r="G155" s="125" t="s">
        <v>149</v>
      </c>
      <c r="H155" s="126">
        <v>4</v>
      </c>
      <c r="I155" s="127"/>
      <c r="J155" s="128">
        <f>ROUND(I155*H155,1)</f>
        <v>0</v>
      </c>
      <c r="K155" s="129"/>
      <c r="L155" s="27"/>
      <c r="M155" s="130" t="s">
        <v>1</v>
      </c>
      <c r="N155" s="131" t="s">
        <v>43</v>
      </c>
      <c r="P155" s="132">
        <f>O155*H155</f>
        <v>0</v>
      </c>
      <c r="Q155" s="132">
        <v>0</v>
      </c>
      <c r="R155" s="132">
        <f>Q155*H155</f>
        <v>0</v>
      </c>
      <c r="S155" s="132">
        <v>0</v>
      </c>
      <c r="T155" s="133">
        <f>S155*H155</f>
        <v>0</v>
      </c>
      <c r="AR155" s="134" t="s">
        <v>150</v>
      </c>
      <c r="AT155" s="134" t="s">
        <v>146</v>
      </c>
      <c r="AU155" s="134" t="s">
        <v>86</v>
      </c>
      <c r="AY155" s="12" t="s">
        <v>145</v>
      </c>
      <c r="BE155" s="135">
        <f>IF(N155="základní",J155,0)</f>
        <v>0</v>
      </c>
      <c r="BF155" s="135">
        <f>IF(N155="snížená",J155,0)</f>
        <v>0</v>
      </c>
      <c r="BG155" s="135">
        <f>IF(N155="zákl. přenesená",J155,0)</f>
        <v>0</v>
      </c>
      <c r="BH155" s="135">
        <f>IF(N155="sníž. přenesená",J155,0)</f>
        <v>0</v>
      </c>
      <c r="BI155" s="135">
        <f>IF(N155="nulová",J155,0)</f>
        <v>0</v>
      </c>
      <c r="BJ155" s="12" t="s">
        <v>86</v>
      </c>
      <c r="BK155" s="135">
        <f>ROUND(I155*H155,1)</f>
        <v>0</v>
      </c>
      <c r="BL155" s="12" t="s">
        <v>150</v>
      </c>
      <c r="BM155" s="134" t="s">
        <v>320</v>
      </c>
    </row>
    <row r="156" spans="2:47" s="1" customFormat="1" ht="87.75">
      <c r="B156" s="27"/>
      <c r="D156" s="136" t="s">
        <v>151</v>
      </c>
      <c r="F156" s="137" t="s">
        <v>321</v>
      </c>
      <c r="I156" s="138"/>
      <c r="L156" s="27"/>
      <c r="M156" s="139"/>
      <c r="T156" s="51"/>
      <c r="AT156" s="12" t="s">
        <v>151</v>
      </c>
      <c r="AU156" s="12" t="s">
        <v>86</v>
      </c>
    </row>
    <row r="157" spans="2:65" s="1" customFormat="1" ht="16.5" customHeight="1">
      <c r="B157" s="27"/>
      <c r="C157" s="122" t="s">
        <v>189</v>
      </c>
      <c r="D157" s="122" t="s">
        <v>146</v>
      </c>
      <c r="E157" s="123" t="s">
        <v>322</v>
      </c>
      <c r="F157" s="124" t="s">
        <v>323</v>
      </c>
      <c r="G157" s="125" t="s">
        <v>149</v>
      </c>
      <c r="H157" s="126">
        <v>4</v>
      </c>
      <c r="I157" s="127"/>
      <c r="J157" s="128">
        <f>ROUND(I157*H157,1)</f>
        <v>0</v>
      </c>
      <c r="K157" s="129"/>
      <c r="L157" s="27"/>
      <c r="M157" s="130" t="s">
        <v>1</v>
      </c>
      <c r="N157" s="131" t="s">
        <v>43</v>
      </c>
      <c r="P157" s="132">
        <f>O157*H157</f>
        <v>0</v>
      </c>
      <c r="Q157" s="132">
        <v>0</v>
      </c>
      <c r="R157" s="132">
        <f>Q157*H157</f>
        <v>0</v>
      </c>
      <c r="S157" s="132">
        <v>0</v>
      </c>
      <c r="T157" s="133">
        <f>S157*H157</f>
        <v>0</v>
      </c>
      <c r="AR157" s="134" t="s">
        <v>150</v>
      </c>
      <c r="AT157" s="134" t="s">
        <v>146</v>
      </c>
      <c r="AU157" s="134" t="s">
        <v>86</v>
      </c>
      <c r="AY157" s="12" t="s">
        <v>145</v>
      </c>
      <c r="BE157" s="135">
        <f>IF(N157="základní",J157,0)</f>
        <v>0</v>
      </c>
      <c r="BF157" s="135">
        <f>IF(N157="snížená",J157,0)</f>
        <v>0</v>
      </c>
      <c r="BG157" s="135">
        <f>IF(N157="zákl. přenesená",J157,0)</f>
        <v>0</v>
      </c>
      <c r="BH157" s="135">
        <f>IF(N157="sníž. přenesená",J157,0)</f>
        <v>0</v>
      </c>
      <c r="BI157" s="135">
        <f>IF(N157="nulová",J157,0)</f>
        <v>0</v>
      </c>
      <c r="BJ157" s="12" t="s">
        <v>86</v>
      </c>
      <c r="BK157" s="135">
        <f>ROUND(I157*H157,1)</f>
        <v>0</v>
      </c>
      <c r="BL157" s="12" t="s">
        <v>150</v>
      </c>
      <c r="BM157" s="134" t="s">
        <v>324</v>
      </c>
    </row>
    <row r="158" spans="2:47" s="1" customFormat="1" ht="78">
      <c r="B158" s="27"/>
      <c r="D158" s="136" t="s">
        <v>151</v>
      </c>
      <c r="F158" s="137" t="s">
        <v>180</v>
      </c>
      <c r="I158" s="138"/>
      <c r="L158" s="27"/>
      <c r="M158" s="139"/>
      <c r="T158" s="51"/>
      <c r="AT158" s="12" t="s">
        <v>151</v>
      </c>
      <c r="AU158" s="12" t="s">
        <v>86</v>
      </c>
    </row>
    <row r="159" spans="2:65" s="1" customFormat="1" ht="16.5" customHeight="1">
      <c r="B159" s="27"/>
      <c r="C159" s="122" t="s">
        <v>7</v>
      </c>
      <c r="D159" s="122" t="s">
        <v>146</v>
      </c>
      <c r="E159" s="123" t="s">
        <v>325</v>
      </c>
      <c r="F159" s="124" t="s">
        <v>326</v>
      </c>
      <c r="G159" s="125" t="s">
        <v>149</v>
      </c>
      <c r="H159" s="126">
        <v>1</v>
      </c>
      <c r="I159" s="127"/>
      <c r="J159" s="128">
        <f>ROUND(I159*H159,1)</f>
        <v>0</v>
      </c>
      <c r="K159" s="129"/>
      <c r="L159" s="27"/>
      <c r="M159" s="130" t="s">
        <v>1</v>
      </c>
      <c r="N159" s="131" t="s">
        <v>43</v>
      </c>
      <c r="P159" s="132">
        <f>O159*H159</f>
        <v>0</v>
      </c>
      <c r="Q159" s="132">
        <v>0</v>
      </c>
      <c r="R159" s="132">
        <f>Q159*H159</f>
        <v>0</v>
      </c>
      <c r="S159" s="132">
        <v>0</v>
      </c>
      <c r="T159" s="133">
        <f>S159*H159</f>
        <v>0</v>
      </c>
      <c r="AR159" s="134" t="s">
        <v>150</v>
      </c>
      <c r="AT159" s="134" t="s">
        <v>146</v>
      </c>
      <c r="AU159" s="134" t="s">
        <v>86</v>
      </c>
      <c r="AY159" s="12" t="s">
        <v>145</v>
      </c>
      <c r="BE159" s="135">
        <f>IF(N159="základní",J159,0)</f>
        <v>0</v>
      </c>
      <c r="BF159" s="135">
        <f>IF(N159="snížená",J159,0)</f>
        <v>0</v>
      </c>
      <c r="BG159" s="135">
        <f>IF(N159="zákl. přenesená",J159,0)</f>
        <v>0</v>
      </c>
      <c r="BH159" s="135">
        <f>IF(N159="sníž. přenesená",J159,0)</f>
        <v>0</v>
      </c>
      <c r="BI159" s="135">
        <f>IF(N159="nulová",J159,0)</f>
        <v>0</v>
      </c>
      <c r="BJ159" s="12" t="s">
        <v>86</v>
      </c>
      <c r="BK159" s="135">
        <f>ROUND(I159*H159,1)</f>
        <v>0</v>
      </c>
      <c r="BL159" s="12" t="s">
        <v>150</v>
      </c>
      <c r="BM159" s="134" t="s">
        <v>327</v>
      </c>
    </row>
    <row r="160" spans="2:47" s="1" customFormat="1" ht="87.75">
      <c r="B160" s="27"/>
      <c r="D160" s="136" t="s">
        <v>151</v>
      </c>
      <c r="F160" s="137" t="s">
        <v>328</v>
      </c>
      <c r="I160" s="138"/>
      <c r="L160" s="27"/>
      <c r="M160" s="139"/>
      <c r="T160" s="51"/>
      <c r="AT160" s="12" t="s">
        <v>151</v>
      </c>
      <c r="AU160" s="12" t="s">
        <v>86</v>
      </c>
    </row>
    <row r="161" spans="2:63" s="10" customFormat="1" ht="25.9" customHeight="1">
      <c r="B161" s="112"/>
      <c r="D161" s="113" t="s">
        <v>77</v>
      </c>
      <c r="E161" s="114" t="s">
        <v>150</v>
      </c>
      <c r="F161" s="114" t="s">
        <v>329</v>
      </c>
      <c r="I161" s="115"/>
      <c r="J161" s="116">
        <f>BK161</f>
        <v>0</v>
      </c>
      <c r="L161" s="112"/>
      <c r="M161" s="117"/>
      <c r="P161" s="118">
        <f>SUM(P162:P168)</f>
        <v>0</v>
      </c>
      <c r="R161" s="118">
        <f>SUM(R162:R168)</f>
        <v>0</v>
      </c>
      <c r="T161" s="119">
        <f>SUM(T162:T168)</f>
        <v>0</v>
      </c>
      <c r="AR161" s="113" t="s">
        <v>86</v>
      </c>
      <c r="AT161" s="120" t="s">
        <v>77</v>
      </c>
      <c r="AU161" s="120" t="s">
        <v>78</v>
      </c>
      <c r="AY161" s="113" t="s">
        <v>145</v>
      </c>
      <c r="BK161" s="121">
        <f>SUM(BK162:BK168)</f>
        <v>0</v>
      </c>
    </row>
    <row r="162" spans="2:65" s="1" customFormat="1" ht="21.75" customHeight="1">
      <c r="B162" s="27"/>
      <c r="C162" s="122" t="s">
        <v>194</v>
      </c>
      <c r="D162" s="122" t="s">
        <v>146</v>
      </c>
      <c r="E162" s="123" t="s">
        <v>330</v>
      </c>
      <c r="F162" s="124" t="s">
        <v>331</v>
      </c>
      <c r="G162" s="125" t="s">
        <v>149</v>
      </c>
      <c r="H162" s="126">
        <v>1</v>
      </c>
      <c r="I162" s="127"/>
      <c r="J162" s="128">
        <f>ROUND(I162*H162,1)</f>
        <v>0</v>
      </c>
      <c r="K162" s="129"/>
      <c r="L162" s="27"/>
      <c r="M162" s="130" t="s">
        <v>1</v>
      </c>
      <c r="N162" s="131" t="s">
        <v>43</v>
      </c>
      <c r="P162" s="132">
        <f>O162*H162</f>
        <v>0</v>
      </c>
      <c r="Q162" s="132">
        <v>0</v>
      </c>
      <c r="R162" s="132">
        <f>Q162*H162</f>
        <v>0</v>
      </c>
      <c r="S162" s="132">
        <v>0</v>
      </c>
      <c r="T162" s="133">
        <f>S162*H162</f>
        <v>0</v>
      </c>
      <c r="AR162" s="134" t="s">
        <v>150</v>
      </c>
      <c r="AT162" s="134" t="s">
        <v>146</v>
      </c>
      <c r="AU162" s="134" t="s">
        <v>86</v>
      </c>
      <c r="AY162" s="12" t="s">
        <v>145</v>
      </c>
      <c r="BE162" s="135">
        <f>IF(N162="základní",J162,0)</f>
        <v>0</v>
      </c>
      <c r="BF162" s="135">
        <f>IF(N162="snížená",J162,0)</f>
        <v>0</v>
      </c>
      <c r="BG162" s="135">
        <f>IF(N162="zákl. přenesená",J162,0)</f>
        <v>0</v>
      </c>
      <c r="BH162" s="135">
        <f>IF(N162="sníž. přenesená",J162,0)</f>
        <v>0</v>
      </c>
      <c r="BI162" s="135">
        <f>IF(N162="nulová",J162,0)</f>
        <v>0</v>
      </c>
      <c r="BJ162" s="12" t="s">
        <v>86</v>
      </c>
      <c r="BK162" s="135">
        <f>ROUND(I162*H162,1)</f>
        <v>0</v>
      </c>
      <c r="BL162" s="12" t="s">
        <v>150</v>
      </c>
      <c r="BM162" s="134" t="s">
        <v>332</v>
      </c>
    </row>
    <row r="163" spans="2:47" s="1" customFormat="1" ht="399.75">
      <c r="B163" s="27"/>
      <c r="D163" s="136" t="s">
        <v>151</v>
      </c>
      <c r="F163" s="137" t="s">
        <v>333</v>
      </c>
      <c r="I163" s="138"/>
      <c r="L163" s="27"/>
      <c r="M163" s="139"/>
      <c r="T163" s="51"/>
      <c r="AT163" s="12" t="s">
        <v>151</v>
      </c>
      <c r="AU163" s="12" t="s">
        <v>86</v>
      </c>
    </row>
    <row r="164" spans="2:65" s="1" customFormat="1" ht="21.75" customHeight="1">
      <c r="B164" s="27"/>
      <c r="C164" s="122" t="s">
        <v>334</v>
      </c>
      <c r="D164" s="122" t="s">
        <v>146</v>
      </c>
      <c r="E164" s="123" t="s">
        <v>335</v>
      </c>
      <c r="F164" s="124" t="s">
        <v>336</v>
      </c>
      <c r="G164" s="125" t="s">
        <v>149</v>
      </c>
      <c r="H164" s="126">
        <v>1</v>
      </c>
      <c r="I164" s="127"/>
      <c r="J164" s="128">
        <f>ROUND(I164*H164,1)</f>
        <v>0</v>
      </c>
      <c r="K164" s="129"/>
      <c r="L164" s="27"/>
      <c r="M164" s="130" t="s">
        <v>1</v>
      </c>
      <c r="N164" s="131" t="s">
        <v>43</v>
      </c>
      <c r="P164" s="132">
        <f>O164*H164</f>
        <v>0</v>
      </c>
      <c r="Q164" s="132">
        <v>0</v>
      </c>
      <c r="R164" s="132">
        <f>Q164*H164</f>
        <v>0</v>
      </c>
      <c r="S164" s="132">
        <v>0</v>
      </c>
      <c r="T164" s="133">
        <f>S164*H164</f>
        <v>0</v>
      </c>
      <c r="AR164" s="134" t="s">
        <v>150</v>
      </c>
      <c r="AT164" s="134" t="s">
        <v>146</v>
      </c>
      <c r="AU164" s="134" t="s">
        <v>86</v>
      </c>
      <c r="AY164" s="12" t="s">
        <v>145</v>
      </c>
      <c r="BE164" s="135">
        <f>IF(N164="základní",J164,0)</f>
        <v>0</v>
      </c>
      <c r="BF164" s="135">
        <f>IF(N164="snížená",J164,0)</f>
        <v>0</v>
      </c>
      <c r="BG164" s="135">
        <f>IF(N164="zákl. přenesená",J164,0)</f>
        <v>0</v>
      </c>
      <c r="BH164" s="135">
        <f>IF(N164="sníž. přenesená",J164,0)</f>
        <v>0</v>
      </c>
      <c r="BI164" s="135">
        <f>IF(N164="nulová",J164,0)</f>
        <v>0</v>
      </c>
      <c r="BJ164" s="12" t="s">
        <v>86</v>
      </c>
      <c r="BK164" s="135">
        <f>ROUND(I164*H164,1)</f>
        <v>0</v>
      </c>
      <c r="BL164" s="12" t="s">
        <v>150</v>
      </c>
      <c r="BM164" s="134" t="s">
        <v>337</v>
      </c>
    </row>
    <row r="165" spans="2:47" s="1" customFormat="1" ht="234">
      <c r="B165" s="27"/>
      <c r="D165" s="136" t="s">
        <v>151</v>
      </c>
      <c r="F165" s="137" t="s">
        <v>338</v>
      </c>
      <c r="I165" s="138"/>
      <c r="L165" s="27"/>
      <c r="M165" s="139"/>
      <c r="T165" s="51"/>
      <c r="AT165" s="12" t="s">
        <v>151</v>
      </c>
      <c r="AU165" s="12" t="s">
        <v>86</v>
      </c>
    </row>
    <row r="166" spans="2:65" s="1" customFormat="1" ht="16.5" customHeight="1">
      <c r="B166" s="27"/>
      <c r="C166" s="122" t="s">
        <v>199</v>
      </c>
      <c r="D166" s="122" t="s">
        <v>146</v>
      </c>
      <c r="E166" s="123" t="s">
        <v>254</v>
      </c>
      <c r="F166" s="124" t="s">
        <v>255</v>
      </c>
      <c r="G166" s="125" t="s">
        <v>149</v>
      </c>
      <c r="H166" s="126">
        <v>7</v>
      </c>
      <c r="I166" s="127"/>
      <c r="J166" s="128">
        <f>ROUND(I166*H166,1)</f>
        <v>0</v>
      </c>
      <c r="K166" s="129"/>
      <c r="L166" s="27"/>
      <c r="M166" s="130" t="s">
        <v>1</v>
      </c>
      <c r="N166" s="131" t="s">
        <v>43</v>
      </c>
      <c r="P166" s="132">
        <f>O166*H166</f>
        <v>0</v>
      </c>
      <c r="Q166" s="132">
        <v>0</v>
      </c>
      <c r="R166" s="132">
        <f>Q166*H166</f>
        <v>0</v>
      </c>
      <c r="S166" s="132">
        <v>0</v>
      </c>
      <c r="T166" s="133">
        <f>S166*H166</f>
        <v>0</v>
      </c>
      <c r="AR166" s="134" t="s">
        <v>150</v>
      </c>
      <c r="AT166" s="134" t="s">
        <v>146</v>
      </c>
      <c r="AU166" s="134" t="s">
        <v>86</v>
      </c>
      <c r="AY166" s="12" t="s">
        <v>145</v>
      </c>
      <c r="BE166" s="135">
        <f>IF(N166="základní",J166,0)</f>
        <v>0</v>
      </c>
      <c r="BF166" s="135">
        <f>IF(N166="snížená",J166,0)</f>
        <v>0</v>
      </c>
      <c r="BG166" s="135">
        <f>IF(N166="zákl. přenesená",J166,0)</f>
        <v>0</v>
      </c>
      <c r="BH166" s="135">
        <f>IF(N166="sníž. přenesená",J166,0)</f>
        <v>0</v>
      </c>
      <c r="BI166" s="135">
        <f>IF(N166="nulová",J166,0)</f>
        <v>0</v>
      </c>
      <c r="BJ166" s="12" t="s">
        <v>86</v>
      </c>
      <c r="BK166" s="135">
        <f>ROUND(I166*H166,1)</f>
        <v>0</v>
      </c>
      <c r="BL166" s="12" t="s">
        <v>150</v>
      </c>
      <c r="BM166" s="134" t="s">
        <v>339</v>
      </c>
    </row>
    <row r="167" spans="2:65" s="1" customFormat="1" ht="16.5" customHeight="1">
      <c r="B167" s="27"/>
      <c r="C167" s="122" t="s">
        <v>340</v>
      </c>
      <c r="D167" s="122" t="s">
        <v>146</v>
      </c>
      <c r="E167" s="123" t="s">
        <v>256</v>
      </c>
      <c r="F167" s="124" t="s">
        <v>257</v>
      </c>
      <c r="G167" s="125" t="s">
        <v>149</v>
      </c>
      <c r="H167" s="126">
        <v>1</v>
      </c>
      <c r="I167" s="127"/>
      <c r="J167" s="128">
        <f>ROUND(I167*H167,1)</f>
        <v>0</v>
      </c>
      <c r="K167" s="129"/>
      <c r="L167" s="27"/>
      <c r="M167" s="130" t="s">
        <v>1</v>
      </c>
      <c r="N167" s="131" t="s">
        <v>43</v>
      </c>
      <c r="P167" s="132">
        <f>O167*H167</f>
        <v>0</v>
      </c>
      <c r="Q167" s="132">
        <v>0</v>
      </c>
      <c r="R167" s="132">
        <f>Q167*H167</f>
        <v>0</v>
      </c>
      <c r="S167" s="132">
        <v>0</v>
      </c>
      <c r="T167" s="133">
        <f>S167*H167</f>
        <v>0</v>
      </c>
      <c r="AR167" s="134" t="s">
        <v>150</v>
      </c>
      <c r="AT167" s="134" t="s">
        <v>146</v>
      </c>
      <c r="AU167" s="134" t="s">
        <v>86</v>
      </c>
      <c r="AY167" s="12" t="s">
        <v>145</v>
      </c>
      <c r="BE167" s="135">
        <f>IF(N167="základní",J167,0)</f>
        <v>0</v>
      </c>
      <c r="BF167" s="135">
        <f>IF(N167="snížená",J167,0)</f>
        <v>0</v>
      </c>
      <c r="BG167" s="135">
        <f>IF(N167="zákl. přenesená",J167,0)</f>
        <v>0</v>
      </c>
      <c r="BH167" s="135">
        <f>IF(N167="sníž. přenesená",J167,0)</f>
        <v>0</v>
      </c>
      <c r="BI167" s="135">
        <f>IF(N167="nulová",J167,0)</f>
        <v>0</v>
      </c>
      <c r="BJ167" s="12" t="s">
        <v>86</v>
      </c>
      <c r="BK167" s="135">
        <f>ROUND(I167*H167,1)</f>
        <v>0</v>
      </c>
      <c r="BL167" s="12" t="s">
        <v>150</v>
      </c>
      <c r="BM167" s="134" t="s">
        <v>341</v>
      </c>
    </row>
    <row r="168" spans="2:47" s="1" customFormat="1" ht="29.25">
      <c r="B168" s="27"/>
      <c r="D168" s="136" t="s">
        <v>151</v>
      </c>
      <c r="F168" s="137" t="s">
        <v>258</v>
      </c>
      <c r="I168" s="138"/>
      <c r="L168" s="27"/>
      <c r="M168" s="140"/>
      <c r="N168" s="141"/>
      <c r="O168" s="141"/>
      <c r="P168" s="141"/>
      <c r="Q168" s="141"/>
      <c r="R168" s="141"/>
      <c r="S168" s="141"/>
      <c r="T168" s="142"/>
      <c r="AT168" s="12" t="s">
        <v>151</v>
      </c>
      <c r="AU168" s="12" t="s">
        <v>86</v>
      </c>
    </row>
    <row r="169" spans="2:12" s="1" customFormat="1" ht="6.95" customHeight="1">
      <c r="B169" s="39"/>
      <c r="C169" s="40"/>
      <c r="D169" s="40"/>
      <c r="E169" s="40"/>
      <c r="F169" s="40"/>
      <c r="G169" s="40"/>
      <c r="H169" s="40"/>
      <c r="I169" s="40"/>
      <c r="J169" s="40"/>
      <c r="K169" s="40"/>
      <c r="L169" s="27"/>
    </row>
  </sheetData>
  <sheetProtection algorithmName="SHA-512" hashValue="Ucg/lnY/hIOogAjK/p2ygi1Q+8zdZQkSRGUQtvUPQQbxwkX/7IXxRy8Ey1iDWTBTR9zCcJk3TRGYkL1cE/+DJA==" saltValue="QLBsrks12TfSa2lQVjl4+hA4BmClWVqFzNf6+9lIYXXQQEDj7bhrsoIWOZslPr//AoMRw3Kw2ihNwMBLjcDo8w==" spinCount="100000" sheet="1" objects="1" scenarios="1" formatColumns="0" formatRows="0" autoFilter="0"/>
  <autoFilter ref="C119:K168"/>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5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103</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342</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ROUND(J121,1)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ROUND((SUM(BE121:BE155)),1)</f>
        <v>0</v>
      </c>
      <c r="I33" s="87">
        <v>0.21</v>
      </c>
      <c r="J33" s="86">
        <f>ROUND(((SUM(BE121:BE155))*I33),1)</f>
        <v>0</v>
      </c>
      <c r="L33" s="27"/>
    </row>
    <row r="34" spans="2:12" s="1" customFormat="1" ht="14.45" customHeight="1">
      <c r="B34" s="27"/>
      <c r="E34" s="22" t="s">
        <v>44</v>
      </c>
      <c r="F34" s="86">
        <f>ROUND((SUM(BF121:BF155)),1)</f>
        <v>0</v>
      </c>
      <c r="I34" s="87">
        <v>0.15</v>
      </c>
      <c r="J34" s="86">
        <f>ROUND(((SUM(BF121:BF155))*I34),1)</f>
        <v>0</v>
      </c>
      <c r="L34" s="27"/>
    </row>
    <row r="35" spans="2:12" s="1" customFormat="1" ht="14.45" customHeight="1" hidden="1">
      <c r="B35" s="27"/>
      <c r="E35" s="22" t="s">
        <v>45</v>
      </c>
      <c r="F35" s="86">
        <f>ROUND((SUM(BG121:BG155)),1)</f>
        <v>0</v>
      </c>
      <c r="I35" s="87">
        <v>0.21</v>
      </c>
      <c r="J35" s="86">
        <f>0</f>
        <v>0</v>
      </c>
      <c r="L35" s="27"/>
    </row>
    <row r="36" spans="2:12" s="1" customFormat="1" ht="14.45" customHeight="1" hidden="1">
      <c r="B36" s="27"/>
      <c r="E36" s="22" t="s">
        <v>46</v>
      </c>
      <c r="F36" s="86">
        <f>ROUND((SUM(BH121:BH155)),1)</f>
        <v>0</v>
      </c>
      <c r="I36" s="87">
        <v>0.15</v>
      </c>
      <c r="J36" s="86">
        <f>0</f>
        <v>0</v>
      </c>
      <c r="L36" s="27"/>
    </row>
    <row r="37" spans="2:12" s="1" customFormat="1" ht="14.45" customHeight="1" hidden="1">
      <c r="B37" s="27"/>
      <c r="E37" s="22" t="s">
        <v>47</v>
      </c>
      <c r="F37" s="86">
        <f>ROUND((SUM(BI121:BI155)),1)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PU 118 - Polytechnická učebna 118</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J121</f>
        <v>0</v>
      </c>
      <c r="L96" s="27"/>
      <c r="AU96" s="12" t="s">
        <v>126</v>
      </c>
    </row>
    <row r="97" spans="2:12" s="8" customFormat="1" ht="24.95" customHeight="1">
      <c r="B97" s="99"/>
      <c r="D97" s="100" t="s">
        <v>127</v>
      </c>
      <c r="E97" s="101"/>
      <c r="F97" s="101"/>
      <c r="G97" s="101"/>
      <c r="H97" s="101"/>
      <c r="I97" s="101"/>
      <c r="J97" s="102">
        <f>J122</f>
        <v>0</v>
      </c>
      <c r="L97" s="99"/>
    </row>
    <row r="98" spans="2:12" s="8" customFormat="1" ht="24.95" customHeight="1">
      <c r="B98" s="99"/>
      <c r="D98" s="100" t="s">
        <v>343</v>
      </c>
      <c r="E98" s="101"/>
      <c r="F98" s="101"/>
      <c r="G98" s="101"/>
      <c r="H98" s="101"/>
      <c r="I98" s="101"/>
      <c r="J98" s="102">
        <f>J136</f>
        <v>0</v>
      </c>
      <c r="L98" s="99"/>
    </row>
    <row r="99" spans="2:12" s="8" customFormat="1" ht="24.95" customHeight="1">
      <c r="B99" s="99"/>
      <c r="D99" s="100" t="s">
        <v>128</v>
      </c>
      <c r="E99" s="101"/>
      <c r="F99" s="101"/>
      <c r="G99" s="101"/>
      <c r="H99" s="101"/>
      <c r="I99" s="101"/>
      <c r="J99" s="102">
        <f>J141</f>
        <v>0</v>
      </c>
      <c r="L99" s="99"/>
    </row>
    <row r="100" spans="2:12" s="8" customFormat="1" ht="24.95" customHeight="1">
      <c r="B100" s="99"/>
      <c r="D100" s="100" t="s">
        <v>129</v>
      </c>
      <c r="E100" s="101"/>
      <c r="F100" s="101"/>
      <c r="G100" s="101"/>
      <c r="H100" s="101"/>
      <c r="I100" s="101"/>
      <c r="J100" s="102">
        <f>J146</f>
        <v>0</v>
      </c>
      <c r="L100" s="99"/>
    </row>
    <row r="101" spans="2:12" s="8" customFormat="1" ht="24.95" customHeight="1">
      <c r="B101" s="99"/>
      <c r="D101" s="100" t="s">
        <v>130</v>
      </c>
      <c r="E101" s="101"/>
      <c r="F101" s="101"/>
      <c r="G101" s="101"/>
      <c r="H101" s="101"/>
      <c r="I101" s="101"/>
      <c r="J101" s="102">
        <f>J153</f>
        <v>0</v>
      </c>
      <c r="L101" s="99"/>
    </row>
    <row r="102" spans="2:12" s="1" customFormat="1" ht="21.75" customHeight="1">
      <c r="B102" s="27"/>
      <c r="L102" s="27"/>
    </row>
    <row r="103" spans="2:12" s="1" customFormat="1" ht="6.95" customHeight="1">
      <c r="B103" s="39"/>
      <c r="C103" s="40"/>
      <c r="D103" s="40"/>
      <c r="E103" s="40"/>
      <c r="F103" s="40"/>
      <c r="G103" s="40"/>
      <c r="H103" s="40"/>
      <c r="I103" s="40"/>
      <c r="J103" s="40"/>
      <c r="K103" s="40"/>
      <c r="L103" s="27"/>
    </row>
    <row r="107" spans="2:12" s="1" customFormat="1" ht="6.95" customHeight="1">
      <c r="B107" s="41"/>
      <c r="C107" s="42"/>
      <c r="D107" s="42"/>
      <c r="E107" s="42"/>
      <c r="F107" s="42"/>
      <c r="G107" s="42"/>
      <c r="H107" s="42"/>
      <c r="I107" s="42"/>
      <c r="J107" s="42"/>
      <c r="K107" s="42"/>
      <c r="L107" s="27"/>
    </row>
    <row r="108" spans="2:12" s="1" customFormat="1" ht="24.95" customHeight="1">
      <c r="B108" s="27"/>
      <c r="C108" s="16" t="s">
        <v>131</v>
      </c>
      <c r="L108" s="27"/>
    </row>
    <row r="109" spans="2:12" s="1" customFormat="1" ht="6.95" customHeight="1">
      <c r="B109" s="27"/>
      <c r="L109" s="27"/>
    </row>
    <row r="110" spans="2:12" s="1" customFormat="1" ht="12" customHeight="1">
      <c r="B110" s="27"/>
      <c r="C110" s="22" t="s">
        <v>16</v>
      </c>
      <c r="L110" s="27"/>
    </row>
    <row r="111" spans="2:12" s="1" customFormat="1" ht="16.5" customHeight="1">
      <c r="B111" s="27"/>
      <c r="E111" s="185" t="str">
        <f>E7</f>
        <v>Odborné učebny G Brandýs – Gymnázium J.S. Machara</v>
      </c>
      <c r="F111" s="186"/>
      <c r="G111" s="186"/>
      <c r="H111" s="186"/>
      <c r="L111" s="27"/>
    </row>
    <row r="112" spans="2:12" s="1" customFormat="1" ht="12" customHeight="1">
      <c r="B112" s="27"/>
      <c r="C112" s="22" t="s">
        <v>120</v>
      </c>
      <c r="L112" s="27"/>
    </row>
    <row r="113" spans="2:12" s="1" customFormat="1" ht="16.5" customHeight="1">
      <c r="B113" s="27"/>
      <c r="E113" s="151" t="str">
        <f>E9</f>
        <v>PU 118 - Polytechnická učebna 118</v>
      </c>
      <c r="F113" s="187"/>
      <c r="G113" s="187"/>
      <c r="H113" s="187"/>
      <c r="L113" s="27"/>
    </row>
    <row r="114" spans="2:12" s="1" customFormat="1" ht="6.95" customHeight="1">
      <c r="B114" s="27"/>
      <c r="L114" s="27"/>
    </row>
    <row r="115" spans="2:12" s="1" customFormat="1" ht="12" customHeight="1">
      <c r="B115" s="27"/>
      <c r="C115" s="22" t="s">
        <v>20</v>
      </c>
      <c r="F115" s="20" t="str">
        <f>F12</f>
        <v xml:space="preserve">Gymnázium J. S. Machara, Královická 668  </v>
      </c>
      <c r="I115" s="22" t="s">
        <v>22</v>
      </c>
      <c r="J115" s="47" t="str">
        <f>IF(J12="","",J12)</f>
        <v>15. 5. 2022</v>
      </c>
      <c r="L115" s="27"/>
    </row>
    <row r="116" spans="2:12" s="1" customFormat="1" ht="6.95" customHeight="1">
      <c r="B116" s="27"/>
      <c r="L116" s="27"/>
    </row>
    <row r="117" spans="2:12" s="1" customFormat="1" ht="40.15" customHeight="1">
      <c r="B117" s="27"/>
      <c r="C117" s="22" t="s">
        <v>24</v>
      </c>
      <c r="F117" s="20" t="str">
        <f>E15</f>
        <v>Středočeský kraj, Praha 5, Zborovská 81/11</v>
      </c>
      <c r="I117" s="22" t="s">
        <v>31</v>
      </c>
      <c r="J117" s="25" t="str">
        <f>E21</f>
        <v>Stebau s.r.o., Jižní 870, 500 03 Hradec Králové</v>
      </c>
      <c r="L117" s="27"/>
    </row>
    <row r="118" spans="2:12" s="1" customFormat="1" ht="15.2" customHeight="1">
      <c r="B118" s="27"/>
      <c r="C118" s="22" t="s">
        <v>29</v>
      </c>
      <c r="F118" s="20" t="str">
        <f>IF(E18="","",E18)</f>
        <v>Vyplň údaj</v>
      </c>
      <c r="I118" s="22" t="s">
        <v>35</v>
      </c>
      <c r="J118" s="25" t="str">
        <f>E24</f>
        <v xml:space="preserve"> </v>
      </c>
      <c r="L118" s="27"/>
    </row>
    <row r="119" spans="2:12" s="1" customFormat="1" ht="10.35" customHeight="1">
      <c r="B119" s="27"/>
      <c r="L119" s="27"/>
    </row>
    <row r="120" spans="2:20" s="9" customFormat="1" ht="29.25" customHeight="1">
      <c r="B120" s="103"/>
      <c r="C120" s="104" t="s">
        <v>132</v>
      </c>
      <c r="D120" s="105" t="s">
        <v>63</v>
      </c>
      <c r="E120" s="105" t="s">
        <v>59</v>
      </c>
      <c r="F120" s="105" t="s">
        <v>60</v>
      </c>
      <c r="G120" s="105" t="s">
        <v>133</v>
      </c>
      <c r="H120" s="105" t="s">
        <v>134</v>
      </c>
      <c r="I120" s="105" t="s">
        <v>135</v>
      </c>
      <c r="J120" s="106" t="s">
        <v>124</v>
      </c>
      <c r="K120" s="107" t="s">
        <v>136</v>
      </c>
      <c r="L120" s="103"/>
      <c r="M120" s="54" t="s">
        <v>1</v>
      </c>
      <c r="N120" s="55" t="s">
        <v>42</v>
      </c>
      <c r="O120" s="55" t="s">
        <v>137</v>
      </c>
      <c r="P120" s="55" t="s">
        <v>138</v>
      </c>
      <c r="Q120" s="55" t="s">
        <v>139</v>
      </c>
      <c r="R120" s="55" t="s">
        <v>140</v>
      </c>
      <c r="S120" s="55" t="s">
        <v>141</v>
      </c>
      <c r="T120" s="56" t="s">
        <v>142</v>
      </c>
    </row>
    <row r="121" spans="2:63" s="1" customFormat="1" ht="22.9" customHeight="1">
      <c r="B121" s="27"/>
      <c r="C121" s="59" t="s">
        <v>143</v>
      </c>
      <c r="J121" s="108">
        <f>BK121</f>
        <v>0</v>
      </c>
      <c r="L121" s="27"/>
      <c r="M121" s="57"/>
      <c r="N121" s="48"/>
      <c r="O121" s="48"/>
      <c r="P121" s="109">
        <f>P122+P136+P141+P146+P153</f>
        <v>0</v>
      </c>
      <c r="Q121" s="48"/>
      <c r="R121" s="109">
        <f>R122+R136+R141+R146+R153</f>
        <v>0</v>
      </c>
      <c r="S121" s="48"/>
      <c r="T121" s="110">
        <f>T122+T136+T141+T146+T153</f>
        <v>0</v>
      </c>
      <c r="AT121" s="12" t="s">
        <v>77</v>
      </c>
      <c r="AU121" s="12" t="s">
        <v>126</v>
      </c>
      <c r="BK121" s="111">
        <f>BK122+BK136+BK141+BK146+BK153</f>
        <v>0</v>
      </c>
    </row>
    <row r="122" spans="2:63" s="10" customFormat="1" ht="25.9" customHeight="1">
      <c r="B122" s="112"/>
      <c r="D122" s="113" t="s">
        <v>77</v>
      </c>
      <c r="E122" s="114" t="s">
        <v>86</v>
      </c>
      <c r="F122" s="114" t="s">
        <v>144</v>
      </c>
      <c r="I122" s="115"/>
      <c r="J122" s="116">
        <f>BK122</f>
        <v>0</v>
      </c>
      <c r="L122" s="112"/>
      <c r="M122" s="117"/>
      <c r="P122" s="118">
        <f>SUM(P123:P135)</f>
        <v>0</v>
      </c>
      <c r="R122" s="118">
        <f>SUM(R123:R135)</f>
        <v>0</v>
      </c>
      <c r="T122" s="119">
        <f>SUM(T123:T135)</f>
        <v>0</v>
      </c>
      <c r="AR122" s="113" t="s">
        <v>86</v>
      </c>
      <c r="AT122" s="120" t="s">
        <v>77</v>
      </c>
      <c r="AU122" s="120" t="s">
        <v>78</v>
      </c>
      <c r="AY122" s="113" t="s">
        <v>145</v>
      </c>
      <c r="BK122" s="121">
        <f>SUM(BK123:BK135)</f>
        <v>0</v>
      </c>
    </row>
    <row r="123" spans="2:65" s="1" customFormat="1" ht="16.5" customHeight="1">
      <c r="B123" s="27"/>
      <c r="C123" s="122" t="s">
        <v>86</v>
      </c>
      <c r="D123" s="122" t="s">
        <v>146</v>
      </c>
      <c r="E123" s="123" t="s">
        <v>344</v>
      </c>
      <c r="F123" s="124" t="s">
        <v>345</v>
      </c>
      <c r="G123" s="125" t="s">
        <v>149</v>
      </c>
      <c r="H123" s="126">
        <v>3</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88</v>
      </c>
    </row>
    <row r="124" spans="2:47" s="1" customFormat="1" ht="234">
      <c r="B124" s="27"/>
      <c r="D124" s="136" t="s">
        <v>151</v>
      </c>
      <c r="F124" s="137" t="s">
        <v>346</v>
      </c>
      <c r="I124" s="138"/>
      <c r="L124" s="27"/>
      <c r="M124" s="139"/>
      <c r="T124" s="51"/>
      <c r="AT124" s="12" t="s">
        <v>151</v>
      </c>
      <c r="AU124" s="12" t="s">
        <v>86</v>
      </c>
    </row>
    <row r="125" spans="2:65" s="1" customFormat="1" ht="16.5" customHeight="1">
      <c r="B125" s="27"/>
      <c r="C125" s="122" t="s">
        <v>88</v>
      </c>
      <c r="D125" s="122" t="s">
        <v>146</v>
      </c>
      <c r="E125" s="123" t="s">
        <v>347</v>
      </c>
      <c r="F125" s="124" t="s">
        <v>348</v>
      </c>
      <c r="G125" s="125" t="s">
        <v>149</v>
      </c>
      <c r="H125" s="126">
        <v>1</v>
      </c>
      <c r="I125" s="127"/>
      <c r="J125" s="128">
        <f>ROUND(I125*H125,1)</f>
        <v>0</v>
      </c>
      <c r="K125" s="129"/>
      <c r="L125" s="27"/>
      <c r="M125" s="130" t="s">
        <v>1</v>
      </c>
      <c r="N125" s="131" t="s">
        <v>43</v>
      </c>
      <c r="P125" s="132">
        <f>O125*H125</f>
        <v>0</v>
      </c>
      <c r="Q125" s="132">
        <v>0</v>
      </c>
      <c r="R125" s="132">
        <f>Q125*H125</f>
        <v>0</v>
      </c>
      <c r="S125" s="132">
        <v>0</v>
      </c>
      <c r="T125" s="133">
        <f>S125*H125</f>
        <v>0</v>
      </c>
      <c r="AR125" s="134" t="s">
        <v>150</v>
      </c>
      <c r="AT125" s="134" t="s">
        <v>146</v>
      </c>
      <c r="AU125" s="134" t="s">
        <v>86</v>
      </c>
      <c r="AY125" s="12" t="s">
        <v>145</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150</v>
      </c>
      <c r="BM125" s="134" t="s">
        <v>150</v>
      </c>
    </row>
    <row r="126" spans="2:47" s="1" customFormat="1" ht="117">
      <c r="B126" s="27"/>
      <c r="D126" s="136" t="s">
        <v>151</v>
      </c>
      <c r="F126" s="137" t="s">
        <v>349</v>
      </c>
      <c r="I126" s="138"/>
      <c r="L126" s="27"/>
      <c r="M126" s="139"/>
      <c r="T126" s="51"/>
      <c r="AT126" s="12" t="s">
        <v>151</v>
      </c>
      <c r="AU126" s="12" t="s">
        <v>86</v>
      </c>
    </row>
    <row r="127" spans="2:65" s="1" customFormat="1" ht="16.5" customHeight="1">
      <c r="B127" s="27"/>
      <c r="C127" s="122" t="s">
        <v>156</v>
      </c>
      <c r="D127" s="122" t="s">
        <v>146</v>
      </c>
      <c r="E127" s="123" t="s">
        <v>350</v>
      </c>
      <c r="F127" s="124" t="s">
        <v>351</v>
      </c>
      <c r="G127" s="125" t="s">
        <v>149</v>
      </c>
      <c r="H127" s="126">
        <v>1</v>
      </c>
      <c r="I127" s="127"/>
      <c r="J127" s="128">
        <f>ROUND(I127*H127,1)</f>
        <v>0</v>
      </c>
      <c r="K127" s="129"/>
      <c r="L127" s="27"/>
      <c r="M127" s="130" t="s">
        <v>1</v>
      </c>
      <c r="N127" s="131" t="s">
        <v>43</v>
      </c>
      <c r="P127" s="132">
        <f>O127*H127</f>
        <v>0</v>
      </c>
      <c r="Q127" s="132">
        <v>0</v>
      </c>
      <c r="R127" s="132">
        <f>Q127*H127</f>
        <v>0</v>
      </c>
      <c r="S127" s="132">
        <v>0</v>
      </c>
      <c r="T127" s="133">
        <f>S127*H127</f>
        <v>0</v>
      </c>
      <c r="AR127" s="134" t="s">
        <v>150</v>
      </c>
      <c r="AT127" s="134" t="s">
        <v>146</v>
      </c>
      <c r="AU127" s="134" t="s">
        <v>86</v>
      </c>
      <c r="AY127" s="12" t="s">
        <v>145</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150</v>
      </c>
      <c r="BM127" s="134" t="s">
        <v>157</v>
      </c>
    </row>
    <row r="128" spans="2:47" s="1" customFormat="1" ht="156">
      <c r="B128" s="27"/>
      <c r="D128" s="136" t="s">
        <v>151</v>
      </c>
      <c r="F128" s="137" t="s">
        <v>352</v>
      </c>
      <c r="I128" s="138"/>
      <c r="L128" s="27"/>
      <c r="M128" s="139"/>
      <c r="T128" s="51"/>
      <c r="AT128" s="12" t="s">
        <v>151</v>
      </c>
      <c r="AU128" s="12" t="s">
        <v>86</v>
      </c>
    </row>
    <row r="129" spans="2:65" s="1" customFormat="1" ht="21.75" customHeight="1">
      <c r="B129" s="27"/>
      <c r="C129" s="122" t="s">
        <v>150</v>
      </c>
      <c r="D129" s="122" t="s">
        <v>146</v>
      </c>
      <c r="E129" s="123" t="s">
        <v>353</v>
      </c>
      <c r="F129" s="124" t="s">
        <v>354</v>
      </c>
      <c r="G129" s="125" t="s">
        <v>149</v>
      </c>
      <c r="H129" s="126">
        <v>4</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161</v>
      </c>
    </row>
    <row r="130" spans="2:47" s="1" customFormat="1" ht="282.75">
      <c r="B130" s="27"/>
      <c r="D130" s="136" t="s">
        <v>151</v>
      </c>
      <c r="F130" s="137" t="s">
        <v>355</v>
      </c>
      <c r="I130" s="138"/>
      <c r="L130" s="27"/>
      <c r="M130" s="139"/>
      <c r="T130" s="51"/>
      <c r="AT130" s="12" t="s">
        <v>151</v>
      </c>
      <c r="AU130" s="12" t="s">
        <v>86</v>
      </c>
    </row>
    <row r="131" spans="2:65" s="1" customFormat="1" ht="16.5" customHeight="1">
      <c r="B131" s="27"/>
      <c r="C131" s="122" t="s">
        <v>163</v>
      </c>
      <c r="D131" s="122" t="s">
        <v>146</v>
      </c>
      <c r="E131" s="123" t="s">
        <v>356</v>
      </c>
      <c r="F131" s="124" t="s">
        <v>357</v>
      </c>
      <c r="G131" s="125" t="s">
        <v>149</v>
      </c>
      <c r="H131" s="126">
        <v>2</v>
      </c>
      <c r="I131" s="127"/>
      <c r="J131" s="128">
        <f>ROUND(I131*H131,1)</f>
        <v>0</v>
      </c>
      <c r="K131" s="129"/>
      <c r="L131" s="27"/>
      <c r="M131" s="130" t="s">
        <v>1</v>
      </c>
      <c r="N131" s="131" t="s">
        <v>43</v>
      </c>
      <c r="P131" s="132">
        <f>O131*H131</f>
        <v>0</v>
      </c>
      <c r="Q131" s="132">
        <v>0</v>
      </c>
      <c r="R131" s="132">
        <f>Q131*H131</f>
        <v>0</v>
      </c>
      <c r="S131" s="132">
        <v>0</v>
      </c>
      <c r="T131" s="133">
        <f>S131*H131</f>
        <v>0</v>
      </c>
      <c r="AR131" s="134" t="s">
        <v>150</v>
      </c>
      <c r="AT131" s="134" t="s">
        <v>146</v>
      </c>
      <c r="AU131" s="134" t="s">
        <v>86</v>
      </c>
      <c r="AY131" s="12" t="s">
        <v>145</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150</v>
      </c>
      <c r="BM131" s="134" t="s">
        <v>166</v>
      </c>
    </row>
    <row r="132" spans="2:47" s="1" customFormat="1" ht="273">
      <c r="B132" s="27"/>
      <c r="D132" s="136" t="s">
        <v>151</v>
      </c>
      <c r="F132" s="137" t="s">
        <v>358</v>
      </c>
      <c r="I132" s="138"/>
      <c r="L132" s="27"/>
      <c r="M132" s="139"/>
      <c r="T132" s="51"/>
      <c r="AT132" s="12" t="s">
        <v>151</v>
      </c>
      <c r="AU132" s="12" t="s">
        <v>86</v>
      </c>
    </row>
    <row r="133" spans="2:65" s="1" customFormat="1" ht="16.5" customHeight="1">
      <c r="B133" s="27"/>
      <c r="C133" s="122" t="s">
        <v>157</v>
      </c>
      <c r="D133" s="122" t="s">
        <v>146</v>
      </c>
      <c r="E133" s="123" t="s">
        <v>147</v>
      </c>
      <c r="F133" s="124" t="s">
        <v>359</v>
      </c>
      <c r="G133" s="125" t="s">
        <v>149</v>
      </c>
      <c r="H133" s="126">
        <v>1</v>
      </c>
      <c r="I133" s="127"/>
      <c r="J133" s="128">
        <f>ROUND(I133*H133,1)</f>
        <v>0</v>
      </c>
      <c r="K133" s="129"/>
      <c r="L133" s="27"/>
      <c r="M133" s="130" t="s">
        <v>1</v>
      </c>
      <c r="N133" s="131" t="s">
        <v>43</v>
      </c>
      <c r="P133" s="132">
        <f>O133*H133</f>
        <v>0</v>
      </c>
      <c r="Q133" s="132">
        <v>0</v>
      </c>
      <c r="R133" s="132">
        <f>Q133*H133</f>
        <v>0</v>
      </c>
      <c r="S133" s="132">
        <v>0</v>
      </c>
      <c r="T133" s="133">
        <f>S133*H133</f>
        <v>0</v>
      </c>
      <c r="AR133" s="134" t="s">
        <v>150</v>
      </c>
      <c r="AT133" s="134" t="s">
        <v>146</v>
      </c>
      <c r="AU133" s="134" t="s">
        <v>86</v>
      </c>
      <c r="AY133" s="12" t="s">
        <v>145</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150</v>
      </c>
      <c r="BM133" s="134" t="s">
        <v>170</v>
      </c>
    </row>
    <row r="134" spans="2:47" s="1" customFormat="1" ht="273">
      <c r="B134" s="27"/>
      <c r="D134" s="136" t="s">
        <v>151</v>
      </c>
      <c r="F134" s="137" t="s">
        <v>360</v>
      </c>
      <c r="I134" s="138"/>
      <c r="L134" s="27"/>
      <c r="M134" s="139"/>
      <c r="T134" s="51"/>
      <c r="AT134" s="12" t="s">
        <v>151</v>
      </c>
      <c r="AU134" s="12" t="s">
        <v>86</v>
      </c>
    </row>
    <row r="135" spans="2:65" s="1" customFormat="1" ht="16.5" customHeight="1">
      <c r="B135" s="27"/>
      <c r="C135" s="122" t="s">
        <v>172</v>
      </c>
      <c r="D135" s="122" t="s">
        <v>146</v>
      </c>
      <c r="E135" s="123" t="s">
        <v>168</v>
      </c>
      <c r="F135" s="124" t="s">
        <v>169</v>
      </c>
      <c r="G135" s="125" t="s">
        <v>149</v>
      </c>
      <c r="H135" s="126">
        <v>7</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175</v>
      </c>
    </row>
    <row r="136" spans="2:63" s="10" customFormat="1" ht="25.9" customHeight="1">
      <c r="B136" s="112"/>
      <c r="D136" s="113" t="s">
        <v>77</v>
      </c>
      <c r="E136" s="114" t="s">
        <v>88</v>
      </c>
      <c r="F136" s="114" t="s">
        <v>361</v>
      </c>
      <c r="I136" s="115"/>
      <c r="J136" s="116">
        <f>BK136</f>
        <v>0</v>
      </c>
      <c r="L136" s="112"/>
      <c r="M136" s="117"/>
      <c r="P136" s="118">
        <f>SUM(P137:P140)</f>
        <v>0</v>
      </c>
      <c r="R136" s="118">
        <f>SUM(R137:R140)</f>
        <v>0</v>
      </c>
      <c r="T136" s="119">
        <f>SUM(T137:T140)</f>
        <v>0</v>
      </c>
      <c r="AR136" s="113" t="s">
        <v>86</v>
      </c>
      <c r="AT136" s="120" t="s">
        <v>77</v>
      </c>
      <c r="AU136" s="120" t="s">
        <v>78</v>
      </c>
      <c r="AY136" s="113" t="s">
        <v>145</v>
      </c>
      <c r="BK136" s="121">
        <f>SUM(BK137:BK140)</f>
        <v>0</v>
      </c>
    </row>
    <row r="137" spans="2:65" s="1" customFormat="1" ht="16.5" customHeight="1">
      <c r="B137" s="27"/>
      <c r="C137" s="122" t="s">
        <v>161</v>
      </c>
      <c r="D137" s="122" t="s">
        <v>146</v>
      </c>
      <c r="E137" s="123" t="s">
        <v>362</v>
      </c>
      <c r="F137" s="124" t="s">
        <v>363</v>
      </c>
      <c r="G137" s="125" t="s">
        <v>149</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179</v>
      </c>
    </row>
    <row r="138" spans="2:47" s="1" customFormat="1" ht="321.75">
      <c r="B138" s="27"/>
      <c r="D138" s="136" t="s">
        <v>151</v>
      </c>
      <c r="F138" s="137" t="s">
        <v>364</v>
      </c>
      <c r="I138" s="138"/>
      <c r="L138" s="27"/>
      <c r="M138" s="139"/>
      <c r="T138" s="51"/>
      <c r="AT138" s="12" t="s">
        <v>151</v>
      </c>
      <c r="AU138" s="12" t="s">
        <v>86</v>
      </c>
    </row>
    <row r="139" spans="2:65" s="1" customFormat="1" ht="16.5" customHeight="1">
      <c r="B139" s="27"/>
      <c r="C139" s="122" t="s">
        <v>181</v>
      </c>
      <c r="D139" s="122" t="s">
        <v>146</v>
      </c>
      <c r="E139" s="123" t="s">
        <v>177</v>
      </c>
      <c r="F139" s="124" t="s">
        <v>365</v>
      </c>
      <c r="G139" s="125" t="s">
        <v>149</v>
      </c>
      <c r="H139" s="126">
        <v>6</v>
      </c>
      <c r="I139" s="127"/>
      <c r="J139" s="128">
        <f>ROUND(I139*H139,1)</f>
        <v>0</v>
      </c>
      <c r="K139" s="129"/>
      <c r="L139" s="27"/>
      <c r="M139" s="130" t="s">
        <v>1</v>
      </c>
      <c r="N139" s="131" t="s">
        <v>43</v>
      </c>
      <c r="P139" s="132">
        <f>O139*H139</f>
        <v>0</v>
      </c>
      <c r="Q139" s="132">
        <v>0</v>
      </c>
      <c r="R139" s="132">
        <f>Q139*H139</f>
        <v>0</v>
      </c>
      <c r="S139" s="132">
        <v>0</v>
      </c>
      <c r="T139" s="133">
        <f>S139*H139</f>
        <v>0</v>
      </c>
      <c r="AR139" s="134" t="s">
        <v>150</v>
      </c>
      <c r="AT139" s="134" t="s">
        <v>146</v>
      </c>
      <c r="AU139" s="134" t="s">
        <v>86</v>
      </c>
      <c r="AY139" s="12" t="s">
        <v>145</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150</v>
      </c>
      <c r="BM139" s="134" t="s">
        <v>184</v>
      </c>
    </row>
    <row r="140" spans="2:47" s="1" customFormat="1" ht="146.25">
      <c r="B140" s="27"/>
      <c r="D140" s="136" t="s">
        <v>151</v>
      </c>
      <c r="F140" s="137" t="s">
        <v>366</v>
      </c>
      <c r="I140" s="138"/>
      <c r="L140" s="27"/>
      <c r="M140" s="139"/>
      <c r="T140" s="51"/>
      <c r="AT140" s="12" t="s">
        <v>151</v>
      </c>
      <c r="AU140" s="12" t="s">
        <v>86</v>
      </c>
    </row>
    <row r="141" spans="2:63" s="10" customFormat="1" ht="25.9" customHeight="1">
      <c r="B141" s="112"/>
      <c r="D141" s="113" t="s">
        <v>77</v>
      </c>
      <c r="E141" s="114" t="s">
        <v>156</v>
      </c>
      <c r="F141" s="114" t="s">
        <v>171</v>
      </c>
      <c r="I141" s="115"/>
      <c r="J141" s="116">
        <f>BK141</f>
        <v>0</v>
      </c>
      <c r="L141" s="112"/>
      <c r="M141" s="117"/>
      <c r="P141" s="118">
        <f>SUM(P142:P145)</f>
        <v>0</v>
      </c>
      <c r="R141" s="118">
        <f>SUM(R142:R145)</f>
        <v>0</v>
      </c>
      <c r="T141" s="119">
        <f>SUM(T142:T145)</f>
        <v>0</v>
      </c>
      <c r="AR141" s="113" t="s">
        <v>86</v>
      </c>
      <c r="AT141" s="120" t="s">
        <v>77</v>
      </c>
      <c r="AU141" s="120" t="s">
        <v>78</v>
      </c>
      <c r="AY141" s="113" t="s">
        <v>145</v>
      </c>
      <c r="BK141" s="121">
        <f>SUM(BK142:BK145)</f>
        <v>0</v>
      </c>
    </row>
    <row r="142" spans="2:65" s="1" customFormat="1" ht="16.5" customHeight="1">
      <c r="B142" s="27"/>
      <c r="C142" s="122" t="s">
        <v>166</v>
      </c>
      <c r="D142" s="122" t="s">
        <v>146</v>
      </c>
      <c r="E142" s="123" t="s">
        <v>367</v>
      </c>
      <c r="F142" s="124" t="s">
        <v>368</v>
      </c>
      <c r="G142" s="125" t="s">
        <v>149</v>
      </c>
      <c r="H142" s="126">
        <v>1</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189</v>
      </c>
    </row>
    <row r="143" spans="2:47" s="1" customFormat="1" ht="214.5">
      <c r="B143" s="27"/>
      <c r="D143" s="136" t="s">
        <v>151</v>
      </c>
      <c r="F143" s="137" t="s">
        <v>369</v>
      </c>
      <c r="I143" s="138"/>
      <c r="L143" s="27"/>
      <c r="M143" s="139"/>
      <c r="T143" s="51"/>
      <c r="AT143" s="12" t="s">
        <v>151</v>
      </c>
      <c r="AU143" s="12" t="s">
        <v>86</v>
      </c>
    </row>
    <row r="144" spans="2:65" s="1" customFormat="1" ht="16.5" customHeight="1">
      <c r="B144" s="27"/>
      <c r="C144" s="122" t="s">
        <v>191</v>
      </c>
      <c r="D144" s="122" t="s">
        <v>146</v>
      </c>
      <c r="E144" s="123" t="s">
        <v>370</v>
      </c>
      <c r="F144" s="124" t="s">
        <v>371</v>
      </c>
      <c r="G144" s="125" t="s">
        <v>149</v>
      </c>
      <c r="H144" s="126">
        <v>5</v>
      </c>
      <c r="I144" s="127"/>
      <c r="J144" s="128">
        <f>ROUND(I144*H144,1)</f>
        <v>0</v>
      </c>
      <c r="K144" s="129"/>
      <c r="L144" s="27"/>
      <c r="M144" s="130" t="s">
        <v>1</v>
      </c>
      <c r="N144" s="131" t="s">
        <v>43</v>
      </c>
      <c r="P144" s="132">
        <f>O144*H144</f>
        <v>0</v>
      </c>
      <c r="Q144" s="132">
        <v>0</v>
      </c>
      <c r="R144" s="132">
        <f>Q144*H144</f>
        <v>0</v>
      </c>
      <c r="S144" s="132">
        <v>0</v>
      </c>
      <c r="T144" s="133">
        <f>S144*H144</f>
        <v>0</v>
      </c>
      <c r="AR144" s="134" t="s">
        <v>150</v>
      </c>
      <c r="AT144" s="134" t="s">
        <v>146</v>
      </c>
      <c r="AU144" s="134" t="s">
        <v>86</v>
      </c>
      <c r="AY144" s="12" t="s">
        <v>145</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150</v>
      </c>
      <c r="BM144" s="134" t="s">
        <v>194</v>
      </c>
    </row>
    <row r="145" spans="2:47" s="1" customFormat="1" ht="39">
      <c r="B145" s="27"/>
      <c r="D145" s="136" t="s">
        <v>151</v>
      </c>
      <c r="F145" s="137" t="s">
        <v>372</v>
      </c>
      <c r="I145" s="138"/>
      <c r="L145" s="27"/>
      <c r="M145" s="139"/>
      <c r="T145" s="51"/>
      <c r="AT145" s="12" t="s">
        <v>151</v>
      </c>
      <c r="AU145" s="12" t="s">
        <v>86</v>
      </c>
    </row>
    <row r="146" spans="2:63" s="10" customFormat="1" ht="25.9" customHeight="1">
      <c r="B146" s="112"/>
      <c r="D146" s="113" t="s">
        <v>77</v>
      </c>
      <c r="E146" s="114" t="s">
        <v>150</v>
      </c>
      <c r="F146" s="114" t="s">
        <v>186</v>
      </c>
      <c r="I146" s="115"/>
      <c r="J146" s="116">
        <f>BK146</f>
        <v>0</v>
      </c>
      <c r="L146" s="112"/>
      <c r="M146" s="117"/>
      <c r="P146" s="118">
        <f>SUM(P147:P152)</f>
        <v>0</v>
      </c>
      <c r="R146" s="118">
        <f>SUM(R147:R152)</f>
        <v>0</v>
      </c>
      <c r="T146" s="119">
        <f>SUM(T147:T152)</f>
        <v>0</v>
      </c>
      <c r="AR146" s="113" t="s">
        <v>86</v>
      </c>
      <c r="AT146" s="120" t="s">
        <v>77</v>
      </c>
      <c r="AU146" s="120" t="s">
        <v>78</v>
      </c>
      <c r="AY146" s="113" t="s">
        <v>145</v>
      </c>
      <c r="BK146" s="121">
        <f>SUM(BK147:BK152)</f>
        <v>0</v>
      </c>
    </row>
    <row r="147" spans="2:65" s="1" customFormat="1" ht="16.5" customHeight="1">
      <c r="B147" s="27"/>
      <c r="C147" s="122" t="s">
        <v>170</v>
      </c>
      <c r="D147" s="122" t="s">
        <v>146</v>
      </c>
      <c r="E147" s="123" t="s">
        <v>373</v>
      </c>
      <c r="F147" s="124" t="s">
        <v>374</v>
      </c>
      <c r="G147" s="125" t="s">
        <v>149</v>
      </c>
      <c r="H147" s="126">
        <v>4</v>
      </c>
      <c r="I147" s="127"/>
      <c r="J147" s="128">
        <f>ROUND(I147*H147,1)</f>
        <v>0</v>
      </c>
      <c r="K147" s="129"/>
      <c r="L147" s="27"/>
      <c r="M147" s="130" t="s">
        <v>1</v>
      </c>
      <c r="N147" s="131" t="s">
        <v>43</v>
      </c>
      <c r="P147" s="132">
        <f>O147*H147</f>
        <v>0</v>
      </c>
      <c r="Q147" s="132">
        <v>0</v>
      </c>
      <c r="R147" s="132">
        <f>Q147*H147</f>
        <v>0</v>
      </c>
      <c r="S147" s="132">
        <v>0</v>
      </c>
      <c r="T147" s="133">
        <f>S147*H147</f>
        <v>0</v>
      </c>
      <c r="AR147" s="134" t="s">
        <v>150</v>
      </c>
      <c r="AT147" s="134" t="s">
        <v>146</v>
      </c>
      <c r="AU147" s="134" t="s">
        <v>86</v>
      </c>
      <c r="AY147" s="12" t="s">
        <v>145</v>
      </c>
      <c r="BE147" s="135">
        <f>IF(N147="základní",J147,0)</f>
        <v>0</v>
      </c>
      <c r="BF147" s="135">
        <f>IF(N147="snížená",J147,0)</f>
        <v>0</v>
      </c>
      <c r="BG147" s="135">
        <f>IF(N147="zákl. přenesená",J147,0)</f>
        <v>0</v>
      </c>
      <c r="BH147" s="135">
        <f>IF(N147="sníž. přenesená",J147,0)</f>
        <v>0</v>
      </c>
      <c r="BI147" s="135">
        <f>IF(N147="nulová",J147,0)</f>
        <v>0</v>
      </c>
      <c r="BJ147" s="12" t="s">
        <v>86</v>
      </c>
      <c r="BK147" s="135">
        <f>ROUND(I147*H147,1)</f>
        <v>0</v>
      </c>
      <c r="BL147" s="12" t="s">
        <v>150</v>
      </c>
      <c r="BM147" s="134" t="s">
        <v>199</v>
      </c>
    </row>
    <row r="148" spans="2:47" s="1" customFormat="1" ht="19.5">
      <c r="B148" s="27"/>
      <c r="D148" s="136" t="s">
        <v>151</v>
      </c>
      <c r="F148" s="137" t="s">
        <v>375</v>
      </c>
      <c r="I148" s="138"/>
      <c r="L148" s="27"/>
      <c r="M148" s="139"/>
      <c r="T148" s="51"/>
      <c r="AT148" s="12" t="s">
        <v>151</v>
      </c>
      <c r="AU148" s="12" t="s">
        <v>86</v>
      </c>
    </row>
    <row r="149" spans="2:65" s="1" customFormat="1" ht="16.5" customHeight="1">
      <c r="B149" s="27"/>
      <c r="C149" s="122" t="s">
        <v>294</v>
      </c>
      <c r="D149" s="122" t="s">
        <v>146</v>
      </c>
      <c r="E149" s="123" t="s">
        <v>187</v>
      </c>
      <c r="F149" s="124" t="s">
        <v>188</v>
      </c>
      <c r="G149" s="125" t="s">
        <v>149</v>
      </c>
      <c r="H149" s="126">
        <v>1</v>
      </c>
      <c r="I149" s="127"/>
      <c r="J149" s="128">
        <f>ROUND(I149*H149,1)</f>
        <v>0</v>
      </c>
      <c r="K149" s="129"/>
      <c r="L149" s="27"/>
      <c r="M149" s="130" t="s">
        <v>1</v>
      </c>
      <c r="N149" s="131" t="s">
        <v>43</v>
      </c>
      <c r="P149" s="132">
        <f>O149*H149</f>
        <v>0</v>
      </c>
      <c r="Q149" s="132">
        <v>0</v>
      </c>
      <c r="R149" s="132">
        <f>Q149*H149</f>
        <v>0</v>
      </c>
      <c r="S149" s="132">
        <v>0</v>
      </c>
      <c r="T149" s="133">
        <f>S149*H149</f>
        <v>0</v>
      </c>
      <c r="AR149" s="134" t="s">
        <v>150</v>
      </c>
      <c r="AT149" s="134" t="s">
        <v>146</v>
      </c>
      <c r="AU149" s="134" t="s">
        <v>86</v>
      </c>
      <c r="AY149" s="12" t="s">
        <v>145</v>
      </c>
      <c r="BE149" s="135">
        <f>IF(N149="základní",J149,0)</f>
        <v>0</v>
      </c>
      <c r="BF149" s="135">
        <f>IF(N149="snížená",J149,0)</f>
        <v>0</v>
      </c>
      <c r="BG149" s="135">
        <f>IF(N149="zákl. přenesená",J149,0)</f>
        <v>0</v>
      </c>
      <c r="BH149" s="135">
        <f>IF(N149="sníž. přenesená",J149,0)</f>
        <v>0</v>
      </c>
      <c r="BI149" s="135">
        <f>IF(N149="nulová",J149,0)</f>
        <v>0</v>
      </c>
      <c r="BJ149" s="12" t="s">
        <v>86</v>
      </c>
      <c r="BK149" s="135">
        <f>ROUND(I149*H149,1)</f>
        <v>0</v>
      </c>
      <c r="BL149" s="12" t="s">
        <v>150</v>
      </c>
      <c r="BM149" s="134" t="s">
        <v>297</v>
      </c>
    </row>
    <row r="150" spans="2:47" s="1" customFormat="1" ht="126.75">
      <c r="B150" s="27"/>
      <c r="D150" s="136" t="s">
        <v>151</v>
      </c>
      <c r="F150" s="137" t="s">
        <v>190</v>
      </c>
      <c r="I150" s="138"/>
      <c r="L150" s="27"/>
      <c r="M150" s="139"/>
      <c r="T150" s="51"/>
      <c r="AT150" s="12" t="s">
        <v>151</v>
      </c>
      <c r="AU150" s="12" t="s">
        <v>86</v>
      </c>
    </row>
    <row r="151" spans="2:65" s="1" customFormat="1" ht="16.5" customHeight="1">
      <c r="B151" s="27"/>
      <c r="C151" s="122" t="s">
        <v>175</v>
      </c>
      <c r="D151" s="122" t="s">
        <v>146</v>
      </c>
      <c r="E151" s="123" t="s">
        <v>192</v>
      </c>
      <c r="F151" s="124" t="s">
        <v>193</v>
      </c>
      <c r="G151" s="125" t="s">
        <v>149</v>
      </c>
      <c r="H151" s="126">
        <v>10</v>
      </c>
      <c r="I151" s="127"/>
      <c r="J151" s="128">
        <f>ROUND(I151*H151,1)</f>
        <v>0</v>
      </c>
      <c r="K151" s="129"/>
      <c r="L151" s="27"/>
      <c r="M151" s="130" t="s">
        <v>1</v>
      </c>
      <c r="N151" s="131" t="s">
        <v>43</v>
      </c>
      <c r="P151" s="132">
        <f>O151*H151</f>
        <v>0</v>
      </c>
      <c r="Q151" s="132">
        <v>0</v>
      </c>
      <c r="R151" s="132">
        <f>Q151*H151</f>
        <v>0</v>
      </c>
      <c r="S151" s="132">
        <v>0</v>
      </c>
      <c r="T151" s="133">
        <f>S151*H151</f>
        <v>0</v>
      </c>
      <c r="AR151" s="134" t="s">
        <v>150</v>
      </c>
      <c r="AT151" s="134" t="s">
        <v>146</v>
      </c>
      <c r="AU151" s="134" t="s">
        <v>86</v>
      </c>
      <c r="AY151" s="12" t="s">
        <v>145</v>
      </c>
      <c r="BE151" s="135">
        <f>IF(N151="základní",J151,0)</f>
        <v>0</v>
      </c>
      <c r="BF151" s="135">
        <f>IF(N151="snížená",J151,0)</f>
        <v>0</v>
      </c>
      <c r="BG151" s="135">
        <f>IF(N151="zákl. přenesená",J151,0)</f>
        <v>0</v>
      </c>
      <c r="BH151" s="135">
        <f>IF(N151="sníž. přenesená",J151,0)</f>
        <v>0</v>
      </c>
      <c r="BI151" s="135">
        <f>IF(N151="nulová",J151,0)</f>
        <v>0</v>
      </c>
      <c r="BJ151" s="12" t="s">
        <v>86</v>
      </c>
      <c r="BK151" s="135">
        <f>ROUND(I151*H151,1)</f>
        <v>0</v>
      </c>
      <c r="BL151" s="12" t="s">
        <v>150</v>
      </c>
      <c r="BM151" s="134" t="s">
        <v>301</v>
      </c>
    </row>
    <row r="152" spans="2:47" s="1" customFormat="1" ht="39">
      <c r="B152" s="27"/>
      <c r="D152" s="136" t="s">
        <v>151</v>
      </c>
      <c r="F152" s="137" t="s">
        <v>195</v>
      </c>
      <c r="I152" s="138"/>
      <c r="L152" s="27"/>
      <c r="M152" s="139"/>
      <c r="T152" s="51"/>
      <c r="AT152" s="12" t="s">
        <v>151</v>
      </c>
      <c r="AU152" s="12" t="s">
        <v>86</v>
      </c>
    </row>
    <row r="153" spans="2:63" s="10" customFormat="1" ht="25.9" customHeight="1">
      <c r="B153" s="112"/>
      <c r="D153" s="113" t="s">
        <v>77</v>
      </c>
      <c r="E153" s="114" t="s">
        <v>163</v>
      </c>
      <c r="F153" s="114" t="s">
        <v>196</v>
      </c>
      <c r="I153" s="115"/>
      <c r="J153" s="116">
        <f>BK153</f>
        <v>0</v>
      </c>
      <c r="L153" s="112"/>
      <c r="M153" s="117"/>
      <c r="P153" s="118">
        <f>SUM(P154:P155)</f>
        <v>0</v>
      </c>
      <c r="R153" s="118">
        <f>SUM(R154:R155)</f>
        <v>0</v>
      </c>
      <c r="T153" s="119">
        <f>SUM(T154:T155)</f>
        <v>0</v>
      </c>
      <c r="AR153" s="113" t="s">
        <v>86</v>
      </c>
      <c r="AT153" s="120" t="s">
        <v>77</v>
      </c>
      <c r="AU153" s="120" t="s">
        <v>78</v>
      </c>
      <c r="AY153" s="113" t="s">
        <v>145</v>
      </c>
      <c r="BK153" s="121">
        <f>SUM(BK154:BK155)</f>
        <v>0</v>
      </c>
    </row>
    <row r="154" spans="2:65" s="1" customFormat="1" ht="16.5" customHeight="1">
      <c r="B154" s="27"/>
      <c r="C154" s="122" t="s">
        <v>8</v>
      </c>
      <c r="D154" s="122" t="s">
        <v>146</v>
      </c>
      <c r="E154" s="123" t="s">
        <v>376</v>
      </c>
      <c r="F154" s="124" t="s">
        <v>377</v>
      </c>
      <c r="G154" s="125" t="s">
        <v>149</v>
      </c>
      <c r="H154" s="126">
        <v>1</v>
      </c>
      <c r="I154" s="127"/>
      <c r="J154" s="128">
        <f>ROUND(I154*H154,1)</f>
        <v>0</v>
      </c>
      <c r="K154" s="129"/>
      <c r="L154" s="27"/>
      <c r="M154" s="130" t="s">
        <v>1</v>
      </c>
      <c r="N154" s="131" t="s">
        <v>43</v>
      </c>
      <c r="P154" s="132">
        <f>O154*H154</f>
        <v>0</v>
      </c>
      <c r="Q154" s="132">
        <v>0</v>
      </c>
      <c r="R154" s="132">
        <f>Q154*H154</f>
        <v>0</v>
      </c>
      <c r="S154" s="132">
        <v>0</v>
      </c>
      <c r="T154" s="133">
        <f>S154*H154</f>
        <v>0</v>
      </c>
      <c r="AR154" s="134" t="s">
        <v>150</v>
      </c>
      <c r="AT154" s="134" t="s">
        <v>146</v>
      </c>
      <c r="AU154" s="134" t="s">
        <v>86</v>
      </c>
      <c r="AY154" s="12" t="s">
        <v>145</v>
      </c>
      <c r="BE154" s="135">
        <f>IF(N154="základní",J154,0)</f>
        <v>0</v>
      </c>
      <c r="BF154" s="135">
        <f>IF(N154="snížená",J154,0)</f>
        <v>0</v>
      </c>
      <c r="BG154" s="135">
        <f>IF(N154="zákl. přenesená",J154,0)</f>
        <v>0</v>
      </c>
      <c r="BH154" s="135">
        <f>IF(N154="sníž. přenesená",J154,0)</f>
        <v>0</v>
      </c>
      <c r="BI154" s="135">
        <f>IF(N154="nulová",J154,0)</f>
        <v>0</v>
      </c>
      <c r="BJ154" s="12" t="s">
        <v>86</v>
      </c>
      <c r="BK154" s="135">
        <f>ROUND(I154*H154,1)</f>
        <v>0</v>
      </c>
      <c r="BL154" s="12" t="s">
        <v>150</v>
      </c>
      <c r="BM154" s="134" t="s">
        <v>303</v>
      </c>
    </row>
    <row r="155" spans="2:47" s="1" customFormat="1" ht="136.5">
      <c r="B155" s="27"/>
      <c r="D155" s="136" t="s">
        <v>151</v>
      </c>
      <c r="F155" s="137" t="s">
        <v>378</v>
      </c>
      <c r="I155" s="138"/>
      <c r="L155" s="27"/>
      <c r="M155" s="140"/>
      <c r="N155" s="141"/>
      <c r="O155" s="141"/>
      <c r="P155" s="141"/>
      <c r="Q155" s="141"/>
      <c r="R155" s="141"/>
      <c r="S155" s="141"/>
      <c r="T155" s="142"/>
      <c r="AT155" s="12" t="s">
        <v>151</v>
      </c>
      <c r="AU155" s="12" t="s">
        <v>86</v>
      </c>
    </row>
    <row r="156" spans="2:12" s="1" customFormat="1" ht="6.95" customHeight="1">
      <c r="B156" s="39"/>
      <c r="C156" s="40"/>
      <c r="D156" s="40"/>
      <c r="E156" s="40"/>
      <c r="F156" s="40"/>
      <c r="G156" s="40"/>
      <c r="H156" s="40"/>
      <c r="I156" s="40"/>
      <c r="J156" s="40"/>
      <c r="K156" s="40"/>
      <c r="L156" s="27"/>
    </row>
  </sheetData>
  <sheetProtection algorithmName="SHA-512" hashValue="BcEO1dwJHNokoq0aRjwT4prVqLQIShTuhJ0+VEEzBcDqvCERhX2yeNBrDkgimXgrdOcTDcxZm10C9qrRvtKMEQ==" saltValue="4aiUfH/wyJg4ie02vZx2M3bSBj1iixPEHErphZrMZ0XFXVLJ4oa25He6WCmFPXd1f3gWFVUu+g5MjvAyPo8IRg==" spinCount="100000" sheet="1" objects="1" scenarios="1" formatColumns="0" formatRows="0" autoFilter="0"/>
  <autoFilter ref="C120:K15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4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106</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379</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ROUND(J119,1)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ROUND((SUM(BE119:BE144)),1)</f>
        <v>0</v>
      </c>
      <c r="I33" s="87">
        <v>0.21</v>
      </c>
      <c r="J33" s="86">
        <f>ROUND(((SUM(BE119:BE144))*I33),1)</f>
        <v>0</v>
      </c>
      <c r="L33" s="27"/>
    </row>
    <row r="34" spans="2:12" s="1" customFormat="1" ht="14.45" customHeight="1">
      <c r="B34" s="27"/>
      <c r="E34" s="22" t="s">
        <v>44</v>
      </c>
      <c r="F34" s="86">
        <f>ROUND((SUM(BF119:BF144)),1)</f>
        <v>0</v>
      </c>
      <c r="I34" s="87">
        <v>0.15</v>
      </c>
      <c r="J34" s="86">
        <f>ROUND(((SUM(BF119:BF144))*I34),1)</f>
        <v>0</v>
      </c>
      <c r="L34" s="27"/>
    </row>
    <row r="35" spans="2:12" s="1" customFormat="1" ht="14.45" customHeight="1" hidden="1">
      <c r="B35" s="27"/>
      <c r="E35" s="22" t="s">
        <v>45</v>
      </c>
      <c r="F35" s="86">
        <f>ROUND((SUM(BG119:BG144)),1)</f>
        <v>0</v>
      </c>
      <c r="I35" s="87">
        <v>0.21</v>
      </c>
      <c r="J35" s="86">
        <f>0</f>
        <v>0</v>
      </c>
      <c r="L35" s="27"/>
    </row>
    <row r="36" spans="2:12" s="1" customFormat="1" ht="14.45" customHeight="1" hidden="1">
      <c r="B36" s="27"/>
      <c r="E36" s="22" t="s">
        <v>46</v>
      </c>
      <c r="F36" s="86">
        <f>ROUND((SUM(BH119:BH144)),1)</f>
        <v>0</v>
      </c>
      <c r="I36" s="87">
        <v>0.15</v>
      </c>
      <c r="J36" s="86">
        <f>0</f>
        <v>0</v>
      </c>
      <c r="L36" s="27"/>
    </row>
    <row r="37" spans="2:12" s="1" customFormat="1" ht="14.45" customHeight="1" hidden="1">
      <c r="B37" s="27"/>
      <c r="E37" s="22" t="s">
        <v>47</v>
      </c>
      <c r="F37" s="86">
        <f>ROUND((SUM(BI119:BI144)),1)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PCH S12 - Přípravna chemie S12</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J119</f>
        <v>0</v>
      </c>
      <c r="L96" s="27"/>
      <c r="AU96" s="12" t="s">
        <v>126</v>
      </c>
    </row>
    <row r="97" spans="2:12" s="8" customFormat="1" ht="24.95" customHeight="1">
      <c r="B97" s="99"/>
      <c r="D97" s="100" t="s">
        <v>230</v>
      </c>
      <c r="E97" s="101"/>
      <c r="F97" s="101"/>
      <c r="G97" s="101"/>
      <c r="H97" s="101"/>
      <c r="I97" s="101"/>
      <c r="J97" s="102">
        <f>J120</f>
        <v>0</v>
      </c>
      <c r="L97" s="99"/>
    </row>
    <row r="98" spans="2:12" s="8" customFormat="1" ht="24.95" customHeight="1">
      <c r="B98" s="99"/>
      <c r="D98" s="100" t="s">
        <v>231</v>
      </c>
      <c r="E98" s="101"/>
      <c r="F98" s="101"/>
      <c r="G98" s="101"/>
      <c r="H98" s="101"/>
      <c r="I98" s="101"/>
      <c r="J98" s="102">
        <f>J128</f>
        <v>0</v>
      </c>
      <c r="L98" s="99"/>
    </row>
    <row r="99" spans="2:12" s="8" customFormat="1" ht="24.95" customHeight="1">
      <c r="B99" s="99"/>
      <c r="D99" s="100" t="s">
        <v>232</v>
      </c>
      <c r="E99" s="101"/>
      <c r="F99" s="101"/>
      <c r="G99" s="101"/>
      <c r="H99" s="101"/>
      <c r="I99" s="101"/>
      <c r="J99" s="102">
        <f>J139</f>
        <v>0</v>
      </c>
      <c r="L99" s="99"/>
    </row>
    <row r="100" spans="2:12" s="1" customFormat="1" ht="21.75" customHeight="1">
      <c r="B100" s="27"/>
      <c r="L100" s="27"/>
    </row>
    <row r="101" spans="2:12" s="1" customFormat="1" ht="6.95" customHeight="1">
      <c r="B101" s="39"/>
      <c r="C101" s="40"/>
      <c r="D101" s="40"/>
      <c r="E101" s="40"/>
      <c r="F101" s="40"/>
      <c r="G101" s="40"/>
      <c r="H101" s="40"/>
      <c r="I101" s="40"/>
      <c r="J101" s="40"/>
      <c r="K101" s="40"/>
      <c r="L101" s="27"/>
    </row>
    <row r="105" spans="2:12" s="1" customFormat="1" ht="6.95" customHeight="1">
      <c r="B105" s="41"/>
      <c r="C105" s="42"/>
      <c r="D105" s="42"/>
      <c r="E105" s="42"/>
      <c r="F105" s="42"/>
      <c r="G105" s="42"/>
      <c r="H105" s="42"/>
      <c r="I105" s="42"/>
      <c r="J105" s="42"/>
      <c r="K105" s="42"/>
      <c r="L105" s="27"/>
    </row>
    <row r="106" spans="2:12" s="1" customFormat="1" ht="24.95" customHeight="1">
      <c r="B106" s="27"/>
      <c r="C106" s="16" t="s">
        <v>131</v>
      </c>
      <c r="L106" s="27"/>
    </row>
    <row r="107" spans="2:12" s="1" customFormat="1" ht="6.95" customHeight="1">
      <c r="B107" s="27"/>
      <c r="L107" s="27"/>
    </row>
    <row r="108" spans="2:12" s="1" customFormat="1" ht="12" customHeight="1">
      <c r="B108" s="27"/>
      <c r="C108" s="22" t="s">
        <v>16</v>
      </c>
      <c r="L108" s="27"/>
    </row>
    <row r="109" spans="2:12" s="1" customFormat="1" ht="16.5" customHeight="1">
      <c r="B109" s="27"/>
      <c r="E109" s="185" t="str">
        <f>E7</f>
        <v>Odborné učebny G Brandýs – Gymnázium J.S. Machara</v>
      </c>
      <c r="F109" s="186"/>
      <c r="G109" s="186"/>
      <c r="H109" s="186"/>
      <c r="L109" s="27"/>
    </row>
    <row r="110" spans="2:12" s="1" customFormat="1" ht="12" customHeight="1">
      <c r="B110" s="27"/>
      <c r="C110" s="22" t="s">
        <v>120</v>
      </c>
      <c r="L110" s="27"/>
    </row>
    <row r="111" spans="2:12" s="1" customFormat="1" ht="16.5" customHeight="1">
      <c r="B111" s="27"/>
      <c r="E111" s="151" t="str">
        <f>E9</f>
        <v>PCH S12 - Přípravna chemie S12</v>
      </c>
      <c r="F111" s="187"/>
      <c r="G111" s="187"/>
      <c r="H111" s="187"/>
      <c r="L111" s="27"/>
    </row>
    <row r="112" spans="2:12" s="1" customFormat="1" ht="6.95" customHeight="1">
      <c r="B112" s="27"/>
      <c r="L112" s="27"/>
    </row>
    <row r="113" spans="2:12" s="1" customFormat="1" ht="12" customHeight="1">
      <c r="B113" s="27"/>
      <c r="C113" s="22" t="s">
        <v>20</v>
      </c>
      <c r="F113" s="20" t="str">
        <f>F12</f>
        <v xml:space="preserve">Gymnázium J. S. Machara, Královická 668  </v>
      </c>
      <c r="I113" s="22" t="s">
        <v>22</v>
      </c>
      <c r="J113" s="47" t="str">
        <f>IF(J12="","",J12)</f>
        <v>15. 5. 2022</v>
      </c>
      <c r="L113" s="27"/>
    </row>
    <row r="114" spans="2:12" s="1" customFormat="1" ht="6.95" customHeight="1">
      <c r="B114" s="27"/>
      <c r="L114" s="27"/>
    </row>
    <row r="115" spans="2:12" s="1" customFormat="1" ht="40.15" customHeight="1">
      <c r="B115" s="27"/>
      <c r="C115" s="22" t="s">
        <v>24</v>
      </c>
      <c r="F115" s="20" t="str">
        <f>E15</f>
        <v>Středočeský kraj, Praha 5, Zborovská 81/11</v>
      </c>
      <c r="I115" s="22" t="s">
        <v>31</v>
      </c>
      <c r="J115" s="25" t="str">
        <f>E21</f>
        <v>Stebau s.r.o., Jižní 870, 500 03 Hradec Králové</v>
      </c>
      <c r="L115" s="27"/>
    </row>
    <row r="116" spans="2:12" s="1" customFormat="1" ht="15.2" customHeight="1">
      <c r="B116" s="27"/>
      <c r="C116" s="22" t="s">
        <v>29</v>
      </c>
      <c r="F116" s="20" t="str">
        <f>IF(E18="","",E18)</f>
        <v>Vyplň údaj</v>
      </c>
      <c r="I116" s="22" t="s">
        <v>35</v>
      </c>
      <c r="J116" s="25" t="str">
        <f>E24</f>
        <v xml:space="preserve"> </v>
      </c>
      <c r="L116" s="27"/>
    </row>
    <row r="117" spans="2:12" s="1" customFormat="1" ht="10.35" customHeight="1">
      <c r="B117" s="27"/>
      <c r="L117" s="27"/>
    </row>
    <row r="118" spans="2:20" s="9" customFormat="1" ht="29.25" customHeight="1">
      <c r="B118" s="103"/>
      <c r="C118" s="104" t="s">
        <v>132</v>
      </c>
      <c r="D118" s="105" t="s">
        <v>63</v>
      </c>
      <c r="E118" s="105" t="s">
        <v>59</v>
      </c>
      <c r="F118" s="105" t="s">
        <v>60</v>
      </c>
      <c r="G118" s="105" t="s">
        <v>133</v>
      </c>
      <c r="H118" s="105" t="s">
        <v>134</v>
      </c>
      <c r="I118" s="105" t="s">
        <v>135</v>
      </c>
      <c r="J118" s="106" t="s">
        <v>124</v>
      </c>
      <c r="K118" s="107" t="s">
        <v>136</v>
      </c>
      <c r="L118" s="103"/>
      <c r="M118" s="54" t="s">
        <v>1</v>
      </c>
      <c r="N118" s="55" t="s">
        <v>42</v>
      </c>
      <c r="O118" s="55" t="s">
        <v>137</v>
      </c>
      <c r="P118" s="55" t="s">
        <v>138</v>
      </c>
      <c r="Q118" s="55" t="s">
        <v>139</v>
      </c>
      <c r="R118" s="55" t="s">
        <v>140</v>
      </c>
      <c r="S118" s="55" t="s">
        <v>141</v>
      </c>
      <c r="T118" s="56" t="s">
        <v>142</v>
      </c>
    </row>
    <row r="119" spans="2:63" s="1" customFormat="1" ht="22.9" customHeight="1">
      <c r="B119" s="27"/>
      <c r="C119" s="59" t="s">
        <v>143</v>
      </c>
      <c r="J119" s="108">
        <f>BK119</f>
        <v>0</v>
      </c>
      <c r="L119" s="27"/>
      <c r="M119" s="57"/>
      <c r="N119" s="48"/>
      <c r="O119" s="48"/>
      <c r="P119" s="109">
        <f>P120+P128+P139</f>
        <v>0</v>
      </c>
      <c r="Q119" s="48"/>
      <c r="R119" s="109">
        <f>R120+R128+R139</f>
        <v>0</v>
      </c>
      <c r="S119" s="48"/>
      <c r="T119" s="110">
        <f>T120+T128+T139</f>
        <v>0</v>
      </c>
      <c r="AT119" s="12" t="s">
        <v>77</v>
      </c>
      <c r="AU119" s="12" t="s">
        <v>126</v>
      </c>
      <c r="BK119" s="111">
        <f>BK120+BK128+BK139</f>
        <v>0</v>
      </c>
    </row>
    <row r="120" spans="2:63" s="10" customFormat="1" ht="25.9" customHeight="1">
      <c r="B120" s="112"/>
      <c r="D120" s="113" t="s">
        <v>77</v>
      </c>
      <c r="E120" s="114" t="s">
        <v>86</v>
      </c>
      <c r="F120" s="114" t="s">
        <v>233</v>
      </c>
      <c r="I120" s="115"/>
      <c r="J120" s="116">
        <f>BK120</f>
        <v>0</v>
      </c>
      <c r="L120" s="112"/>
      <c r="M120" s="117"/>
      <c r="P120" s="118">
        <f>SUM(P121:P127)</f>
        <v>0</v>
      </c>
      <c r="R120" s="118">
        <f>SUM(R121:R127)</f>
        <v>0</v>
      </c>
      <c r="T120" s="119">
        <f>SUM(T121:T127)</f>
        <v>0</v>
      </c>
      <c r="AR120" s="113" t="s">
        <v>86</v>
      </c>
      <c r="AT120" s="120" t="s">
        <v>77</v>
      </c>
      <c r="AU120" s="120" t="s">
        <v>78</v>
      </c>
      <c r="AY120" s="113" t="s">
        <v>145</v>
      </c>
      <c r="BK120" s="121">
        <f>SUM(BK121:BK127)</f>
        <v>0</v>
      </c>
    </row>
    <row r="121" spans="2:65" s="1" customFormat="1" ht="16.5" customHeight="1">
      <c r="B121" s="27"/>
      <c r="C121" s="122" t="s">
        <v>86</v>
      </c>
      <c r="D121" s="122" t="s">
        <v>146</v>
      </c>
      <c r="E121" s="123" t="s">
        <v>234</v>
      </c>
      <c r="F121" s="124" t="s">
        <v>380</v>
      </c>
      <c r="G121" s="125" t="s">
        <v>149</v>
      </c>
      <c r="H121" s="126">
        <v>3</v>
      </c>
      <c r="I121" s="127"/>
      <c r="J121" s="128">
        <f>ROUND(I121*H121,1)</f>
        <v>0</v>
      </c>
      <c r="K121" s="129"/>
      <c r="L121" s="27"/>
      <c r="M121" s="130" t="s">
        <v>1</v>
      </c>
      <c r="N121" s="131" t="s">
        <v>43</v>
      </c>
      <c r="P121" s="132">
        <f>O121*H121</f>
        <v>0</v>
      </c>
      <c r="Q121" s="132">
        <v>0</v>
      </c>
      <c r="R121" s="132">
        <f>Q121*H121</f>
        <v>0</v>
      </c>
      <c r="S121" s="132">
        <v>0</v>
      </c>
      <c r="T121" s="133">
        <f>S121*H121</f>
        <v>0</v>
      </c>
      <c r="AR121" s="134" t="s">
        <v>150</v>
      </c>
      <c r="AT121" s="134" t="s">
        <v>146</v>
      </c>
      <c r="AU121" s="134" t="s">
        <v>86</v>
      </c>
      <c r="AY121" s="12" t="s">
        <v>145</v>
      </c>
      <c r="BE121" s="135">
        <f>IF(N121="základní",J121,0)</f>
        <v>0</v>
      </c>
      <c r="BF121" s="135">
        <f>IF(N121="snížená",J121,0)</f>
        <v>0</v>
      </c>
      <c r="BG121" s="135">
        <f>IF(N121="zákl. přenesená",J121,0)</f>
        <v>0</v>
      </c>
      <c r="BH121" s="135">
        <f>IF(N121="sníž. přenesená",J121,0)</f>
        <v>0</v>
      </c>
      <c r="BI121" s="135">
        <f>IF(N121="nulová",J121,0)</f>
        <v>0</v>
      </c>
      <c r="BJ121" s="12" t="s">
        <v>86</v>
      </c>
      <c r="BK121" s="135">
        <f>ROUND(I121*H121,1)</f>
        <v>0</v>
      </c>
      <c r="BL121" s="12" t="s">
        <v>150</v>
      </c>
      <c r="BM121" s="134" t="s">
        <v>88</v>
      </c>
    </row>
    <row r="122" spans="2:47" s="1" customFormat="1" ht="107.25">
      <c r="B122" s="27"/>
      <c r="D122" s="136" t="s">
        <v>151</v>
      </c>
      <c r="F122" s="137" t="s">
        <v>381</v>
      </c>
      <c r="I122" s="138"/>
      <c r="L122" s="27"/>
      <c r="M122" s="139"/>
      <c r="T122" s="51"/>
      <c r="AT122" s="12" t="s">
        <v>151</v>
      </c>
      <c r="AU122" s="12" t="s">
        <v>86</v>
      </c>
    </row>
    <row r="123" spans="2:65" s="1" customFormat="1" ht="16.5" customHeight="1">
      <c r="B123" s="27"/>
      <c r="C123" s="122" t="s">
        <v>88</v>
      </c>
      <c r="D123" s="122" t="s">
        <v>146</v>
      </c>
      <c r="E123" s="123" t="s">
        <v>382</v>
      </c>
      <c r="F123" s="124" t="s">
        <v>383</v>
      </c>
      <c r="G123" s="125" t="s">
        <v>149</v>
      </c>
      <c r="H123" s="126">
        <v>1</v>
      </c>
      <c r="I123" s="127"/>
      <c r="J123" s="128">
        <f>ROUND(I123*H123,1)</f>
        <v>0</v>
      </c>
      <c r="K123" s="129"/>
      <c r="L123" s="27"/>
      <c r="M123" s="130" t="s">
        <v>1</v>
      </c>
      <c r="N123" s="131" t="s">
        <v>43</v>
      </c>
      <c r="P123" s="132">
        <f>O123*H123</f>
        <v>0</v>
      </c>
      <c r="Q123" s="132">
        <v>0</v>
      </c>
      <c r="R123" s="132">
        <f>Q123*H123</f>
        <v>0</v>
      </c>
      <c r="S123" s="132">
        <v>0</v>
      </c>
      <c r="T123" s="133">
        <f>S123*H123</f>
        <v>0</v>
      </c>
      <c r="AR123" s="134" t="s">
        <v>150</v>
      </c>
      <c r="AT123" s="134" t="s">
        <v>146</v>
      </c>
      <c r="AU123" s="134" t="s">
        <v>86</v>
      </c>
      <c r="AY123" s="12" t="s">
        <v>145</v>
      </c>
      <c r="BE123" s="135">
        <f>IF(N123="základní",J123,0)</f>
        <v>0</v>
      </c>
      <c r="BF123" s="135">
        <f>IF(N123="snížená",J123,0)</f>
        <v>0</v>
      </c>
      <c r="BG123" s="135">
        <f>IF(N123="zákl. přenesená",J123,0)</f>
        <v>0</v>
      </c>
      <c r="BH123" s="135">
        <f>IF(N123="sníž. přenesená",J123,0)</f>
        <v>0</v>
      </c>
      <c r="BI123" s="135">
        <f>IF(N123="nulová",J123,0)</f>
        <v>0</v>
      </c>
      <c r="BJ123" s="12" t="s">
        <v>86</v>
      </c>
      <c r="BK123" s="135">
        <f>ROUND(I123*H123,1)</f>
        <v>0</v>
      </c>
      <c r="BL123" s="12" t="s">
        <v>150</v>
      </c>
      <c r="BM123" s="134" t="s">
        <v>150</v>
      </c>
    </row>
    <row r="124" spans="2:47" s="1" customFormat="1" ht="107.25">
      <c r="B124" s="27"/>
      <c r="D124" s="136" t="s">
        <v>151</v>
      </c>
      <c r="F124" s="137" t="s">
        <v>384</v>
      </c>
      <c r="I124" s="138"/>
      <c r="L124" s="27"/>
      <c r="M124" s="139"/>
      <c r="T124" s="51"/>
      <c r="AT124" s="12" t="s">
        <v>151</v>
      </c>
      <c r="AU124" s="12" t="s">
        <v>86</v>
      </c>
    </row>
    <row r="125" spans="2:65" s="1" customFormat="1" ht="16.5" customHeight="1">
      <c r="B125" s="27"/>
      <c r="C125" s="122" t="s">
        <v>156</v>
      </c>
      <c r="D125" s="122" t="s">
        <v>146</v>
      </c>
      <c r="E125" s="123" t="s">
        <v>187</v>
      </c>
      <c r="F125" s="124" t="s">
        <v>188</v>
      </c>
      <c r="G125" s="125" t="s">
        <v>149</v>
      </c>
      <c r="H125" s="126">
        <v>3</v>
      </c>
      <c r="I125" s="127"/>
      <c r="J125" s="128">
        <f>ROUND(I125*H125,1)</f>
        <v>0</v>
      </c>
      <c r="K125" s="129"/>
      <c r="L125" s="27"/>
      <c r="M125" s="130" t="s">
        <v>1</v>
      </c>
      <c r="N125" s="131" t="s">
        <v>43</v>
      </c>
      <c r="P125" s="132">
        <f>O125*H125</f>
        <v>0</v>
      </c>
      <c r="Q125" s="132">
        <v>0</v>
      </c>
      <c r="R125" s="132">
        <f>Q125*H125</f>
        <v>0</v>
      </c>
      <c r="S125" s="132">
        <v>0</v>
      </c>
      <c r="T125" s="133">
        <f>S125*H125</f>
        <v>0</v>
      </c>
      <c r="AR125" s="134" t="s">
        <v>150</v>
      </c>
      <c r="AT125" s="134" t="s">
        <v>146</v>
      </c>
      <c r="AU125" s="134" t="s">
        <v>86</v>
      </c>
      <c r="AY125" s="12" t="s">
        <v>145</v>
      </c>
      <c r="BE125" s="135">
        <f>IF(N125="základní",J125,0)</f>
        <v>0</v>
      </c>
      <c r="BF125" s="135">
        <f>IF(N125="snížená",J125,0)</f>
        <v>0</v>
      </c>
      <c r="BG125" s="135">
        <f>IF(N125="zákl. přenesená",J125,0)</f>
        <v>0</v>
      </c>
      <c r="BH125" s="135">
        <f>IF(N125="sníž. přenesená",J125,0)</f>
        <v>0</v>
      </c>
      <c r="BI125" s="135">
        <f>IF(N125="nulová",J125,0)</f>
        <v>0</v>
      </c>
      <c r="BJ125" s="12" t="s">
        <v>86</v>
      </c>
      <c r="BK125" s="135">
        <f>ROUND(I125*H125,1)</f>
        <v>0</v>
      </c>
      <c r="BL125" s="12" t="s">
        <v>150</v>
      </c>
      <c r="BM125" s="134" t="s">
        <v>157</v>
      </c>
    </row>
    <row r="126" spans="2:47" s="1" customFormat="1" ht="126.75">
      <c r="B126" s="27"/>
      <c r="D126" s="136" t="s">
        <v>151</v>
      </c>
      <c r="F126" s="137" t="s">
        <v>190</v>
      </c>
      <c r="I126" s="138"/>
      <c r="L126" s="27"/>
      <c r="M126" s="139"/>
      <c r="T126" s="51"/>
      <c r="AT126" s="12" t="s">
        <v>151</v>
      </c>
      <c r="AU126" s="12" t="s">
        <v>86</v>
      </c>
    </row>
    <row r="127" spans="2:65" s="1" customFormat="1" ht="16.5" customHeight="1">
      <c r="B127" s="27"/>
      <c r="C127" s="122" t="s">
        <v>150</v>
      </c>
      <c r="D127" s="122" t="s">
        <v>146</v>
      </c>
      <c r="E127" s="123" t="s">
        <v>168</v>
      </c>
      <c r="F127" s="124" t="s">
        <v>169</v>
      </c>
      <c r="G127" s="125" t="s">
        <v>149</v>
      </c>
      <c r="H127" s="126">
        <v>4</v>
      </c>
      <c r="I127" s="127"/>
      <c r="J127" s="128">
        <f>ROUND(I127*H127,1)</f>
        <v>0</v>
      </c>
      <c r="K127" s="129"/>
      <c r="L127" s="27"/>
      <c r="M127" s="130" t="s">
        <v>1</v>
      </c>
      <c r="N127" s="131" t="s">
        <v>43</v>
      </c>
      <c r="P127" s="132">
        <f>O127*H127</f>
        <v>0</v>
      </c>
      <c r="Q127" s="132">
        <v>0</v>
      </c>
      <c r="R127" s="132">
        <f>Q127*H127</f>
        <v>0</v>
      </c>
      <c r="S127" s="132">
        <v>0</v>
      </c>
      <c r="T127" s="133">
        <f>S127*H127</f>
        <v>0</v>
      </c>
      <c r="AR127" s="134" t="s">
        <v>150</v>
      </c>
      <c r="AT127" s="134" t="s">
        <v>146</v>
      </c>
      <c r="AU127" s="134" t="s">
        <v>86</v>
      </c>
      <c r="AY127" s="12" t="s">
        <v>145</v>
      </c>
      <c r="BE127" s="135">
        <f>IF(N127="základní",J127,0)</f>
        <v>0</v>
      </c>
      <c r="BF127" s="135">
        <f>IF(N127="snížená",J127,0)</f>
        <v>0</v>
      </c>
      <c r="BG127" s="135">
        <f>IF(N127="zákl. přenesená",J127,0)</f>
        <v>0</v>
      </c>
      <c r="BH127" s="135">
        <f>IF(N127="sníž. přenesená",J127,0)</f>
        <v>0</v>
      </c>
      <c r="BI127" s="135">
        <f>IF(N127="nulová",J127,0)</f>
        <v>0</v>
      </c>
      <c r="BJ127" s="12" t="s">
        <v>86</v>
      </c>
      <c r="BK127" s="135">
        <f>ROUND(I127*H127,1)</f>
        <v>0</v>
      </c>
      <c r="BL127" s="12" t="s">
        <v>150</v>
      </c>
      <c r="BM127" s="134" t="s">
        <v>161</v>
      </c>
    </row>
    <row r="128" spans="2:63" s="10" customFormat="1" ht="25.9" customHeight="1">
      <c r="B128" s="112"/>
      <c r="D128" s="113" t="s">
        <v>77</v>
      </c>
      <c r="E128" s="114" t="s">
        <v>88</v>
      </c>
      <c r="F128" s="114" t="s">
        <v>239</v>
      </c>
      <c r="I128" s="115"/>
      <c r="J128" s="116">
        <f>BK128</f>
        <v>0</v>
      </c>
      <c r="L128" s="112"/>
      <c r="M128" s="117"/>
      <c r="P128" s="118">
        <f>SUM(P129:P138)</f>
        <v>0</v>
      </c>
      <c r="R128" s="118">
        <f>SUM(R129:R138)</f>
        <v>0</v>
      </c>
      <c r="T128" s="119">
        <f>SUM(T129:T138)</f>
        <v>0</v>
      </c>
      <c r="AR128" s="113" t="s">
        <v>86</v>
      </c>
      <c r="AT128" s="120" t="s">
        <v>77</v>
      </c>
      <c r="AU128" s="120" t="s">
        <v>78</v>
      </c>
      <c r="AY128" s="113" t="s">
        <v>145</v>
      </c>
      <c r="BK128" s="121">
        <f>SUM(BK129:BK138)</f>
        <v>0</v>
      </c>
    </row>
    <row r="129" spans="2:65" s="1" customFormat="1" ht="16.5" customHeight="1">
      <c r="B129" s="27"/>
      <c r="C129" s="122" t="s">
        <v>163</v>
      </c>
      <c r="D129" s="122" t="s">
        <v>146</v>
      </c>
      <c r="E129" s="123" t="s">
        <v>240</v>
      </c>
      <c r="F129" s="124" t="s">
        <v>241</v>
      </c>
      <c r="G129" s="125" t="s">
        <v>149</v>
      </c>
      <c r="H129" s="126">
        <v>6</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166</v>
      </c>
    </row>
    <row r="130" spans="2:47" s="1" customFormat="1" ht="97.5">
      <c r="B130" s="27"/>
      <c r="D130" s="136" t="s">
        <v>151</v>
      </c>
      <c r="F130" s="137" t="s">
        <v>214</v>
      </c>
      <c r="I130" s="138"/>
      <c r="L130" s="27"/>
      <c r="M130" s="139"/>
      <c r="T130" s="51"/>
      <c r="AT130" s="12" t="s">
        <v>151</v>
      </c>
      <c r="AU130" s="12" t="s">
        <v>86</v>
      </c>
    </row>
    <row r="131" spans="2:65" s="1" customFormat="1" ht="16.5" customHeight="1">
      <c r="B131" s="27"/>
      <c r="C131" s="122" t="s">
        <v>157</v>
      </c>
      <c r="D131" s="122" t="s">
        <v>146</v>
      </c>
      <c r="E131" s="123" t="s">
        <v>385</v>
      </c>
      <c r="F131" s="124" t="s">
        <v>386</v>
      </c>
      <c r="G131" s="125" t="s">
        <v>149</v>
      </c>
      <c r="H131" s="126">
        <v>2</v>
      </c>
      <c r="I131" s="127"/>
      <c r="J131" s="128">
        <f>ROUND(I131*H131,1)</f>
        <v>0</v>
      </c>
      <c r="K131" s="129"/>
      <c r="L131" s="27"/>
      <c r="M131" s="130" t="s">
        <v>1</v>
      </c>
      <c r="N131" s="131" t="s">
        <v>43</v>
      </c>
      <c r="P131" s="132">
        <f>O131*H131</f>
        <v>0</v>
      </c>
      <c r="Q131" s="132">
        <v>0</v>
      </c>
      <c r="R131" s="132">
        <f>Q131*H131</f>
        <v>0</v>
      </c>
      <c r="S131" s="132">
        <v>0</v>
      </c>
      <c r="T131" s="133">
        <f>S131*H131</f>
        <v>0</v>
      </c>
      <c r="AR131" s="134" t="s">
        <v>150</v>
      </c>
      <c r="AT131" s="134" t="s">
        <v>146</v>
      </c>
      <c r="AU131" s="134" t="s">
        <v>86</v>
      </c>
      <c r="AY131" s="12" t="s">
        <v>145</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150</v>
      </c>
      <c r="BM131" s="134" t="s">
        <v>170</v>
      </c>
    </row>
    <row r="132" spans="2:47" s="1" customFormat="1" ht="97.5">
      <c r="B132" s="27"/>
      <c r="D132" s="136" t="s">
        <v>151</v>
      </c>
      <c r="F132" s="137" t="s">
        <v>214</v>
      </c>
      <c r="I132" s="138"/>
      <c r="L132" s="27"/>
      <c r="M132" s="139"/>
      <c r="T132" s="51"/>
      <c r="AT132" s="12" t="s">
        <v>151</v>
      </c>
      <c r="AU132" s="12" t="s">
        <v>86</v>
      </c>
    </row>
    <row r="133" spans="2:65" s="1" customFormat="1" ht="16.5" customHeight="1">
      <c r="B133" s="27"/>
      <c r="C133" s="122" t="s">
        <v>172</v>
      </c>
      <c r="D133" s="122" t="s">
        <v>146</v>
      </c>
      <c r="E133" s="123" t="s">
        <v>387</v>
      </c>
      <c r="F133" s="124" t="s">
        <v>388</v>
      </c>
      <c r="G133" s="125" t="s">
        <v>149</v>
      </c>
      <c r="H133" s="126">
        <v>1</v>
      </c>
      <c r="I133" s="127"/>
      <c r="J133" s="128">
        <f>ROUND(I133*H133,1)</f>
        <v>0</v>
      </c>
      <c r="K133" s="129"/>
      <c r="L133" s="27"/>
      <c r="M133" s="130" t="s">
        <v>1</v>
      </c>
      <c r="N133" s="131" t="s">
        <v>43</v>
      </c>
      <c r="P133" s="132">
        <f>O133*H133</f>
        <v>0</v>
      </c>
      <c r="Q133" s="132">
        <v>0</v>
      </c>
      <c r="R133" s="132">
        <f>Q133*H133</f>
        <v>0</v>
      </c>
      <c r="S133" s="132">
        <v>0</v>
      </c>
      <c r="T133" s="133">
        <f>S133*H133</f>
        <v>0</v>
      </c>
      <c r="AR133" s="134" t="s">
        <v>150</v>
      </c>
      <c r="AT133" s="134" t="s">
        <v>146</v>
      </c>
      <c r="AU133" s="134" t="s">
        <v>86</v>
      </c>
      <c r="AY133" s="12" t="s">
        <v>145</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150</v>
      </c>
      <c r="BM133" s="134" t="s">
        <v>175</v>
      </c>
    </row>
    <row r="134" spans="2:47" s="1" customFormat="1" ht="97.5">
      <c r="B134" s="27"/>
      <c r="D134" s="136" t="s">
        <v>151</v>
      </c>
      <c r="F134" s="137" t="s">
        <v>389</v>
      </c>
      <c r="I134" s="138"/>
      <c r="L134" s="27"/>
      <c r="M134" s="139"/>
      <c r="T134" s="51"/>
      <c r="AT134" s="12" t="s">
        <v>151</v>
      </c>
      <c r="AU134" s="12" t="s">
        <v>86</v>
      </c>
    </row>
    <row r="135" spans="2:65" s="1" customFormat="1" ht="16.5" customHeight="1">
      <c r="B135" s="27"/>
      <c r="C135" s="122" t="s">
        <v>161</v>
      </c>
      <c r="D135" s="122" t="s">
        <v>146</v>
      </c>
      <c r="E135" s="123" t="s">
        <v>248</v>
      </c>
      <c r="F135" s="124" t="s">
        <v>249</v>
      </c>
      <c r="G135" s="125" t="s">
        <v>149</v>
      </c>
      <c r="H135" s="126">
        <v>6</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179</v>
      </c>
    </row>
    <row r="136" spans="2:47" s="1" customFormat="1" ht="78">
      <c r="B136" s="27"/>
      <c r="D136" s="136" t="s">
        <v>151</v>
      </c>
      <c r="F136" s="137" t="s">
        <v>180</v>
      </c>
      <c r="I136" s="138"/>
      <c r="L136" s="27"/>
      <c r="M136" s="139"/>
      <c r="T136" s="51"/>
      <c r="AT136" s="12" t="s">
        <v>151</v>
      </c>
      <c r="AU136" s="12" t="s">
        <v>86</v>
      </c>
    </row>
    <row r="137" spans="2:65" s="1" customFormat="1" ht="16.5" customHeight="1">
      <c r="B137" s="27"/>
      <c r="C137" s="122" t="s">
        <v>181</v>
      </c>
      <c r="D137" s="122" t="s">
        <v>146</v>
      </c>
      <c r="E137" s="123" t="s">
        <v>390</v>
      </c>
      <c r="F137" s="124" t="s">
        <v>391</v>
      </c>
      <c r="G137" s="125" t="s">
        <v>149</v>
      </c>
      <c r="H137" s="126">
        <v>2</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184</v>
      </c>
    </row>
    <row r="138" spans="2:47" s="1" customFormat="1" ht="78">
      <c r="B138" s="27"/>
      <c r="D138" s="136" t="s">
        <v>151</v>
      </c>
      <c r="F138" s="137" t="s">
        <v>180</v>
      </c>
      <c r="I138" s="138"/>
      <c r="L138" s="27"/>
      <c r="M138" s="139"/>
      <c r="T138" s="51"/>
      <c r="AT138" s="12" t="s">
        <v>151</v>
      </c>
      <c r="AU138" s="12" t="s">
        <v>86</v>
      </c>
    </row>
    <row r="139" spans="2:63" s="10" customFormat="1" ht="25.9" customHeight="1">
      <c r="B139" s="112"/>
      <c r="D139" s="113" t="s">
        <v>77</v>
      </c>
      <c r="E139" s="114" t="s">
        <v>156</v>
      </c>
      <c r="F139" s="114" t="s">
        <v>250</v>
      </c>
      <c r="I139" s="115"/>
      <c r="J139" s="116">
        <f>BK139</f>
        <v>0</v>
      </c>
      <c r="L139" s="112"/>
      <c r="M139" s="117"/>
      <c r="P139" s="118">
        <f>SUM(P140:P144)</f>
        <v>0</v>
      </c>
      <c r="R139" s="118">
        <f>SUM(R140:R144)</f>
        <v>0</v>
      </c>
      <c r="T139" s="119">
        <f>SUM(T140:T144)</f>
        <v>0</v>
      </c>
      <c r="AR139" s="113" t="s">
        <v>86</v>
      </c>
      <c r="AT139" s="120" t="s">
        <v>77</v>
      </c>
      <c r="AU139" s="120" t="s">
        <v>78</v>
      </c>
      <c r="AY139" s="113" t="s">
        <v>145</v>
      </c>
      <c r="BK139" s="121">
        <f>SUM(BK140:BK144)</f>
        <v>0</v>
      </c>
    </row>
    <row r="140" spans="2:65" s="1" customFormat="1" ht="16.5" customHeight="1">
      <c r="B140" s="27"/>
      <c r="C140" s="122" t="s">
        <v>166</v>
      </c>
      <c r="D140" s="122" t="s">
        <v>146</v>
      </c>
      <c r="E140" s="123" t="s">
        <v>392</v>
      </c>
      <c r="F140" s="124" t="s">
        <v>393</v>
      </c>
      <c r="G140" s="125" t="s">
        <v>149</v>
      </c>
      <c r="H140" s="126">
        <v>1</v>
      </c>
      <c r="I140" s="127"/>
      <c r="J140" s="128">
        <f>ROUND(I140*H140,1)</f>
        <v>0</v>
      </c>
      <c r="K140" s="129"/>
      <c r="L140" s="27"/>
      <c r="M140" s="130" t="s">
        <v>1</v>
      </c>
      <c r="N140" s="131" t="s">
        <v>43</v>
      </c>
      <c r="P140" s="132">
        <f>O140*H140</f>
        <v>0</v>
      </c>
      <c r="Q140" s="132">
        <v>0</v>
      </c>
      <c r="R140" s="132">
        <f>Q140*H140</f>
        <v>0</v>
      </c>
      <c r="S140" s="132">
        <v>0</v>
      </c>
      <c r="T140" s="133">
        <f>S140*H140</f>
        <v>0</v>
      </c>
      <c r="AR140" s="134" t="s">
        <v>150</v>
      </c>
      <c r="AT140" s="134" t="s">
        <v>146</v>
      </c>
      <c r="AU140" s="134" t="s">
        <v>86</v>
      </c>
      <c r="AY140" s="12" t="s">
        <v>145</v>
      </c>
      <c r="BE140" s="135">
        <f>IF(N140="základní",J140,0)</f>
        <v>0</v>
      </c>
      <c r="BF140" s="135">
        <f>IF(N140="snížená",J140,0)</f>
        <v>0</v>
      </c>
      <c r="BG140" s="135">
        <f>IF(N140="zákl. přenesená",J140,0)</f>
        <v>0</v>
      </c>
      <c r="BH140" s="135">
        <f>IF(N140="sníž. přenesená",J140,0)</f>
        <v>0</v>
      </c>
      <c r="BI140" s="135">
        <f>IF(N140="nulová",J140,0)</f>
        <v>0</v>
      </c>
      <c r="BJ140" s="12" t="s">
        <v>86</v>
      </c>
      <c r="BK140" s="135">
        <f>ROUND(I140*H140,1)</f>
        <v>0</v>
      </c>
      <c r="BL140" s="12" t="s">
        <v>150</v>
      </c>
      <c r="BM140" s="134" t="s">
        <v>189</v>
      </c>
    </row>
    <row r="141" spans="2:47" s="1" customFormat="1" ht="302.25">
      <c r="B141" s="27"/>
      <c r="D141" s="136" t="s">
        <v>151</v>
      </c>
      <c r="F141" s="137" t="s">
        <v>394</v>
      </c>
      <c r="I141" s="138"/>
      <c r="L141" s="27"/>
      <c r="M141" s="139"/>
      <c r="T141" s="51"/>
      <c r="AT141" s="12" t="s">
        <v>151</v>
      </c>
      <c r="AU141" s="12" t="s">
        <v>86</v>
      </c>
    </row>
    <row r="142" spans="2:65" s="1" customFormat="1" ht="16.5" customHeight="1">
      <c r="B142" s="27"/>
      <c r="C142" s="122" t="s">
        <v>191</v>
      </c>
      <c r="D142" s="122" t="s">
        <v>146</v>
      </c>
      <c r="E142" s="123" t="s">
        <v>256</v>
      </c>
      <c r="F142" s="124" t="s">
        <v>257</v>
      </c>
      <c r="G142" s="125" t="s">
        <v>149</v>
      </c>
      <c r="H142" s="126">
        <v>1</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194</v>
      </c>
    </row>
    <row r="143" spans="2:47" s="1" customFormat="1" ht="29.25">
      <c r="B143" s="27"/>
      <c r="D143" s="136" t="s">
        <v>151</v>
      </c>
      <c r="F143" s="137" t="s">
        <v>258</v>
      </c>
      <c r="I143" s="138"/>
      <c r="L143" s="27"/>
      <c r="M143" s="139"/>
      <c r="T143" s="51"/>
      <c r="AT143" s="12" t="s">
        <v>151</v>
      </c>
      <c r="AU143" s="12" t="s">
        <v>86</v>
      </c>
    </row>
    <row r="144" spans="2:65" s="1" customFormat="1" ht="16.5" customHeight="1">
      <c r="B144" s="27"/>
      <c r="C144" s="122" t="s">
        <v>170</v>
      </c>
      <c r="D144" s="122" t="s">
        <v>146</v>
      </c>
      <c r="E144" s="123" t="s">
        <v>254</v>
      </c>
      <c r="F144" s="124" t="s">
        <v>255</v>
      </c>
      <c r="G144" s="125" t="s">
        <v>149</v>
      </c>
      <c r="H144" s="126">
        <v>2</v>
      </c>
      <c r="I144" s="127"/>
      <c r="J144" s="128">
        <f>ROUND(I144*H144,1)</f>
        <v>0</v>
      </c>
      <c r="K144" s="129"/>
      <c r="L144" s="27"/>
      <c r="M144" s="143" t="s">
        <v>1</v>
      </c>
      <c r="N144" s="144" t="s">
        <v>43</v>
      </c>
      <c r="O144" s="141"/>
      <c r="P144" s="145">
        <f>O144*H144</f>
        <v>0</v>
      </c>
      <c r="Q144" s="145">
        <v>0</v>
      </c>
      <c r="R144" s="145">
        <f>Q144*H144</f>
        <v>0</v>
      </c>
      <c r="S144" s="145">
        <v>0</v>
      </c>
      <c r="T144" s="146">
        <f>S144*H144</f>
        <v>0</v>
      </c>
      <c r="AR144" s="134" t="s">
        <v>150</v>
      </c>
      <c r="AT144" s="134" t="s">
        <v>146</v>
      </c>
      <c r="AU144" s="134" t="s">
        <v>86</v>
      </c>
      <c r="AY144" s="12" t="s">
        <v>145</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150</v>
      </c>
      <c r="BM144" s="134" t="s">
        <v>199</v>
      </c>
    </row>
    <row r="145" spans="2:12" s="1" customFormat="1" ht="6.95" customHeight="1">
      <c r="B145" s="39"/>
      <c r="C145" s="40"/>
      <c r="D145" s="40"/>
      <c r="E145" s="40"/>
      <c r="F145" s="40"/>
      <c r="G145" s="40"/>
      <c r="H145" s="40"/>
      <c r="I145" s="40"/>
      <c r="J145" s="40"/>
      <c r="K145" s="40"/>
      <c r="L145" s="27"/>
    </row>
  </sheetData>
  <sheetProtection algorithmName="SHA-512" hashValue="nn8YGj5Xj8YZg4ml6qQFYqPwQCJ+hMLMXqeOBwSu4pzlavdiQ0j2FynF4NieJAPIPzwrjxG1UTGDN6Z3McWcwQ==" saltValue="RmApuUH75cyoo3tn+azwnUxVvt4RB6Kf3d93be3rA71da4yBl6T2z0g2ShiETUOqY8GgaI+oS+hhrtxLr1JJNw==" spinCount="100000" sheet="1" objects="1" scenarios="1" formatColumns="0" formatRows="0" autoFilter="0"/>
  <autoFilter ref="C118:K14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58"/>
      <c r="M2" s="158"/>
      <c r="N2" s="158"/>
      <c r="O2" s="158"/>
      <c r="P2" s="158"/>
      <c r="Q2" s="158"/>
      <c r="R2" s="158"/>
      <c r="S2" s="158"/>
      <c r="T2" s="158"/>
      <c r="U2" s="158"/>
      <c r="V2" s="158"/>
      <c r="AT2" s="12" t="s">
        <v>109</v>
      </c>
    </row>
    <row r="3" spans="2:46" ht="6.95" customHeight="1">
      <c r="B3" s="13"/>
      <c r="C3" s="14"/>
      <c r="D3" s="14"/>
      <c r="E3" s="14"/>
      <c r="F3" s="14"/>
      <c r="G3" s="14"/>
      <c r="H3" s="14"/>
      <c r="I3" s="14"/>
      <c r="J3" s="14"/>
      <c r="K3" s="14"/>
      <c r="L3" s="15"/>
      <c r="AT3" s="12" t="s">
        <v>88</v>
      </c>
    </row>
    <row r="4" spans="2:46" ht="24.95" customHeight="1">
      <c r="B4" s="15"/>
      <c r="D4" s="16" t="s">
        <v>119</v>
      </c>
      <c r="L4" s="15"/>
      <c r="M4" s="83" t="s">
        <v>10</v>
      </c>
      <c r="AT4" s="12" t="s">
        <v>4</v>
      </c>
    </row>
    <row r="5" spans="2:12" ht="6.95" customHeight="1">
      <c r="B5" s="15"/>
      <c r="L5" s="15"/>
    </row>
    <row r="6" spans="2:12" ht="12" customHeight="1">
      <c r="B6" s="15"/>
      <c r="D6" s="22" t="s">
        <v>16</v>
      </c>
      <c r="L6" s="15"/>
    </row>
    <row r="7" spans="2:12" ht="16.5" customHeight="1">
      <c r="B7" s="15"/>
      <c r="E7" s="185" t="str">
        <f>'Rekapitulace stavby'!K6</f>
        <v>Odborné učebny G Brandýs – Gymnázium J.S. Machara</v>
      </c>
      <c r="F7" s="186"/>
      <c r="G7" s="186"/>
      <c r="H7" s="186"/>
      <c r="L7" s="15"/>
    </row>
    <row r="8" spans="2:12" s="1" customFormat="1" ht="12" customHeight="1">
      <c r="B8" s="27"/>
      <c r="D8" s="22" t="s">
        <v>120</v>
      </c>
      <c r="L8" s="27"/>
    </row>
    <row r="9" spans="2:12" s="1" customFormat="1" ht="16.5" customHeight="1">
      <c r="B9" s="27"/>
      <c r="E9" s="151" t="s">
        <v>395</v>
      </c>
      <c r="F9" s="187"/>
      <c r="G9" s="187"/>
      <c r="H9" s="187"/>
      <c r="L9" s="27"/>
    </row>
    <row r="10" spans="2:12" s="1" customFormat="1" ht="11.25">
      <c r="B10" s="27"/>
      <c r="L10" s="27"/>
    </row>
    <row r="11" spans="2:12" s="1" customFormat="1" ht="12" customHeight="1">
      <c r="B11" s="27"/>
      <c r="D11" s="22" t="s">
        <v>18</v>
      </c>
      <c r="F11" s="20" t="s">
        <v>1</v>
      </c>
      <c r="I11" s="22" t="s">
        <v>19</v>
      </c>
      <c r="J11" s="20" t="s">
        <v>1</v>
      </c>
      <c r="L11" s="27"/>
    </row>
    <row r="12" spans="2:12" s="1" customFormat="1" ht="12" customHeight="1">
      <c r="B12" s="27"/>
      <c r="D12" s="22" t="s">
        <v>20</v>
      </c>
      <c r="F12" s="20" t="s">
        <v>21</v>
      </c>
      <c r="I12" s="22" t="s">
        <v>22</v>
      </c>
      <c r="J12" s="47" t="str">
        <f>'Rekapitulace stavby'!AN8</f>
        <v>15. 5. 2022</v>
      </c>
      <c r="L12" s="27"/>
    </row>
    <row r="13" spans="2:12" s="1" customFormat="1" ht="10.9" customHeight="1">
      <c r="B13" s="27"/>
      <c r="L13" s="27"/>
    </row>
    <row r="14" spans="2:12" s="1" customFormat="1" ht="12" customHeight="1">
      <c r="B14" s="27"/>
      <c r="D14" s="22" t="s">
        <v>24</v>
      </c>
      <c r="I14" s="22" t="s">
        <v>25</v>
      </c>
      <c r="J14" s="20" t="s">
        <v>26</v>
      </c>
      <c r="L14" s="27"/>
    </row>
    <row r="15" spans="2:12" s="1" customFormat="1" ht="18" customHeight="1">
      <c r="B15" s="27"/>
      <c r="E15" s="20" t="s">
        <v>27</v>
      </c>
      <c r="I15" s="22" t="s">
        <v>28</v>
      </c>
      <c r="J15" s="20" t="s">
        <v>1</v>
      </c>
      <c r="L15" s="27"/>
    </row>
    <row r="16" spans="2:12" s="1" customFormat="1" ht="6.95" customHeight="1">
      <c r="B16" s="27"/>
      <c r="L16" s="27"/>
    </row>
    <row r="17" spans="2:12" s="1" customFormat="1" ht="12" customHeight="1">
      <c r="B17" s="27"/>
      <c r="D17" s="22" t="s">
        <v>29</v>
      </c>
      <c r="I17" s="22" t="s">
        <v>25</v>
      </c>
      <c r="J17" s="23" t="str">
        <f>'Rekapitulace stavby'!AN13</f>
        <v>Vyplň údaj</v>
      </c>
      <c r="L17" s="27"/>
    </row>
    <row r="18" spans="2:12" s="1" customFormat="1" ht="18" customHeight="1">
      <c r="B18" s="27"/>
      <c r="E18" s="188" t="str">
        <f>'Rekapitulace stavby'!E14</f>
        <v>Vyplň údaj</v>
      </c>
      <c r="F18" s="157"/>
      <c r="G18" s="157"/>
      <c r="H18" s="157"/>
      <c r="I18" s="22" t="s">
        <v>28</v>
      </c>
      <c r="J18" s="23" t="str">
        <f>'Rekapitulace stavby'!AN14</f>
        <v>Vyplň údaj</v>
      </c>
      <c r="L18" s="27"/>
    </row>
    <row r="19" spans="2:12" s="1" customFormat="1" ht="6.95" customHeight="1">
      <c r="B19" s="27"/>
      <c r="L19" s="27"/>
    </row>
    <row r="20" spans="2:12" s="1" customFormat="1" ht="12" customHeight="1">
      <c r="B20" s="27"/>
      <c r="D20" s="22" t="s">
        <v>31</v>
      </c>
      <c r="I20" s="22" t="s">
        <v>25</v>
      </c>
      <c r="J20" s="20" t="s">
        <v>32</v>
      </c>
      <c r="L20" s="27"/>
    </row>
    <row r="21" spans="2:12" s="1" customFormat="1" ht="18" customHeight="1">
      <c r="B21" s="27"/>
      <c r="E21" s="20" t="s">
        <v>33</v>
      </c>
      <c r="I21" s="22" t="s">
        <v>28</v>
      </c>
      <c r="J21" s="20" t="s">
        <v>1</v>
      </c>
      <c r="L21" s="27"/>
    </row>
    <row r="22" spans="2:12" s="1" customFormat="1" ht="6.95" customHeight="1">
      <c r="B22" s="27"/>
      <c r="L22" s="27"/>
    </row>
    <row r="23" spans="2:12" s="1" customFormat="1" ht="12" customHeight="1">
      <c r="B23" s="27"/>
      <c r="D23" s="22" t="s">
        <v>35</v>
      </c>
      <c r="I23" s="22" t="s">
        <v>25</v>
      </c>
      <c r="J23" s="20" t="str">
        <f>IF('Rekapitulace stavby'!AN19="","",'Rekapitulace stavby'!AN19)</f>
        <v/>
      </c>
      <c r="L23" s="27"/>
    </row>
    <row r="24" spans="2:12" s="1" customFormat="1" ht="18" customHeight="1">
      <c r="B24" s="27"/>
      <c r="E24" s="20" t="str">
        <f>IF('Rekapitulace stavby'!E20="","",'Rekapitulace stavby'!E20)</f>
        <v xml:space="preserve"> </v>
      </c>
      <c r="I24" s="22" t="s">
        <v>28</v>
      </c>
      <c r="J24" s="20" t="str">
        <f>IF('Rekapitulace stavby'!AN20="","",'Rekapitulace stavby'!AN20)</f>
        <v/>
      </c>
      <c r="L24" s="27"/>
    </row>
    <row r="25" spans="2:12" s="1" customFormat="1" ht="6.95" customHeight="1">
      <c r="B25" s="27"/>
      <c r="L25" s="27"/>
    </row>
    <row r="26" spans="2:12" s="1" customFormat="1" ht="12" customHeight="1">
      <c r="B26" s="27"/>
      <c r="D26" s="22" t="s">
        <v>37</v>
      </c>
      <c r="L26" s="27"/>
    </row>
    <row r="27" spans="2:12" s="7" customFormat="1" ht="16.5" customHeight="1">
      <c r="B27" s="84"/>
      <c r="E27" s="162" t="s">
        <v>1</v>
      </c>
      <c r="F27" s="162"/>
      <c r="G27" s="162"/>
      <c r="H27" s="162"/>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38</v>
      </c>
      <c r="J30" s="61">
        <f>ROUND(J120,1)</f>
        <v>0</v>
      </c>
      <c r="L30" s="27"/>
    </row>
    <row r="31" spans="2:12" s="1" customFormat="1" ht="6.95" customHeight="1">
      <c r="B31" s="27"/>
      <c r="D31" s="48"/>
      <c r="E31" s="48"/>
      <c r="F31" s="48"/>
      <c r="G31" s="48"/>
      <c r="H31" s="48"/>
      <c r="I31" s="48"/>
      <c r="J31" s="48"/>
      <c r="K31" s="48"/>
      <c r="L31" s="27"/>
    </row>
    <row r="32" spans="2:12" s="1" customFormat="1" ht="14.45" customHeight="1">
      <c r="B32" s="27"/>
      <c r="F32" s="30" t="s">
        <v>40</v>
      </c>
      <c r="I32" s="30" t="s">
        <v>39</v>
      </c>
      <c r="J32" s="30" t="s">
        <v>41</v>
      </c>
      <c r="L32" s="27"/>
    </row>
    <row r="33" spans="2:12" s="1" customFormat="1" ht="14.45" customHeight="1">
      <c r="B33" s="27"/>
      <c r="D33" s="50" t="s">
        <v>42</v>
      </c>
      <c r="E33" s="22" t="s">
        <v>43</v>
      </c>
      <c r="F33" s="86">
        <f>ROUND((SUM(BE120:BE157)),1)</f>
        <v>0</v>
      </c>
      <c r="I33" s="87">
        <v>0.21</v>
      </c>
      <c r="J33" s="86">
        <f>ROUND(((SUM(BE120:BE157))*I33),1)</f>
        <v>0</v>
      </c>
      <c r="L33" s="27"/>
    </row>
    <row r="34" spans="2:12" s="1" customFormat="1" ht="14.45" customHeight="1">
      <c r="B34" s="27"/>
      <c r="E34" s="22" t="s">
        <v>44</v>
      </c>
      <c r="F34" s="86">
        <f>ROUND((SUM(BF120:BF157)),1)</f>
        <v>0</v>
      </c>
      <c r="I34" s="87">
        <v>0.15</v>
      </c>
      <c r="J34" s="86">
        <f>ROUND(((SUM(BF120:BF157))*I34),1)</f>
        <v>0</v>
      </c>
      <c r="L34" s="27"/>
    </row>
    <row r="35" spans="2:12" s="1" customFormat="1" ht="14.45" customHeight="1" hidden="1">
      <c r="B35" s="27"/>
      <c r="E35" s="22" t="s">
        <v>45</v>
      </c>
      <c r="F35" s="86">
        <f>ROUND((SUM(BG120:BG157)),1)</f>
        <v>0</v>
      </c>
      <c r="I35" s="87">
        <v>0.21</v>
      </c>
      <c r="J35" s="86">
        <f>0</f>
        <v>0</v>
      </c>
      <c r="L35" s="27"/>
    </row>
    <row r="36" spans="2:12" s="1" customFormat="1" ht="14.45" customHeight="1" hidden="1">
      <c r="B36" s="27"/>
      <c r="E36" s="22" t="s">
        <v>46</v>
      </c>
      <c r="F36" s="86">
        <f>ROUND((SUM(BH120:BH157)),1)</f>
        <v>0</v>
      </c>
      <c r="I36" s="87">
        <v>0.15</v>
      </c>
      <c r="J36" s="86">
        <f>0</f>
        <v>0</v>
      </c>
      <c r="L36" s="27"/>
    </row>
    <row r="37" spans="2:12" s="1" customFormat="1" ht="14.45" customHeight="1" hidden="1">
      <c r="B37" s="27"/>
      <c r="E37" s="22" t="s">
        <v>47</v>
      </c>
      <c r="F37" s="86">
        <f>ROUND((SUM(BI120:BI157)),1)</f>
        <v>0</v>
      </c>
      <c r="I37" s="87">
        <v>0</v>
      </c>
      <c r="J37" s="86">
        <f>0</f>
        <v>0</v>
      </c>
      <c r="L37" s="27"/>
    </row>
    <row r="38" spans="2:12" s="1" customFormat="1" ht="6.95" customHeight="1">
      <c r="B38" s="27"/>
      <c r="L38" s="27"/>
    </row>
    <row r="39" spans="2:12" s="1" customFormat="1" ht="25.35" customHeight="1">
      <c r="B39" s="27"/>
      <c r="C39" s="88"/>
      <c r="D39" s="89" t="s">
        <v>48</v>
      </c>
      <c r="E39" s="52"/>
      <c r="F39" s="52"/>
      <c r="G39" s="90" t="s">
        <v>49</v>
      </c>
      <c r="H39" s="91" t="s">
        <v>50</v>
      </c>
      <c r="I39" s="52"/>
      <c r="J39" s="92">
        <f>SUM(J30:J37)</f>
        <v>0</v>
      </c>
      <c r="K39" s="93"/>
      <c r="L39" s="27"/>
    </row>
    <row r="40" spans="2:12" s="1" customFormat="1" ht="14.45" customHeight="1">
      <c r="B40" s="27"/>
      <c r="L40" s="27"/>
    </row>
    <row r="41" spans="2:12" ht="14.45" customHeight="1">
      <c r="B41" s="15"/>
      <c r="L41" s="15"/>
    </row>
    <row r="42" spans="2:12" ht="14.45" customHeight="1">
      <c r="B42" s="15"/>
      <c r="L42" s="15"/>
    </row>
    <row r="43" spans="2:12" ht="14.45" customHeight="1">
      <c r="B43" s="15"/>
      <c r="L43" s="15"/>
    </row>
    <row r="44" spans="2:12" ht="14.45" customHeight="1">
      <c r="B44" s="15"/>
      <c r="L44" s="15"/>
    </row>
    <row r="45" spans="2:12" ht="14.45" customHeight="1">
      <c r="B45" s="15"/>
      <c r="L45" s="15"/>
    </row>
    <row r="46" spans="2:12" ht="14.45" customHeight="1">
      <c r="B46" s="15"/>
      <c r="L46" s="15"/>
    </row>
    <row r="47" spans="2:12" ht="14.45" customHeight="1">
      <c r="B47" s="15"/>
      <c r="L47" s="15"/>
    </row>
    <row r="48" spans="2:12" ht="14.45" customHeight="1">
      <c r="B48" s="15"/>
      <c r="L48" s="15"/>
    </row>
    <row r="49" spans="2:12" ht="14.45" customHeight="1">
      <c r="B49" s="15"/>
      <c r="L49" s="15"/>
    </row>
    <row r="50" spans="2:12" s="1" customFormat="1" ht="14.45" customHeight="1">
      <c r="B50" s="27"/>
      <c r="D50" s="36" t="s">
        <v>51</v>
      </c>
      <c r="E50" s="37"/>
      <c r="F50" s="37"/>
      <c r="G50" s="36" t="s">
        <v>52</v>
      </c>
      <c r="H50" s="37"/>
      <c r="I50" s="37"/>
      <c r="J50" s="37"/>
      <c r="K50" s="37"/>
      <c r="L50" s="27"/>
    </row>
    <row r="51" spans="2:12" ht="11.25">
      <c r="B51" s="15"/>
      <c r="L51" s="15"/>
    </row>
    <row r="52" spans="2:12" ht="11.25">
      <c r="B52" s="15"/>
      <c r="L52" s="15"/>
    </row>
    <row r="53" spans="2:12" ht="11.25">
      <c r="B53" s="15"/>
      <c r="L53" s="15"/>
    </row>
    <row r="54" spans="2:12" ht="11.25">
      <c r="B54" s="15"/>
      <c r="L54" s="15"/>
    </row>
    <row r="55" spans="2:12" ht="11.25">
      <c r="B55" s="15"/>
      <c r="L55" s="15"/>
    </row>
    <row r="56" spans="2:12" ht="11.25">
      <c r="B56" s="15"/>
      <c r="L56" s="15"/>
    </row>
    <row r="57" spans="2:12" ht="11.25">
      <c r="B57" s="15"/>
      <c r="L57" s="15"/>
    </row>
    <row r="58" spans="2:12" ht="11.25">
      <c r="B58" s="15"/>
      <c r="L58" s="15"/>
    </row>
    <row r="59" spans="2:12" ht="11.25">
      <c r="B59" s="15"/>
      <c r="L59" s="15"/>
    </row>
    <row r="60" spans="2:12" ht="11.25">
      <c r="B60" s="15"/>
      <c r="L60" s="15"/>
    </row>
    <row r="61" spans="2:12" s="1" customFormat="1" ht="12.75">
      <c r="B61" s="27"/>
      <c r="D61" s="38" t="s">
        <v>53</v>
      </c>
      <c r="E61" s="29"/>
      <c r="F61" s="94" t="s">
        <v>54</v>
      </c>
      <c r="G61" s="38" t="s">
        <v>53</v>
      </c>
      <c r="H61" s="29"/>
      <c r="I61" s="29"/>
      <c r="J61" s="95" t="s">
        <v>54</v>
      </c>
      <c r="K61" s="29"/>
      <c r="L61" s="27"/>
    </row>
    <row r="62" spans="2:12" ht="11.25">
      <c r="B62" s="15"/>
      <c r="L62" s="15"/>
    </row>
    <row r="63" spans="2:12" ht="11.25">
      <c r="B63" s="15"/>
      <c r="L63" s="15"/>
    </row>
    <row r="64" spans="2:12" ht="11.25">
      <c r="B64" s="15"/>
      <c r="L64" s="15"/>
    </row>
    <row r="65" spans="2:12" s="1" customFormat="1" ht="12.75">
      <c r="B65" s="27"/>
      <c r="D65" s="36" t="s">
        <v>55</v>
      </c>
      <c r="E65" s="37"/>
      <c r="F65" s="37"/>
      <c r="G65" s="36" t="s">
        <v>56</v>
      </c>
      <c r="H65" s="37"/>
      <c r="I65" s="37"/>
      <c r="J65" s="37"/>
      <c r="K65" s="37"/>
      <c r="L65" s="27"/>
    </row>
    <row r="66" spans="2:12" ht="11.25">
      <c r="B66" s="15"/>
      <c r="L66" s="15"/>
    </row>
    <row r="67" spans="2:12" ht="11.25">
      <c r="B67" s="15"/>
      <c r="L67" s="15"/>
    </row>
    <row r="68" spans="2:12" ht="11.25">
      <c r="B68" s="15"/>
      <c r="L68" s="15"/>
    </row>
    <row r="69" spans="2:12" ht="11.25">
      <c r="B69" s="15"/>
      <c r="L69" s="15"/>
    </row>
    <row r="70" spans="2:12" ht="11.25">
      <c r="B70" s="15"/>
      <c r="L70" s="15"/>
    </row>
    <row r="71" spans="2:12" ht="11.25">
      <c r="B71" s="15"/>
      <c r="L71" s="15"/>
    </row>
    <row r="72" spans="2:12" ht="11.25">
      <c r="B72" s="15"/>
      <c r="L72" s="15"/>
    </row>
    <row r="73" spans="2:12" ht="11.25">
      <c r="B73" s="15"/>
      <c r="L73" s="15"/>
    </row>
    <row r="74" spans="2:12" ht="11.25">
      <c r="B74" s="15"/>
      <c r="L74" s="15"/>
    </row>
    <row r="75" spans="2:12" ht="11.25">
      <c r="B75" s="15"/>
      <c r="L75" s="15"/>
    </row>
    <row r="76" spans="2:12" s="1" customFormat="1" ht="12.75">
      <c r="B76" s="27"/>
      <c r="D76" s="38" t="s">
        <v>53</v>
      </c>
      <c r="E76" s="29"/>
      <c r="F76" s="94" t="s">
        <v>54</v>
      </c>
      <c r="G76" s="38" t="s">
        <v>53</v>
      </c>
      <c r="H76" s="29"/>
      <c r="I76" s="29"/>
      <c r="J76" s="95" t="s">
        <v>54</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6" t="s">
        <v>122</v>
      </c>
      <c r="L82" s="27"/>
    </row>
    <row r="83" spans="2:12" s="1" customFormat="1" ht="6.95" customHeight="1">
      <c r="B83" s="27"/>
      <c r="L83" s="27"/>
    </row>
    <row r="84" spans="2:12" s="1" customFormat="1" ht="12" customHeight="1">
      <c r="B84" s="27"/>
      <c r="C84" s="22" t="s">
        <v>16</v>
      </c>
      <c r="L84" s="27"/>
    </row>
    <row r="85" spans="2:12" s="1" customFormat="1" ht="16.5" customHeight="1">
      <c r="B85" s="27"/>
      <c r="E85" s="185" t="str">
        <f>E7</f>
        <v>Odborné učebny G Brandýs – Gymnázium J.S. Machara</v>
      </c>
      <c r="F85" s="186"/>
      <c r="G85" s="186"/>
      <c r="H85" s="186"/>
      <c r="L85" s="27"/>
    </row>
    <row r="86" spans="2:12" s="1" customFormat="1" ht="12" customHeight="1">
      <c r="B86" s="27"/>
      <c r="C86" s="22" t="s">
        <v>120</v>
      </c>
      <c r="L86" s="27"/>
    </row>
    <row r="87" spans="2:12" s="1" customFormat="1" ht="16.5" customHeight="1">
      <c r="B87" s="27"/>
      <c r="E87" s="151" t="str">
        <f>E9</f>
        <v>PPCH S14 - Přípravna pro pokusy z chemie S14</v>
      </c>
      <c r="F87" s="187"/>
      <c r="G87" s="187"/>
      <c r="H87" s="187"/>
      <c r="L87" s="27"/>
    </row>
    <row r="88" spans="2:12" s="1" customFormat="1" ht="6.95" customHeight="1">
      <c r="B88" s="27"/>
      <c r="L88" s="27"/>
    </row>
    <row r="89" spans="2:12" s="1" customFormat="1" ht="12" customHeight="1">
      <c r="B89" s="27"/>
      <c r="C89" s="22" t="s">
        <v>20</v>
      </c>
      <c r="F89" s="20" t="str">
        <f>F12</f>
        <v xml:space="preserve">Gymnázium J. S. Machara, Královická 668  </v>
      </c>
      <c r="I89" s="22" t="s">
        <v>22</v>
      </c>
      <c r="J89" s="47" t="str">
        <f>IF(J12="","",J12)</f>
        <v>15. 5. 2022</v>
      </c>
      <c r="L89" s="27"/>
    </row>
    <row r="90" spans="2:12" s="1" customFormat="1" ht="6.95" customHeight="1">
      <c r="B90" s="27"/>
      <c r="L90" s="27"/>
    </row>
    <row r="91" spans="2:12" s="1" customFormat="1" ht="40.15" customHeight="1">
      <c r="B91" s="27"/>
      <c r="C91" s="22" t="s">
        <v>24</v>
      </c>
      <c r="F91" s="20" t="str">
        <f>E15</f>
        <v>Středočeský kraj, Praha 5, Zborovská 81/11</v>
      </c>
      <c r="I91" s="22" t="s">
        <v>31</v>
      </c>
      <c r="J91" s="25" t="str">
        <f>E21</f>
        <v>Stebau s.r.o., Jižní 870, 500 03 Hradec Králové</v>
      </c>
      <c r="L91" s="27"/>
    </row>
    <row r="92" spans="2:12" s="1" customFormat="1" ht="15.2" customHeight="1">
      <c r="B92" s="27"/>
      <c r="C92" s="22" t="s">
        <v>29</v>
      </c>
      <c r="F92" s="20" t="str">
        <f>IF(E18="","",E18)</f>
        <v>Vyplň údaj</v>
      </c>
      <c r="I92" s="22" t="s">
        <v>35</v>
      </c>
      <c r="J92" s="25" t="str">
        <f>E24</f>
        <v xml:space="preserve"> </v>
      </c>
      <c r="L92" s="27"/>
    </row>
    <row r="93" spans="2:12" s="1" customFormat="1" ht="10.35" customHeight="1">
      <c r="B93" s="27"/>
      <c r="L93" s="27"/>
    </row>
    <row r="94" spans="2:12" s="1" customFormat="1" ht="29.25" customHeight="1">
      <c r="B94" s="27"/>
      <c r="C94" s="96" t="s">
        <v>123</v>
      </c>
      <c r="D94" s="88"/>
      <c r="E94" s="88"/>
      <c r="F94" s="88"/>
      <c r="G94" s="88"/>
      <c r="H94" s="88"/>
      <c r="I94" s="88"/>
      <c r="J94" s="97" t="s">
        <v>124</v>
      </c>
      <c r="K94" s="88"/>
      <c r="L94" s="27"/>
    </row>
    <row r="95" spans="2:12" s="1" customFormat="1" ht="10.35" customHeight="1">
      <c r="B95" s="27"/>
      <c r="L95" s="27"/>
    </row>
    <row r="96" spans="2:47" s="1" customFormat="1" ht="22.9" customHeight="1">
      <c r="B96" s="27"/>
      <c r="C96" s="98" t="s">
        <v>125</v>
      </c>
      <c r="J96" s="61">
        <f>J120</f>
        <v>0</v>
      </c>
      <c r="L96" s="27"/>
      <c r="AU96" s="12" t="s">
        <v>126</v>
      </c>
    </row>
    <row r="97" spans="2:12" s="8" customFormat="1" ht="24.95" customHeight="1">
      <c r="B97" s="99"/>
      <c r="D97" s="100" t="s">
        <v>260</v>
      </c>
      <c r="E97" s="101"/>
      <c r="F97" s="101"/>
      <c r="G97" s="101"/>
      <c r="H97" s="101"/>
      <c r="I97" s="101"/>
      <c r="J97" s="102">
        <f>J121</f>
        <v>0</v>
      </c>
      <c r="L97" s="99"/>
    </row>
    <row r="98" spans="2:12" s="8" customFormat="1" ht="24.95" customHeight="1">
      <c r="B98" s="99"/>
      <c r="D98" s="100" t="s">
        <v>261</v>
      </c>
      <c r="E98" s="101"/>
      <c r="F98" s="101"/>
      <c r="G98" s="101"/>
      <c r="H98" s="101"/>
      <c r="I98" s="101"/>
      <c r="J98" s="102">
        <f>J134</f>
        <v>0</v>
      </c>
      <c r="L98" s="99"/>
    </row>
    <row r="99" spans="2:12" s="8" customFormat="1" ht="24.95" customHeight="1">
      <c r="B99" s="99"/>
      <c r="D99" s="100" t="s">
        <v>262</v>
      </c>
      <c r="E99" s="101"/>
      <c r="F99" s="101"/>
      <c r="G99" s="101"/>
      <c r="H99" s="101"/>
      <c r="I99" s="101"/>
      <c r="J99" s="102">
        <f>J141</f>
        <v>0</v>
      </c>
      <c r="L99" s="99"/>
    </row>
    <row r="100" spans="2:12" s="8" customFormat="1" ht="24.95" customHeight="1">
      <c r="B100" s="99"/>
      <c r="D100" s="100" t="s">
        <v>263</v>
      </c>
      <c r="E100" s="101"/>
      <c r="F100" s="101"/>
      <c r="G100" s="101"/>
      <c r="H100" s="101"/>
      <c r="I100" s="101"/>
      <c r="J100" s="102">
        <f>J150</f>
        <v>0</v>
      </c>
      <c r="L100" s="99"/>
    </row>
    <row r="101" spans="2:12" s="1" customFormat="1" ht="21.75" customHeight="1">
      <c r="B101" s="27"/>
      <c r="L101" s="27"/>
    </row>
    <row r="102" spans="2:12" s="1" customFormat="1" ht="6.95" customHeight="1">
      <c r="B102" s="39"/>
      <c r="C102" s="40"/>
      <c r="D102" s="40"/>
      <c r="E102" s="40"/>
      <c r="F102" s="40"/>
      <c r="G102" s="40"/>
      <c r="H102" s="40"/>
      <c r="I102" s="40"/>
      <c r="J102" s="40"/>
      <c r="K102" s="40"/>
      <c r="L102" s="27"/>
    </row>
    <row r="106" spans="2:12" s="1" customFormat="1" ht="6.95" customHeight="1">
      <c r="B106" s="41"/>
      <c r="C106" s="42"/>
      <c r="D106" s="42"/>
      <c r="E106" s="42"/>
      <c r="F106" s="42"/>
      <c r="G106" s="42"/>
      <c r="H106" s="42"/>
      <c r="I106" s="42"/>
      <c r="J106" s="42"/>
      <c r="K106" s="42"/>
      <c r="L106" s="27"/>
    </row>
    <row r="107" spans="2:12" s="1" customFormat="1" ht="24.95" customHeight="1">
      <c r="B107" s="27"/>
      <c r="C107" s="16" t="s">
        <v>131</v>
      </c>
      <c r="L107" s="27"/>
    </row>
    <row r="108" spans="2:12" s="1" customFormat="1" ht="6.95" customHeight="1">
      <c r="B108" s="27"/>
      <c r="L108" s="27"/>
    </row>
    <row r="109" spans="2:12" s="1" customFormat="1" ht="12" customHeight="1">
      <c r="B109" s="27"/>
      <c r="C109" s="22" t="s">
        <v>16</v>
      </c>
      <c r="L109" s="27"/>
    </row>
    <row r="110" spans="2:12" s="1" customFormat="1" ht="16.5" customHeight="1">
      <c r="B110" s="27"/>
      <c r="E110" s="185" t="str">
        <f>E7</f>
        <v>Odborné učebny G Brandýs – Gymnázium J.S. Machara</v>
      </c>
      <c r="F110" s="186"/>
      <c r="G110" s="186"/>
      <c r="H110" s="186"/>
      <c r="L110" s="27"/>
    </row>
    <row r="111" spans="2:12" s="1" customFormat="1" ht="12" customHeight="1">
      <c r="B111" s="27"/>
      <c r="C111" s="22" t="s">
        <v>120</v>
      </c>
      <c r="L111" s="27"/>
    </row>
    <row r="112" spans="2:12" s="1" customFormat="1" ht="16.5" customHeight="1">
      <c r="B112" s="27"/>
      <c r="E112" s="151" t="str">
        <f>E9</f>
        <v>PPCH S14 - Přípravna pro pokusy z chemie S14</v>
      </c>
      <c r="F112" s="187"/>
      <c r="G112" s="187"/>
      <c r="H112" s="187"/>
      <c r="L112" s="27"/>
    </row>
    <row r="113" spans="2:12" s="1" customFormat="1" ht="6.95" customHeight="1">
      <c r="B113" s="27"/>
      <c r="L113" s="27"/>
    </row>
    <row r="114" spans="2:12" s="1" customFormat="1" ht="12" customHeight="1">
      <c r="B114" s="27"/>
      <c r="C114" s="22" t="s">
        <v>20</v>
      </c>
      <c r="F114" s="20" t="str">
        <f>F12</f>
        <v xml:space="preserve">Gymnázium J. S. Machara, Královická 668  </v>
      </c>
      <c r="I114" s="22" t="s">
        <v>22</v>
      </c>
      <c r="J114" s="47" t="str">
        <f>IF(J12="","",J12)</f>
        <v>15. 5. 2022</v>
      </c>
      <c r="L114" s="27"/>
    </row>
    <row r="115" spans="2:12" s="1" customFormat="1" ht="6.95" customHeight="1">
      <c r="B115" s="27"/>
      <c r="L115" s="27"/>
    </row>
    <row r="116" spans="2:12" s="1" customFormat="1" ht="40.15" customHeight="1">
      <c r="B116" s="27"/>
      <c r="C116" s="22" t="s">
        <v>24</v>
      </c>
      <c r="F116" s="20" t="str">
        <f>E15</f>
        <v>Středočeský kraj, Praha 5, Zborovská 81/11</v>
      </c>
      <c r="I116" s="22" t="s">
        <v>31</v>
      </c>
      <c r="J116" s="25" t="str">
        <f>E21</f>
        <v>Stebau s.r.o., Jižní 870, 500 03 Hradec Králové</v>
      </c>
      <c r="L116" s="27"/>
    </row>
    <row r="117" spans="2:12" s="1" customFormat="1" ht="15.2" customHeight="1">
      <c r="B117" s="27"/>
      <c r="C117" s="22" t="s">
        <v>29</v>
      </c>
      <c r="F117" s="20" t="str">
        <f>IF(E18="","",E18)</f>
        <v>Vyplň údaj</v>
      </c>
      <c r="I117" s="22" t="s">
        <v>35</v>
      </c>
      <c r="J117" s="25" t="str">
        <f>E24</f>
        <v xml:space="preserve"> </v>
      </c>
      <c r="L117" s="27"/>
    </row>
    <row r="118" spans="2:12" s="1" customFormat="1" ht="10.35" customHeight="1">
      <c r="B118" s="27"/>
      <c r="L118" s="27"/>
    </row>
    <row r="119" spans="2:20" s="9" customFormat="1" ht="29.25" customHeight="1">
      <c r="B119" s="103"/>
      <c r="C119" s="104" t="s">
        <v>132</v>
      </c>
      <c r="D119" s="105" t="s">
        <v>63</v>
      </c>
      <c r="E119" s="105" t="s">
        <v>59</v>
      </c>
      <c r="F119" s="105" t="s">
        <v>60</v>
      </c>
      <c r="G119" s="105" t="s">
        <v>133</v>
      </c>
      <c r="H119" s="105" t="s">
        <v>134</v>
      </c>
      <c r="I119" s="105" t="s">
        <v>135</v>
      </c>
      <c r="J119" s="106" t="s">
        <v>124</v>
      </c>
      <c r="K119" s="107" t="s">
        <v>136</v>
      </c>
      <c r="L119" s="103"/>
      <c r="M119" s="54" t="s">
        <v>1</v>
      </c>
      <c r="N119" s="55" t="s">
        <v>42</v>
      </c>
      <c r="O119" s="55" t="s">
        <v>137</v>
      </c>
      <c r="P119" s="55" t="s">
        <v>138</v>
      </c>
      <c r="Q119" s="55" t="s">
        <v>139</v>
      </c>
      <c r="R119" s="55" t="s">
        <v>140</v>
      </c>
      <c r="S119" s="55" t="s">
        <v>141</v>
      </c>
      <c r="T119" s="56" t="s">
        <v>142</v>
      </c>
    </row>
    <row r="120" spans="2:63" s="1" customFormat="1" ht="22.9" customHeight="1">
      <c r="B120" s="27"/>
      <c r="C120" s="59" t="s">
        <v>143</v>
      </c>
      <c r="J120" s="108">
        <f>BK120</f>
        <v>0</v>
      </c>
      <c r="L120" s="27"/>
      <c r="M120" s="57"/>
      <c r="N120" s="48"/>
      <c r="O120" s="48"/>
      <c r="P120" s="109">
        <f>P121+P134+P141+P150</f>
        <v>0</v>
      </c>
      <c r="Q120" s="48"/>
      <c r="R120" s="109">
        <f>R121+R134+R141+R150</f>
        <v>0</v>
      </c>
      <c r="S120" s="48"/>
      <c r="T120" s="110">
        <f>T121+T134+T141+T150</f>
        <v>0</v>
      </c>
      <c r="AT120" s="12" t="s">
        <v>77</v>
      </c>
      <c r="AU120" s="12" t="s">
        <v>126</v>
      </c>
      <c r="BK120" s="111">
        <f>BK121+BK134+BK141+BK150</f>
        <v>0</v>
      </c>
    </row>
    <row r="121" spans="2:63" s="10" customFormat="1" ht="25.9" customHeight="1">
      <c r="B121" s="112"/>
      <c r="D121" s="113" t="s">
        <v>77</v>
      </c>
      <c r="E121" s="114" t="s">
        <v>86</v>
      </c>
      <c r="F121" s="114" t="s">
        <v>264</v>
      </c>
      <c r="I121" s="115"/>
      <c r="J121" s="116">
        <f>BK121</f>
        <v>0</v>
      </c>
      <c r="L121" s="112"/>
      <c r="M121" s="117"/>
      <c r="P121" s="118">
        <f>SUM(P122:P133)</f>
        <v>0</v>
      </c>
      <c r="R121" s="118">
        <f>SUM(R122:R133)</f>
        <v>0</v>
      </c>
      <c r="T121" s="119">
        <f>SUM(T122:T133)</f>
        <v>0</v>
      </c>
      <c r="AR121" s="113" t="s">
        <v>86</v>
      </c>
      <c r="AT121" s="120" t="s">
        <v>77</v>
      </c>
      <c r="AU121" s="120" t="s">
        <v>78</v>
      </c>
      <c r="AY121" s="113" t="s">
        <v>145</v>
      </c>
      <c r="BK121" s="121">
        <f>SUM(BK122:BK133)</f>
        <v>0</v>
      </c>
    </row>
    <row r="122" spans="2:65" s="1" customFormat="1" ht="21.75" customHeight="1">
      <c r="B122" s="27"/>
      <c r="C122" s="122" t="s">
        <v>86</v>
      </c>
      <c r="D122" s="122" t="s">
        <v>146</v>
      </c>
      <c r="E122" s="123" t="s">
        <v>396</v>
      </c>
      <c r="F122" s="124" t="s">
        <v>397</v>
      </c>
      <c r="G122" s="125" t="s">
        <v>149</v>
      </c>
      <c r="H122" s="126">
        <v>2</v>
      </c>
      <c r="I122" s="127"/>
      <c r="J122" s="128">
        <f>ROUND(I122*H122,1)</f>
        <v>0</v>
      </c>
      <c r="K122" s="129"/>
      <c r="L122" s="27"/>
      <c r="M122" s="130" t="s">
        <v>1</v>
      </c>
      <c r="N122" s="131" t="s">
        <v>43</v>
      </c>
      <c r="P122" s="132">
        <f>O122*H122</f>
        <v>0</v>
      </c>
      <c r="Q122" s="132">
        <v>0</v>
      </c>
      <c r="R122" s="132">
        <f>Q122*H122</f>
        <v>0</v>
      </c>
      <c r="S122" s="132">
        <v>0</v>
      </c>
      <c r="T122" s="133">
        <f>S122*H122</f>
        <v>0</v>
      </c>
      <c r="AR122" s="134" t="s">
        <v>150</v>
      </c>
      <c r="AT122" s="134" t="s">
        <v>146</v>
      </c>
      <c r="AU122" s="134" t="s">
        <v>86</v>
      </c>
      <c r="AY122" s="12" t="s">
        <v>145</v>
      </c>
      <c r="BE122" s="135">
        <f>IF(N122="základní",J122,0)</f>
        <v>0</v>
      </c>
      <c r="BF122" s="135">
        <f>IF(N122="snížená",J122,0)</f>
        <v>0</v>
      </c>
      <c r="BG122" s="135">
        <f>IF(N122="zákl. přenesená",J122,0)</f>
        <v>0</v>
      </c>
      <c r="BH122" s="135">
        <f>IF(N122="sníž. přenesená",J122,0)</f>
        <v>0</v>
      </c>
      <c r="BI122" s="135">
        <f>IF(N122="nulová",J122,0)</f>
        <v>0</v>
      </c>
      <c r="BJ122" s="12" t="s">
        <v>86</v>
      </c>
      <c r="BK122" s="135">
        <f>ROUND(I122*H122,1)</f>
        <v>0</v>
      </c>
      <c r="BL122" s="12" t="s">
        <v>150</v>
      </c>
      <c r="BM122" s="134" t="s">
        <v>88</v>
      </c>
    </row>
    <row r="123" spans="2:47" s="1" customFormat="1" ht="214.5">
      <c r="B123" s="27"/>
      <c r="D123" s="136" t="s">
        <v>151</v>
      </c>
      <c r="F123" s="137" t="s">
        <v>398</v>
      </c>
      <c r="I123" s="138"/>
      <c r="L123" s="27"/>
      <c r="M123" s="139"/>
      <c r="T123" s="51"/>
      <c r="AT123" s="12" t="s">
        <v>151</v>
      </c>
      <c r="AU123" s="12" t="s">
        <v>86</v>
      </c>
    </row>
    <row r="124" spans="2:65" s="1" customFormat="1" ht="16.5" customHeight="1">
      <c r="B124" s="27"/>
      <c r="C124" s="122" t="s">
        <v>88</v>
      </c>
      <c r="D124" s="122" t="s">
        <v>146</v>
      </c>
      <c r="E124" s="123" t="s">
        <v>399</v>
      </c>
      <c r="F124" s="124" t="s">
        <v>400</v>
      </c>
      <c r="G124" s="125" t="s">
        <v>149</v>
      </c>
      <c r="H124" s="126">
        <v>8</v>
      </c>
      <c r="I124" s="127"/>
      <c r="J124" s="128">
        <f>ROUND(I124*H124,1)</f>
        <v>0</v>
      </c>
      <c r="K124" s="129"/>
      <c r="L124" s="27"/>
      <c r="M124" s="130" t="s">
        <v>1</v>
      </c>
      <c r="N124" s="131" t="s">
        <v>43</v>
      </c>
      <c r="P124" s="132">
        <f>O124*H124</f>
        <v>0</v>
      </c>
      <c r="Q124" s="132">
        <v>0</v>
      </c>
      <c r="R124" s="132">
        <f>Q124*H124</f>
        <v>0</v>
      </c>
      <c r="S124" s="132">
        <v>0</v>
      </c>
      <c r="T124" s="133">
        <f>S124*H124</f>
        <v>0</v>
      </c>
      <c r="AR124" s="134" t="s">
        <v>150</v>
      </c>
      <c r="AT124" s="134" t="s">
        <v>146</v>
      </c>
      <c r="AU124" s="134" t="s">
        <v>86</v>
      </c>
      <c r="AY124" s="12" t="s">
        <v>145</v>
      </c>
      <c r="BE124" s="135">
        <f>IF(N124="základní",J124,0)</f>
        <v>0</v>
      </c>
      <c r="BF124" s="135">
        <f>IF(N124="snížená",J124,0)</f>
        <v>0</v>
      </c>
      <c r="BG124" s="135">
        <f>IF(N124="zákl. přenesená",J124,0)</f>
        <v>0</v>
      </c>
      <c r="BH124" s="135">
        <f>IF(N124="sníž. přenesená",J124,0)</f>
        <v>0</v>
      </c>
      <c r="BI124" s="135">
        <f>IF(N124="nulová",J124,0)</f>
        <v>0</v>
      </c>
      <c r="BJ124" s="12" t="s">
        <v>86</v>
      </c>
      <c r="BK124" s="135">
        <f>ROUND(I124*H124,1)</f>
        <v>0</v>
      </c>
      <c r="BL124" s="12" t="s">
        <v>150</v>
      </c>
      <c r="BM124" s="134" t="s">
        <v>150</v>
      </c>
    </row>
    <row r="125" spans="2:47" s="1" customFormat="1" ht="39">
      <c r="B125" s="27"/>
      <c r="D125" s="136" t="s">
        <v>151</v>
      </c>
      <c r="F125" s="137" t="s">
        <v>401</v>
      </c>
      <c r="I125" s="138"/>
      <c r="L125" s="27"/>
      <c r="M125" s="139"/>
      <c r="T125" s="51"/>
      <c r="AT125" s="12" t="s">
        <v>151</v>
      </c>
      <c r="AU125" s="12" t="s">
        <v>86</v>
      </c>
    </row>
    <row r="126" spans="2:65" s="1" customFormat="1" ht="16.5" customHeight="1">
      <c r="B126" s="27"/>
      <c r="C126" s="122" t="s">
        <v>156</v>
      </c>
      <c r="D126" s="122" t="s">
        <v>146</v>
      </c>
      <c r="E126" s="123" t="s">
        <v>275</v>
      </c>
      <c r="F126" s="124" t="s">
        <v>402</v>
      </c>
      <c r="G126" s="125" t="s">
        <v>149</v>
      </c>
      <c r="H126" s="126">
        <v>1</v>
      </c>
      <c r="I126" s="127"/>
      <c r="J126" s="128">
        <f>ROUND(I126*H126,1)</f>
        <v>0</v>
      </c>
      <c r="K126" s="129"/>
      <c r="L126" s="27"/>
      <c r="M126" s="130" t="s">
        <v>1</v>
      </c>
      <c r="N126" s="131" t="s">
        <v>43</v>
      </c>
      <c r="P126" s="132">
        <f>O126*H126</f>
        <v>0</v>
      </c>
      <c r="Q126" s="132">
        <v>0</v>
      </c>
      <c r="R126" s="132">
        <f>Q126*H126</f>
        <v>0</v>
      </c>
      <c r="S126" s="132">
        <v>0</v>
      </c>
      <c r="T126" s="133">
        <f>S126*H126</f>
        <v>0</v>
      </c>
      <c r="AR126" s="134" t="s">
        <v>150</v>
      </c>
      <c r="AT126" s="134" t="s">
        <v>146</v>
      </c>
      <c r="AU126" s="134" t="s">
        <v>86</v>
      </c>
      <c r="AY126" s="12" t="s">
        <v>145</v>
      </c>
      <c r="BE126" s="135">
        <f>IF(N126="základní",J126,0)</f>
        <v>0</v>
      </c>
      <c r="BF126" s="135">
        <f>IF(N126="snížená",J126,0)</f>
        <v>0</v>
      </c>
      <c r="BG126" s="135">
        <f>IF(N126="zákl. přenesená",J126,0)</f>
        <v>0</v>
      </c>
      <c r="BH126" s="135">
        <f>IF(N126="sníž. přenesená",J126,0)</f>
        <v>0</v>
      </c>
      <c r="BI126" s="135">
        <f>IF(N126="nulová",J126,0)</f>
        <v>0</v>
      </c>
      <c r="BJ126" s="12" t="s">
        <v>86</v>
      </c>
      <c r="BK126" s="135">
        <f>ROUND(I126*H126,1)</f>
        <v>0</v>
      </c>
      <c r="BL126" s="12" t="s">
        <v>150</v>
      </c>
      <c r="BM126" s="134" t="s">
        <v>157</v>
      </c>
    </row>
    <row r="127" spans="2:47" s="1" customFormat="1" ht="273">
      <c r="B127" s="27"/>
      <c r="D127" s="136" t="s">
        <v>151</v>
      </c>
      <c r="F127" s="137" t="s">
        <v>403</v>
      </c>
      <c r="I127" s="138"/>
      <c r="L127" s="27"/>
      <c r="M127" s="139"/>
      <c r="T127" s="51"/>
      <c r="AT127" s="12" t="s">
        <v>151</v>
      </c>
      <c r="AU127" s="12" t="s">
        <v>86</v>
      </c>
    </row>
    <row r="128" spans="2:65" s="1" customFormat="1" ht="16.5" customHeight="1">
      <c r="B128" s="27"/>
      <c r="C128" s="122" t="s">
        <v>150</v>
      </c>
      <c r="D128" s="122" t="s">
        <v>146</v>
      </c>
      <c r="E128" s="123" t="s">
        <v>284</v>
      </c>
      <c r="F128" s="124" t="s">
        <v>285</v>
      </c>
      <c r="G128" s="125" t="s">
        <v>149</v>
      </c>
      <c r="H128" s="126">
        <v>2</v>
      </c>
      <c r="I128" s="127"/>
      <c r="J128" s="128">
        <f>ROUND(I128*H128,1)</f>
        <v>0</v>
      </c>
      <c r="K128" s="129"/>
      <c r="L128" s="27"/>
      <c r="M128" s="130" t="s">
        <v>1</v>
      </c>
      <c r="N128" s="131" t="s">
        <v>43</v>
      </c>
      <c r="P128" s="132">
        <f>O128*H128</f>
        <v>0</v>
      </c>
      <c r="Q128" s="132">
        <v>0</v>
      </c>
      <c r="R128" s="132">
        <f>Q128*H128</f>
        <v>0</v>
      </c>
      <c r="S128" s="132">
        <v>0</v>
      </c>
      <c r="T128" s="133">
        <f>S128*H128</f>
        <v>0</v>
      </c>
      <c r="AR128" s="134" t="s">
        <v>150</v>
      </c>
      <c r="AT128" s="134" t="s">
        <v>146</v>
      </c>
      <c r="AU128" s="134" t="s">
        <v>86</v>
      </c>
      <c r="AY128" s="12" t="s">
        <v>145</v>
      </c>
      <c r="BE128" s="135">
        <f>IF(N128="základní",J128,0)</f>
        <v>0</v>
      </c>
      <c r="BF128" s="135">
        <f>IF(N128="snížená",J128,0)</f>
        <v>0</v>
      </c>
      <c r="BG128" s="135">
        <f>IF(N128="zákl. přenesená",J128,0)</f>
        <v>0</v>
      </c>
      <c r="BH128" s="135">
        <f>IF(N128="sníž. přenesená",J128,0)</f>
        <v>0</v>
      </c>
      <c r="BI128" s="135">
        <f>IF(N128="nulová",J128,0)</f>
        <v>0</v>
      </c>
      <c r="BJ128" s="12" t="s">
        <v>86</v>
      </c>
      <c r="BK128" s="135">
        <f>ROUND(I128*H128,1)</f>
        <v>0</v>
      </c>
      <c r="BL128" s="12" t="s">
        <v>150</v>
      </c>
      <c r="BM128" s="134" t="s">
        <v>161</v>
      </c>
    </row>
    <row r="129" spans="2:65" s="1" customFormat="1" ht="16.5" customHeight="1">
      <c r="B129" s="27"/>
      <c r="C129" s="122" t="s">
        <v>163</v>
      </c>
      <c r="D129" s="122" t="s">
        <v>146</v>
      </c>
      <c r="E129" s="123" t="s">
        <v>286</v>
      </c>
      <c r="F129" s="124" t="s">
        <v>287</v>
      </c>
      <c r="G129" s="125" t="s">
        <v>149</v>
      </c>
      <c r="H129" s="126">
        <v>2</v>
      </c>
      <c r="I129" s="127"/>
      <c r="J129" s="128">
        <f>ROUND(I129*H129,1)</f>
        <v>0</v>
      </c>
      <c r="K129" s="129"/>
      <c r="L129" s="27"/>
      <c r="M129" s="130" t="s">
        <v>1</v>
      </c>
      <c r="N129" s="131" t="s">
        <v>43</v>
      </c>
      <c r="P129" s="132">
        <f>O129*H129</f>
        <v>0</v>
      </c>
      <c r="Q129" s="132">
        <v>0</v>
      </c>
      <c r="R129" s="132">
        <f>Q129*H129</f>
        <v>0</v>
      </c>
      <c r="S129" s="132">
        <v>0</v>
      </c>
      <c r="T129" s="133">
        <f>S129*H129</f>
        <v>0</v>
      </c>
      <c r="AR129" s="134" t="s">
        <v>150</v>
      </c>
      <c r="AT129" s="134" t="s">
        <v>146</v>
      </c>
      <c r="AU129" s="134" t="s">
        <v>86</v>
      </c>
      <c r="AY129" s="12" t="s">
        <v>145</v>
      </c>
      <c r="BE129" s="135">
        <f>IF(N129="základní",J129,0)</f>
        <v>0</v>
      </c>
      <c r="BF129" s="135">
        <f>IF(N129="snížená",J129,0)</f>
        <v>0</v>
      </c>
      <c r="BG129" s="135">
        <f>IF(N129="zákl. přenesená",J129,0)</f>
        <v>0</v>
      </c>
      <c r="BH129" s="135">
        <f>IF(N129="sníž. přenesená",J129,0)</f>
        <v>0</v>
      </c>
      <c r="BI129" s="135">
        <f>IF(N129="nulová",J129,0)</f>
        <v>0</v>
      </c>
      <c r="BJ129" s="12" t="s">
        <v>86</v>
      </c>
      <c r="BK129" s="135">
        <f>ROUND(I129*H129,1)</f>
        <v>0</v>
      </c>
      <c r="BL129" s="12" t="s">
        <v>150</v>
      </c>
      <c r="BM129" s="134" t="s">
        <v>166</v>
      </c>
    </row>
    <row r="130" spans="2:65" s="1" customFormat="1" ht="16.5" customHeight="1">
      <c r="B130" s="27"/>
      <c r="C130" s="122" t="s">
        <v>157</v>
      </c>
      <c r="D130" s="122" t="s">
        <v>146</v>
      </c>
      <c r="E130" s="123" t="s">
        <v>168</v>
      </c>
      <c r="F130" s="124" t="s">
        <v>169</v>
      </c>
      <c r="G130" s="125" t="s">
        <v>149</v>
      </c>
      <c r="H130" s="126">
        <v>4</v>
      </c>
      <c r="I130" s="127"/>
      <c r="J130" s="128">
        <f>ROUND(I130*H130,1)</f>
        <v>0</v>
      </c>
      <c r="K130" s="129"/>
      <c r="L130" s="27"/>
      <c r="M130" s="130" t="s">
        <v>1</v>
      </c>
      <c r="N130" s="131" t="s">
        <v>43</v>
      </c>
      <c r="P130" s="132">
        <f>O130*H130</f>
        <v>0</v>
      </c>
      <c r="Q130" s="132">
        <v>0</v>
      </c>
      <c r="R130" s="132">
        <f>Q130*H130</f>
        <v>0</v>
      </c>
      <c r="S130" s="132">
        <v>0</v>
      </c>
      <c r="T130" s="133">
        <f>S130*H130</f>
        <v>0</v>
      </c>
      <c r="AR130" s="134" t="s">
        <v>150</v>
      </c>
      <c r="AT130" s="134" t="s">
        <v>146</v>
      </c>
      <c r="AU130" s="134" t="s">
        <v>86</v>
      </c>
      <c r="AY130" s="12" t="s">
        <v>145</v>
      </c>
      <c r="BE130" s="135">
        <f>IF(N130="základní",J130,0)</f>
        <v>0</v>
      </c>
      <c r="BF130" s="135">
        <f>IF(N130="snížená",J130,0)</f>
        <v>0</v>
      </c>
      <c r="BG130" s="135">
        <f>IF(N130="zákl. přenesená",J130,0)</f>
        <v>0</v>
      </c>
      <c r="BH130" s="135">
        <f>IF(N130="sníž. přenesená",J130,0)</f>
        <v>0</v>
      </c>
      <c r="BI130" s="135">
        <f>IF(N130="nulová",J130,0)</f>
        <v>0</v>
      </c>
      <c r="BJ130" s="12" t="s">
        <v>86</v>
      </c>
      <c r="BK130" s="135">
        <f>ROUND(I130*H130,1)</f>
        <v>0</v>
      </c>
      <c r="BL130" s="12" t="s">
        <v>150</v>
      </c>
      <c r="BM130" s="134" t="s">
        <v>170</v>
      </c>
    </row>
    <row r="131" spans="2:65" s="1" customFormat="1" ht="16.5" customHeight="1">
      <c r="B131" s="27"/>
      <c r="C131" s="122" t="s">
        <v>172</v>
      </c>
      <c r="D131" s="122" t="s">
        <v>146</v>
      </c>
      <c r="E131" s="123" t="s">
        <v>295</v>
      </c>
      <c r="F131" s="124" t="s">
        <v>296</v>
      </c>
      <c r="G131" s="125" t="s">
        <v>149</v>
      </c>
      <c r="H131" s="126">
        <v>1</v>
      </c>
      <c r="I131" s="127"/>
      <c r="J131" s="128">
        <f>ROUND(I131*H131,1)</f>
        <v>0</v>
      </c>
      <c r="K131" s="129"/>
      <c r="L131" s="27"/>
      <c r="M131" s="130" t="s">
        <v>1</v>
      </c>
      <c r="N131" s="131" t="s">
        <v>43</v>
      </c>
      <c r="P131" s="132">
        <f>O131*H131</f>
        <v>0</v>
      </c>
      <c r="Q131" s="132">
        <v>0</v>
      </c>
      <c r="R131" s="132">
        <f>Q131*H131</f>
        <v>0</v>
      </c>
      <c r="S131" s="132">
        <v>0</v>
      </c>
      <c r="T131" s="133">
        <f>S131*H131</f>
        <v>0</v>
      </c>
      <c r="AR131" s="134" t="s">
        <v>150</v>
      </c>
      <c r="AT131" s="134" t="s">
        <v>146</v>
      </c>
      <c r="AU131" s="134" t="s">
        <v>86</v>
      </c>
      <c r="AY131" s="12" t="s">
        <v>145</v>
      </c>
      <c r="BE131" s="135">
        <f>IF(N131="základní",J131,0)</f>
        <v>0</v>
      </c>
      <c r="BF131" s="135">
        <f>IF(N131="snížená",J131,0)</f>
        <v>0</v>
      </c>
      <c r="BG131" s="135">
        <f>IF(N131="zákl. přenesená",J131,0)</f>
        <v>0</v>
      </c>
      <c r="BH131" s="135">
        <f>IF(N131="sníž. přenesená",J131,0)</f>
        <v>0</v>
      </c>
      <c r="BI131" s="135">
        <f>IF(N131="nulová",J131,0)</f>
        <v>0</v>
      </c>
      <c r="BJ131" s="12" t="s">
        <v>86</v>
      </c>
      <c r="BK131" s="135">
        <f>ROUND(I131*H131,1)</f>
        <v>0</v>
      </c>
      <c r="BL131" s="12" t="s">
        <v>150</v>
      </c>
      <c r="BM131" s="134" t="s">
        <v>175</v>
      </c>
    </row>
    <row r="132" spans="2:47" s="1" customFormat="1" ht="29.25">
      <c r="B132" s="27"/>
      <c r="D132" s="136" t="s">
        <v>151</v>
      </c>
      <c r="F132" s="137" t="s">
        <v>258</v>
      </c>
      <c r="I132" s="138"/>
      <c r="L132" s="27"/>
      <c r="M132" s="139"/>
      <c r="T132" s="51"/>
      <c r="AT132" s="12" t="s">
        <v>151</v>
      </c>
      <c r="AU132" s="12" t="s">
        <v>86</v>
      </c>
    </row>
    <row r="133" spans="2:65" s="1" customFormat="1" ht="16.5" customHeight="1">
      <c r="B133" s="27"/>
      <c r="C133" s="122" t="s">
        <v>161</v>
      </c>
      <c r="D133" s="122" t="s">
        <v>146</v>
      </c>
      <c r="E133" s="123" t="s">
        <v>254</v>
      </c>
      <c r="F133" s="124" t="s">
        <v>255</v>
      </c>
      <c r="G133" s="125" t="s">
        <v>149</v>
      </c>
      <c r="H133" s="126">
        <v>4</v>
      </c>
      <c r="I133" s="127"/>
      <c r="J133" s="128">
        <f>ROUND(I133*H133,1)</f>
        <v>0</v>
      </c>
      <c r="K133" s="129"/>
      <c r="L133" s="27"/>
      <c r="M133" s="130" t="s">
        <v>1</v>
      </c>
      <c r="N133" s="131" t="s">
        <v>43</v>
      </c>
      <c r="P133" s="132">
        <f>O133*H133</f>
        <v>0</v>
      </c>
      <c r="Q133" s="132">
        <v>0</v>
      </c>
      <c r="R133" s="132">
        <f>Q133*H133</f>
        <v>0</v>
      </c>
      <c r="S133" s="132">
        <v>0</v>
      </c>
      <c r="T133" s="133">
        <f>S133*H133</f>
        <v>0</v>
      </c>
      <c r="AR133" s="134" t="s">
        <v>150</v>
      </c>
      <c r="AT133" s="134" t="s">
        <v>146</v>
      </c>
      <c r="AU133" s="134" t="s">
        <v>86</v>
      </c>
      <c r="AY133" s="12" t="s">
        <v>145</v>
      </c>
      <c r="BE133" s="135">
        <f>IF(N133="základní",J133,0)</f>
        <v>0</v>
      </c>
      <c r="BF133" s="135">
        <f>IF(N133="snížená",J133,0)</f>
        <v>0</v>
      </c>
      <c r="BG133" s="135">
        <f>IF(N133="zákl. přenesená",J133,0)</f>
        <v>0</v>
      </c>
      <c r="BH133" s="135">
        <f>IF(N133="sníž. přenesená",J133,0)</f>
        <v>0</v>
      </c>
      <c r="BI133" s="135">
        <f>IF(N133="nulová",J133,0)</f>
        <v>0</v>
      </c>
      <c r="BJ133" s="12" t="s">
        <v>86</v>
      </c>
      <c r="BK133" s="135">
        <f>ROUND(I133*H133,1)</f>
        <v>0</v>
      </c>
      <c r="BL133" s="12" t="s">
        <v>150</v>
      </c>
      <c r="BM133" s="134" t="s">
        <v>179</v>
      </c>
    </row>
    <row r="134" spans="2:63" s="10" customFormat="1" ht="25.9" customHeight="1">
      <c r="B134" s="112"/>
      <c r="D134" s="113" t="s">
        <v>77</v>
      </c>
      <c r="E134" s="114" t="s">
        <v>88</v>
      </c>
      <c r="F134" s="114" t="s">
        <v>298</v>
      </c>
      <c r="I134" s="115"/>
      <c r="J134" s="116">
        <f>BK134</f>
        <v>0</v>
      </c>
      <c r="L134" s="112"/>
      <c r="M134" s="117"/>
      <c r="P134" s="118">
        <f>SUM(P135:P140)</f>
        <v>0</v>
      </c>
      <c r="R134" s="118">
        <f>SUM(R135:R140)</f>
        <v>0</v>
      </c>
      <c r="T134" s="119">
        <f>SUM(T135:T140)</f>
        <v>0</v>
      </c>
      <c r="AR134" s="113" t="s">
        <v>86</v>
      </c>
      <c r="AT134" s="120" t="s">
        <v>77</v>
      </c>
      <c r="AU134" s="120" t="s">
        <v>78</v>
      </c>
      <c r="AY134" s="113" t="s">
        <v>145</v>
      </c>
      <c r="BK134" s="121">
        <f>SUM(BK135:BK140)</f>
        <v>0</v>
      </c>
    </row>
    <row r="135" spans="2:65" s="1" customFormat="1" ht="16.5" customHeight="1">
      <c r="B135" s="27"/>
      <c r="C135" s="122" t="s">
        <v>181</v>
      </c>
      <c r="D135" s="122" t="s">
        <v>146</v>
      </c>
      <c r="E135" s="123" t="s">
        <v>335</v>
      </c>
      <c r="F135" s="124" t="s">
        <v>404</v>
      </c>
      <c r="G135" s="125" t="s">
        <v>149</v>
      </c>
      <c r="H135" s="126">
        <v>1</v>
      </c>
      <c r="I135" s="127"/>
      <c r="J135" s="128">
        <f>ROUND(I135*H135,1)</f>
        <v>0</v>
      </c>
      <c r="K135" s="129"/>
      <c r="L135" s="27"/>
      <c r="M135" s="130" t="s">
        <v>1</v>
      </c>
      <c r="N135" s="131" t="s">
        <v>43</v>
      </c>
      <c r="P135" s="132">
        <f>O135*H135</f>
        <v>0</v>
      </c>
      <c r="Q135" s="132">
        <v>0</v>
      </c>
      <c r="R135" s="132">
        <f>Q135*H135</f>
        <v>0</v>
      </c>
      <c r="S135" s="132">
        <v>0</v>
      </c>
      <c r="T135" s="133">
        <f>S135*H135</f>
        <v>0</v>
      </c>
      <c r="AR135" s="134" t="s">
        <v>150</v>
      </c>
      <c r="AT135" s="134" t="s">
        <v>146</v>
      </c>
      <c r="AU135" s="134" t="s">
        <v>86</v>
      </c>
      <c r="AY135" s="12" t="s">
        <v>145</v>
      </c>
      <c r="BE135" s="135">
        <f>IF(N135="základní",J135,0)</f>
        <v>0</v>
      </c>
      <c r="BF135" s="135">
        <f>IF(N135="snížená",J135,0)</f>
        <v>0</v>
      </c>
      <c r="BG135" s="135">
        <f>IF(N135="zákl. přenesená",J135,0)</f>
        <v>0</v>
      </c>
      <c r="BH135" s="135">
        <f>IF(N135="sníž. přenesená",J135,0)</f>
        <v>0</v>
      </c>
      <c r="BI135" s="135">
        <f>IF(N135="nulová",J135,0)</f>
        <v>0</v>
      </c>
      <c r="BJ135" s="12" t="s">
        <v>86</v>
      </c>
      <c r="BK135" s="135">
        <f>ROUND(I135*H135,1)</f>
        <v>0</v>
      </c>
      <c r="BL135" s="12" t="s">
        <v>150</v>
      </c>
      <c r="BM135" s="134" t="s">
        <v>184</v>
      </c>
    </row>
    <row r="136" spans="2:47" s="1" customFormat="1" ht="224.25">
      <c r="B136" s="27"/>
      <c r="D136" s="136" t="s">
        <v>151</v>
      </c>
      <c r="F136" s="137" t="s">
        <v>405</v>
      </c>
      <c r="I136" s="138"/>
      <c r="L136" s="27"/>
      <c r="M136" s="139"/>
      <c r="T136" s="51"/>
      <c r="AT136" s="12" t="s">
        <v>151</v>
      </c>
      <c r="AU136" s="12" t="s">
        <v>86</v>
      </c>
    </row>
    <row r="137" spans="2:65" s="1" customFormat="1" ht="16.5" customHeight="1">
      <c r="B137" s="27"/>
      <c r="C137" s="122" t="s">
        <v>166</v>
      </c>
      <c r="D137" s="122" t="s">
        <v>146</v>
      </c>
      <c r="E137" s="123" t="s">
        <v>406</v>
      </c>
      <c r="F137" s="124" t="s">
        <v>407</v>
      </c>
      <c r="G137" s="125" t="s">
        <v>149</v>
      </c>
      <c r="H137" s="126">
        <v>1</v>
      </c>
      <c r="I137" s="127"/>
      <c r="J137" s="128">
        <f>ROUND(I137*H137,1)</f>
        <v>0</v>
      </c>
      <c r="K137" s="129"/>
      <c r="L137" s="27"/>
      <c r="M137" s="130" t="s">
        <v>1</v>
      </c>
      <c r="N137" s="131" t="s">
        <v>43</v>
      </c>
      <c r="P137" s="132">
        <f>O137*H137</f>
        <v>0</v>
      </c>
      <c r="Q137" s="132">
        <v>0</v>
      </c>
      <c r="R137" s="132">
        <f>Q137*H137</f>
        <v>0</v>
      </c>
      <c r="S137" s="132">
        <v>0</v>
      </c>
      <c r="T137" s="133">
        <f>S137*H137</f>
        <v>0</v>
      </c>
      <c r="AR137" s="134" t="s">
        <v>150</v>
      </c>
      <c r="AT137" s="134" t="s">
        <v>146</v>
      </c>
      <c r="AU137" s="134" t="s">
        <v>86</v>
      </c>
      <c r="AY137" s="12" t="s">
        <v>145</v>
      </c>
      <c r="BE137" s="135">
        <f>IF(N137="základní",J137,0)</f>
        <v>0</v>
      </c>
      <c r="BF137" s="135">
        <f>IF(N137="snížená",J137,0)</f>
        <v>0</v>
      </c>
      <c r="BG137" s="135">
        <f>IF(N137="zákl. přenesená",J137,0)</f>
        <v>0</v>
      </c>
      <c r="BH137" s="135">
        <f>IF(N137="sníž. přenesená",J137,0)</f>
        <v>0</v>
      </c>
      <c r="BI137" s="135">
        <f>IF(N137="nulová",J137,0)</f>
        <v>0</v>
      </c>
      <c r="BJ137" s="12" t="s">
        <v>86</v>
      </c>
      <c r="BK137" s="135">
        <f>ROUND(I137*H137,1)</f>
        <v>0</v>
      </c>
      <c r="BL137" s="12" t="s">
        <v>150</v>
      </c>
      <c r="BM137" s="134" t="s">
        <v>189</v>
      </c>
    </row>
    <row r="138" spans="2:47" s="1" customFormat="1" ht="78">
      <c r="B138" s="27"/>
      <c r="D138" s="136" t="s">
        <v>151</v>
      </c>
      <c r="F138" s="137" t="s">
        <v>408</v>
      </c>
      <c r="I138" s="138"/>
      <c r="L138" s="27"/>
      <c r="M138" s="139"/>
      <c r="T138" s="51"/>
      <c r="AT138" s="12" t="s">
        <v>151</v>
      </c>
      <c r="AU138" s="12" t="s">
        <v>86</v>
      </c>
    </row>
    <row r="139" spans="2:65" s="1" customFormat="1" ht="16.5" customHeight="1">
      <c r="B139" s="27"/>
      <c r="C139" s="122" t="s">
        <v>191</v>
      </c>
      <c r="D139" s="122" t="s">
        <v>146</v>
      </c>
      <c r="E139" s="123" t="s">
        <v>409</v>
      </c>
      <c r="F139" s="124" t="s">
        <v>410</v>
      </c>
      <c r="G139" s="125" t="s">
        <v>149</v>
      </c>
      <c r="H139" s="126">
        <v>1</v>
      </c>
      <c r="I139" s="127"/>
      <c r="J139" s="128">
        <f>ROUND(I139*H139,1)</f>
        <v>0</v>
      </c>
      <c r="K139" s="129"/>
      <c r="L139" s="27"/>
      <c r="M139" s="130" t="s">
        <v>1</v>
      </c>
      <c r="N139" s="131" t="s">
        <v>43</v>
      </c>
      <c r="P139" s="132">
        <f>O139*H139</f>
        <v>0</v>
      </c>
      <c r="Q139" s="132">
        <v>0</v>
      </c>
      <c r="R139" s="132">
        <f>Q139*H139</f>
        <v>0</v>
      </c>
      <c r="S139" s="132">
        <v>0</v>
      </c>
      <c r="T139" s="133">
        <f>S139*H139</f>
        <v>0</v>
      </c>
      <c r="AR139" s="134" t="s">
        <v>150</v>
      </c>
      <c r="AT139" s="134" t="s">
        <v>146</v>
      </c>
      <c r="AU139" s="134" t="s">
        <v>86</v>
      </c>
      <c r="AY139" s="12" t="s">
        <v>145</v>
      </c>
      <c r="BE139" s="135">
        <f>IF(N139="základní",J139,0)</f>
        <v>0</v>
      </c>
      <c r="BF139" s="135">
        <f>IF(N139="snížená",J139,0)</f>
        <v>0</v>
      </c>
      <c r="BG139" s="135">
        <f>IF(N139="zákl. přenesená",J139,0)</f>
        <v>0</v>
      </c>
      <c r="BH139" s="135">
        <f>IF(N139="sníž. přenesená",J139,0)</f>
        <v>0</v>
      </c>
      <c r="BI139" s="135">
        <f>IF(N139="nulová",J139,0)</f>
        <v>0</v>
      </c>
      <c r="BJ139" s="12" t="s">
        <v>86</v>
      </c>
      <c r="BK139" s="135">
        <f>ROUND(I139*H139,1)</f>
        <v>0</v>
      </c>
      <c r="BL139" s="12" t="s">
        <v>150</v>
      </c>
      <c r="BM139" s="134" t="s">
        <v>194</v>
      </c>
    </row>
    <row r="140" spans="2:47" s="1" customFormat="1" ht="68.25">
      <c r="B140" s="27"/>
      <c r="D140" s="136" t="s">
        <v>151</v>
      </c>
      <c r="F140" s="137" t="s">
        <v>411</v>
      </c>
      <c r="I140" s="138"/>
      <c r="L140" s="27"/>
      <c r="M140" s="139"/>
      <c r="T140" s="51"/>
      <c r="AT140" s="12" t="s">
        <v>151</v>
      </c>
      <c r="AU140" s="12" t="s">
        <v>86</v>
      </c>
    </row>
    <row r="141" spans="2:63" s="10" customFormat="1" ht="25.9" customHeight="1">
      <c r="B141" s="112"/>
      <c r="D141" s="113" t="s">
        <v>77</v>
      </c>
      <c r="E141" s="114" t="s">
        <v>156</v>
      </c>
      <c r="F141" s="114" t="s">
        <v>316</v>
      </c>
      <c r="I141" s="115"/>
      <c r="J141" s="116">
        <f>BK141</f>
        <v>0</v>
      </c>
      <c r="L141" s="112"/>
      <c r="M141" s="117"/>
      <c r="P141" s="118">
        <f>SUM(P142:P149)</f>
        <v>0</v>
      </c>
      <c r="R141" s="118">
        <f>SUM(R142:R149)</f>
        <v>0</v>
      </c>
      <c r="T141" s="119">
        <f>SUM(T142:T149)</f>
        <v>0</v>
      </c>
      <c r="AR141" s="113" t="s">
        <v>86</v>
      </c>
      <c r="AT141" s="120" t="s">
        <v>77</v>
      </c>
      <c r="AU141" s="120" t="s">
        <v>78</v>
      </c>
      <c r="AY141" s="113" t="s">
        <v>145</v>
      </c>
      <c r="BK141" s="121">
        <f>SUM(BK142:BK149)</f>
        <v>0</v>
      </c>
    </row>
    <row r="142" spans="2:65" s="1" customFormat="1" ht="16.5" customHeight="1">
      <c r="B142" s="27"/>
      <c r="C142" s="122" t="s">
        <v>170</v>
      </c>
      <c r="D142" s="122" t="s">
        <v>146</v>
      </c>
      <c r="E142" s="123" t="s">
        <v>412</v>
      </c>
      <c r="F142" s="124" t="s">
        <v>413</v>
      </c>
      <c r="G142" s="125" t="s">
        <v>149</v>
      </c>
      <c r="H142" s="126">
        <v>3</v>
      </c>
      <c r="I142" s="127"/>
      <c r="J142" s="128">
        <f>ROUND(I142*H142,1)</f>
        <v>0</v>
      </c>
      <c r="K142" s="129"/>
      <c r="L142" s="27"/>
      <c r="M142" s="130" t="s">
        <v>1</v>
      </c>
      <c r="N142" s="131" t="s">
        <v>43</v>
      </c>
      <c r="P142" s="132">
        <f>O142*H142</f>
        <v>0</v>
      </c>
      <c r="Q142" s="132">
        <v>0</v>
      </c>
      <c r="R142" s="132">
        <f>Q142*H142</f>
        <v>0</v>
      </c>
      <c r="S142" s="132">
        <v>0</v>
      </c>
      <c r="T142" s="133">
        <f>S142*H142</f>
        <v>0</v>
      </c>
      <c r="AR142" s="134" t="s">
        <v>150</v>
      </c>
      <c r="AT142" s="134" t="s">
        <v>146</v>
      </c>
      <c r="AU142" s="134" t="s">
        <v>86</v>
      </c>
      <c r="AY142" s="12" t="s">
        <v>145</v>
      </c>
      <c r="BE142" s="135">
        <f>IF(N142="základní",J142,0)</f>
        <v>0</v>
      </c>
      <c r="BF142" s="135">
        <f>IF(N142="snížená",J142,0)</f>
        <v>0</v>
      </c>
      <c r="BG142" s="135">
        <f>IF(N142="zákl. přenesená",J142,0)</f>
        <v>0</v>
      </c>
      <c r="BH142" s="135">
        <f>IF(N142="sníž. přenesená",J142,0)</f>
        <v>0</v>
      </c>
      <c r="BI142" s="135">
        <f>IF(N142="nulová",J142,0)</f>
        <v>0</v>
      </c>
      <c r="BJ142" s="12" t="s">
        <v>86</v>
      </c>
      <c r="BK142" s="135">
        <f>ROUND(I142*H142,1)</f>
        <v>0</v>
      </c>
      <c r="BL142" s="12" t="s">
        <v>150</v>
      </c>
      <c r="BM142" s="134" t="s">
        <v>199</v>
      </c>
    </row>
    <row r="143" spans="2:47" s="1" customFormat="1" ht="87.75">
      <c r="B143" s="27"/>
      <c r="D143" s="136" t="s">
        <v>151</v>
      </c>
      <c r="F143" s="137" t="s">
        <v>321</v>
      </c>
      <c r="I143" s="138"/>
      <c r="L143" s="27"/>
      <c r="M143" s="139"/>
      <c r="T143" s="51"/>
      <c r="AT143" s="12" t="s">
        <v>151</v>
      </c>
      <c r="AU143" s="12" t="s">
        <v>86</v>
      </c>
    </row>
    <row r="144" spans="2:65" s="1" customFormat="1" ht="16.5" customHeight="1">
      <c r="B144" s="27"/>
      <c r="C144" s="122" t="s">
        <v>294</v>
      </c>
      <c r="D144" s="122" t="s">
        <v>146</v>
      </c>
      <c r="E144" s="123" t="s">
        <v>414</v>
      </c>
      <c r="F144" s="124" t="s">
        <v>415</v>
      </c>
      <c r="G144" s="125" t="s">
        <v>149</v>
      </c>
      <c r="H144" s="126">
        <v>3</v>
      </c>
      <c r="I144" s="127"/>
      <c r="J144" s="128">
        <f>ROUND(I144*H144,1)</f>
        <v>0</v>
      </c>
      <c r="K144" s="129"/>
      <c r="L144" s="27"/>
      <c r="M144" s="130" t="s">
        <v>1</v>
      </c>
      <c r="N144" s="131" t="s">
        <v>43</v>
      </c>
      <c r="P144" s="132">
        <f>O144*H144</f>
        <v>0</v>
      </c>
      <c r="Q144" s="132">
        <v>0</v>
      </c>
      <c r="R144" s="132">
        <f>Q144*H144</f>
        <v>0</v>
      </c>
      <c r="S144" s="132">
        <v>0</v>
      </c>
      <c r="T144" s="133">
        <f>S144*H144</f>
        <v>0</v>
      </c>
      <c r="AR144" s="134" t="s">
        <v>150</v>
      </c>
      <c r="AT144" s="134" t="s">
        <v>146</v>
      </c>
      <c r="AU144" s="134" t="s">
        <v>86</v>
      </c>
      <c r="AY144" s="12" t="s">
        <v>145</v>
      </c>
      <c r="BE144" s="135">
        <f>IF(N144="základní",J144,0)</f>
        <v>0</v>
      </c>
      <c r="BF144" s="135">
        <f>IF(N144="snížená",J144,0)</f>
        <v>0</v>
      </c>
      <c r="BG144" s="135">
        <f>IF(N144="zákl. přenesená",J144,0)</f>
        <v>0</v>
      </c>
      <c r="BH144" s="135">
        <f>IF(N144="sníž. přenesená",J144,0)</f>
        <v>0</v>
      </c>
      <c r="BI144" s="135">
        <f>IF(N144="nulová",J144,0)</f>
        <v>0</v>
      </c>
      <c r="BJ144" s="12" t="s">
        <v>86</v>
      </c>
      <c r="BK144" s="135">
        <f>ROUND(I144*H144,1)</f>
        <v>0</v>
      </c>
      <c r="BL144" s="12" t="s">
        <v>150</v>
      </c>
      <c r="BM144" s="134" t="s">
        <v>297</v>
      </c>
    </row>
    <row r="145" spans="2:47" s="1" customFormat="1" ht="78">
      <c r="B145" s="27"/>
      <c r="D145" s="136" t="s">
        <v>151</v>
      </c>
      <c r="F145" s="137" t="s">
        <v>180</v>
      </c>
      <c r="I145" s="138"/>
      <c r="L145" s="27"/>
      <c r="M145" s="139"/>
      <c r="T145" s="51"/>
      <c r="AT145" s="12" t="s">
        <v>151</v>
      </c>
      <c r="AU145" s="12" t="s">
        <v>86</v>
      </c>
    </row>
    <row r="146" spans="2:65" s="1" customFormat="1" ht="16.5" customHeight="1">
      <c r="B146" s="27"/>
      <c r="C146" s="122" t="s">
        <v>175</v>
      </c>
      <c r="D146" s="122" t="s">
        <v>146</v>
      </c>
      <c r="E146" s="123" t="s">
        <v>416</v>
      </c>
      <c r="F146" s="124" t="s">
        <v>417</v>
      </c>
      <c r="G146" s="125" t="s">
        <v>149</v>
      </c>
      <c r="H146" s="126">
        <v>1</v>
      </c>
      <c r="I146" s="127"/>
      <c r="J146" s="128">
        <f>ROUND(I146*H146,1)</f>
        <v>0</v>
      </c>
      <c r="K146" s="129"/>
      <c r="L146" s="27"/>
      <c r="M146" s="130" t="s">
        <v>1</v>
      </c>
      <c r="N146" s="131" t="s">
        <v>43</v>
      </c>
      <c r="P146" s="132">
        <f>O146*H146</f>
        <v>0</v>
      </c>
      <c r="Q146" s="132">
        <v>0</v>
      </c>
      <c r="R146" s="132">
        <f>Q146*H146</f>
        <v>0</v>
      </c>
      <c r="S146" s="132">
        <v>0</v>
      </c>
      <c r="T146" s="133">
        <f>S146*H146</f>
        <v>0</v>
      </c>
      <c r="AR146" s="134" t="s">
        <v>150</v>
      </c>
      <c r="AT146" s="134" t="s">
        <v>146</v>
      </c>
      <c r="AU146" s="134" t="s">
        <v>86</v>
      </c>
      <c r="AY146" s="12" t="s">
        <v>145</v>
      </c>
      <c r="BE146" s="135">
        <f>IF(N146="základní",J146,0)</f>
        <v>0</v>
      </c>
      <c r="BF146" s="135">
        <f>IF(N146="snížená",J146,0)</f>
        <v>0</v>
      </c>
      <c r="BG146" s="135">
        <f>IF(N146="zákl. přenesená",J146,0)</f>
        <v>0</v>
      </c>
      <c r="BH146" s="135">
        <f>IF(N146="sníž. přenesená",J146,0)</f>
        <v>0</v>
      </c>
      <c r="BI146" s="135">
        <f>IF(N146="nulová",J146,0)</f>
        <v>0</v>
      </c>
      <c r="BJ146" s="12" t="s">
        <v>86</v>
      </c>
      <c r="BK146" s="135">
        <f>ROUND(I146*H146,1)</f>
        <v>0</v>
      </c>
      <c r="BL146" s="12" t="s">
        <v>150</v>
      </c>
      <c r="BM146" s="134" t="s">
        <v>301</v>
      </c>
    </row>
    <row r="147" spans="2:47" s="1" customFormat="1" ht="78">
      <c r="B147" s="27"/>
      <c r="D147" s="136" t="s">
        <v>151</v>
      </c>
      <c r="F147" s="137" t="s">
        <v>180</v>
      </c>
      <c r="I147" s="138"/>
      <c r="L147" s="27"/>
      <c r="M147" s="139"/>
      <c r="T147" s="51"/>
      <c r="AT147" s="12" t="s">
        <v>151</v>
      </c>
      <c r="AU147" s="12" t="s">
        <v>86</v>
      </c>
    </row>
    <row r="148" spans="2:65" s="1" customFormat="1" ht="16.5" customHeight="1">
      <c r="B148" s="27"/>
      <c r="C148" s="122" t="s">
        <v>8</v>
      </c>
      <c r="D148" s="122" t="s">
        <v>146</v>
      </c>
      <c r="E148" s="123" t="s">
        <v>418</v>
      </c>
      <c r="F148" s="124" t="s">
        <v>419</v>
      </c>
      <c r="G148" s="125" t="s">
        <v>149</v>
      </c>
      <c r="H148" s="126">
        <v>1</v>
      </c>
      <c r="I148" s="127"/>
      <c r="J148" s="128">
        <f>ROUND(I148*H148,1)</f>
        <v>0</v>
      </c>
      <c r="K148" s="129"/>
      <c r="L148" s="27"/>
      <c r="M148" s="130" t="s">
        <v>1</v>
      </c>
      <c r="N148" s="131" t="s">
        <v>43</v>
      </c>
      <c r="P148" s="132">
        <f>O148*H148</f>
        <v>0</v>
      </c>
      <c r="Q148" s="132">
        <v>0</v>
      </c>
      <c r="R148" s="132">
        <f>Q148*H148</f>
        <v>0</v>
      </c>
      <c r="S148" s="132">
        <v>0</v>
      </c>
      <c r="T148" s="133">
        <f>S148*H148</f>
        <v>0</v>
      </c>
      <c r="AR148" s="134" t="s">
        <v>150</v>
      </c>
      <c r="AT148" s="134" t="s">
        <v>146</v>
      </c>
      <c r="AU148" s="134" t="s">
        <v>86</v>
      </c>
      <c r="AY148" s="12" t="s">
        <v>145</v>
      </c>
      <c r="BE148" s="135">
        <f>IF(N148="základní",J148,0)</f>
        <v>0</v>
      </c>
      <c r="BF148" s="135">
        <f>IF(N148="snížená",J148,0)</f>
        <v>0</v>
      </c>
      <c r="BG148" s="135">
        <f>IF(N148="zákl. přenesená",J148,0)</f>
        <v>0</v>
      </c>
      <c r="BH148" s="135">
        <f>IF(N148="sníž. přenesená",J148,0)</f>
        <v>0</v>
      </c>
      <c r="BI148" s="135">
        <f>IF(N148="nulová",J148,0)</f>
        <v>0</v>
      </c>
      <c r="BJ148" s="12" t="s">
        <v>86</v>
      </c>
      <c r="BK148" s="135">
        <f>ROUND(I148*H148,1)</f>
        <v>0</v>
      </c>
      <c r="BL148" s="12" t="s">
        <v>150</v>
      </c>
      <c r="BM148" s="134" t="s">
        <v>303</v>
      </c>
    </row>
    <row r="149" spans="2:47" s="1" customFormat="1" ht="87.75">
      <c r="B149" s="27"/>
      <c r="D149" s="136" t="s">
        <v>151</v>
      </c>
      <c r="F149" s="137" t="s">
        <v>321</v>
      </c>
      <c r="I149" s="138"/>
      <c r="L149" s="27"/>
      <c r="M149" s="139"/>
      <c r="T149" s="51"/>
      <c r="AT149" s="12" t="s">
        <v>151</v>
      </c>
      <c r="AU149" s="12" t="s">
        <v>86</v>
      </c>
    </row>
    <row r="150" spans="2:63" s="10" customFormat="1" ht="25.9" customHeight="1">
      <c r="B150" s="112"/>
      <c r="D150" s="113" t="s">
        <v>77</v>
      </c>
      <c r="E150" s="114" t="s">
        <v>150</v>
      </c>
      <c r="F150" s="114" t="s">
        <v>329</v>
      </c>
      <c r="I150" s="115"/>
      <c r="J150" s="116">
        <f>BK150</f>
        <v>0</v>
      </c>
      <c r="L150" s="112"/>
      <c r="M150" s="117"/>
      <c r="P150" s="118">
        <f>SUM(P151:P157)</f>
        <v>0</v>
      </c>
      <c r="R150" s="118">
        <f>SUM(R151:R157)</f>
        <v>0</v>
      </c>
      <c r="T150" s="119">
        <f>SUM(T151:T157)</f>
        <v>0</v>
      </c>
      <c r="AR150" s="113" t="s">
        <v>86</v>
      </c>
      <c r="AT150" s="120" t="s">
        <v>77</v>
      </c>
      <c r="AU150" s="120" t="s">
        <v>78</v>
      </c>
      <c r="AY150" s="113" t="s">
        <v>145</v>
      </c>
      <c r="BK150" s="121">
        <f>SUM(BK151:BK157)</f>
        <v>0</v>
      </c>
    </row>
    <row r="151" spans="2:65" s="1" customFormat="1" ht="16.5" customHeight="1">
      <c r="B151" s="27"/>
      <c r="C151" s="122" t="s">
        <v>179</v>
      </c>
      <c r="D151" s="122" t="s">
        <v>146</v>
      </c>
      <c r="E151" s="123" t="s">
        <v>330</v>
      </c>
      <c r="F151" s="124" t="s">
        <v>420</v>
      </c>
      <c r="G151" s="125" t="s">
        <v>149</v>
      </c>
      <c r="H151" s="126">
        <v>1</v>
      </c>
      <c r="I151" s="127"/>
      <c r="J151" s="128">
        <f>ROUND(I151*H151,1)</f>
        <v>0</v>
      </c>
      <c r="K151" s="129"/>
      <c r="L151" s="27"/>
      <c r="M151" s="130" t="s">
        <v>1</v>
      </c>
      <c r="N151" s="131" t="s">
        <v>43</v>
      </c>
      <c r="P151" s="132">
        <f>O151*H151</f>
        <v>0</v>
      </c>
      <c r="Q151" s="132">
        <v>0</v>
      </c>
      <c r="R151" s="132">
        <f>Q151*H151</f>
        <v>0</v>
      </c>
      <c r="S151" s="132">
        <v>0</v>
      </c>
      <c r="T151" s="133">
        <f>S151*H151</f>
        <v>0</v>
      </c>
      <c r="AR151" s="134" t="s">
        <v>150</v>
      </c>
      <c r="AT151" s="134" t="s">
        <v>146</v>
      </c>
      <c r="AU151" s="134" t="s">
        <v>86</v>
      </c>
      <c r="AY151" s="12" t="s">
        <v>145</v>
      </c>
      <c r="BE151" s="135">
        <f>IF(N151="základní",J151,0)</f>
        <v>0</v>
      </c>
      <c r="BF151" s="135">
        <f>IF(N151="snížená",J151,0)</f>
        <v>0</v>
      </c>
      <c r="BG151" s="135">
        <f>IF(N151="zákl. přenesená",J151,0)</f>
        <v>0</v>
      </c>
      <c r="BH151" s="135">
        <f>IF(N151="sníž. přenesená",J151,0)</f>
        <v>0</v>
      </c>
      <c r="BI151" s="135">
        <f>IF(N151="nulová",J151,0)</f>
        <v>0</v>
      </c>
      <c r="BJ151" s="12" t="s">
        <v>86</v>
      </c>
      <c r="BK151" s="135">
        <f>ROUND(I151*H151,1)</f>
        <v>0</v>
      </c>
      <c r="BL151" s="12" t="s">
        <v>150</v>
      </c>
      <c r="BM151" s="134" t="s">
        <v>306</v>
      </c>
    </row>
    <row r="152" spans="2:47" s="1" customFormat="1" ht="331.5">
      <c r="B152" s="27"/>
      <c r="D152" s="136" t="s">
        <v>151</v>
      </c>
      <c r="F152" s="137" t="s">
        <v>421</v>
      </c>
      <c r="I152" s="138"/>
      <c r="L152" s="27"/>
      <c r="M152" s="139"/>
      <c r="T152" s="51"/>
      <c r="AT152" s="12" t="s">
        <v>151</v>
      </c>
      <c r="AU152" s="12" t="s">
        <v>86</v>
      </c>
    </row>
    <row r="153" spans="2:65" s="1" customFormat="1" ht="16.5" customHeight="1">
      <c r="B153" s="27"/>
      <c r="C153" s="122" t="s">
        <v>307</v>
      </c>
      <c r="D153" s="122" t="s">
        <v>146</v>
      </c>
      <c r="E153" s="123" t="s">
        <v>256</v>
      </c>
      <c r="F153" s="124" t="s">
        <v>257</v>
      </c>
      <c r="G153" s="125" t="s">
        <v>149</v>
      </c>
      <c r="H153" s="126">
        <v>1</v>
      </c>
      <c r="I153" s="127"/>
      <c r="J153" s="128">
        <f>ROUND(I153*H153,1)</f>
        <v>0</v>
      </c>
      <c r="K153" s="129"/>
      <c r="L153" s="27"/>
      <c r="M153" s="130" t="s">
        <v>1</v>
      </c>
      <c r="N153" s="131" t="s">
        <v>43</v>
      </c>
      <c r="P153" s="132">
        <f>O153*H153</f>
        <v>0</v>
      </c>
      <c r="Q153" s="132">
        <v>0</v>
      </c>
      <c r="R153" s="132">
        <f>Q153*H153</f>
        <v>0</v>
      </c>
      <c r="S153" s="132">
        <v>0</v>
      </c>
      <c r="T153" s="133">
        <f>S153*H153</f>
        <v>0</v>
      </c>
      <c r="AR153" s="134" t="s">
        <v>150</v>
      </c>
      <c r="AT153" s="134" t="s">
        <v>146</v>
      </c>
      <c r="AU153" s="134" t="s">
        <v>86</v>
      </c>
      <c r="AY153" s="12" t="s">
        <v>145</v>
      </c>
      <c r="BE153" s="135">
        <f>IF(N153="základní",J153,0)</f>
        <v>0</v>
      </c>
      <c r="BF153" s="135">
        <f>IF(N153="snížená",J153,0)</f>
        <v>0</v>
      </c>
      <c r="BG153" s="135">
        <f>IF(N153="zákl. přenesená",J153,0)</f>
        <v>0</v>
      </c>
      <c r="BH153" s="135">
        <f>IF(N153="sníž. přenesená",J153,0)</f>
        <v>0</v>
      </c>
      <c r="BI153" s="135">
        <f>IF(N153="nulová",J153,0)</f>
        <v>0</v>
      </c>
      <c r="BJ153" s="12" t="s">
        <v>86</v>
      </c>
      <c r="BK153" s="135">
        <f>ROUND(I153*H153,1)</f>
        <v>0</v>
      </c>
      <c r="BL153" s="12" t="s">
        <v>150</v>
      </c>
      <c r="BM153" s="134" t="s">
        <v>310</v>
      </c>
    </row>
    <row r="154" spans="2:47" s="1" customFormat="1" ht="29.25">
      <c r="B154" s="27"/>
      <c r="D154" s="136" t="s">
        <v>151</v>
      </c>
      <c r="F154" s="137" t="s">
        <v>258</v>
      </c>
      <c r="I154" s="138"/>
      <c r="L154" s="27"/>
      <c r="M154" s="139"/>
      <c r="T154" s="51"/>
      <c r="AT154" s="12" t="s">
        <v>151</v>
      </c>
      <c r="AU154" s="12" t="s">
        <v>86</v>
      </c>
    </row>
    <row r="155" spans="2:65" s="1" customFormat="1" ht="16.5" customHeight="1">
      <c r="B155" s="27"/>
      <c r="C155" s="122" t="s">
        <v>184</v>
      </c>
      <c r="D155" s="122" t="s">
        <v>146</v>
      </c>
      <c r="E155" s="123" t="s">
        <v>254</v>
      </c>
      <c r="F155" s="124" t="s">
        <v>255</v>
      </c>
      <c r="G155" s="125" t="s">
        <v>149</v>
      </c>
      <c r="H155" s="126">
        <v>3</v>
      </c>
      <c r="I155" s="127"/>
      <c r="J155" s="128">
        <f>ROUND(I155*H155,1)</f>
        <v>0</v>
      </c>
      <c r="K155" s="129"/>
      <c r="L155" s="27"/>
      <c r="M155" s="130" t="s">
        <v>1</v>
      </c>
      <c r="N155" s="131" t="s">
        <v>43</v>
      </c>
      <c r="P155" s="132">
        <f>O155*H155</f>
        <v>0</v>
      </c>
      <c r="Q155" s="132">
        <v>0</v>
      </c>
      <c r="R155" s="132">
        <f>Q155*H155</f>
        <v>0</v>
      </c>
      <c r="S155" s="132">
        <v>0</v>
      </c>
      <c r="T155" s="133">
        <f>S155*H155</f>
        <v>0</v>
      </c>
      <c r="AR155" s="134" t="s">
        <v>150</v>
      </c>
      <c r="AT155" s="134" t="s">
        <v>146</v>
      </c>
      <c r="AU155" s="134" t="s">
        <v>86</v>
      </c>
      <c r="AY155" s="12" t="s">
        <v>145</v>
      </c>
      <c r="BE155" s="135">
        <f>IF(N155="základní",J155,0)</f>
        <v>0</v>
      </c>
      <c r="BF155" s="135">
        <f>IF(N155="snížená",J155,0)</f>
        <v>0</v>
      </c>
      <c r="BG155" s="135">
        <f>IF(N155="zákl. přenesená",J155,0)</f>
        <v>0</v>
      </c>
      <c r="BH155" s="135">
        <f>IF(N155="sníž. přenesená",J155,0)</f>
        <v>0</v>
      </c>
      <c r="BI155" s="135">
        <f>IF(N155="nulová",J155,0)</f>
        <v>0</v>
      </c>
      <c r="BJ155" s="12" t="s">
        <v>86</v>
      </c>
      <c r="BK155" s="135">
        <f>ROUND(I155*H155,1)</f>
        <v>0</v>
      </c>
      <c r="BL155" s="12" t="s">
        <v>150</v>
      </c>
      <c r="BM155" s="134" t="s">
        <v>314</v>
      </c>
    </row>
    <row r="156" spans="2:65" s="1" customFormat="1" ht="21.75" customHeight="1">
      <c r="B156" s="27"/>
      <c r="C156" s="122" t="s">
        <v>317</v>
      </c>
      <c r="D156" s="122" t="s">
        <v>146</v>
      </c>
      <c r="E156" s="123" t="s">
        <v>422</v>
      </c>
      <c r="F156" s="124" t="s">
        <v>423</v>
      </c>
      <c r="G156" s="125" t="s">
        <v>149</v>
      </c>
      <c r="H156" s="126">
        <v>1</v>
      </c>
      <c r="I156" s="127"/>
      <c r="J156" s="128">
        <f>ROUND(I156*H156,1)</f>
        <v>0</v>
      </c>
      <c r="K156" s="129"/>
      <c r="L156" s="27"/>
      <c r="M156" s="130" t="s">
        <v>1</v>
      </c>
      <c r="N156" s="131" t="s">
        <v>43</v>
      </c>
      <c r="P156" s="132">
        <f>O156*H156</f>
        <v>0</v>
      </c>
      <c r="Q156" s="132">
        <v>0</v>
      </c>
      <c r="R156" s="132">
        <f>Q156*H156</f>
        <v>0</v>
      </c>
      <c r="S156" s="132">
        <v>0</v>
      </c>
      <c r="T156" s="133">
        <f>S156*H156</f>
        <v>0</v>
      </c>
      <c r="AR156" s="134" t="s">
        <v>150</v>
      </c>
      <c r="AT156" s="134" t="s">
        <v>146</v>
      </c>
      <c r="AU156" s="134" t="s">
        <v>86</v>
      </c>
      <c r="AY156" s="12" t="s">
        <v>145</v>
      </c>
      <c r="BE156" s="135">
        <f>IF(N156="základní",J156,0)</f>
        <v>0</v>
      </c>
      <c r="BF156" s="135">
        <f>IF(N156="snížená",J156,0)</f>
        <v>0</v>
      </c>
      <c r="BG156" s="135">
        <f>IF(N156="zákl. přenesená",J156,0)</f>
        <v>0</v>
      </c>
      <c r="BH156" s="135">
        <f>IF(N156="sníž. přenesená",J156,0)</f>
        <v>0</v>
      </c>
      <c r="BI156" s="135">
        <f>IF(N156="nulová",J156,0)</f>
        <v>0</v>
      </c>
      <c r="BJ156" s="12" t="s">
        <v>86</v>
      </c>
      <c r="BK156" s="135">
        <f>ROUND(I156*H156,1)</f>
        <v>0</v>
      </c>
      <c r="BL156" s="12" t="s">
        <v>150</v>
      </c>
      <c r="BM156" s="134" t="s">
        <v>320</v>
      </c>
    </row>
    <row r="157" spans="2:47" s="1" customFormat="1" ht="234">
      <c r="B157" s="27"/>
      <c r="D157" s="136" t="s">
        <v>151</v>
      </c>
      <c r="F157" s="137" t="s">
        <v>424</v>
      </c>
      <c r="I157" s="138"/>
      <c r="L157" s="27"/>
      <c r="M157" s="140"/>
      <c r="N157" s="141"/>
      <c r="O157" s="141"/>
      <c r="P157" s="141"/>
      <c r="Q157" s="141"/>
      <c r="R157" s="141"/>
      <c r="S157" s="141"/>
      <c r="T157" s="142"/>
      <c r="AT157" s="12" t="s">
        <v>151</v>
      </c>
      <c r="AU157" s="12" t="s">
        <v>86</v>
      </c>
    </row>
    <row r="158" spans="2:12" s="1" customFormat="1" ht="6.95" customHeight="1">
      <c r="B158" s="39"/>
      <c r="C158" s="40"/>
      <c r="D158" s="40"/>
      <c r="E158" s="40"/>
      <c r="F158" s="40"/>
      <c r="G158" s="40"/>
      <c r="H158" s="40"/>
      <c r="I158" s="40"/>
      <c r="J158" s="40"/>
      <c r="K158" s="40"/>
      <c r="L158" s="27"/>
    </row>
  </sheetData>
  <sheetProtection algorithmName="SHA-512" hashValue="9xMVG5BM5gEYQ9wGTRsz3gppIVvxe106Jqbdi4dthVzsnlZXBR3X34kz+r1vrJuqs8OB0KoOPOlsnrc0pLkM+Q==" saltValue="6ZMWjpMjSN9/aAXCHa9WbyL+ssX1qHOdMwyuYf+5SKBUHA2REU0JuNpwt//rt/Tip5E3H2YVUyc3P5eEFFyk9A==" spinCount="100000" sheet="1" objects="1" scenarios="1" formatColumns="0" formatRows="0" autoFilter="0"/>
  <autoFilter ref="C119:K157"/>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ST\STM</dc:creator>
  <cp:keywords/>
  <dc:description/>
  <cp:lastModifiedBy>STM</cp:lastModifiedBy>
  <dcterms:created xsi:type="dcterms:W3CDTF">2023-05-24T12:27:38Z</dcterms:created>
  <dcterms:modified xsi:type="dcterms:W3CDTF">2023-05-24T12:29:53Z</dcterms:modified>
  <cp:category/>
  <cp:version/>
  <cp:contentType/>
  <cp:contentStatus/>
</cp:coreProperties>
</file>