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spsmbcz-my.sharepoint.com/personal/bohata_spsmb_cz/Documents/REDITEL/Verejne_zakazky/2024_Replika operne zidky k ulici Jaselska a Havlickova/vyzva/"/>
    </mc:Choice>
  </mc:AlternateContent>
  <xr:revisionPtr revIDLastSave="0" documentId="13_ncr:1_{4888A80D-CE08-4C3E-86EB-D22AA89E9C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2022-010801.1 - Bourací p..." sheetId="2" r:id="rId2"/>
    <sheet name="2022-010801.2 - Nové kons..." sheetId="3" r:id="rId3"/>
  </sheets>
  <definedNames>
    <definedName name="_xlnm._FilterDatabase" localSheetId="1" hidden="1">'2022-010801.1 - Bourací p...'!$C$121:$K$187</definedName>
    <definedName name="_xlnm._FilterDatabase" localSheetId="2" hidden="1">'2022-010801.2 - Nové kons...'!$C$131:$K$464</definedName>
    <definedName name="_xlnm.Print_Titles" localSheetId="1">'2022-010801.1 - Bourací p...'!$121:$121</definedName>
    <definedName name="_xlnm.Print_Titles" localSheetId="2">'2022-010801.2 - Nové kons...'!$131:$131</definedName>
    <definedName name="_xlnm.Print_Titles" localSheetId="0">'Rekapitulace stavby'!$92:$92</definedName>
    <definedName name="_xlnm.Print_Area" localSheetId="1">'2022-010801.1 - Bourací p...'!$C$4:$J$39,'2022-010801.1 - Bourací p...'!$C$50:$J$76,'2022-010801.1 - Bourací p...'!$C$82:$J$103,'2022-010801.1 - Bourací p...'!$C$109:$K$187</definedName>
    <definedName name="_xlnm.Print_Area" localSheetId="2">'2022-010801.2 - Nové kons...'!$C$4:$J$39,'2022-010801.2 - Nové kons...'!$C$50:$J$76,'2022-010801.2 - Nové kons...'!$C$82:$J$113,'2022-010801.2 - Nové kons...'!$C$119:$K$464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9" i="3"/>
  <c r="BH449" i="3"/>
  <c r="BG449" i="3"/>
  <c r="BF449" i="3"/>
  <c r="T449" i="3"/>
  <c r="R449" i="3"/>
  <c r="P449" i="3"/>
  <c r="BI436" i="3"/>
  <c r="BH436" i="3"/>
  <c r="BG436" i="3"/>
  <c r="BF436" i="3"/>
  <c r="T436" i="3"/>
  <c r="T435" i="3"/>
  <c r="R436" i="3"/>
  <c r="R435" i="3"/>
  <c r="P436" i="3"/>
  <c r="P435" i="3"/>
  <c r="BI434" i="3"/>
  <c r="BH434" i="3"/>
  <c r="BG434" i="3"/>
  <c r="BF434" i="3"/>
  <c r="T434" i="3"/>
  <c r="R434" i="3"/>
  <c r="P434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0" i="3"/>
  <c r="BH420" i="3"/>
  <c r="BG420" i="3"/>
  <c r="BF420" i="3"/>
  <c r="T420" i="3"/>
  <c r="R420" i="3"/>
  <c r="P420" i="3"/>
  <c r="BI415" i="3"/>
  <c r="BH415" i="3"/>
  <c r="BG415" i="3"/>
  <c r="BF415" i="3"/>
  <c r="T415" i="3"/>
  <c r="R415" i="3"/>
  <c r="P415" i="3"/>
  <c r="BI410" i="3"/>
  <c r="BH410" i="3"/>
  <c r="BG410" i="3"/>
  <c r="BF410" i="3"/>
  <c r="T410" i="3"/>
  <c r="R410" i="3"/>
  <c r="P410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T366" i="3"/>
  <c r="R367" i="3"/>
  <c r="R366" i="3"/>
  <c r="P367" i="3"/>
  <c r="P366" i="3" s="1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36" i="3"/>
  <c r="BH336" i="3"/>
  <c r="BG336" i="3"/>
  <c r="BF336" i="3"/>
  <c r="T336" i="3"/>
  <c r="R336" i="3"/>
  <c r="P336" i="3"/>
  <c r="BI330" i="3"/>
  <c r="BH330" i="3"/>
  <c r="BG330" i="3"/>
  <c r="BF330" i="3"/>
  <c r="T330" i="3"/>
  <c r="R330" i="3"/>
  <c r="P330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6" i="3"/>
  <c r="BH316" i="3"/>
  <c r="BG316" i="3"/>
  <c r="BF316" i="3"/>
  <c r="T316" i="3"/>
  <c r="R316" i="3"/>
  <c r="P316" i="3"/>
  <c r="BI312" i="3"/>
  <c r="BH312" i="3"/>
  <c r="BG312" i="3"/>
  <c r="BF312" i="3"/>
  <c r="T312" i="3"/>
  <c r="R312" i="3"/>
  <c r="P312" i="3"/>
  <c r="BI308" i="3"/>
  <c r="BH308" i="3"/>
  <c r="BG308" i="3"/>
  <c r="BF308" i="3"/>
  <c r="T308" i="3"/>
  <c r="R308" i="3"/>
  <c r="P308" i="3"/>
  <c r="BI299" i="3"/>
  <c r="BH299" i="3"/>
  <c r="BG299" i="3"/>
  <c r="BF299" i="3"/>
  <c r="T299" i="3"/>
  <c r="R299" i="3"/>
  <c r="P299" i="3"/>
  <c r="BI293" i="3"/>
  <c r="BH293" i="3"/>
  <c r="BG293" i="3"/>
  <c r="BF293" i="3"/>
  <c r="T293" i="3"/>
  <c r="T292" i="3" s="1"/>
  <c r="R293" i="3"/>
  <c r="R292" i="3" s="1"/>
  <c r="P293" i="3"/>
  <c r="P292" i="3" s="1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9" i="3"/>
  <c r="BH279" i="3"/>
  <c r="BG279" i="3"/>
  <c r="BF279" i="3"/>
  <c r="T279" i="3"/>
  <c r="R279" i="3"/>
  <c r="P279" i="3"/>
  <c r="BI263" i="3"/>
  <c r="BH263" i="3"/>
  <c r="BG263" i="3"/>
  <c r="BF263" i="3"/>
  <c r="T263" i="3"/>
  <c r="R263" i="3"/>
  <c r="P263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1" i="3"/>
  <c r="BH241" i="3"/>
  <c r="BG241" i="3"/>
  <c r="BF241" i="3"/>
  <c r="T241" i="3"/>
  <c r="R241" i="3"/>
  <c r="P241" i="3"/>
  <c r="BI223" i="3"/>
  <c r="BH223" i="3"/>
  <c r="BG223" i="3"/>
  <c r="BF223" i="3"/>
  <c r="T223" i="3"/>
  <c r="R223" i="3"/>
  <c r="P22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7" i="3"/>
  <c r="BH187" i="3"/>
  <c r="BG187" i="3"/>
  <c r="BF187" i="3"/>
  <c r="T187" i="3"/>
  <c r="R187" i="3"/>
  <c r="P187" i="3"/>
  <c r="BI176" i="3"/>
  <c r="BH176" i="3"/>
  <c r="BG176" i="3"/>
  <c r="BF176" i="3"/>
  <c r="T176" i="3"/>
  <c r="R176" i="3"/>
  <c r="P176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J129" i="3"/>
  <c r="J128" i="3"/>
  <c r="F128" i="3"/>
  <c r="F126" i="3"/>
  <c r="E124" i="3"/>
  <c r="J92" i="3"/>
  <c r="J91" i="3"/>
  <c r="F91" i="3"/>
  <c r="F89" i="3"/>
  <c r="E87" i="3"/>
  <c r="J18" i="3"/>
  <c r="E18" i="3"/>
  <c r="F129" i="3" s="1"/>
  <c r="J17" i="3"/>
  <c r="J12" i="3"/>
  <c r="J89" i="3" s="1"/>
  <c r="E7" i="3"/>
  <c r="E122" i="3" s="1"/>
  <c r="J37" i="2"/>
  <c r="J36" i="2"/>
  <c r="AY95" i="1"/>
  <c r="J35" i="2"/>
  <c r="AX95" i="1" s="1"/>
  <c r="BI186" i="2"/>
  <c r="BH186" i="2"/>
  <c r="BG186" i="2"/>
  <c r="BF186" i="2"/>
  <c r="T186" i="2"/>
  <c r="T185" i="2"/>
  <c r="T184" i="2" s="1"/>
  <c r="R186" i="2"/>
  <c r="R185" i="2" s="1"/>
  <c r="R184" i="2" s="1"/>
  <c r="P186" i="2"/>
  <c r="P185" i="2" s="1"/>
  <c r="P184" i="2" s="1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39" i="2"/>
  <c r="BH139" i="2"/>
  <c r="BG139" i="2"/>
  <c r="BF139" i="2"/>
  <c r="T139" i="2"/>
  <c r="R139" i="2"/>
  <c r="P139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J119" i="2"/>
  <c r="J118" i="2"/>
  <c r="F118" i="2"/>
  <c r="F116" i="2"/>
  <c r="E114" i="2"/>
  <c r="J92" i="2"/>
  <c r="J91" i="2"/>
  <c r="F91" i="2"/>
  <c r="F89" i="2"/>
  <c r="E87" i="2"/>
  <c r="J18" i="2"/>
  <c r="E18" i="2"/>
  <c r="F92" i="2"/>
  <c r="J17" i="2"/>
  <c r="J12" i="2"/>
  <c r="J116" i="2" s="1"/>
  <c r="E7" i="2"/>
  <c r="E85" i="2"/>
  <c r="L90" i="1"/>
  <c r="AM90" i="1"/>
  <c r="AM89" i="1"/>
  <c r="L89" i="1"/>
  <c r="AM87" i="1"/>
  <c r="L87" i="1"/>
  <c r="L85" i="1"/>
  <c r="L84" i="1"/>
  <c r="J125" i="2"/>
  <c r="BK139" i="2"/>
  <c r="J163" i="2"/>
  <c r="BK183" i="2"/>
  <c r="BK163" i="2"/>
  <c r="J162" i="2"/>
  <c r="BK177" i="2"/>
  <c r="BK424" i="3"/>
  <c r="BK358" i="3"/>
  <c r="J200" i="3"/>
  <c r="J151" i="3"/>
  <c r="J426" i="3"/>
  <c r="BK279" i="3"/>
  <c r="BK157" i="3"/>
  <c r="BK399" i="3"/>
  <c r="BK299" i="3"/>
  <c r="BK223" i="3"/>
  <c r="J420" i="3"/>
  <c r="J433" i="3"/>
  <c r="BK330" i="3"/>
  <c r="J463" i="3"/>
  <c r="BK426" i="3"/>
  <c r="BK325" i="3"/>
  <c r="BK245" i="3"/>
  <c r="J367" i="3"/>
  <c r="J191" i="3"/>
  <c r="J279" i="3"/>
  <c r="BK162" i="3"/>
  <c r="BK134" i="2"/>
  <c r="BK164" i="2"/>
  <c r="BK162" i="2"/>
  <c r="BK133" i="2"/>
  <c r="BK179" i="2"/>
  <c r="J178" i="2"/>
  <c r="J449" i="3"/>
  <c r="J370" i="3"/>
  <c r="BK241" i="3"/>
  <c r="J461" i="3"/>
  <c r="J403" i="3"/>
  <c r="J223" i="3"/>
  <c r="J147" i="3"/>
  <c r="BK321" i="3"/>
  <c r="BK168" i="3"/>
  <c r="BK449" i="3"/>
  <c r="BK436" i="3"/>
  <c r="J353" i="3"/>
  <c r="J283" i="3"/>
  <c r="J455" i="3"/>
  <c r="J385" i="3"/>
  <c r="BK293" i="3"/>
  <c r="BK397" i="3"/>
  <c r="J245" i="3"/>
  <c r="BK348" i="3"/>
  <c r="J193" i="3"/>
  <c r="BK151" i="3"/>
  <c r="J129" i="2"/>
  <c r="J183" i="2"/>
  <c r="BK157" i="2"/>
  <c r="J179" i="2"/>
  <c r="J164" i="2"/>
  <c r="J133" i="2"/>
  <c r="BK403" i="3"/>
  <c r="J308" i="3"/>
  <c r="BK161" i="3"/>
  <c r="J457" i="3"/>
  <c r="BK385" i="3"/>
  <c r="BK246" i="3"/>
  <c r="BK453" i="3"/>
  <c r="BK353" i="3"/>
  <c r="J287" i="3"/>
  <c r="J139" i="3"/>
  <c r="BK459" i="3"/>
  <c r="J429" i="3"/>
  <c r="BK336" i="3"/>
  <c r="BK187" i="3"/>
  <c r="BK367" i="3"/>
  <c r="BK197" i="3"/>
  <c r="BK287" i="3"/>
  <c r="J316" i="3"/>
  <c r="J187" i="3"/>
  <c r="BK135" i="3"/>
  <c r="J175" i="2"/>
  <c r="AS94" i="1"/>
  <c r="BK129" i="2"/>
  <c r="J157" i="2"/>
  <c r="J171" i="2"/>
  <c r="BK370" i="3"/>
  <c r="J336" i="3"/>
  <c r="J197" i="3"/>
  <c r="BK147" i="3"/>
  <c r="BK429" i="3"/>
  <c r="BK316" i="3"/>
  <c r="BK191" i="3"/>
  <c r="BK455" i="3"/>
  <c r="J365" i="3"/>
  <c r="J293" i="3"/>
  <c r="BK202" i="3"/>
  <c r="BK461" i="3"/>
  <c r="BK457" i="3"/>
  <c r="J424" i="3"/>
  <c r="J348" i="3"/>
  <c r="J299" i="3"/>
  <c r="BK139" i="3"/>
  <c r="BK433" i="3"/>
  <c r="BK312" i="3"/>
  <c r="BK410" i="3"/>
  <c r="J312" i="3"/>
  <c r="BK164" i="3"/>
  <c r="J246" i="3"/>
  <c r="J168" i="3"/>
  <c r="BK171" i="2"/>
  <c r="J139" i="2"/>
  <c r="J177" i="2"/>
  <c r="BK167" i="2"/>
  <c r="J186" i="2"/>
  <c r="BK431" i="3"/>
  <c r="BK362" i="3"/>
  <c r="J202" i="3"/>
  <c r="J135" i="3"/>
  <c r="BK420" i="3"/>
  <c r="BK193" i="3"/>
  <c r="BK451" i="3"/>
  <c r="J362" i="3"/>
  <c r="BK263" i="3"/>
  <c r="BK463" i="3"/>
  <c r="J451" i="3"/>
  <c r="J410" i="3"/>
  <c r="J325" i="3"/>
  <c r="J162" i="3"/>
  <c r="J431" i="3"/>
  <c r="BK365" i="3"/>
  <c r="BK415" i="3"/>
  <c r="J263" i="3"/>
  <c r="J358" i="3"/>
  <c r="J176" i="3"/>
  <c r="BK178" i="2"/>
  <c r="BK175" i="2"/>
  <c r="BK125" i="2"/>
  <c r="J167" i="2"/>
  <c r="BK186" i="2"/>
  <c r="J134" i="2"/>
  <c r="J415" i="3"/>
  <c r="J321" i="3"/>
  <c r="BK176" i="3"/>
  <c r="J436" i="3"/>
  <c r="BK308" i="3"/>
  <c r="J164" i="3"/>
  <c r="BK434" i="3"/>
  <c r="J330" i="3"/>
  <c r="J157" i="3"/>
  <c r="J459" i="3"/>
  <c r="J434" i="3"/>
  <c r="BK387" i="3"/>
  <c r="J241" i="3"/>
  <c r="J453" i="3"/>
  <c r="J399" i="3"/>
  <c r="BK283" i="3"/>
  <c r="J387" i="3"/>
  <c r="J397" i="3"/>
  <c r="BK200" i="3"/>
  <c r="J161" i="3"/>
  <c r="T176" i="2" l="1"/>
  <c r="T201" i="3"/>
  <c r="P335" i="3"/>
  <c r="T357" i="3"/>
  <c r="T138" i="2"/>
  <c r="R201" i="3"/>
  <c r="BK335" i="3"/>
  <c r="J335" i="3" s="1"/>
  <c r="J103" i="3" s="1"/>
  <c r="P357" i="3"/>
  <c r="BK124" i="2"/>
  <c r="J124" i="2" s="1"/>
  <c r="J98" i="2" s="1"/>
  <c r="R124" i="2"/>
  <c r="BK176" i="2"/>
  <c r="J176" i="2"/>
  <c r="J100" i="2" s="1"/>
  <c r="P192" i="3"/>
  <c r="BK369" i="3"/>
  <c r="J369" i="3" s="1"/>
  <c r="J107" i="3" s="1"/>
  <c r="P124" i="2"/>
  <c r="T124" i="2"/>
  <c r="T123" i="2"/>
  <c r="T122" i="2"/>
  <c r="R176" i="2"/>
  <c r="R369" i="3"/>
  <c r="P425" i="3"/>
  <c r="BK448" i="3"/>
  <c r="J448" i="3" s="1"/>
  <c r="J112" i="3" s="1"/>
  <c r="R138" i="2"/>
  <c r="BK134" i="3"/>
  <c r="J134" i="3" s="1"/>
  <c r="J98" i="3" s="1"/>
  <c r="P201" i="3"/>
  <c r="T307" i="3"/>
  <c r="BK357" i="3"/>
  <c r="J357" i="3" s="1"/>
  <c r="J104" i="3" s="1"/>
  <c r="R357" i="3"/>
  <c r="BK432" i="3"/>
  <c r="J432" i="3" s="1"/>
  <c r="J109" i="3" s="1"/>
  <c r="R134" i="3"/>
  <c r="BK192" i="3"/>
  <c r="J192" i="3"/>
  <c r="J99" i="3"/>
  <c r="T192" i="3"/>
  <c r="BK307" i="3"/>
  <c r="J307" i="3" s="1"/>
  <c r="J102" i="3" s="1"/>
  <c r="T335" i="3"/>
  <c r="BK425" i="3"/>
  <c r="J425" i="3"/>
  <c r="J108" i="3" s="1"/>
  <c r="P432" i="3"/>
  <c r="P368" i="3" s="1"/>
  <c r="P448" i="3"/>
  <c r="P447" i="3"/>
  <c r="BK138" i="2"/>
  <c r="J138" i="2" s="1"/>
  <c r="J99" i="2" s="1"/>
  <c r="P176" i="2"/>
  <c r="P134" i="3"/>
  <c r="P133" i="3" s="1"/>
  <c r="BK201" i="3"/>
  <c r="J201" i="3"/>
  <c r="J100" i="3" s="1"/>
  <c r="P307" i="3"/>
  <c r="R335" i="3"/>
  <c r="P369" i="3"/>
  <c r="R425" i="3"/>
  <c r="R432" i="3"/>
  <c r="R448" i="3"/>
  <c r="R447" i="3"/>
  <c r="P138" i="2"/>
  <c r="T134" i="3"/>
  <c r="T133" i="3" s="1"/>
  <c r="R192" i="3"/>
  <c r="R307" i="3"/>
  <c r="T369" i="3"/>
  <c r="T425" i="3"/>
  <c r="T432" i="3"/>
  <c r="T448" i="3"/>
  <c r="T447" i="3" s="1"/>
  <c r="BK435" i="3"/>
  <c r="J435" i="3" s="1"/>
  <c r="J110" i="3" s="1"/>
  <c r="BK185" i="2"/>
  <c r="J185" i="2" s="1"/>
  <c r="J102" i="2" s="1"/>
  <c r="BK366" i="3"/>
  <c r="J366" i="3"/>
  <c r="J105" i="3"/>
  <c r="BK292" i="3"/>
  <c r="J292" i="3"/>
  <c r="J101" i="3" s="1"/>
  <c r="BE187" i="3"/>
  <c r="BE336" i="3"/>
  <c r="F92" i="3"/>
  <c r="J126" i="3"/>
  <c r="BE161" i="3"/>
  <c r="BE162" i="3"/>
  <c r="BE308" i="3"/>
  <c r="BE325" i="3"/>
  <c r="BE330" i="3"/>
  <c r="BE399" i="3"/>
  <c r="E85" i="3"/>
  <c r="BE135" i="3"/>
  <c r="BE157" i="3"/>
  <c r="BE164" i="3"/>
  <c r="BE168" i="3"/>
  <c r="BE176" i="3"/>
  <c r="BE193" i="3"/>
  <c r="BE202" i="3"/>
  <c r="BE223" i="3"/>
  <c r="BE246" i="3"/>
  <c r="BE263" i="3"/>
  <c r="BE279" i="3"/>
  <c r="BE362" i="3"/>
  <c r="BE420" i="3"/>
  <c r="BE424" i="3"/>
  <c r="BE434" i="3"/>
  <c r="BE436" i="3"/>
  <c r="BE451" i="3"/>
  <c r="BE459" i="3"/>
  <c r="BE147" i="3"/>
  <c r="BE463" i="3"/>
  <c r="BE403" i="3"/>
  <c r="BE426" i="3"/>
  <c r="BE429" i="3"/>
  <c r="BE431" i="3"/>
  <c r="BE455" i="3"/>
  <c r="BE197" i="3"/>
  <c r="BE200" i="3"/>
  <c r="BE283" i="3"/>
  <c r="BE312" i="3"/>
  <c r="BE316" i="3"/>
  <c r="BE348" i="3"/>
  <c r="BE367" i="3"/>
  <c r="BE385" i="3"/>
  <c r="BE387" i="3"/>
  <c r="BE397" i="3"/>
  <c r="BE449" i="3"/>
  <c r="BE457" i="3"/>
  <c r="BE461" i="3"/>
  <c r="BE151" i="3"/>
  <c r="BE241" i="3"/>
  <c r="BE245" i="3"/>
  <c r="BE299" i="3"/>
  <c r="BE321" i="3"/>
  <c r="BE358" i="3"/>
  <c r="BE370" i="3"/>
  <c r="BE410" i="3"/>
  <c r="BE415" i="3"/>
  <c r="BE433" i="3"/>
  <c r="BE453" i="3"/>
  <c r="BK184" i="2"/>
  <c r="J184" i="2" s="1"/>
  <c r="J101" i="2" s="1"/>
  <c r="BE139" i="3"/>
  <c r="BE191" i="3"/>
  <c r="BE287" i="3"/>
  <c r="BE293" i="3"/>
  <c r="BE353" i="3"/>
  <c r="BE365" i="3"/>
  <c r="F119" i="2"/>
  <c r="BE186" i="2"/>
  <c r="BE133" i="2"/>
  <c r="BE134" i="2"/>
  <c r="BE175" i="2"/>
  <c r="BE139" i="2"/>
  <c r="BE157" i="2"/>
  <c r="BE171" i="2"/>
  <c r="E112" i="2"/>
  <c r="BE162" i="2"/>
  <c r="BE178" i="2"/>
  <c r="BE179" i="2"/>
  <c r="J89" i="2"/>
  <c r="BE183" i="2"/>
  <c r="BE129" i="2"/>
  <c r="BE177" i="2"/>
  <c r="BE125" i="2"/>
  <c r="BE163" i="2"/>
  <c r="BE164" i="2"/>
  <c r="BE167" i="2"/>
  <c r="F36" i="2"/>
  <c r="BC95" i="1" s="1"/>
  <c r="F37" i="3"/>
  <c r="BD96" i="1" s="1"/>
  <c r="F35" i="2"/>
  <c r="BB95" i="1" s="1"/>
  <c r="J34" i="3"/>
  <c r="AW96" i="1" s="1"/>
  <c r="F37" i="2"/>
  <c r="BD95" i="1" s="1"/>
  <c r="F34" i="3"/>
  <c r="BA96" i="1" s="1"/>
  <c r="J34" i="2"/>
  <c r="AW95" i="1" s="1"/>
  <c r="F34" i="2"/>
  <c r="BA95" i="1" s="1"/>
  <c r="F36" i="3"/>
  <c r="BC96" i="1" s="1"/>
  <c r="F35" i="3"/>
  <c r="BB96" i="1" s="1"/>
  <c r="T368" i="3" l="1"/>
  <c r="T132" i="3"/>
  <c r="R133" i="3"/>
  <c r="R123" i="2"/>
  <c r="R122" i="2"/>
  <c r="P123" i="2"/>
  <c r="P122" i="2"/>
  <c r="AU95" i="1"/>
  <c r="BK123" i="2"/>
  <c r="BK122" i="2" s="1"/>
  <c r="J122" i="2" s="1"/>
  <c r="J96" i="2" s="1"/>
  <c r="R368" i="3"/>
  <c r="P132" i="3"/>
  <c r="AU96" i="1" s="1"/>
  <c r="BK133" i="3"/>
  <c r="J133" i="3"/>
  <c r="J97" i="3"/>
  <c r="BK368" i="3"/>
  <c r="J368" i="3" s="1"/>
  <c r="J106" i="3" s="1"/>
  <c r="BK447" i="3"/>
  <c r="J447" i="3"/>
  <c r="J111" i="3" s="1"/>
  <c r="BD94" i="1"/>
  <c r="W33" i="1" s="1"/>
  <c r="J33" i="3"/>
  <c r="AV96" i="1" s="1"/>
  <c r="AT96" i="1" s="1"/>
  <c r="J33" i="2"/>
  <c r="AV95" i="1" s="1"/>
  <c r="AT95" i="1" s="1"/>
  <c r="BC94" i="1"/>
  <c r="W32" i="1" s="1"/>
  <c r="F33" i="3"/>
  <c r="AZ96" i="1" s="1"/>
  <c r="F33" i="2"/>
  <c r="AZ95" i="1" s="1"/>
  <c r="BA94" i="1"/>
  <c r="W30" i="1" s="1"/>
  <c r="BB94" i="1"/>
  <c r="W31" i="1" s="1"/>
  <c r="J123" i="2" l="1"/>
  <c r="J97" i="2" s="1"/>
  <c r="R132" i="3"/>
  <c r="BK132" i="3"/>
  <c r="J132" i="3" s="1"/>
  <c r="J30" i="3" s="1"/>
  <c r="AG96" i="1" s="1"/>
  <c r="AU94" i="1"/>
  <c r="AZ94" i="1"/>
  <c r="W29" i="1" s="1"/>
  <c r="AX94" i="1"/>
  <c r="AW94" i="1"/>
  <c r="AK30" i="1" s="1"/>
  <c r="J30" i="2"/>
  <c r="AG95" i="1" s="1"/>
  <c r="AY94" i="1"/>
  <c r="AG94" i="1" l="1"/>
  <c r="AK26" i="1" s="1"/>
  <c r="J39" i="3"/>
  <c r="J96" i="3"/>
  <c r="J39" i="2"/>
  <c r="AN95" i="1"/>
  <c r="AN96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<sst xmlns="http://schemas.openxmlformats.org/spreadsheetml/2006/main" count="4422" uniqueCount="625">
  <si>
    <t>Export Komplet</t>
  </si>
  <si>
    <t/>
  </si>
  <si>
    <t>2.0</t>
  </si>
  <si>
    <t>ZAMOK</t>
  </si>
  <si>
    <t>False</t>
  </si>
  <si>
    <t>{abd41277-9fab-435a-bf30-c83460b908ca}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</si>
  <si>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</si>
  <si>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</si>
  <si>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</si>
  <si>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</si>
  <si>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</si>
  <si>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</si>
  <si>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</si>
  <si>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</si>
  <si>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2022-010801_rev1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</si>
  <si>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</si>
  <si>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</si>
  <si>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Replika opěrné zídky k ulici Jaselská a Havlíčkova</t>
  </si>
  <si>
    <t>KSO:</t>
  </si>
  <si>
    <t>CC-CZ:</t>
  </si>
  <si>
    <t>Místo:</t>
  </si>
  <si>
    <t>Mladá Boleslav</t>
  </si>
  <si>
    <t>Datum:</t>
  </si>
  <si>
    <t>11. 9. 2022</t>
  </si>
  <si>
    <t>Zadavatel:</t>
  </si>
  <si>
    <t>IČ:</t>
  </si>
  <si>
    <t>Ing. Kateřina Čtvrtečková</t>
  </si>
  <si>
    <t>DIČ:</t>
  </si>
  <si>
    <t>Uchazeč:</t>
  </si>
  <si>
    <t>Vyplň údaj</t>
  </si>
  <si>
    <t>Projektant:</t>
  </si>
  <si>
    <t>True</t>
  </si>
  <si>
    <t>Zpracovatel:</t>
  </si>
  <si>
    <t>KAVRO</t>
  </si>
  <si>
    <t>Poznámka:</t>
  </si>
  <si>
    <t>Výkaz má pouze informativní charakter a potencionální dodavatel je povinen zkontrolovat úplnost a správnost výkazu výměr dle projektové dokumentace, v tomto popřípadě především prohlídkou a zaměřením na staveništi. Projektová dokumentace musí být vždy smluvně nadřazena výkazu výměr. Veškeré položky musí obsahovat dodávku i montáž, vyjma položek jenž mají dodávku zvlášť ve specifikaci. Zhotovitel do jednotkových cen zahrne veškeré ostatní náklady , ve výkazu přímo nespecifikované, tak aby bylo možné dílo provést za tyto ceny v souladu s projektovou dokumentací, platnými předpisy, normami a v bezvadné kvalitě. 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</si>
  <si>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</si>
  <si>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</si>
  <si>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</si>
  <si>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</si>
  <si>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</si>
  <si>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</si>
  <si>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</si>
  <si>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</si>
  <si>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</si>
  <si>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</si>
  <si>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</si>
  <si>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</si>
  <si>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</si>
  <si>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</si>
  <si>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</si>
  <si>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</si>
  <si>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</si>
  <si>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</si>
  <si>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</si>
  <si>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</si>
  <si>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</si>
  <si>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</si>
  <si>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</si>
  <si>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</si>
  <si>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</si>
  <si>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</si>
  <si>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</si>
  <si>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</si>
  <si>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</si>
  <si>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</si>
  <si>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</si>
  <si>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</si>
  <si>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</si>
  <si>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</si>
  <si>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</si>
  <si>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</si>
  <si>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</si>
  <si>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</si>
  <si>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</si>
  <si>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</si>
  <si>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</si>
  <si>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</si>
  <si>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</si>
  <si>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</si>
  <si>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</si>
  <si>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2022-010801.1</t>
  </si>
  <si>
    <t>Bourací práce</t>
  </si>
  <si>
    <t>STA</t>
  </si>
  <si>
    <t>1</t>
  </si>
  <si>
    <t>{dc6649c2-5c72-4919-bc80-cceb0a9ea8f1}</t>
  </si>
  <si>
    <t>2</t>
  </si>
  <si>
    <t>2022-010801.2</t>
  </si>
  <si>
    <t>Nové konstrukce</t>
  </si>
  <si>
    <t>{5c552d1a-98ad-4a48-ba0d-3eb95b58f7c7}</t>
  </si>
  <si>
    <t>KRYCÍ LIST SOUPISU PRACÍ</t>
  </si>
  <si>
    <t>Objekt:</t>
  </si>
  <si>
    <t>2022-010801.1 - Bourací práce</t>
  </si>
  <si>
    <t>Výkaz má pouze informativní charakter a potencionální dodavatel je povinen zkontrolovat úplnost a správnost výkazu výměr dle projektové dokumentace, v tomto popřípadě především prohlídkou a zaměřením na staveništi. Projektová dokumentace musí být vždy smluvně nadřazena výkazu výměr. Veškeré položky musí obsahovat dodávku i montáž, vyjma položek jenž mají dodávku zvlášť ve specifikaci. Zhotovitel do jednotkových cen zahrne veškeré ostatní náklady , ve výkazu přímo nespecifikované, tak aby bylo možné dílo provést za tyto ceny v souladu s projektovou dokumentací, platnými předpisy, normami a v bezvadné kvalitě. 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</si>
  <si>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</si>
  <si>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</si>
  <si>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</si>
  <si>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</si>
  <si>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</si>
  <si>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</si>
  <si>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</si>
  <si>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</si>
  <si>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</si>
  <si>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</si>
  <si>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VRN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</si>
  <si>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</si>
  <si>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</si>
  <si>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</si>
  <si>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</si>
  <si>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</si>
  <si>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</si>
  <si>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</si>
  <si>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</si>
  <si>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</si>
  <si>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</si>
  <si>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</si>
  <si>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</si>
  <si>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</si>
  <si>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</si>
  <si>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</si>
  <si>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</si>
  <si>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</si>
  <si>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</si>
  <si>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</si>
  <si>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</si>
  <si>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</si>
  <si>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2022 01</t>
  </si>
  <si>
    <t>4</t>
  </si>
  <si>
    <t>1343514897</t>
  </si>
  <si>
    <t>VV</t>
  </si>
  <si>
    <t>Vybourání okapového chodníčku</t>
  </si>
  <si>
    <t>9,17</t>
  </si>
  <si>
    <t>Součet</t>
  </si>
  <si>
    <t>113106122</t>
  </si>
  <si>
    <t>Rozebrání dlažeb z kamenných dlaždic komunikací pro pěší ručně</t>
  </si>
  <si>
    <t>202576982</t>
  </si>
  <si>
    <t>263,5</t>
  </si>
  <si>
    <t>16</t>
  </si>
  <si>
    <t>113107122</t>
  </si>
  <si>
    <t>Odstranění podkladu z kameniva drceného tl přes 100 do 200 mm ručně</t>
  </si>
  <si>
    <t>-958263560</t>
  </si>
  <si>
    <t>3</t>
  </si>
  <si>
    <t>113107131</t>
  </si>
  <si>
    <t>Odstranění podkladu z betonu prostého tl do 150 mm ručně</t>
  </si>
  <si>
    <t>2052489199</t>
  </si>
  <si>
    <t>Vybourání betonové plochy</t>
  </si>
  <si>
    <t>17,62</t>
  </si>
  <si>
    <t>9</t>
  </si>
  <si>
    <t>Ostatní konstrukce a práce, bourání</t>
  </si>
  <si>
    <t>962042321-Rx001</t>
  </si>
  <si>
    <t>Bourání zdiva nadzákladového a základového z betonu prostého přes 1 m3 - postupně od horních partií s použitím lehké/střední bourací techniky</t>
  </si>
  <si>
    <t>m3</t>
  </si>
  <si>
    <t>Vlastní</t>
  </si>
  <si>
    <t>-1690501161</t>
  </si>
  <si>
    <t>Úsek A</t>
  </si>
  <si>
    <t>2,11*11,18</t>
  </si>
  <si>
    <t>Úsek B+část C</t>
  </si>
  <si>
    <t>1,9*8,75</t>
  </si>
  <si>
    <t>Úsek část C</t>
  </si>
  <si>
    <t>1,64*2,65</t>
  </si>
  <si>
    <t>Úsek D</t>
  </si>
  <si>
    <t>1,15*7,5</t>
  </si>
  <si>
    <t>Úsek E</t>
  </si>
  <si>
    <t>1,2*7,5</t>
  </si>
  <si>
    <t>Úsek část F</t>
  </si>
  <si>
    <t>1,2*2,52</t>
  </si>
  <si>
    <t>1,58*6,27</t>
  </si>
  <si>
    <t>Úsek G</t>
  </si>
  <si>
    <t>1,6*10,9</t>
  </si>
  <si>
    <t>5</t>
  </si>
  <si>
    <t>963022819-R</t>
  </si>
  <si>
    <t>Bourání kamenných schodišťových stupňů</t>
  </si>
  <si>
    <t>m</t>
  </si>
  <si>
    <t>956828506</t>
  </si>
  <si>
    <t>4*1,0</t>
  </si>
  <si>
    <t>7*2,9</t>
  </si>
  <si>
    <t>(3+3)*1,8</t>
  </si>
  <si>
    <t>17</t>
  </si>
  <si>
    <t>971033231-Rx001</t>
  </si>
  <si>
    <t>kus</t>
  </si>
  <si>
    <t>18306717</t>
  </si>
  <si>
    <t>6</t>
  </si>
  <si>
    <t>971033461</t>
  </si>
  <si>
    <t>Vybourání otvorů ve zdivu cihelném pl do 0,25 m2 na MVC nebo MV tl do 600 mm</t>
  </si>
  <si>
    <t>-1594819639</t>
  </si>
  <si>
    <t>7</t>
  </si>
  <si>
    <t>971033561</t>
  </si>
  <si>
    <t>Vybourání otvorů ve zdivu cihelném pl do 1 m2 na MVC nebo MV tl do 600 mm</t>
  </si>
  <si>
    <t>1345633108</t>
  </si>
  <si>
    <t>(0,3*1,05)*2*0,6</t>
  </si>
  <si>
    <t>8</t>
  </si>
  <si>
    <t>979071121</t>
  </si>
  <si>
    <t>Očištění dlažebních kostek drobných s původním spárováním kamenivem těženým</t>
  </si>
  <si>
    <t>-1479753172</t>
  </si>
  <si>
    <t>Kompletní plocha dlažby - 5% bude použito jako nová dlažba</t>
  </si>
  <si>
    <t>263,5-13,834</t>
  </si>
  <si>
    <t>985131111</t>
  </si>
  <si>
    <t>Očištění ploch stěn, rubu kleneb a podlah tlakovou vodou</t>
  </si>
  <si>
    <t>-514085243</t>
  </si>
  <si>
    <t>Čištění betonové plochy podlahy</t>
  </si>
  <si>
    <t>31,2</t>
  </si>
  <si>
    <t>10</t>
  </si>
  <si>
    <t>9-Rx001</t>
  </si>
  <si>
    <t>Bourací práce v části u schodiště z ulice Havlíčkova provedeny ručně s maximální opatrností (kolize s optickým kabelem)</t>
  </si>
  <si>
    <t>soubor</t>
  </si>
  <si>
    <t>-1374738272</t>
  </si>
  <si>
    <t>997</t>
  </si>
  <si>
    <t>Přesun sutě</t>
  </si>
  <si>
    <t>11</t>
  </si>
  <si>
    <t>997013111</t>
  </si>
  <si>
    <t>Vnitrostaveništní doprava suti a vybouraných hmot pro budovy v do 6 m s použitím mechanizace</t>
  </si>
  <si>
    <t>t</t>
  </si>
  <si>
    <t>953480882</t>
  </si>
  <si>
    <t>12</t>
  </si>
  <si>
    <t>997013501</t>
  </si>
  <si>
    <t>Odvoz suti a vybouraných hmot na skládku nebo meziskládku do 1 km se složením</t>
  </si>
  <si>
    <t>1567009507</t>
  </si>
  <si>
    <t>13</t>
  </si>
  <si>
    <t>997013509</t>
  </si>
  <si>
    <t>Příplatek k odvozu suti a vybouraných hmot na skládku ZKD 1 km přes 1 km</t>
  </si>
  <si>
    <t>-630122976</t>
  </si>
  <si>
    <t>P</t>
  </si>
  <si>
    <t>Poznámka k položce:_x000D_
Odvoz suti je uvažován na skládku vzdálenou 15 km. Nutno prověřit odborným zhotovitelem před podáním cenové nabídky.</t>
  </si>
  <si>
    <t>294,804*14</t>
  </si>
  <si>
    <t>14</t>
  </si>
  <si>
    <t>997-RL01</t>
  </si>
  <si>
    <t>Poplatek za uložení na skládce (skládkovné, likvidace zákonným způsobem) stavebního odpadu</t>
  </si>
  <si>
    <t>-1275264448</t>
  </si>
  <si>
    <t>VRN</t>
  </si>
  <si>
    <t>Vedlejší rozpočtové náklady</t>
  </si>
  <si>
    <t>VRN3</t>
  </si>
  <si>
    <t>VRN a ostatní náklady</t>
  </si>
  <si>
    <t>000-R</t>
  </si>
  <si>
    <t>Vedlejší a ostatní rozpočtové náklady (zařízení staveniště, průzkumy, uzemní vlivy, revize, posudky, spotřeba energií, čištění komunikace, zakrytí konstrukcí před znečištěním a poškozením, BOZP, projektová dokumentace apod.)</t>
  </si>
  <si>
    <t>%</t>
  </si>
  <si>
    <t>1024</t>
  </si>
  <si>
    <t>733370215</t>
  </si>
  <si>
    <t>Poznámka k položce:_x000D_
Výši vedlejších rozpočtových nákladů musí stanovit nabízející dle své individuální kalkulace.</t>
  </si>
  <si>
    <t>2022-010801.2 - Nové konstrukce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</si>
  <si>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</si>
  <si>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</si>
  <si>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</si>
  <si>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</si>
  <si>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</si>
  <si>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</si>
  <si>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</si>
  <si>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</si>
  <si>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</si>
  <si>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</si>
  <si>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783 - Dokončovací práce - nátěry</t>
  </si>
  <si>
    <t>131251100</t>
  </si>
  <si>
    <t>Hloubení jam nezapažených v hornině třídy těžitelnosti I skupiny 3 objem do 20 m3 strojně</t>
  </si>
  <si>
    <t>543516418</t>
  </si>
  <si>
    <t>Hloubení jam nezapažených</t>
  </si>
  <si>
    <t>4,5*2,7</t>
  </si>
  <si>
    <t>132251253</t>
  </si>
  <si>
    <t>Hloubení rýh nezapažených š do 2000 mm v hornině třídy těžitelnosti I skupiny 3 objem do 100 m3 strojně</t>
  </si>
  <si>
    <t>231628916</t>
  </si>
  <si>
    <t>(0,8+2,45)*11*1,1</t>
  </si>
  <si>
    <t>(2,0+0,65)*8,8*1,1</t>
  </si>
  <si>
    <t>(1,0+1,5)*3,3*1,1</t>
  </si>
  <si>
    <t>(0,68+0,8)*17,5*1,1</t>
  </si>
  <si>
    <t>(1,45+0,6)*6,7*1,1</t>
  </si>
  <si>
    <t>(2,2+1,4)*13*1,1</t>
  </si>
  <si>
    <t>162251101</t>
  </si>
  <si>
    <t>Vodorovné přemístění do 20 m výkopku/sypaniny z horniny třídy těžitelnosti I skupiny 1 až 3</t>
  </si>
  <si>
    <t>-851382274</t>
  </si>
  <si>
    <t>Výkopek pro zpětné použití</t>
  </si>
  <si>
    <t>181,281*2</t>
  </si>
  <si>
    <t>162751117</t>
  </si>
  <si>
    <t>Vodorovné přemístění do 10000 m výkopku/sypaniny z horniny třídy těžitelnosti I, skupiny 1 až 3</t>
  </si>
  <si>
    <t>32661969</t>
  </si>
  <si>
    <t>Humusovitá zemina</t>
  </si>
  <si>
    <t>4,5*0,4</t>
  </si>
  <si>
    <t>Obsypy trativodu</t>
  </si>
  <si>
    <t>23,55*0,5*0,5</t>
  </si>
  <si>
    <t>162751119</t>
  </si>
  <si>
    <t>Příplatek k vodorovnému přemístění výkopku/sypaniny z horniny třídy těžitelnosti I, skupiny 1 až 3 ZKD 1000 m přes 10000 m</t>
  </si>
  <si>
    <t>589107299</t>
  </si>
  <si>
    <t>Poznámka k položce:_x000D_
Odvoz přebytečného výkopku je uvažována na skládk vzdálenou cca 15 km. Nutno prověřit odborným zhotovitelem před podáním cenové nabídky a skutečnost zohlednit v jednotkové ceně.</t>
  </si>
  <si>
    <t>7,688*5</t>
  </si>
  <si>
    <t>167151101</t>
  </si>
  <si>
    <t>Nakládání výkopku z hornin třídy těžitelnosti I skupiny 1 až 3 do 100 m3</t>
  </si>
  <si>
    <t>-1483123975</t>
  </si>
  <si>
    <t>171201221</t>
  </si>
  <si>
    <t>Poplatek za uložení na skládce (skládkovné) zeminy a kamení kód odpadu 17 05 04</t>
  </si>
  <si>
    <t>923623198</t>
  </si>
  <si>
    <t>7,688*1,8</t>
  </si>
  <si>
    <t>171251201</t>
  </si>
  <si>
    <t>Uložení sypaniny na skládky nebo meziskládky</t>
  </si>
  <si>
    <t>914772283</t>
  </si>
  <si>
    <t>Uložení výkopku na skládku</t>
  </si>
  <si>
    <t>181,281+7,688</t>
  </si>
  <si>
    <t>171-Rx001</t>
  </si>
  <si>
    <t>Hutnění zeminy pro spodní stavbu zpěvněných ploch</t>
  </si>
  <si>
    <t>2076333088</t>
  </si>
  <si>
    <t>Okapový chodníček betoná dlažba</t>
  </si>
  <si>
    <t>24,15</t>
  </si>
  <si>
    <t xml:space="preserve">Dobetonávka angl. dvorku </t>
  </si>
  <si>
    <t>2,95</t>
  </si>
  <si>
    <t>Žulové kostky</t>
  </si>
  <si>
    <t>(8,95+19,9+9,8+22,52)*0,85+3,25</t>
  </si>
  <si>
    <t>174151101</t>
  </si>
  <si>
    <t>Zásyp jam, šachet rýh nebo kolem objektů sypaninou se zhutněním</t>
  </si>
  <si>
    <t>73011563</t>
  </si>
  <si>
    <t>Hloubení rýh nezapažených</t>
  </si>
  <si>
    <t>M</t>
  </si>
  <si>
    <t>10364101</t>
  </si>
  <si>
    <t>zemina pro terénní úpravy -  ornice</t>
  </si>
  <si>
    <t>-2098527134</t>
  </si>
  <si>
    <t>4,5*0,4*2,1</t>
  </si>
  <si>
    <t>1-Rx001</t>
  </si>
  <si>
    <t>Zemní práce v části u schodiště z ulice Havlíčkova provedeny ručně s maximální opatrností (kolize s optickým kabelem)</t>
  </si>
  <si>
    <t>954119219</t>
  </si>
  <si>
    <t>Zakládání</t>
  </si>
  <si>
    <t>212751104-R</t>
  </si>
  <si>
    <t>Trativod z drenážních trubek flexibilních PVC-U SN 4 perforace 360° včetně lože a geotextilie otevřený výkop DN 100 pro meliorace</t>
  </si>
  <si>
    <t>-1339102390</t>
  </si>
  <si>
    <t>Drenáž včetně obsypu 32/64 výšky 500 mm a geotextilie 300 g/m2</t>
  </si>
  <si>
    <t>18,85+4,7</t>
  </si>
  <si>
    <t>273313611</t>
  </si>
  <si>
    <t>Základové desky z betonu tř. C 16/20</t>
  </si>
  <si>
    <t>1127142280</t>
  </si>
  <si>
    <t>46,2*0,72*0,05</t>
  </si>
  <si>
    <t>62</t>
  </si>
  <si>
    <t>2-Rx001</t>
  </si>
  <si>
    <t>Vyspravení stávajícího základu rozvaděče VO</t>
  </si>
  <si>
    <t>1722108765</t>
  </si>
  <si>
    <t>Svislé a kompletní konstrukce</t>
  </si>
  <si>
    <t>327324128-Rx001</t>
  </si>
  <si>
    <t>Opěrné zdi a valy ze ŽB z říčního a drceného kameniva odolného proti agresivnímu prostředí tř. C 30/37</t>
  </si>
  <si>
    <t>-1211032586</t>
  </si>
  <si>
    <t>V betonu budou použity říční plavené valounky různých velikostí, převážně do 4 cm průměru a s menším podílem valounků o průměru 7 – 8 cm.</t>
  </si>
  <si>
    <t>Říční plavené kameny budou doplněny potřebnou frakcí drceného kameniva.</t>
  </si>
  <si>
    <t>C30/37 XC4 XF2 XD1 XA1 Dmax 22 Cl 0,40 S4</t>
  </si>
  <si>
    <t>327351211-Rx01</t>
  </si>
  <si>
    <t>Bednění opěrných zdí a valů svislých i skloněných zřízení včetně bednění odskoků a otvorů v opěrné stěně</t>
  </si>
  <si>
    <t>1188816279</t>
  </si>
  <si>
    <t>(4,48+3,82)*11,18</t>
  </si>
  <si>
    <t>(4,1+3,27)*8,75</t>
  </si>
  <si>
    <t>(2,81+2,77)*2,65</t>
  </si>
  <si>
    <t>(2,25+1,93)*7,5</t>
  </si>
  <si>
    <t>(1,91+1,92)*7,5</t>
  </si>
  <si>
    <t>(1,91+1,92)*2,52</t>
  </si>
  <si>
    <t>(2,51+2,52)*6,27</t>
  </si>
  <si>
    <t>(2,65+2,64)*10,9</t>
  </si>
  <si>
    <t>327351219</t>
  </si>
  <si>
    <t>Příplatek za zakřivení r zakřivení do 20 m u bednění opěrných zdí a valů</t>
  </si>
  <si>
    <t>-1527082408</t>
  </si>
  <si>
    <t>18</t>
  </si>
  <si>
    <t>327351221-Rx02</t>
  </si>
  <si>
    <t>Bednění opěrných zdí a valů svislých i skloněných odstranění včetně bednění odskoků a otvorů v opěrné stěně</t>
  </si>
  <si>
    <t>-735058643</t>
  </si>
  <si>
    <t>19</t>
  </si>
  <si>
    <t>327361006</t>
  </si>
  <si>
    <t>Výztuž opěrných zdí a valů  průměru do 12 mm, z oceli 10 505 (R) nebo BSt 500</t>
  </si>
  <si>
    <t>336450633</t>
  </si>
  <si>
    <t>B500B</t>
  </si>
  <si>
    <t>0,591641*1,15</t>
  </si>
  <si>
    <t>Úsek B</t>
  </si>
  <si>
    <t>0,300467*1,15</t>
  </si>
  <si>
    <t>Úsek C</t>
  </si>
  <si>
    <t>0,243813*1,15</t>
  </si>
  <si>
    <t>0,223204*1,15</t>
  </si>
  <si>
    <t>0,100134*1,15</t>
  </si>
  <si>
    <t>0,179259*1,15</t>
  </si>
  <si>
    <t>0,209477</t>
  </si>
  <si>
    <t>20</t>
  </si>
  <si>
    <t>327361040</t>
  </si>
  <si>
    <t>Výztuž opěrných zdí a valů ze svařovaných sítí</t>
  </si>
  <si>
    <t>950315197</t>
  </si>
  <si>
    <t>0,5733</t>
  </si>
  <si>
    <t>0,26389</t>
  </si>
  <si>
    <t>0,21192</t>
  </si>
  <si>
    <t>0,17083</t>
  </si>
  <si>
    <t>Úsek F</t>
  </si>
  <si>
    <t>0,266</t>
  </si>
  <si>
    <t>0,33894</t>
  </si>
  <si>
    <t>340237212</t>
  </si>
  <si>
    <t>Zazdívka otvorů v příčkách nebo stěnách pl přes 0,09 do 0,25 m2 cihlami plnými tl přes 100 mm</t>
  </si>
  <si>
    <t>-1780907453</t>
  </si>
  <si>
    <t>Pilířky z CPP</t>
  </si>
  <si>
    <t>22</t>
  </si>
  <si>
    <t>340238212</t>
  </si>
  <si>
    <t>Zazdívka otvorů v příčkách nebo stěnách pl přes 0,25 do 1 m2 cihlami plnými tl přes 100 mm</t>
  </si>
  <si>
    <t>-1499790904</t>
  </si>
  <si>
    <t>(0,3*1,05)*2</t>
  </si>
  <si>
    <t>59</t>
  </si>
  <si>
    <t>342241161</t>
  </si>
  <si>
    <t>Příčky z cihel plných dl 290 mm pevnosti P 7,5 až 15 na MC tl 65 mm</t>
  </si>
  <si>
    <t>-1484113174</t>
  </si>
  <si>
    <t>Obezdění rozvaděče</t>
  </si>
  <si>
    <t>0,36*2*1,15</t>
  </si>
  <si>
    <t>0,7*1,15-0,78*0,46</t>
  </si>
  <si>
    <t>Vodorovné konstrukce</t>
  </si>
  <si>
    <t>23</t>
  </si>
  <si>
    <t>434313113-Rx001</t>
  </si>
  <si>
    <t>Schody žlulové se zřízením podkladních stupňů z betonu C 16/20</t>
  </si>
  <si>
    <t>606562237</t>
  </si>
  <si>
    <t>D+M schodišťových žulových stupňů délky 2,9 m</t>
  </si>
  <si>
    <t>3*2,9</t>
  </si>
  <si>
    <t>D+M schodišťových žulových stupňů délky 1,77 m</t>
  </si>
  <si>
    <t>(4)*1,77</t>
  </si>
  <si>
    <t>63</t>
  </si>
  <si>
    <t>434-Rx002</t>
  </si>
  <si>
    <t>Osazení žulových (stávajících) stupňů včetně podkladních stupňů z betonu C 16/20</t>
  </si>
  <si>
    <t>689061029</t>
  </si>
  <si>
    <t>D+M schodišťových žulových stupňů délky 1,0 m</t>
  </si>
  <si>
    <t>4*2,9</t>
  </si>
  <si>
    <t>2*1,77</t>
  </si>
  <si>
    <t>Komunikace pozemní</t>
  </si>
  <si>
    <t>24</t>
  </si>
  <si>
    <t>564710003</t>
  </si>
  <si>
    <t>Podklad z kameniva hrubého drceného vel. 8-16 mm plochy do 100 m2 tl 70 mm</t>
  </si>
  <si>
    <t>-752520029</t>
  </si>
  <si>
    <t>Podsyp pod žulové stupně 8/16 70 mm</t>
  </si>
  <si>
    <t>1,6*2+6,6+1,4</t>
  </si>
  <si>
    <t>25</t>
  </si>
  <si>
    <t>564760001</t>
  </si>
  <si>
    <t>Podklad z kameniva hrubého drceného vel. 8-16 mm plochy do 100 m2 tl 200 mm</t>
  </si>
  <si>
    <t>-1090769114</t>
  </si>
  <si>
    <t>Okapový chodníček betonvá dlažba</t>
  </si>
  <si>
    <t>26</t>
  </si>
  <si>
    <t>564851011</t>
  </si>
  <si>
    <t>Podklad ze štěrkodrtě ŠD plochy do 100 m2 tl 150 mm</t>
  </si>
  <si>
    <t>-1063244760</t>
  </si>
  <si>
    <t>HUTNĚNÁ ŠTĚRKODRŤ FR. 0-63, tl. 150 mm</t>
  </si>
  <si>
    <t>27</t>
  </si>
  <si>
    <t>581114111</t>
  </si>
  <si>
    <t>Kryt z betonu komunikace pro pěší tl 80 mm</t>
  </si>
  <si>
    <t>-1787372423</t>
  </si>
  <si>
    <t>28</t>
  </si>
  <si>
    <t>591211111</t>
  </si>
  <si>
    <t>Kladení dlažby z kostek drobných z kamene do lože z kameniva těženého tl do 50 mm</t>
  </si>
  <si>
    <t>-1613141555</t>
  </si>
  <si>
    <t>ŠTĚRKOVÉ LOŽE FR. 2-4, tl. 50 mm</t>
  </si>
  <si>
    <t>29</t>
  </si>
  <si>
    <t>58381008-Rx001</t>
  </si>
  <si>
    <t>dlažba žulová stejná jako původní dlažba</t>
  </si>
  <si>
    <t>1911997872</t>
  </si>
  <si>
    <t>Doplnění nové dlažby - 5%</t>
  </si>
  <si>
    <t>263,5*0,05</t>
  </si>
  <si>
    <t>13,175*1,05 'Přepočtené koeficientem množství</t>
  </si>
  <si>
    <t>Úpravy povrchů, podlahy a osazování výplní</t>
  </si>
  <si>
    <t>30</t>
  </si>
  <si>
    <t>622324-Rx98011</t>
  </si>
  <si>
    <t>Pemrlované teraco s rýhováním rohů včetně vytvoření okapových nosů tl.20 mm</t>
  </si>
  <si>
    <t>-726049263</t>
  </si>
  <si>
    <t>(4,7)*11,56+(3,285+3,255)*0,63*2-(3,285+3,255)*0,31*2+0,63*0,31*4</t>
  </si>
  <si>
    <t>3,9*5,98+(4,31)*0,63*2-(4,31)*0,31*2+0,63*0,31*2</t>
  </si>
  <si>
    <t>3,3*5,4+(4,31)*0,63*2-(4,31)*0,31*2+0,63*0,31*2</t>
  </si>
  <si>
    <t>2,1*8,15+(1,98+1,96)*0,625*2-(1,98+1,96)*0,31*2+0,625*0,31*4</t>
  </si>
  <si>
    <t>1,88*7,51</t>
  </si>
  <si>
    <t>2,2*9,26</t>
  </si>
  <si>
    <t>1,4*12,7</t>
  </si>
  <si>
    <t>31</t>
  </si>
  <si>
    <t>637211122-Rx001</t>
  </si>
  <si>
    <t>Okapový chodník z betonových dlaždic tl 50 mm kladených do písku se zalitím spár MC</t>
  </si>
  <si>
    <t>-172849265</t>
  </si>
  <si>
    <t>BETONOVÁ DLAŽBA 500/500/50 mm</t>
  </si>
  <si>
    <t>ŠTĚRKOVÉ LOŽE FR. 4-8, tl. 50 mm</t>
  </si>
  <si>
    <t>32</t>
  </si>
  <si>
    <t>637311131</t>
  </si>
  <si>
    <t>Okapový chodník z betonových záhonových obrubníků lože beton</t>
  </si>
  <si>
    <t>-486218597</t>
  </si>
  <si>
    <t>Obrubník k okapovému chodníčku - zahradní</t>
  </si>
  <si>
    <t>19,1</t>
  </si>
  <si>
    <t>33</t>
  </si>
  <si>
    <t>919716111</t>
  </si>
  <si>
    <t>Výztuž cementobetonového krytu ze svařovaných sítí hmotnosti do 7,5 kg/m2</t>
  </si>
  <si>
    <t>-1096446292</t>
  </si>
  <si>
    <t>BETON tl. 80 mm, VYZTUŽEN KARI SÍTÍ O4 /100/100</t>
  </si>
  <si>
    <t>2,95*2*1,2/1000</t>
  </si>
  <si>
    <t>34</t>
  </si>
  <si>
    <t>931951-Rx001</t>
  </si>
  <si>
    <t>Výplň dilatačních spár těsnícím profilem prm. 30 mm se zatmelením trvale pružným tmelem silikonovým 20x20 mm s předtěsněním a penetračním nátěrem pro zvýšení přilnavosti tmelu</t>
  </si>
  <si>
    <t>-1846684031</t>
  </si>
  <si>
    <t>(3,6+3,15+1,97+1,92+1,91)*2</t>
  </si>
  <si>
    <t>35</t>
  </si>
  <si>
    <t>9-Rx9001</t>
  </si>
  <si>
    <t xml:space="preserve">Přesazení rozvaděče veřejného osvětlení </t>
  </si>
  <si>
    <t>kpl</t>
  </si>
  <si>
    <t>1353682005</t>
  </si>
  <si>
    <t>998</t>
  </si>
  <si>
    <t>Přesun hmot</t>
  </si>
  <si>
    <t>36</t>
  </si>
  <si>
    <t>998152111</t>
  </si>
  <si>
    <t>Přesun hmot pro montované zdi a valy v do 12 m</t>
  </si>
  <si>
    <t>1544530652</t>
  </si>
  <si>
    <t>PSV</t>
  </si>
  <si>
    <t>Práce a dodávky PSV</t>
  </si>
  <si>
    <t>711</t>
  </si>
  <si>
    <t>Izolace proti vodě, vlhkosti a plynům</t>
  </si>
  <si>
    <t>37</t>
  </si>
  <si>
    <t>711112001</t>
  </si>
  <si>
    <t>Provedení izolace proti zemní vlhkosti svislé za studena nátěrem penetračním</t>
  </si>
  <si>
    <t>1566593998</t>
  </si>
  <si>
    <t>Zaizolování dilatačních spar</t>
  </si>
  <si>
    <t>Penetrační nátěr š. 500 mm</t>
  </si>
  <si>
    <t>(1,8+3,0+2,7+1,7+1,5+1,3+1,4+1,6+1,4+1,5)*0,5</t>
  </si>
  <si>
    <t>Mezisoučet</t>
  </si>
  <si>
    <t>Penetrační nátěr pod asfaltové nátěry</t>
  </si>
  <si>
    <t>(1,4+2,75)*11,56</t>
  </si>
  <si>
    <t>(1,3+2,55)*2,99</t>
  </si>
  <si>
    <t>(1,5+2,4)*5,4</t>
  </si>
  <si>
    <t>(1,4+1,3)*8,12</t>
  </si>
  <si>
    <t>(1,5+1,3)*7,52</t>
  </si>
  <si>
    <t>(1,9+1,3)*9,28</t>
  </si>
  <si>
    <t>12,7*2,1+8,35*2,55</t>
  </si>
  <si>
    <t>38</t>
  </si>
  <si>
    <t>11163150</t>
  </si>
  <si>
    <t>lak penetrační asfaltový</t>
  </si>
  <si>
    <t>-1641920749</t>
  </si>
  <si>
    <t>210,135*0,002 'Přepočtené koeficientem množství</t>
  </si>
  <si>
    <t>39</t>
  </si>
  <si>
    <t>711112052-Rx001</t>
  </si>
  <si>
    <t>Provedení izolace proti zemní vlhkosti svislé za studena 2x nátěr tekutou lepenkou s vložením výztužné tkaniny</t>
  </si>
  <si>
    <t>-764119632</t>
  </si>
  <si>
    <t>2x asfaltový nátěr</t>
  </si>
  <si>
    <t>40</t>
  </si>
  <si>
    <t>24617150</t>
  </si>
  <si>
    <t>nátěr hydroizolační na bázi asfaltu a plastu do spodní stavby</t>
  </si>
  <si>
    <t>kg</t>
  </si>
  <si>
    <t>-591015944</t>
  </si>
  <si>
    <t>201,185*1,5 'Přepočtené koeficientem množství</t>
  </si>
  <si>
    <t>41</t>
  </si>
  <si>
    <t>2832-Rx001</t>
  </si>
  <si>
    <t>výztužná tkanina pro hydroizolační stěrky</t>
  </si>
  <si>
    <t>-1921741989</t>
  </si>
  <si>
    <t>201,185</t>
  </si>
  <si>
    <t>201,185*1,05 'Přepočtené koeficientem množství</t>
  </si>
  <si>
    <t>42</t>
  </si>
  <si>
    <t>711142559</t>
  </si>
  <si>
    <t>Provedení izolace proti zemní vlhkosti pásy přitavením svislé NAIP</t>
  </si>
  <si>
    <t>-1271328053</t>
  </si>
  <si>
    <t>Ochranný asfaltový izolační pás š. 500 mm</t>
  </si>
  <si>
    <t>Izolační modifikovaný asfaltový pás š. 330 mm</t>
  </si>
  <si>
    <t>(1,8+3,0+2,7+1,7+1,5+1,3+1,4+1,6+1,4+1,5)*0,33</t>
  </si>
  <si>
    <t>43</t>
  </si>
  <si>
    <t>628550-Rx001</t>
  </si>
  <si>
    <t>pás asfaltový natavitelný ochranný s průtažností min. 30 % tl. 4,0 mm</t>
  </si>
  <si>
    <t>-1615899890</t>
  </si>
  <si>
    <t>8,95*1,221 'Přepočtené koeficientem množství</t>
  </si>
  <si>
    <t>44</t>
  </si>
  <si>
    <t>628550-Rx002</t>
  </si>
  <si>
    <t>pás asfaltový natavitelný modifikovaný izolační s průtažností min. 30 % tl. 4,0 mm</t>
  </si>
  <si>
    <t>-784141686</t>
  </si>
  <si>
    <t>5,907*1,221 'Přepočtené koeficientem množství</t>
  </si>
  <si>
    <t>45</t>
  </si>
  <si>
    <t>711-Rx001</t>
  </si>
  <si>
    <t>D+M separační vrstva pod asfaltové pásy š. 150 mm</t>
  </si>
  <si>
    <t>-682657617</t>
  </si>
  <si>
    <t>(1,8+3,0+2,7+1,7+1,5+1,3+1,4+1,6+1,4+1,5)</t>
  </si>
  <si>
    <t>46</t>
  </si>
  <si>
    <t>998711201</t>
  </si>
  <si>
    <t>Přesun hmot procentní pro izolace proti vodě, vlhkosti a plynům v objektech v do 6 m</t>
  </si>
  <si>
    <t>-743895953</t>
  </si>
  <si>
    <t>713</t>
  </si>
  <si>
    <t>Izolace tepelné</t>
  </si>
  <si>
    <t>47</t>
  </si>
  <si>
    <t>713131151</t>
  </si>
  <si>
    <t>Montáž izolace tepelné stěn a základů volně vloženými rohožemi, pásy, dílci, deskami 1 vrstva</t>
  </si>
  <si>
    <t>-1783821786</t>
  </si>
  <si>
    <t>(3,6+3,15+1,97)*0,75+(1,92+1,91)*0,625</t>
  </si>
  <si>
    <t>48</t>
  </si>
  <si>
    <t>28375813</t>
  </si>
  <si>
    <t>deska EPS S pro aplikace bez zatížení λ=0,042-0,043 tl 20mm</t>
  </si>
  <si>
    <t>-1096223036</t>
  </si>
  <si>
    <t>8,934*1,15 'Přepočtené koeficientem množství</t>
  </si>
  <si>
    <t>49</t>
  </si>
  <si>
    <t>998713201</t>
  </si>
  <si>
    <t>Přesun hmot procentní pro izolace tepelné v objektech v do 6 m</t>
  </si>
  <si>
    <t>-763117732</t>
  </si>
  <si>
    <t>764</t>
  </si>
  <si>
    <t>Konstrukce klempířské</t>
  </si>
  <si>
    <t>60</t>
  </si>
  <si>
    <t>764216446-Rx01</t>
  </si>
  <si>
    <t>Oplechování rovných parapetů celoplošně lepené z Pz plechu rš 465 mm</t>
  </si>
  <si>
    <t>-1526700050</t>
  </si>
  <si>
    <t>61</t>
  </si>
  <si>
    <t>998764201</t>
  </si>
  <si>
    <t>Přesun hmot procentní pro konstrukce klempířské v objektech v do 6 m</t>
  </si>
  <si>
    <t>-1800201054</t>
  </si>
  <si>
    <t>783</t>
  </si>
  <si>
    <t>Dokončovací práce - nátěry</t>
  </si>
  <si>
    <t>50</t>
  </si>
  <si>
    <t>783826675</t>
  </si>
  <si>
    <t>Hydrofobizační transparentní silikonový nátěr hrubých betonových povrchů nebo hrubých omítek</t>
  </si>
  <si>
    <t>-1995871054</t>
  </si>
  <si>
    <t>Hydrofobní nátěr teraca 2x</t>
  </si>
  <si>
    <t>179,382*2 'Přepočtené koeficientem množství</t>
  </si>
  <si>
    <t>51</t>
  </si>
  <si>
    <t>-2034285012</t>
  </si>
  <si>
    <t>52</t>
  </si>
  <si>
    <t>001-R</t>
  </si>
  <si>
    <t>Vytyčení inženýrských sítí</t>
  </si>
  <si>
    <t>-454785238</t>
  </si>
  <si>
    <t>53</t>
  </si>
  <si>
    <t>002-R</t>
  </si>
  <si>
    <t xml:space="preserve">Odebrání a deponii vzorků původního teraca a horní koruny opěrné stěny </t>
  </si>
  <si>
    <t>-432720596</t>
  </si>
  <si>
    <t>54</t>
  </si>
  <si>
    <t>003-R</t>
  </si>
  <si>
    <t>1579972485</t>
  </si>
  <si>
    <t>55</t>
  </si>
  <si>
    <t>004-R</t>
  </si>
  <si>
    <t>Geodetické zaměření opěrné stěny</t>
  </si>
  <si>
    <t>-967817005</t>
  </si>
  <si>
    <t>56</t>
  </si>
  <si>
    <t>005-R</t>
  </si>
  <si>
    <t>Projektová dokumentace na zajištění stavební jámy</t>
  </si>
  <si>
    <t>-818946984</t>
  </si>
  <si>
    <t>57</t>
  </si>
  <si>
    <t>006-R</t>
  </si>
  <si>
    <t>Realizace zajištění stavební jámy</t>
  </si>
  <si>
    <t>214789874</t>
  </si>
  <si>
    <t>58</t>
  </si>
  <si>
    <t>007-R</t>
  </si>
  <si>
    <t>Dílenská dokumentace statické části</t>
  </si>
  <si>
    <t>1465072071</t>
  </si>
  <si>
    <t>Stávající žulové kostky a hmatné úpravy pro nevidomé a slabozraké pro další použití</t>
  </si>
  <si>
    <t>Odbourání částečného obezdění rozvaděče (4kusy cihel), vč. oplechování</t>
  </si>
  <si>
    <t>Žulové kostky, hmatné úpravy pro nevidomé a slabozraké</t>
  </si>
  <si>
    <t>ŽULOVÉ KOSTKY A HMATNÉ ÚPRAVY PRO NEVIDOMÉ A SLABOZRAKÉ</t>
  </si>
  <si>
    <t>Vzorky užitého kameniva do betonu, betonové směsi, spárovací
hmoty pro dilatační spáry, teraca vč. pemrlování, žulových stupňů schodiště, betonové dlažby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</si>
</sst>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E14" sqref="E14:AJ1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0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20"/>
      <c r="BE5" s="217" t="s">
        <v>15</v>
      </c>
      <c r="BS5" s="17" t="s">
        <v>6</v>
      </c>
    </row>
    <row r="6" spans="1:74" ht="36.9" customHeight="1">
      <c r="B6" s="20"/>
      <c r="D6" s="26" t="s">
        <v>16</v>
      </c>
      <c r="K6" s="22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20"/>
      <c r="BE6" s="21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8"/>
      <c r="BS8" s="17" t="s">
        <v>6</v>
      </c>
    </row>
    <row r="9" spans="1:74" ht="14.4" customHeight="1">
      <c r="B9" s="20"/>
      <c r="AR9" s="20"/>
      <c r="BE9" s="21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8"/>
      <c r="BS10" s="17" t="s">
        <v>6</v>
      </c>
    </row>
    <row r="11" spans="1:74" ht="18.45" customHeight="1">
      <c r="B11" s="20"/>
      <c r="E11" s="25" t="s">
        <v>26</v>
      </c>
      <c r="AK11" s="27" t="s">
        <v>27</v>
      </c>
      <c r="AN11" s="25" t="s">
        <v>1</v>
      </c>
      <c r="AR11" s="20"/>
      <c r="BE11" s="218"/>
      <c r="BS11" s="17" t="s">
        <v>6</v>
      </c>
    </row>
    <row r="12" spans="1:74" ht="6.9" customHeight="1">
      <c r="B12" s="20"/>
      <c r="AR12" s="20"/>
      <c r="BE12" s="21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8"/>
      <c r="BS13" s="17" t="s">
        <v>6</v>
      </c>
    </row>
    <row r="14" spans="1:74" ht="13.2">
      <c r="B14" s="20"/>
      <c r="E14" s="222" t="s">
        <v>29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27</v>
      </c>
      <c r="AN14" s="29" t="s">
        <v>29</v>
      </c>
      <c r="AR14" s="20"/>
      <c r="BE14" s="218"/>
      <c r="BS14" s="17" t="s">
        <v>6</v>
      </c>
    </row>
    <row r="15" spans="1:74" ht="6.9" customHeight="1">
      <c r="B15" s="20"/>
      <c r="AR15" s="20"/>
      <c r="BE15" s="218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8"/>
      <c r="BS16" s="17" t="s">
        <v>4</v>
      </c>
    </row>
    <row r="17" spans="2:71" ht="18.45" customHeight="1">
      <c r="B17" s="20"/>
      <c r="E17" s="25" t="s">
        <v>26</v>
      </c>
      <c r="AK17" s="27" t="s">
        <v>27</v>
      </c>
      <c r="AN17" s="25" t="s">
        <v>1</v>
      </c>
      <c r="AR17" s="20"/>
      <c r="BE17" s="218"/>
      <c r="BS17" s="17" t="s">
        <v>31</v>
      </c>
    </row>
    <row r="18" spans="2:71" ht="6.9" customHeight="1">
      <c r="B18" s="20"/>
      <c r="AR18" s="20"/>
      <c r="BE18" s="218"/>
      <c r="BS18" s="17" t="s">
        <v>6</v>
      </c>
    </row>
    <row r="19" spans="2:7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18"/>
      <c r="BS19" s="17" t="s">
        <v>6</v>
      </c>
    </row>
    <row r="20" spans="2:71" ht="18.45" customHeight="1">
      <c r="B20" s="20"/>
      <c r="E20" s="25" t="s">
        <v>33</v>
      </c>
      <c r="AK20" s="27" t="s">
        <v>27</v>
      </c>
      <c r="AN20" s="25" t="s">
        <v>1</v>
      </c>
      <c r="AR20" s="20"/>
      <c r="BE20" s="218"/>
      <c r="BS20" s="17" t="s">
        <v>31</v>
      </c>
    </row>
    <row r="21" spans="2:71" ht="6.9" customHeight="1">
      <c r="B21" s="20"/>
      <c r="AR21" s="20"/>
      <c r="BE21" s="218"/>
    </row>
    <row r="22" spans="2:71" ht="12" customHeight="1">
      <c r="B22" s="20"/>
      <c r="D22" s="27" t="s">
        <v>34</v>
      </c>
      <c r="AR22" s="20"/>
      <c r="BE22" s="218"/>
    </row>
    <row r="23" spans="2:71" ht="119.25" customHeight="1">
      <c r="B23" s="20"/>
      <c r="E23" s="224" t="s">
        <v>35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8"/>
    </row>
    <row r="24" spans="2:71" ht="6.9" customHeight="1">
      <c r="B24" s="20"/>
      <c r="AR24" s="20"/>
      <c r="BE24" s="218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8"/>
    </row>
    <row r="26" spans="2:71" s="1" customFormat="1" ht="25.95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5">
        <f>ROUND(AG94,2)</f>
        <v>0</v>
      </c>
      <c r="AL26" s="226"/>
      <c r="AM26" s="226"/>
      <c r="AN26" s="226"/>
      <c r="AO26" s="226"/>
      <c r="AR26" s="32"/>
      <c r="BE26" s="218"/>
    </row>
    <row r="27" spans="2:71" s="1" customFormat="1" ht="6.9" customHeight="1">
      <c r="B27" s="32"/>
      <c r="AR27" s="32"/>
      <c r="BE27" s="218"/>
    </row>
    <row r="28" spans="2:71" s="1" customFormat="1" ht="13.2">
      <c r="B28" s="32"/>
      <c r="L28" s="227" t="s">
        <v>37</v>
      </c>
      <c r="M28" s="227"/>
      <c r="N28" s="227"/>
      <c r="O28" s="227"/>
      <c r="P28" s="227"/>
      <c r="W28" s="227" t="s">
        <v>38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39</v>
      </c>
      <c r="AL28" s="227"/>
      <c r="AM28" s="227"/>
      <c r="AN28" s="227"/>
      <c r="AO28" s="227"/>
      <c r="AR28" s="32"/>
      <c r="BE28" s="218"/>
    </row>
    <row r="29" spans="2:71" s="2" customFormat="1" ht="14.4" customHeight="1">
      <c r="B29" s="36"/>
      <c r="D29" s="27" t="s">
        <v>40</v>
      </c>
      <c r="F29" s="27" t="s">
        <v>41</v>
      </c>
      <c r="L29" s="212">
        <v>0.21</v>
      </c>
      <c r="M29" s="211"/>
      <c r="N29" s="211"/>
      <c r="O29" s="211"/>
      <c r="P29" s="211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2)</f>
        <v>0</v>
      </c>
      <c r="AL29" s="211"/>
      <c r="AM29" s="211"/>
      <c r="AN29" s="211"/>
      <c r="AO29" s="211"/>
      <c r="AR29" s="36"/>
      <c r="BE29" s="219"/>
    </row>
    <row r="30" spans="2:71" s="2" customFormat="1" ht="14.4" customHeight="1">
      <c r="B30" s="36"/>
      <c r="F30" s="27" t="s">
        <v>42</v>
      </c>
      <c r="L30" s="212">
        <v>0.15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36"/>
      <c r="BE30" s="219"/>
    </row>
    <row r="31" spans="2:71" s="2" customFormat="1" ht="14.4" hidden="1" customHeight="1">
      <c r="B31" s="36"/>
      <c r="F31" s="27" t="s">
        <v>43</v>
      </c>
      <c r="L31" s="212">
        <v>0.21</v>
      </c>
      <c r="M31" s="211"/>
      <c r="N31" s="211"/>
      <c r="O31" s="211"/>
      <c r="P31" s="211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6"/>
      <c r="BE31" s="219"/>
    </row>
    <row r="32" spans="2:71" s="2" customFormat="1" ht="14.4" hidden="1" customHeight="1">
      <c r="B32" s="36"/>
      <c r="F32" s="27" t="s">
        <v>44</v>
      </c>
      <c r="L32" s="212">
        <v>0.15</v>
      </c>
      <c r="M32" s="211"/>
      <c r="N32" s="211"/>
      <c r="O32" s="211"/>
      <c r="P32" s="211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6"/>
      <c r="BE32" s="219"/>
    </row>
    <row r="33" spans="2:57" s="2" customFormat="1" ht="14.4" hidden="1" customHeight="1">
      <c r="B33" s="36"/>
      <c r="F33" s="27" t="s">
        <v>45</v>
      </c>
      <c r="L33" s="212">
        <v>0</v>
      </c>
      <c r="M33" s="211"/>
      <c r="N33" s="211"/>
      <c r="O33" s="211"/>
      <c r="P33" s="211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6"/>
      <c r="BE33" s="219"/>
    </row>
    <row r="34" spans="2:57" s="1" customFormat="1" ht="6.9" customHeight="1">
      <c r="B34" s="32"/>
      <c r="AR34" s="32"/>
      <c r="BE34" s="218"/>
    </row>
    <row r="35" spans="2:57" s="1" customFormat="1" ht="25.95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13" t="s">
        <v>48</v>
      </c>
      <c r="Y35" s="214"/>
      <c r="Z35" s="214"/>
      <c r="AA35" s="214"/>
      <c r="AB35" s="214"/>
      <c r="AC35" s="39"/>
      <c r="AD35" s="39"/>
      <c r="AE35" s="39"/>
      <c r="AF35" s="39"/>
      <c r="AG35" s="39"/>
      <c r="AH35" s="39"/>
      <c r="AI35" s="39"/>
      <c r="AJ35" s="39"/>
      <c r="AK35" s="215">
        <f>SUM(AK26:AK33)</f>
        <v>0</v>
      </c>
      <c r="AL35" s="214"/>
      <c r="AM35" s="214"/>
      <c r="AN35" s="214"/>
      <c r="AO35" s="216"/>
      <c r="AP35" s="37"/>
      <c r="AQ35" s="37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" customHeight="1">
      <c r="B82" s="32"/>
      <c r="C82" s="21" t="s">
        <v>55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2022-010801_rev1</v>
      </c>
      <c r="AR84" s="48"/>
    </row>
    <row r="85" spans="1:91" s="4" customFormat="1" ht="36.9" customHeight="1">
      <c r="B85" s="49"/>
      <c r="C85" s="50" t="s">
        <v>16</v>
      </c>
      <c r="L85" s="201" t="str">
        <f>K6</f>
        <v>Replika opěrné zídky k ulici Jaselská a Havlíčkova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9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Mladá Boleslav</v>
      </c>
      <c r="AI87" s="27" t="s">
        <v>22</v>
      </c>
      <c r="AM87" s="203" t="str">
        <f>IF(AN8= "","",AN8)</f>
        <v>11. 9. 2022</v>
      </c>
      <c r="AN87" s="203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24</v>
      </c>
      <c r="L89" s="3" t="str">
        <f>IF(E11= "","",E11)</f>
        <v>Ing. Kateřina Čtvrtečková</v>
      </c>
      <c r="AI89" s="27" t="s">
        <v>30</v>
      </c>
      <c r="AM89" s="204" t="str">
        <f>IF(E17="","",E17)</f>
        <v>Ing. Kateřina Čtvrtečková</v>
      </c>
      <c r="AN89" s="205"/>
      <c r="AO89" s="205"/>
      <c r="AP89" s="205"/>
      <c r="AR89" s="32"/>
      <c r="AS89" s="206" t="s">
        <v>56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15" customHeight="1">
      <c r="B90" s="32"/>
      <c r="C90" s="27" t="s">
        <v>28</v>
      </c>
      <c r="L90" s="3" t="str">
        <f>IF(E14= "Vyplň údaj","",E14)</f>
        <v/>
      </c>
      <c r="AI90" s="27" t="s">
        <v>32</v>
      </c>
      <c r="AM90" s="204" t="str">
        <f>IF(E20="","",E20)</f>
        <v>KAVRO</v>
      </c>
      <c r="AN90" s="205"/>
      <c r="AO90" s="205"/>
      <c r="AP90" s="205"/>
      <c r="AR90" s="32"/>
      <c r="AS90" s="208"/>
      <c r="AT90" s="209"/>
      <c r="BD90" s="56"/>
    </row>
    <row r="91" spans="1:91" s="1" customFormat="1" ht="10.95" customHeight="1">
      <c r="B91" s="32"/>
      <c r="AR91" s="32"/>
      <c r="AS91" s="208"/>
      <c r="AT91" s="209"/>
      <c r="BD91" s="56"/>
    </row>
    <row r="92" spans="1:91" s="1" customFormat="1" ht="29.25" customHeight="1">
      <c r="B92" s="32"/>
      <c r="C92" s="196" t="s">
        <v>57</v>
      </c>
      <c r="D92" s="197"/>
      <c r="E92" s="197"/>
      <c r="F92" s="197"/>
      <c r="G92" s="197"/>
      <c r="H92" s="57"/>
      <c r="I92" s="198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59</v>
      </c>
      <c r="AH92" s="197"/>
      <c r="AI92" s="197"/>
      <c r="AJ92" s="197"/>
      <c r="AK92" s="197"/>
      <c r="AL92" s="197"/>
      <c r="AM92" s="197"/>
      <c r="AN92" s="198" t="s">
        <v>60</v>
      </c>
      <c r="AO92" s="197"/>
      <c r="AP92" s="200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5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4">
        <f>ROUND(SUM(AG95:AG96),2)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7" t="s">
        <v>1</v>
      </c>
      <c r="AR94" s="63"/>
      <c r="AS94" s="68">
        <f>ROUND(SUM(AS95:AS96),2)</f>
        <v>0</v>
      </c>
      <c r="AT94" s="69">
        <f>ROUND(SUM(AV94:AW94),2)</f>
        <v>0</v>
      </c>
      <c r="AU94" s="70">
        <f>ROUND(SUM(AU95:AU96),5)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ROUND(SUM(AZ95:AZ96),2)</f>
        <v>0</v>
      </c>
      <c r="BA94" s="69">
        <f>ROUND(SUM(BA95:BA96),2)</f>
        <v>0</v>
      </c>
      <c r="BB94" s="69">
        <f>ROUND(SUM(BB95:BB96),2)</f>
        <v>0</v>
      </c>
      <c r="BC94" s="69">
        <f>ROUND(SUM(BC95:BC96),2)</f>
        <v>0</v>
      </c>
      <c r="BD94" s="71">
        <f>ROUND(SUM(BD95:BD96),2)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5</v>
      </c>
      <c r="BX94" s="72" t="s">
        <v>79</v>
      </c>
      <c r="CL94" s="72" t="s">
        <v>1</v>
      </c>
    </row>
    <row r="95" spans="1:91" s="6" customFormat="1" ht="37.5" customHeight="1">
      <c r="A95" s="74" t="s">
        <v>80</v>
      </c>
      <c r="B95" s="75"/>
      <c r="C95" s="76"/>
      <c r="D95" s="193" t="s">
        <v>81</v>
      </c>
      <c r="E95" s="193"/>
      <c r="F95" s="193"/>
      <c r="G95" s="193"/>
      <c r="H95" s="193"/>
      <c r="I95" s="77"/>
      <c r="J95" s="193" t="s">
        <v>82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'2022-010801.1 - Bourací p...'!J30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8" t="s">
        <v>83</v>
      </c>
      <c r="AR95" s="75"/>
      <c r="AS95" s="79">
        <v>0</v>
      </c>
      <c r="AT95" s="80">
        <f>ROUND(SUM(AV95:AW95),2)</f>
        <v>0</v>
      </c>
      <c r="AU95" s="81">
        <f>'2022-010801.1 - Bourací p...'!P122</f>
        <v>0</v>
      </c>
      <c r="AV95" s="80">
        <f>'2022-010801.1 - Bourací p...'!J33</f>
        <v>0</v>
      </c>
      <c r="AW95" s="80">
        <f>'2022-010801.1 - Bourací p...'!J34</f>
        <v>0</v>
      </c>
      <c r="AX95" s="80">
        <f>'2022-010801.1 - Bourací p...'!J35</f>
        <v>0</v>
      </c>
      <c r="AY95" s="80">
        <f>'2022-010801.1 - Bourací p...'!J36</f>
        <v>0</v>
      </c>
      <c r="AZ95" s="80">
        <f>'2022-010801.1 - Bourací p...'!F33</f>
        <v>0</v>
      </c>
      <c r="BA95" s="80">
        <f>'2022-010801.1 - Bourací p...'!F34</f>
        <v>0</v>
      </c>
      <c r="BB95" s="80">
        <f>'2022-010801.1 - Bourací p...'!F35</f>
        <v>0</v>
      </c>
      <c r="BC95" s="80">
        <f>'2022-010801.1 - Bourací p...'!F36</f>
        <v>0</v>
      </c>
      <c r="BD95" s="82">
        <f>'2022-010801.1 - Bourací p...'!F37</f>
        <v>0</v>
      </c>
      <c r="BT95" s="83" t="s">
        <v>84</v>
      </c>
      <c r="BV95" s="83" t="s">
        <v>78</v>
      </c>
      <c r="BW95" s="83" t="s">
        <v>85</v>
      </c>
      <c r="BX95" s="83" t="s">
        <v>5</v>
      </c>
      <c r="CL95" s="83" t="s">
        <v>1</v>
      </c>
      <c r="CM95" s="83" t="s">
        <v>86</v>
      </c>
    </row>
    <row r="96" spans="1:91" s="6" customFormat="1" ht="37.5" customHeight="1">
      <c r="A96" s="74" t="s">
        <v>80</v>
      </c>
      <c r="B96" s="75"/>
      <c r="C96" s="76"/>
      <c r="D96" s="193" t="s">
        <v>87</v>
      </c>
      <c r="E96" s="193"/>
      <c r="F96" s="193"/>
      <c r="G96" s="193"/>
      <c r="H96" s="193"/>
      <c r="I96" s="77"/>
      <c r="J96" s="193" t="s">
        <v>88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'2022-010801.2 - Nové kons...'!J30</f>
        <v>0</v>
      </c>
      <c r="AH96" s="192"/>
      <c r="AI96" s="192"/>
      <c r="AJ96" s="192"/>
      <c r="AK96" s="192"/>
      <c r="AL96" s="192"/>
      <c r="AM96" s="192"/>
      <c r="AN96" s="191">
        <f>SUM(AG96,AT96)</f>
        <v>0</v>
      </c>
      <c r="AO96" s="192"/>
      <c r="AP96" s="192"/>
      <c r="AQ96" s="78" t="s">
        <v>83</v>
      </c>
      <c r="AR96" s="75"/>
      <c r="AS96" s="84">
        <v>0</v>
      </c>
      <c r="AT96" s="85">
        <f>ROUND(SUM(AV96:AW96),2)</f>
        <v>0</v>
      </c>
      <c r="AU96" s="86">
        <f>'2022-010801.2 - Nové kons...'!P132</f>
        <v>0</v>
      </c>
      <c r="AV96" s="85">
        <f>'2022-010801.2 - Nové kons...'!J33</f>
        <v>0</v>
      </c>
      <c r="AW96" s="85">
        <f>'2022-010801.2 - Nové kons...'!J34</f>
        <v>0</v>
      </c>
      <c r="AX96" s="85">
        <f>'2022-010801.2 - Nové kons...'!J35</f>
        <v>0</v>
      </c>
      <c r="AY96" s="85">
        <f>'2022-010801.2 - Nové kons...'!J36</f>
        <v>0</v>
      </c>
      <c r="AZ96" s="85">
        <f>'2022-010801.2 - Nové kons...'!F33</f>
        <v>0</v>
      </c>
      <c r="BA96" s="85">
        <f>'2022-010801.2 - Nové kons...'!F34</f>
        <v>0</v>
      </c>
      <c r="BB96" s="85">
        <f>'2022-010801.2 - Nové kons...'!F35</f>
        <v>0</v>
      </c>
      <c r="BC96" s="85">
        <f>'2022-010801.2 - Nové kons...'!F36</f>
        <v>0</v>
      </c>
      <c r="BD96" s="87">
        <f>'2022-010801.2 - Nové kons...'!F37</f>
        <v>0</v>
      </c>
      <c r="BT96" s="83" t="s">
        <v>84</v>
      </c>
      <c r="BV96" s="83" t="s">
        <v>78</v>
      </c>
      <c r="BW96" s="83" t="s">
        <v>89</v>
      </c>
      <c r="BX96" s="83" t="s">
        <v>5</v>
      </c>
      <c r="CL96" s="83" t="s">
        <v>1</v>
      </c>
      <c r="CM96" s="83" t="s">
        <v>86</v>
      </c>
    </row>
    <row r="97" spans="2:44" s="1" customFormat="1" ht="30" customHeight="1">
      <c r="B97" s="32"/>
      <c r="AR97" s="32"/>
    </row>
    <row r="98" spans="2:44" s="1" customFormat="1" ht="6.9" customHeight="1"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2"/>
    </row>
  </sheetData>
  <sheetProtection algorithmName="SHA-512" hashValue="vVCV6dXTPip33nVuKDABC7gl4SA3CIUifsC2TMUNJ00228G29Cu8sAw1sM9DRfj6sSMCbUZrLcDeBK4c5tuIoQ==" saltValue="Agt8+CFCVp1XDygr2ZaArWHTijLb+hlspbpH0OnfBxiYj6DhitVNQf95MSkF5edwPgURCNT5bTI/aQHyVZlntw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2022-010801.1 - Bourací p...'!C2" display="/" xr:uid="{00000000-0004-0000-0000-000000000000}"/>
    <hyperlink ref="A96" location="'2022-010801.2 - Nové kons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8"/>
  <sheetViews>
    <sheetView showGridLines="0" workbookViewId="0">
      <selection activeCell="V171" sqref="V17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285156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7" t="s">
        <v>85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9" t="str">
        <f>'Rekapitulace stavby'!K6</f>
        <v>Replika opěrné zídky k ulici Jaselská a Havlíčkova</v>
      </c>
      <c r="F7" s="230"/>
      <c r="G7" s="230"/>
      <c r="H7" s="230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01" t="s">
        <v>92</v>
      </c>
      <c r="F9" s="228"/>
      <c r="G9" s="228"/>
      <c r="H9" s="22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11. 9. 2022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19.25" customHeight="1">
      <c r="B27" s="89"/>
      <c r="E27" s="224" t="s">
        <v>93</v>
      </c>
      <c r="F27" s="224"/>
      <c r="G27" s="224"/>
      <c r="H27" s="224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36</v>
      </c>
      <c r="J30" s="66">
        <f>ROUND(J122,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5" t="s">
        <v>40</v>
      </c>
      <c r="E33" s="27" t="s">
        <v>41</v>
      </c>
      <c r="F33" s="91">
        <f>ROUND((SUM(BE122:BE187)),  2)</f>
        <v>0</v>
      </c>
      <c r="I33" s="92">
        <v>0.21</v>
      </c>
      <c r="J33" s="91">
        <f>ROUND(((SUM(BE122:BE187))*I33),  2)</f>
        <v>0</v>
      </c>
      <c r="L33" s="32"/>
    </row>
    <row r="34" spans="2:12" s="1" customFormat="1" ht="14.4" customHeight="1">
      <c r="B34" s="32"/>
      <c r="E34" s="27" t="s">
        <v>42</v>
      </c>
      <c r="F34" s="91">
        <f>ROUND((SUM(BF122:BF187)),  2)</f>
        <v>0</v>
      </c>
      <c r="I34" s="92">
        <v>0.15</v>
      </c>
      <c r="J34" s="91">
        <f>ROUND(((SUM(BF122:BF187))*I34),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1">
        <f>ROUND((SUM(BG122:BG187)),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1">
        <f>ROUND((SUM(BH122:BH187)),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91">
        <f>ROUND((SUM(BI122:BI187)),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29" t="str">
        <f>E7</f>
        <v>Replika opěrné zídky k ulici Jaselská a Havlíčkova</v>
      </c>
      <c r="F85" s="230"/>
      <c r="G85" s="230"/>
      <c r="H85" s="230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01" t="str">
        <f>E9</f>
        <v>2022-010801.1 - Bourací práce</v>
      </c>
      <c r="F87" s="228"/>
      <c r="G87" s="228"/>
      <c r="H87" s="228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Mladá Boleslav</v>
      </c>
      <c r="I89" s="27" t="s">
        <v>22</v>
      </c>
      <c r="J89" s="52" t="str">
        <f>IF(J12="","",J12)</f>
        <v>11. 9. 2022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Ing. Kateřina Čtvrtečková</v>
      </c>
      <c r="I91" s="27" t="s">
        <v>30</v>
      </c>
      <c r="J91" s="30" t="str">
        <f>E21</f>
        <v>Ing. Kateřina Čtvrtečková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>KAVRO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95</v>
      </c>
      <c r="D94" s="93"/>
      <c r="E94" s="93"/>
      <c r="F94" s="93"/>
      <c r="G94" s="93"/>
      <c r="H94" s="93"/>
      <c r="I94" s="93"/>
      <c r="J94" s="102" t="s">
        <v>96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97</v>
      </c>
      <c r="J96" s="66">
        <f>J122</f>
        <v>0</v>
      </c>
      <c r="L96" s="32"/>
      <c r="AU96" s="17" t="s">
        <v>98</v>
      </c>
    </row>
    <row r="97" spans="2:12" s="8" customFormat="1" ht="24.9" customHeight="1">
      <c r="B97" s="104"/>
      <c r="D97" s="105" t="s">
        <v>99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95" customHeight="1">
      <c r="B98" s="108"/>
      <c r="D98" s="109" t="s">
        <v>100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9" customFormat="1" ht="19.95" customHeight="1">
      <c r="B99" s="108"/>
      <c r="D99" s="109" t="s">
        <v>101</v>
      </c>
      <c r="E99" s="110"/>
      <c r="F99" s="110"/>
      <c r="G99" s="110"/>
      <c r="H99" s="110"/>
      <c r="I99" s="110"/>
      <c r="J99" s="111">
        <f>J138</f>
        <v>0</v>
      </c>
      <c r="L99" s="108"/>
    </row>
    <row r="100" spans="2:12" s="9" customFormat="1" ht="19.95" customHeight="1">
      <c r="B100" s="108"/>
      <c r="D100" s="109" t="s">
        <v>102</v>
      </c>
      <c r="E100" s="110"/>
      <c r="F100" s="110"/>
      <c r="G100" s="110"/>
      <c r="H100" s="110"/>
      <c r="I100" s="110"/>
      <c r="J100" s="111">
        <f>J176</f>
        <v>0</v>
      </c>
      <c r="L100" s="108"/>
    </row>
    <row r="101" spans="2:12" s="8" customFormat="1" ht="24.9" customHeight="1">
      <c r="B101" s="104"/>
      <c r="D101" s="105" t="s">
        <v>103</v>
      </c>
      <c r="E101" s="106"/>
      <c r="F101" s="106"/>
      <c r="G101" s="106"/>
      <c r="H101" s="106"/>
      <c r="I101" s="106"/>
      <c r="J101" s="107">
        <f>J184</f>
        <v>0</v>
      </c>
      <c r="L101" s="104"/>
    </row>
    <row r="102" spans="2:12" s="9" customFormat="1" ht="19.95" customHeight="1">
      <c r="B102" s="108"/>
      <c r="D102" s="109" t="s">
        <v>104</v>
      </c>
      <c r="E102" s="110"/>
      <c r="F102" s="110"/>
      <c r="G102" s="110"/>
      <c r="H102" s="110"/>
      <c r="I102" s="110"/>
      <c r="J102" s="111">
        <f>J185</f>
        <v>0</v>
      </c>
      <c r="L102" s="108"/>
    </row>
    <row r="103" spans="2:12" s="1" customFormat="1" ht="21.75" customHeight="1">
      <c r="B103" s="32"/>
      <c r="L103" s="32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" customHeight="1">
      <c r="B109" s="32"/>
      <c r="C109" s="21" t="s">
        <v>105</v>
      </c>
      <c r="L109" s="32"/>
    </row>
    <row r="110" spans="2:12" s="1" customFormat="1" ht="6.9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29" t="str">
        <f>E7</f>
        <v>Replika opěrné zídky k ulici Jaselská a Havlíčkova</v>
      </c>
      <c r="F112" s="230"/>
      <c r="G112" s="230"/>
      <c r="H112" s="230"/>
      <c r="L112" s="32"/>
    </row>
    <row r="113" spans="2:65" s="1" customFormat="1" ht="12" customHeight="1">
      <c r="B113" s="32"/>
      <c r="C113" s="27" t="s">
        <v>91</v>
      </c>
      <c r="L113" s="32"/>
    </row>
    <row r="114" spans="2:65" s="1" customFormat="1" ht="16.5" customHeight="1">
      <c r="B114" s="32"/>
      <c r="E114" s="201" t="str">
        <f>E9</f>
        <v>2022-010801.1 - Bourací práce</v>
      </c>
      <c r="F114" s="228"/>
      <c r="G114" s="228"/>
      <c r="H114" s="228"/>
      <c r="L114" s="32"/>
    </row>
    <row r="115" spans="2:65" s="1" customFormat="1" ht="6.9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Mladá Boleslav</v>
      </c>
      <c r="I116" s="27" t="s">
        <v>22</v>
      </c>
      <c r="J116" s="52" t="str">
        <f>IF(J12="","",J12)</f>
        <v>11. 9. 2022</v>
      </c>
      <c r="L116" s="32"/>
    </row>
    <row r="117" spans="2:65" s="1" customFormat="1" ht="6.9" customHeight="1">
      <c r="B117" s="32"/>
      <c r="L117" s="32"/>
    </row>
    <row r="118" spans="2:65" s="1" customFormat="1" ht="25.65" customHeight="1">
      <c r="B118" s="32"/>
      <c r="C118" s="27" t="s">
        <v>24</v>
      </c>
      <c r="F118" s="25" t="str">
        <f>E15</f>
        <v>Ing. Kateřina Čtvrtečková</v>
      </c>
      <c r="I118" s="27" t="s">
        <v>30</v>
      </c>
      <c r="J118" s="30" t="str">
        <f>E21</f>
        <v>Ing. Kateřina Čtvrtečková</v>
      </c>
      <c r="L118" s="32"/>
    </row>
    <row r="119" spans="2:65" s="1" customFormat="1" ht="15.15" customHeight="1">
      <c r="B119" s="32"/>
      <c r="C119" s="27" t="s">
        <v>28</v>
      </c>
      <c r="F119" s="25" t="str">
        <f>IF(E18="","",E18)</f>
        <v>Vyplň údaj</v>
      </c>
      <c r="I119" s="27" t="s">
        <v>32</v>
      </c>
      <c r="J119" s="30" t="str">
        <f>E24</f>
        <v>KAVRO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2"/>
      <c r="C121" s="113" t="s">
        <v>106</v>
      </c>
      <c r="D121" s="114" t="s">
        <v>61</v>
      </c>
      <c r="E121" s="114" t="s">
        <v>57</v>
      </c>
      <c r="F121" s="114" t="s">
        <v>58</v>
      </c>
      <c r="G121" s="114" t="s">
        <v>107</v>
      </c>
      <c r="H121" s="114" t="s">
        <v>108</v>
      </c>
      <c r="I121" s="114" t="s">
        <v>109</v>
      </c>
      <c r="J121" s="114" t="s">
        <v>96</v>
      </c>
      <c r="K121" s="115" t="s">
        <v>110</v>
      </c>
      <c r="L121" s="112"/>
      <c r="M121" s="59" t="s">
        <v>1</v>
      </c>
      <c r="N121" s="60" t="s">
        <v>40</v>
      </c>
      <c r="O121" s="60" t="s">
        <v>111</v>
      </c>
      <c r="P121" s="60" t="s">
        <v>112</v>
      </c>
      <c r="Q121" s="60" t="s">
        <v>113</v>
      </c>
      <c r="R121" s="60" t="s">
        <v>114</v>
      </c>
      <c r="S121" s="60" t="s">
        <v>115</v>
      </c>
      <c r="T121" s="61" t="s">
        <v>116</v>
      </c>
    </row>
    <row r="122" spans="2:65" s="1" customFormat="1" ht="22.95" customHeight="1">
      <c r="B122" s="32"/>
      <c r="C122" s="64" t="s">
        <v>117</v>
      </c>
      <c r="J122" s="116">
        <f>BK122</f>
        <v>0</v>
      </c>
      <c r="L122" s="32"/>
      <c r="M122" s="62"/>
      <c r="N122" s="53"/>
      <c r="O122" s="53"/>
      <c r="P122" s="117">
        <f>P123+P184</f>
        <v>0</v>
      </c>
      <c r="Q122" s="53"/>
      <c r="R122" s="117">
        <f>R123+R184</f>
        <v>0</v>
      </c>
      <c r="S122" s="53"/>
      <c r="T122" s="118">
        <f>T123+T184</f>
        <v>294.80394999999999</v>
      </c>
      <c r="AT122" s="17" t="s">
        <v>75</v>
      </c>
      <c r="AU122" s="17" t="s">
        <v>98</v>
      </c>
      <c r="BK122" s="119">
        <f>BK123+BK184</f>
        <v>0</v>
      </c>
    </row>
    <row r="123" spans="2:65" s="11" customFormat="1" ht="25.95" customHeight="1">
      <c r="B123" s="120"/>
      <c r="D123" s="121" t="s">
        <v>75</v>
      </c>
      <c r="E123" s="122" t="s">
        <v>118</v>
      </c>
      <c r="F123" s="122" t="s">
        <v>119</v>
      </c>
      <c r="I123" s="123"/>
      <c r="J123" s="124">
        <f>BK123</f>
        <v>0</v>
      </c>
      <c r="L123" s="120"/>
      <c r="M123" s="125"/>
      <c r="P123" s="126">
        <f>P124+P138+P176</f>
        <v>0</v>
      </c>
      <c r="R123" s="126">
        <f>R124+R138+R176</f>
        <v>0</v>
      </c>
      <c r="T123" s="127">
        <f>T124+T138+T176</f>
        <v>294.80394999999999</v>
      </c>
      <c r="AR123" s="121" t="s">
        <v>84</v>
      </c>
      <c r="AT123" s="128" t="s">
        <v>75</v>
      </c>
      <c r="AU123" s="128" t="s">
        <v>76</v>
      </c>
      <c r="AY123" s="121" t="s">
        <v>120</v>
      </c>
      <c r="BK123" s="129">
        <f>BK124+BK138+BK176</f>
        <v>0</v>
      </c>
    </row>
    <row r="124" spans="2:65" s="11" customFormat="1" ht="22.95" customHeight="1">
      <c r="B124" s="120"/>
      <c r="D124" s="121" t="s">
        <v>75</v>
      </c>
      <c r="E124" s="130" t="s">
        <v>84</v>
      </c>
      <c r="F124" s="130" t="s">
        <v>121</v>
      </c>
      <c r="I124" s="123"/>
      <c r="J124" s="131">
        <f>BK124</f>
        <v>0</v>
      </c>
      <c r="L124" s="120"/>
      <c r="M124" s="125"/>
      <c r="P124" s="126">
        <f>SUM(P125:P137)</f>
        <v>0</v>
      </c>
      <c r="R124" s="126">
        <f>SUM(R125:R137)</f>
        <v>0</v>
      </c>
      <c r="T124" s="127">
        <f>SUM(T125:T137)</f>
        <v>86.006950000000003</v>
      </c>
      <c r="AR124" s="121" t="s">
        <v>84</v>
      </c>
      <c r="AT124" s="128" t="s">
        <v>75</v>
      </c>
      <c r="AU124" s="128" t="s">
        <v>84</v>
      </c>
      <c r="AY124" s="121" t="s">
        <v>120</v>
      </c>
      <c r="BK124" s="129">
        <f>SUM(BK125:BK137)</f>
        <v>0</v>
      </c>
    </row>
    <row r="125" spans="2:65" s="1" customFormat="1" ht="16.5" customHeight="1">
      <c r="B125" s="32"/>
      <c r="C125" s="132" t="s">
        <v>84</v>
      </c>
      <c r="D125" s="132" t="s">
        <v>122</v>
      </c>
      <c r="E125" s="133" t="s">
        <v>123</v>
      </c>
      <c r="F125" s="134" t="s">
        <v>124</v>
      </c>
      <c r="G125" s="135" t="s">
        <v>125</v>
      </c>
      <c r="H125" s="136">
        <v>9.17</v>
      </c>
      <c r="I125" s="137"/>
      <c r="J125" s="138">
        <f>ROUND(I125*H125,2)</f>
        <v>0</v>
      </c>
      <c r="K125" s="134" t="s">
        <v>126</v>
      </c>
      <c r="L125" s="32"/>
      <c r="M125" s="139" t="s">
        <v>1</v>
      </c>
      <c r="N125" s="140" t="s">
        <v>41</v>
      </c>
      <c r="P125" s="141">
        <f>O125*H125</f>
        <v>0</v>
      </c>
      <c r="Q125" s="141">
        <v>0</v>
      </c>
      <c r="R125" s="141">
        <f>Q125*H125</f>
        <v>0</v>
      </c>
      <c r="S125" s="141">
        <v>0.255</v>
      </c>
      <c r="T125" s="142">
        <f>S125*H125</f>
        <v>2.3383500000000002</v>
      </c>
      <c r="AR125" s="143" t="s">
        <v>127</v>
      </c>
      <c r="AT125" s="143" t="s">
        <v>122</v>
      </c>
      <c r="AU125" s="143" t="s">
        <v>86</v>
      </c>
      <c r="AY125" s="17" t="s">
        <v>120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84</v>
      </c>
      <c r="BK125" s="144">
        <f>ROUND(I125*H125,2)</f>
        <v>0</v>
      </c>
      <c r="BL125" s="17" t="s">
        <v>127</v>
      </c>
      <c r="BM125" s="143" t="s">
        <v>128</v>
      </c>
    </row>
    <row r="126" spans="2:65" s="12" customFormat="1">
      <c r="B126" s="145"/>
      <c r="D126" s="146" t="s">
        <v>129</v>
      </c>
      <c r="E126" s="147" t="s">
        <v>1</v>
      </c>
      <c r="F126" s="148" t="s">
        <v>130</v>
      </c>
      <c r="H126" s="147" t="s">
        <v>1</v>
      </c>
      <c r="I126" s="149"/>
      <c r="L126" s="145"/>
      <c r="M126" s="150"/>
      <c r="T126" s="151"/>
      <c r="AT126" s="147" t="s">
        <v>129</v>
      </c>
      <c r="AU126" s="147" t="s">
        <v>86</v>
      </c>
      <c r="AV126" s="12" t="s">
        <v>84</v>
      </c>
      <c r="AW126" s="12" t="s">
        <v>31</v>
      </c>
      <c r="AX126" s="12" t="s">
        <v>76</v>
      </c>
      <c r="AY126" s="147" t="s">
        <v>120</v>
      </c>
    </row>
    <row r="127" spans="2:65" s="13" customFormat="1">
      <c r="B127" s="152"/>
      <c r="D127" s="146" t="s">
        <v>129</v>
      </c>
      <c r="E127" s="153" t="s">
        <v>1</v>
      </c>
      <c r="F127" s="154" t="s">
        <v>131</v>
      </c>
      <c r="H127" s="155">
        <v>9.17</v>
      </c>
      <c r="I127" s="156"/>
      <c r="L127" s="152"/>
      <c r="M127" s="157"/>
      <c r="T127" s="158"/>
      <c r="AT127" s="153" t="s">
        <v>129</v>
      </c>
      <c r="AU127" s="153" t="s">
        <v>86</v>
      </c>
      <c r="AV127" s="13" t="s">
        <v>86</v>
      </c>
      <c r="AW127" s="13" t="s">
        <v>31</v>
      </c>
      <c r="AX127" s="13" t="s">
        <v>76</v>
      </c>
      <c r="AY127" s="153" t="s">
        <v>120</v>
      </c>
    </row>
    <row r="128" spans="2:65" s="14" customFormat="1">
      <c r="B128" s="159"/>
      <c r="D128" s="146" t="s">
        <v>129</v>
      </c>
      <c r="E128" s="160" t="s">
        <v>1</v>
      </c>
      <c r="F128" s="161" t="s">
        <v>132</v>
      </c>
      <c r="H128" s="162">
        <v>9.17</v>
      </c>
      <c r="I128" s="163"/>
      <c r="L128" s="159"/>
      <c r="M128" s="164"/>
      <c r="T128" s="165"/>
      <c r="AT128" s="160" t="s">
        <v>129</v>
      </c>
      <c r="AU128" s="160" t="s">
        <v>86</v>
      </c>
      <c r="AV128" s="14" t="s">
        <v>127</v>
      </c>
      <c r="AW128" s="14" t="s">
        <v>31</v>
      </c>
      <c r="AX128" s="14" t="s">
        <v>84</v>
      </c>
      <c r="AY128" s="160" t="s">
        <v>120</v>
      </c>
    </row>
    <row r="129" spans="2:65" s="1" customFormat="1" ht="16.5" customHeight="1">
      <c r="B129" s="32"/>
      <c r="C129" s="132" t="s">
        <v>86</v>
      </c>
      <c r="D129" s="132" t="s">
        <v>122</v>
      </c>
      <c r="E129" s="133" t="s">
        <v>133</v>
      </c>
      <c r="F129" s="134" t="s">
        <v>134</v>
      </c>
      <c r="G129" s="135" t="s">
        <v>125</v>
      </c>
      <c r="H129" s="136">
        <v>263.5</v>
      </c>
      <c r="I129" s="137"/>
      <c r="J129" s="138">
        <f>ROUND(I129*H129,2)</f>
        <v>0</v>
      </c>
      <c r="K129" s="134" t="s">
        <v>126</v>
      </c>
      <c r="L129" s="32"/>
      <c r="M129" s="139" t="s">
        <v>1</v>
      </c>
      <c r="N129" s="140" t="s">
        <v>41</v>
      </c>
      <c r="P129" s="141">
        <f>O129*H129</f>
        <v>0</v>
      </c>
      <c r="Q129" s="141">
        <v>0</v>
      </c>
      <c r="R129" s="141">
        <f>Q129*H129</f>
        <v>0</v>
      </c>
      <c r="S129" s="141">
        <v>0.23499999999999999</v>
      </c>
      <c r="T129" s="142">
        <f>S129*H129</f>
        <v>61.922499999999999</v>
      </c>
      <c r="AR129" s="143" t="s">
        <v>127</v>
      </c>
      <c r="AT129" s="143" t="s">
        <v>122</v>
      </c>
      <c r="AU129" s="143" t="s">
        <v>86</v>
      </c>
      <c r="AY129" s="17" t="s">
        <v>120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84</v>
      </c>
      <c r="BK129" s="144">
        <f>ROUND(I129*H129,2)</f>
        <v>0</v>
      </c>
      <c r="BL129" s="17" t="s">
        <v>127</v>
      </c>
      <c r="BM129" s="143" t="s">
        <v>135</v>
      </c>
    </row>
    <row r="130" spans="2:65" s="12" customFormat="1">
      <c r="B130" s="145"/>
      <c r="D130" s="146" t="s">
        <v>129</v>
      </c>
      <c r="E130" s="147" t="s">
        <v>1</v>
      </c>
      <c r="F130" s="148" t="s">
        <v>620</v>
      </c>
      <c r="H130" s="147" t="s">
        <v>1</v>
      </c>
      <c r="I130" s="149"/>
      <c r="L130" s="145"/>
      <c r="M130" s="150"/>
      <c r="T130" s="151"/>
      <c r="AT130" s="147" t="s">
        <v>129</v>
      </c>
      <c r="AU130" s="147" t="s">
        <v>86</v>
      </c>
      <c r="AV130" s="12" t="s">
        <v>84</v>
      </c>
      <c r="AW130" s="12" t="s">
        <v>31</v>
      </c>
      <c r="AX130" s="12" t="s">
        <v>76</v>
      </c>
      <c r="AY130" s="147" t="s">
        <v>120</v>
      </c>
    </row>
    <row r="131" spans="2:65" s="13" customFormat="1">
      <c r="B131" s="152"/>
      <c r="D131" s="146" t="s">
        <v>129</v>
      </c>
      <c r="E131" s="153" t="s">
        <v>1</v>
      </c>
      <c r="F131" s="154" t="s">
        <v>136</v>
      </c>
      <c r="H131" s="155">
        <v>263.5</v>
      </c>
      <c r="I131" s="156"/>
      <c r="L131" s="152"/>
      <c r="M131" s="157"/>
      <c r="T131" s="158"/>
      <c r="AT131" s="153" t="s">
        <v>129</v>
      </c>
      <c r="AU131" s="153" t="s">
        <v>86</v>
      </c>
      <c r="AV131" s="13" t="s">
        <v>86</v>
      </c>
      <c r="AW131" s="13" t="s">
        <v>31</v>
      </c>
      <c r="AX131" s="13" t="s">
        <v>76</v>
      </c>
      <c r="AY131" s="153" t="s">
        <v>120</v>
      </c>
    </row>
    <row r="132" spans="2:65" s="14" customFormat="1">
      <c r="B132" s="159"/>
      <c r="D132" s="146" t="s">
        <v>129</v>
      </c>
      <c r="E132" s="160" t="s">
        <v>1</v>
      </c>
      <c r="F132" s="161" t="s">
        <v>132</v>
      </c>
      <c r="H132" s="162">
        <v>263.5</v>
      </c>
      <c r="I132" s="163"/>
      <c r="L132" s="159"/>
      <c r="M132" s="164"/>
      <c r="T132" s="165"/>
      <c r="AT132" s="160" t="s">
        <v>129</v>
      </c>
      <c r="AU132" s="160" t="s">
        <v>86</v>
      </c>
      <c r="AV132" s="14" t="s">
        <v>127</v>
      </c>
      <c r="AW132" s="14" t="s">
        <v>31</v>
      </c>
      <c r="AX132" s="14" t="s">
        <v>84</v>
      </c>
      <c r="AY132" s="160" t="s">
        <v>120</v>
      </c>
    </row>
    <row r="133" spans="2:65" s="1" customFormat="1" ht="16.5" customHeight="1">
      <c r="B133" s="32"/>
      <c r="C133" s="132" t="s">
        <v>137</v>
      </c>
      <c r="D133" s="132" t="s">
        <v>122</v>
      </c>
      <c r="E133" s="133" t="s">
        <v>138</v>
      </c>
      <c r="F133" s="134" t="s">
        <v>139</v>
      </c>
      <c r="G133" s="135" t="s">
        <v>125</v>
      </c>
      <c r="H133" s="136">
        <v>55.24</v>
      </c>
      <c r="I133" s="137"/>
      <c r="J133" s="138">
        <f>ROUND(I133*H133,2)</f>
        <v>0</v>
      </c>
      <c r="K133" s="134" t="s">
        <v>126</v>
      </c>
      <c r="L133" s="32"/>
      <c r="M133" s="139" t="s">
        <v>1</v>
      </c>
      <c r="N133" s="140" t="s">
        <v>41</v>
      </c>
      <c r="P133" s="141">
        <f>O133*H133</f>
        <v>0</v>
      </c>
      <c r="Q133" s="141">
        <v>0</v>
      </c>
      <c r="R133" s="141">
        <f>Q133*H133</f>
        <v>0</v>
      </c>
      <c r="S133" s="141">
        <v>0.28999999999999998</v>
      </c>
      <c r="T133" s="142">
        <f>S133*H133</f>
        <v>16.019600000000001</v>
      </c>
      <c r="AR133" s="143" t="s">
        <v>127</v>
      </c>
      <c r="AT133" s="143" t="s">
        <v>122</v>
      </c>
      <c r="AU133" s="143" t="s">
        <v>86</v>
      </c>
      <c r="AY133" s="17" t="s">
        <v>120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84</v>
      </c>
      <c r="BK133" s="144">
        <f>ROUND(I133*H133,2)</f>
        <v>0</v>
      </c>
      <c r="BL133" s="17" t="s">
        <v>127</v>
      </c>
      <c r="BM133" s="143" t="s">
        <v>140</v>
      </c>
    </row>
    <row r="134" spans="2:65" s="1" customFormat="1" ht="16.5" customHeight="1">
      <c r="B134" s="32"/>
      <c r="C134" s="132" t="s">
        <v>141</v>
      </c>
      <c r="D134" s="132" t="s">
        <v>122</v>
      </c>
      <c r="E134" s="133" t="s">
        <v>142</v>
      </c>
      <c r="F134" s="134" t="s">
        <v>143</v>
      </c>
      <c r="G134" s="135" t="s">
        <v>125</v>
      </c>
      <c r="H134" s="136">
        <v>17.62</v>
      </c>
      <c r="I134" s="137"/>
      <c r="J134" s="138">
        <f>ROUND(I134*H134,2)</f>
        <v>0</v>
      </c>
      <c r="K134" s="134" t="s">
        <v>126</v>
      </c>
      <c r="L134" s="32"/>
      <c r="M134" s="139" t="s">
        <v>1</v>
      </c>
      <c r="N134" s="140" t="s">
        <v>41</v>
      </c>
      <c r="P134" s="141">
        <f>O134*H134</f>
        <v>0</v>
      </c>
      <c r="Q134" s="141">
        <v>0</v>
      </c>
      <c r="R134" s="141">
        <f>Q134*H134</f>
        <v>0</v>
      </c>
      <c r="S134" s="141">
        <v>0.32500000000000001</v>
      </c>
      <c r="T134" s="142">
        <f>S134*H134</f>
        <v>5.7265000000000006</v>
      </c>
      <c r="AR134" s="143" t="s">
        <v>127</v>
      </c>
      <c r="AT134" s="143" t="s">
        <v>122</v>
      </c>
      <c r="AU134" s="143" t="s">
        <v>86</v>
      </c>
      <c r="AY134" s="17" t="s">
        <v>120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84</v>
      </c>
      <c r="BK134" s="144">
        <f>ROUND(I134*H134,2)</f>
        <v>0</v>
      </c>
      <c r="BL134" s="17" t="s">
        <v>127</v>
      </c>
      <c r="BM134" s="143" t="s">
        <v>144</v>
      </c>
    </row>
    <row r="135" spans="2:65" s="12" customFormat="1">
      <c r="B135" s="145"/>
      <c r="D135" s="146" t="s">
        <v>129</v>
      </c>
      <c r="E135" s="147" t="s">
        <v>1</v>
      </c>
      <c r="F135" s="148" t="s">
        <v>145</v>
      </c>
      <c r="H135" s="147" t="s">
        <v>1</v>
      </c>
      <c r="I135" s="149"/>
      <c r="L135" s="145"/>
      <c r="M135" s="150"/>
      <c r="T135" s="151"/>
      <c r="AT135" s="147" t="s">
        <v>129</v>
      </c>
      <c r="AU135" s="147" t="s">
        <v>86</v>
      </c>
      <c r="AV135" s="12" t="s">
        <v>84</v>
      </c>
      <c r="AW135" s="12" t="s">
        <v>31</v>
      </c>
      <c r="AX135" s="12" t="s">
        <v>76</v>
      </c>
      <c r="AY135" s="147" t="s">
        <v>120</v>
      </c>
    </row>
    <row r="136" spans="2:65" s="13" customFormat="1">
      <c r="B136" s="152"/>
      <c r="D136" s="146" t="s">
        <v>129</v>
      </c>
      <c r="E136" s="153" t="s">
        <v>1</v>
      </c>
      <c r="F136" s="154" t="s">
        <v>146</v>
      </c>
      <c r="H136" s="155">
        <v>17.62</v>
      </c>
      <c r="I136" s="156"/>
      <c r="L136" s="152"/>
      <c r="M136" s="157"/>
      <c r="T136" s="158"/>
      <c r="AT136" s="153" t="s">
        <v>129</v>
      </c>
      <c r="AU136" s="153" t="s">
        <v>86</v>
      </c>
      <c r="AV136" s="13" t="s">
        <v>86</v>
      </c>
      <c r="AW136" s="13" t="s">
        <v>31</v>
      </c>
      <c r="AX136" s="13" t="s">
        <v>76</v>
      </c>
      <c r="AY136" s="153" t="s">
        <v>120</v>
      </c>
    </row>
    <row r="137" spans="2:65" s="14" customFormat="1">
      <c r="B137" s="159"/>
      <c r="D137" s="146" t="s">
        <v>129</v>
      </c>
      <c r="E137" s="160" t="s">
        <v>1</v>
      </c>
      <c r="F137" s="161" t="s">
        <v>132</v>
      </c>
      <c r="H137" s="162">
        <v>17.62</v>
      </c>
      <c r="I137" s="163"/>
      <c r="L137" s="159"/>
      <c r="M137" s="164"/>
      <c r="T137" s="165"/>
      <c r="AT137" s="160" t="s">
        <v>129</v>
      </c>
      <c r="AU137" s="160" t="s">
        <v>86</v>
      </c>
      <c r="AV137" s="14" t="s">
        <v>127</v>
      </c>
      <c r="AW137" s="14" t="s">
        <v>31</v>
      </c>
      <c r="AX137" s="14" t="s">
        <v>84</v>
      </c>
      <c r="AY137" s="160" t="s">
        <v>120</v>
      </c>
    </row>
    <row r="138" spans="2:65" s="11" customFormat="1" ht="22.95" customHeight="1">
      <c r="B138" s="120"/>
      <c r="D138" s="121" t="s">
        <v>75</v>
      </c>
      <c r="E138" s="130" t="s">
        <v>147</v>
      </c>
      <c r="F138" s="130" t="s">
        <v>148</v>
      </c>
      <c r="I138" s="123"/>
      <c r="J138" s="131">
        <f>BK138</f>
        <v>0</v>
      </c>
      <c r="L138" s="120"/>
      <c r="M138" s="125"/>
      <c r="P138" s="126">
        <f>SUM(P139:P175)</f>
        <v>0</v>
      </c>
      <c r="R138" s="126">
        <f>SUM(R139:R175)</f>
        <v>0</v>
      </c>
      <c r="T138" s="127">
        <f>SUM(T139:T175)</f>
        <v>208.797</v>
      </c>
      <c r="AR138" s="121" t="s">
        <v>84</v>
      </c>
      <c r="AT138" s="128" t="s">
        <v>75</v>
      </c>
      <c r="AU138" s="128" t="s">
        <v>84</v>
      </c>
      <c r="AY138" s="121" t="s">
        <v>120</v>
      </c>
      <c r="BK138" s="129">
        <f>SUM(BK139:BK175)</f>
        <v>0</v>
      </c>
    </row>
    <row r="139" spans="2:65" s="1" customFormat="1" ht="24.15" customHeight="1">
      <c r="B139" s="32"/>
      <c r="C139" s="132" t="s">
        <v>127</v>
      </c>
      <c r="D139" s="132" t="s">
        <v>122</v>
      </c>
      <c r="E139" s="133" t="s">
        <v>149</v>
      </c>
      <c r="F139" s="134" t="s">
        <v>150</v>
      </c>
      <c r="G139" s="135" t="s">
        <v>151</v>
      </c>
      <c r="H139" s="136">
        <v>92.557000000000002</v>
      </c>
      <c r="I139" s="137"/>
      <c r="J139" s="138">
        <f>ROUND(I139*H139,2)</f>
        <v>0</v>
      </c>
      <c r="K139" s="134" t="s">
        <v>152</v>
      </c>
      <c r="L139" s="32"/>
      <c r="M139" s="139" t="s">
        <v>1</v>
      </c>
      <c r="N139" s="140" t="s">
        <v>41</v>
      </c>
      <c r="P139" s="141">
        <f>O139*H139</f>
        <v>0</v>
      </c>
      <c r="Q139" s="141">
        <v>0</v>
      </c>
      <c r="R139" s="141">
        <f>Q139*H139</f>
        <v>0</v>
      </c>
      <c r="S139" s="141">
        <v>2.2000000000000002</v>
      </c>
      <c r="T139" s="142">
        <f>S139*H139</f>
        <v>203.62540000000001</v>
      </c>
      <c r="AR139" s="143" t="s">
        <v>127</v>
      </c>
      <c r="AT139" s="143" t="s">
        <v>122</v>
      </c>
      <c r="AU139" s="143" t="s">
        <v>86</v>
      </c>
      <c r="AY139" s="17" t="s">
        <v>120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84</v>
      </c>
      <c r="BK139" s="144">
        <f>ROUND(I139*H139,2)</f>
        <v>0</v>
      </c>
      <c r="BL139" s="17" t="s">
        <v>127</v>
      </c>
      <c r="BM139" s="143" t="s">
        <v>153</v>
      </c>
    </row>
    <row r="140" spans="2:65" s="12" customFormat="1">
      <c r="B140" s="145"/>
      <c r="D140" s="146" t="s">
        <v>129</v>
      </c>
      <c r="E140" s="147" t="s">
        <v>1</v>
      </c>
      <c r="F140" s="148" t="s">
        <v>154</v>
      </c>
      <c r="H140" s="147" t="s">
        <v>1</v>
      </c>
      <c r="I140" s="149"/>
      <c r="L140" s="145"/>
      <c r="M140" s="150"/>
      <c r="T140" s="151"/>
      <c r="AT140" s="147" t="s">
        <v>129</v>
      </c>
      <c r="AU140" s="147" t="s">
        <v>86</v>
      </c>
      <c r="AV140" s="12" t="s">
        <v>84</v>
      </c>
      <c r="AW140" s="12" t="s">
        <v>31</v>
      </c>
      <c r="AX140" s="12" t="s">
        <v>76</v>
      </c>
      <c r="AY140" s="147" t="s">
        <v>120</v>
      </c>
    </row>
    <row r="141" spans="2:65" s="13" customFormat="1">
      <c r="B141" s="152"/>
      <c r="D141" s="146" t="s">
        <v>129</v>
      </c>
      <c r="E141" s="153" t="s">
        <v>1</v>
      </c>
      <c r="F141" s="154" t="s">
        <v>155</v>
      </c>
      <c r="H141" s="155">
        <v>23.59</v>
      </c>
      <c r="I141" s="156"/>
      <c r="L141" s="152"/>
      <c r="M141" s="157"/>
      <c r="T141" s="158"/>
      <c r="AT141" s="153" t="s">
        <v>129</v>
      </c>
      <c r="AU141" s="153" t="s">
        <v>86</v>
      </c>
      <c r="AV141" s="13" t="s">
        <v>86</v>
      </c>
      <c r="AW141" s="13" t="s">
        <v>31</v>
      </c>
      <c r="AX141" s="13" t="s">
        <v>76</v>
      </c>
      <c r="AY141" s="153" t="s">
        <v>120</v>
      </c>
    </row>
    <row r="142" spans="2:65" s="12" customFormat="1">
      <c r="B142" s="145"/>
      <c r="D142" s="146" t="s">
        <v>129</v>
      </c>
      <c r="E142" s="147" t="s">
        <v>1</v>
      </c>
      <c r="F142" s="148" t="s">
        <v>156</v>
      </c>
      <c r="H142" s="147" t="s">
        <v>1</v>
      </c>
      <c r="I142" s="149"/>
      <c r="L142" s="145"/>
      <c r="M142" s="150"/>
      <c r="T142" s="151"/>
      <c r="AT142" s="147" t="s">
        <v>129</v>
      </c>
      <c r="AU142" s="147" t="s">
        <v>86</v>
      </c>
      <c r="AV142" s="12" t="s">
        <v>84</v>
      </c>
      <c r="AW142" s="12" t="s">
        <v>31</v>
      </c>
      <c r="AX142" s="12" t="s">
        <v>76</v>
      </c>
      <c r="AY142" s="147" t="s">
        <v>120</v>
      </c>
    </row>
    <row r="143" spans="2:65" s="13" customFormat="1">
      <c r="B143" s="152"/>
      <c r="D143" s="146" t="s">
        <v>129</v>
      </c>
      <c r="E143" s="153" t="s">
        <v>1</v>
      </c>
      <c r="F143" s="154" t="s">
        <v>157</v>
      </c>
      <c r="H143" s="155">
        <v>16.625</v>
      </c>
      <c r="I143" s="156"/>
      <c r="L143" s="152"/>
      <c r="M143" s="157"/>
      <c r="T143" s="158"/>
      <c r="AT143" s="153" t="s">
        <v>129</v>
      </c>
      <c r="AU143" s="153" t="s">
        <v>86</v>
      </c>
      <c r="AV143" s="13" t="s">
        <v>86</v>
      </c>
      <c r="AW143" s="13" t="s">
        <v>31</v>
      </c>
      <c r="AX143" s="13" t="s">
        <v>76</v>
      </c>
      <c r="AY143" s="153" t="s">
        <v>120</v>
      </c>
    </row>
    <row r="144" spans="2:65" s="12" customFormat="1">
      <c r="B144" s="145"/>
      <c r="D144" s="146" t="s">
        <v>129</v>
      </c>
      <c r="E144" s="147" t="s">
        <v>1</v>
      </c>
      <c r="F144" s="148" t="s">
        <v>158</v>
      </c>
      <c r="H144" s="147" t="s">
        <v>1</v>
      </c>
      <c r="I144" s="149"/>
      <c r="L144" s="145"/>
      <c r="M144" s="150"/>
      <c r="T144" s="151"/>
      <c r="AT144" s="147" t="s">
        <v>129</v>
      </c>
      <c r="AU144" s="147" t="s">
        <v>86</v>
      </c>
      <c r="AV144" s="12" t="s">
        <v>84</v>
      </c>
      <c r="AW144" s="12" t="s">
        <v>31</v>
      </c>
      <c r="AX144" s="12" t="s">
        <v>76</v>
      </c>
      <c r="AY144" s="147" t="s">
        <v>120</v>
      </c>
    </row>
    <row r="145" spans="2:65" s="13" customFormat="1">
      <c r="B145" s="152"/>
      <c r="D145" s="146" t="s">
        <v>129</v>
      </c>
      <c r="E145" s="153" t="s">
        <v>1</v>
      </c>
      <c r="F145" s="154" t="s">
        <v>159</v>
      </c>
      <c r="H145" s="155">
        <v>4.3460000000000001</v>
      </c>
      <c r="I145" s="156"/>
      <c r="L145" s="152"/>
      <c r="M145" s="157"/>
      <c r="T145" s="158"/>
      <c r="AT145" s="153" t="s">
        <v>129</v>
      </c>
      <c r="AU145" s="153" t="s">
        <v>86</v>
      </c>
      <c r="AV145" s="13" t="s">
        <v>86</v>
      </c>
      <c r="AW145" s="13" t="s">
        <v>31</v>
      </c>
      <c r="AX145" s="13" t="s">
        <v>76</v>
      </c>
      <c r="AY145" s="153" t="s">
        <v>120</v>
      </c>
    </row>
    <row r="146" spans="2:65" s="12" customFormat="1">
      <c r="B146" s="145"/>
      <c r="D146" s="146" t="s">
        <v>129</v>
      </c>
      <c r="E146" s="147" t="s">
        <v>1</v>
      </c>
      <c r="F146" s="148" t="s">
        <v>160</v>
      </c>
      <c r="H146" s="147" t="s">
        <v>1</v>
      </c>
      <c r="I146" s="149"/>
      <c r="L146" s="145"/>
      <c r="M146" s="150"/>
      <c r="T146" s="151"/>
      <c r="AT146" s="147" t="s">
        <v>129</v>
      </c>
      <c r="AU146" s="147" t="s">
        <v>86</v>
      </c>
      <c r="AV146" s="12" t="s">
        <v>84</v>
      </c>
      <c r="AW146" s="12" t="s">
        <v>31</v>
      </c>
      <c r="AX146" s="12" t="s">
        <v>76</v>
      </c>
      <c r="AY146" s="147" t="s">
        <v>120</v>
      </c>
    </row>
    <row r="147" spans="2:65" s="13" customFormat="1">
      <c r="B147" s="152"/>
      <c r="D147" s="146" t="s">
        <v>129</v>
      </c>
      <c r="E147" s="153" t="s">
        <v>1</v>
      </c>
      <c r="F147" s="154" t="s">
        <v>161</v>
      </c>
      <c r="H147" s="155">
        <v>8.625</v>
      </c>
      <c r="I147" s="156"/>
      <c r="L147" s="152"/>
      <c r="M147" s="157"/>
      <c r="T147" s="158"/>
      <c r="AT147" s="153" t="s">
        <v>129</v>
      </c>
      <c r="AU147" s="153" t="s">
        <v>86</v>
      </c>
      <c r="AV147" s="13" t="s">
        <v>86</v>
      </c>
      <c r="AW147" s="13" t="s">
        <v>31</v>
      </c>
      <c r="AX147" s="13" t="s">
        <v>76</v>
      </c>
      <c r="AY147" s="153" t="s">
        <v>120</v>
      </c>
    </row>
    <row r="148" spans="2:65" s="12" customFormat="1">
      <c r="B148" s="145"/>
      <c r="D148" s="146" t="s">
        <v>129</v>
      </c>
      <c r="E148" s="147" t="s">
        <v>1</v>
      </c>
      <c r="F148" s="148" t="s">
        <v>162</v>
      </c>
      <c r="H148" s="147" t="s">
        <v>1</v>
      </c>
      <c r="I148" s="149"/>
      <c r="L148" s="145"/>
      <c r="M148" s="150"/>
      <c r="T148" s="151"/>
      <c r="AT148" s="147" t="s">
        <v>129</v>
      </c>
      <c r="AU148" s="147" t="s">
        <v>86</v>
      </c>
      <c r="AV148" s="12" t="s">
        <v>84</v>
      </c>
      <c r="AW148" s="12" t="s">
        <v>31</v>
      </c>
      <c r="AX148" s="12" t="s">
        <v>76</v>
      </c>
      <c r="AY148" s="147" t="s">
        <v>120</v>
      </c>
    </row>
    <row r="149" spans="2:65" s="13" customFormat="1">
      <c r="B149" s="152"/>
      <c r="D149" s="146" t="s">
        <v>129</v>
      </c>
      <c r="E149" s="153" t="s">
        <v>1</v>
      </c>
      <c r="F149" s="154" t="s">
        <v>163</v>
      </c>
      <c r="H149" s="155">
        <v>9</v>
      </c>
      <c r="I149" s="156"/>
      <c r="L149" s="152"/>
      <c r="M149" s="157"/>
      <c r="T149" s="158"/>
      <c r="AT149" s="153" t="s">
        <v>129</v>
      </c>
      <c r="AU149" s="153" t="s">
        <v>86</v>
      </c>
      <c r="AV149" s="13" t="s">
        <v>86</v>
      </c>
      <c r="AW149" s="13" t="s">
        <v>31</v>
      </c>
      <c r="AX149" s="13" t="s">
        <v>76</v>
      </c>
      <c r="AY149" s="153" t="s">
        <v>120</v>
      </c>
    </row>
    <row r="150" spans="2:65" s="12" customFormat="1">
      <c r="B150" s="145"/>
      <c r="D150" s="146" t="s">
        <v>129</v>
      </c>
      <c r="E150" s="147" t="s">
        <v>1</v>
      </c>
      <c r="F150" s="148" t="s">
        <v>164</v>
      </c>
      <c r="H150" s="147" t="s">
        <v>1</v>
      </c>
      <c r="I150" s="149"/>
      <c r="L150" s="145"/>
      <c r="M150" s="150"/>
      <c r="T150" s="151"/>
      <c r="AT150" s="147" t="s">
        <v>129</v>
      </c>
      <c r="AU150" s="147" t="s">
        <v>86</v>
      </c>
      <c r="AV150" s="12" t="s">
        <v>84</v>
      </c>
      <c r="AW150" s="12" t="s">
        <v>31</v>
      </c>
      <c r="AX150" s="12" t="s">
        <v>76</v>
      </c>
      <c r="AY150" s="147" t="s">
        <v>120</v>
      </c>
    </row>
    <row r="151" spans="2:65" s="13" customFormat="1">
      <c r="B151" s="152"/>
      <c r="D151" s="146" t="s">
        <v>129</v>
      </c>
      <c r="E151" s="153" t="s">
        <v>1</v>
      </c>
      <c r="F151" s="154" t="s">
        <v>165</v>
      </c>
      <c r="H151" s="155">
        <v>3.024</v>
      </c>
      <c r="I151" s="156"/>
      <c r="L151" s="152"/>
      <c r="M151" s="157"/>
      <c r="T151" s="158"/>
      <c r="AT151" s="153" t="s">
        <v>129</v>
      </c>
      <c r="AU151" s="153" t="s">
        <v>86</v>
      </c>
      <c r="AV151" s="13" t="s">
        <v>86</v>
      </c>
      <c r="AW151" s="13" t="s">
        <v>31</v>
      </c>
      <c r="AX151" s="13" t="s">
        <v>76</v>
      </c>
      <c r="AY151" s="153" t="s">
        <v>120</v>
      </c>
    </row>
    <row r="152" spans="2:65" s="12" customFormat="1">
      <c r="B152" s="145"/>
      <c r="D152" s="146" t="s">
        <v>129</v>
      </c>
      <c r="E152" s="147" t="s">
        <v>1</v>
      </c>
      <c r="F152" s="148" t="s">
        <v>164</v>
      </c>
      <c r="H152" s="147" t="s">
        <v>1</v>
      </c>
      <c r="I152" s="149"/>
      <c r="L152" s="145"/>
      <c r="M152" s="150"/>
      <c r="T152" s="151"/>
      <c r="AT152" s="147" t="s">
        <v>129</v>
      </c>
      <c r="AU152" s="147" t="s">
        <v>86</v>
      </c>
      <c r="AV152" s="12" t="s">
        <v>84</v>
      </c>
      <c r="AW152" s="12" t="s">
        <v>31</v>
      </c>
      <c r="AX152" s="12" t="s">
        <v>76</v>
      </c>
      <c r="AY152" s="147" t="s">
        <v>120</v>
      </c>
    </row>
    <row r="153" spans="2:65" s="13" customFormat="1">
      <c r="B153" s="152"/>
      <c r="D153" s="146" t="s">
        <v>129</v>
      </c>
      <c r="E153" s="153" t="s">
        <v>1</v>
      </c>
      <c r="F153" s="154" t="s">
        <v>166</v>
      </c>
      <c r="H153" s="155">
        <v>9.907</v>
      </c>
      <c r="I153" s="156"/>
      <c r="L153" s="152"/>
      <c r="M153" s="157"/>
      <c r="T153" s="158"/>
      <c r="AT153" s="153" t="s">
        <v>129</v>
      </c>
      <c r="AU153" s="153" t="s">
        <v>86</v>
      </c>
      <c r="AV153" s="13" t="s">
        <v>86</v>
      </c>
      <c r="AW153" s="13" t="s">
        <v>31</v>
      </c>
      <c r="AX153" s="13" t="s">
        <v>76</v>
      </c>
      <c r="AY153" s="153" t="s">
        <v>120</v>
      </c>
    </row>
    <row r="154" spans="2:65" s="12" customFormat="1">
      <c r="B154" s="145"/>
      <c r="D154" s="146" t="s">
        <v>129</v>
      </c>
      <c r="E154" s="147" t="s">
        <v>1</v>
      </c>
      <c r="F154" s="148" t="s">
        <v>167</v>
      </c>
      <c r="H154" s="147" t="s">
        <v>1</v>
      </c>
      <c r="I154" s="149"/>
      <c r="L154" s="145"/>
      <c r="M154" s="150"/>
      <c r="T154" s="151"/>
      <c r="AT154" s="147" t="s">
        <v>129</v>
      </c>
      <c r="AU154" s="147" t="s">
        <v>86</v>
      </c>
      <c r="AV154" s="12" t="s">
        <v>84</v>
      </c>
      <c r="AW154" s="12" t="s">
        <v>31</v>
      </c>
      <c r="AX154" s="12" t="s">
        <v>76</v>
      </c>
      <c r="AY154" s="147" t="s">
        <v>120</v>
      </c>
    </row>
    <row r="155" spans="2:65" s="13" customFormat="1">
      <c r="B155" s="152"/>
      <c r="D155" s="146" t="s">
        <v>129</v>
      </c>
      <c r="E155" s="153" t="s">
        <v>1</v>
      </c>
      <c r="F155" s="154" t="s">
        <v>168</v>
      </c>
      <c r="H155" s="155">
        <v>17.440000000000001</v>
      </c>
      <c r="I155" s="156"/>
      <c r="L155" s="152"/>
      <c r="M155" s="157"/>
      <c r="T155" s="158"/>
      <c r="AT155" s="153" t="s">
        <v>129</v>
      </c>
      <c r="AU155" s="153" t="s">
        <v>86</v>
      </c>
      <c r="AV155" s="13" t="s">
        <v>86</v>
      </c>
      <c r="AW155" s="13" t="s">
        <v>31</v>
      </c>
      <c r="AX155" s="13" t="s">
        <v>76</v>
      </c>
      <c r="AY155" s="153" t="s">
        <v>120</v>
      </c>
    </row>
    <row r="156" spans="2:65" s="14" customFormat="1">
      <c r="B156" s="159"/>
      <c r="D156" s="146" t="s">
        <v>129</v>
      </c>
      <c r="E156" s="160" t="s">
        <v>1</v>
      </c>
      <c r="F156" s="161" t="s">
        <v>132</v>
      </c>
      <c r="H156" s="162">
        <v>92.557000000000002</v>
      </c>
      <c r="I156" s="163"/>
      <c r="L156" s="159"/>
      <c r="M156" s="164"/>
      <c r="T156" s="165"/>
      <c r="AT156" s="160" t="s">
        <v>129</v>
      </c>
      <c r="AU156" s="160" t="s">
        <v>86</v>
      </c>
      <c r="AV156" s="14" t="s">
        <v>127</v>
      </c>
      <c r="AW156" s="14" t="s">
        <v>31</v>
      </c>
      <c r="AX156" s="14" t="s">
        <v>84</v>
      </c>
      <c r="AY156" s="160" t="s">
        <v>120</v>
      </c>
    </row>
    <row r="157" spans="2:65" s="1" customFormat="1" ht="16.5" customHeight="1">
      <c r="B157" s="32"/>
      <c r="C157" s="132" t="s">
        <v>169</v>
      </c>
      <c r="D157" s="132" t="s">
        <v>122</v>
      </c>
      <c r="E157" s="133" t="s">
        <v>170</v>
      </c>
      <c r="F157" s="134" t="s">
        <v>171</v>
      </c>
      <c r="G157" s="135" t="s">
        <v>172</v>
      </c>
      <c r="H157" s="136">
        <v>35.1</v>
      </c>
      <c r="I157" s="137"/>
      <c r="J157" s="138">
        <f>ROUND(I157*H157,2)</f>
        <v>0</v>
      </c>
      <c r="K157" s="134" t="s">
        <v>152</v>
      </c>
      <c r="L157" s="32"/>
      <c r="M157" s="139" t="s">
        <v>1</v>
      </c>
      <c r="N157" s="140" t="s">
        <v>41</v>
      </c>
      <c r="P157" s="141">
        <f>O157*H157</f>
        <v>0</v>
      </c>
      <c r="Q157" s="141">
        <v>0</v>
      </c>
      <c r="R157" s="141">
        <f>Q157*H157</f>
        <v>0</v>
      </c>
      <c r="S157" s="141">
        <v>0.112</v>
      </c>
      <c r="T157" s="142">
        <f>S157*H157</f>
        <v>3.9312</v>
      </c>
      <c r="AR157" s="143" t="s">
        <v>127</v>
      </c>
      <c r="AT157" s="143" t="s">
        <v>122</v>
      </c>
      <c r="AU157" s="143" t="s">
        <v>86</v>
      </c>
      <c r="AY157" s="17" t="s">
        <v>120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84</v>
      </c>
      <c r="BK157" s="144">
        <f>ROUND(I157*H157,2)</f>
        <v>0</v>
      </c>
      <c r="BL157" s="17" t="s">
        <v>127</v>
      </c>
      <c r="BM157" s="143" t="s">
        <v>173</v>
      </c>
    </row>
    <row r="158" spans="2:65" s="13" customFormat="1">
      <c r="B158" s="152"/>
      <c r="D158" s="146" t="s">
        <v>129</v>
      </c>
      <c r="E158" s="153" t="s">
        <v>1</v>
      </c>
      <c r="F158" s="154" t="s">
        <v>174</v>
      </c>
      <c r="H158" s="155">
        <v>4</v>
      </c>
      <c r="I158" s="156"/>
      <c r="L158" s="152"/>
      <c r="M158" s="157"/>
      <c r="T158" s="158"/>
      <c r="AT158" s="153" t="s">
        <v>129</v>
      </c>
      <c r="AU158" s="153" t="s">
        <v>86</v>
      </c>
      <c r="AV158" s="13" t="s">
        <v>86</v>
      </c>
      <c r="AW158" s="13" t="s">
        <v>31</v>
      </c>
      <c r="AX158" s="13" t="s">
        <v>76</v>
      </c>
      <c r="AY158" s="153" t="s">
        <v>120</v>
      </c>
    </row>
    <row r="159" spans="2:65" s="13" customFormat="1">
      <c r="B159" s="152"/>
      <c r="D159" s="146" t="s">
        <v>129</v>
      </c>
      <c r="E159" s="153" t="s">
        <v>1</v>
      </c>
      <c r="F159" s="154" t="s">
        <v>175</v>
      </c>
      <c r="H159" s="155">
        <v>20.3</v>
      </c>
      <c r="I159" s="156"/>
      <c r="L159" s="152"/>
      <c r="M159" s="157"/>
      <c r="T159" s="158"/>
      <c r="AT159" s="153" t="s">
        <v>129</v>
      </c>
      <c r="AU159" s="153" t="s">
        <v>86</v>
      </c>
      <c r="AV159" s="13" t="s">
        <v>86</v>
      </c>
      <c r="AW159" s="13" t="s">
        <v>31</v>
      </c>
      <c r="AX159" s="13" t="s">
        <v>76</v>
      </c>
      <c r="AY159" s="153" t="s">
        <v>120</v>
      </c>
    </row>
    <row r="160" spans="2:65" s="13" customFormat="1">
      <c r="B160" s="152"/>
      <c r="D160" s="146" t="s">
        <v>129</v>
      </c>
      <c r="E160" s="153" t="s">
        <v>1</v>
      </c>
      <c r="F160" s="154" t="s">
        <v>176</v>
      </c>
      <c r="H160" s="155">
        <v>10.8</v>
      </c>
      <c r="I160" s="156"/>
      <c r="L160" s="152"/>
      <c r="M160" s="157"/>
      <c r="T160" s="158"/>
      <c r="AT160" s="153" t="s">
        <v>129</v>
      </c>
      <c r="AU160" s="153" t="s">
        <v>86</v>
      </c>
      <c r="AV160" s="13" t="s">
        <v>86</v>
      </c>
      <c r="AW160" s="13" t="s">
        <v>31</v>
      </c>
      <c r="AX160" s="13" t="s">
        <v>76</v>
      </c>
      <c r="AY160" s="153" t="s">
        <v>120</v>
      </c>
    </row>
    <row r="161" spans="2:65" s="14" customFormat="1">
      <c r="B161" s="159"/>
      <c r="D161" s="146" t="s">
        <v>129</v>
      </c>
      <c r="E161" s="160" t="s">
        <v>1</v>
      </c>
      <c r="F161" s="161" t="s">
        <v>132</v>
      </c>
      <c r="H161" s="162">
        <v>35.1</v>
      </c>
      <c r="I161" s="163"/>
      <c r="L161" s="159"/>
      <c r="M161" s="164"/>
      <c r="T161" s="165"/>
      <c r="AT161" s="160" t="s">
        <v>129</v>
      </c>
      <c r="AU161" s="160" t="s">
        <v>86</v>
      </c>
      <c r="AV161" s="14" t="s">
        <v>127</v>
      </c>
      <c r="AW161" s="14" t="s">
        <v>31</v>
      </c>
      <c r="AX161" s="14" t="s">
        <v>84</v>
      </c>
      <c r="AY161" s="160" t="s">
        <v>120</v>
      </c>
    </row>
    <row r="162" spans="2:65" s="1" customFormat="1" ht="24.15" customHeight="1">
      <c r="B162" s="32"/>
      <c r="C162" s="132" t="s">
        <v>177</v>
      </c>
      <c r="D162" s="132" t="s">
        <v>122</v>
      </c>
      <c r="E162" s="133" t="s">
        <v>178</v>
      </c>
      <c r="F162" s="134" t="s">
        <v>621</v>
      </c>
      <c r="G162" s="135" t="s">
        <v>179</v>
      </c>
      <c r="H162" s="136">
        <v>2</v>
      </c>
      <c r="I162" s="137"/>
      <c r="J162" s="138">
        <f>ROUND(I162*H162,2)</f>
        <v>0</v>
      </c>
      <c r="K162" s="134" t="s">
        <v>1</v>
      </c>
      <c r="L162" s="32"/>
      <c r="M162" s="139" t="s">
        <v>1</v>
      </c>
      <c r="N162" s="140" t="s">
        <v>41</v>
      </c>
      <c r="P162" s="141">
        <f>O162*H162</f>
        <v>0</v>
      </c>
      <c r="Q162" s="141">
        <v>0</v>
      </c>
      <c r="R162" s="141">
        <f>Q162*H162</f>
        <v>0</v>
      </c>
      <c r="S162" s="141">
        <v>4.0000000000000001E-3</v>
      </c>
      <c r="T162" s="142">
        <f>S162*H162</f>
        <v>8.0000000000000002E-3</v>
      </c>
      <c r="AR162" s="143" t="s">
        <v>127</v>
      </c>
      <c r="AT162" s="143" t="s">
        <v>122</v>
      </c>
      <c r="AU162" s="143" t="s">
        <v>86</v>
      </c>
      <c r="AY162" s="17" t="s">
        <v>120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84</v>
      </c>
      <c r="BK162" s="144">
        <f>ROUND(I162*H162,2)</f>
        <v>0</v>
      </c>
      <c r="BL162" s="17" t="s">
        <v>127</v>
      </c>
      <c r="BM162" s="143" t="s">
        <v>180</v>
      </c>
    </row>
    <row r="163" spans="2:65" s="1" customFormat="1" ht="16.5" customHeight="1">
      <c r="B163" s="32"/>
      <c r="C163" s="132" t="s">
        <v>181</v>
      </c>
      <c r="D163" s="132" t="s">
        <v>122</v>
      </c>
      <c r="E163" s="133" t="s">
        <v>182</v>
      </c>
      <c r="F163" s="134" t="s">
        <v>183</v>
      </c>
      <c r="G163" s="135" t="s">
        <v>179</v>
      </c>
      <c r="H163" s="136">
        <v>2</v>
      </c>
      <c r="I163" s="137"/>
      <c r="J163" s="138">
        <f>ROUND(I163*H163,2)</f>
        <v>0</v>
      </c>
      <c r="K163" s="134" t="s">
        <v>126</v>
      </c>
      <c r="L163" s="32"/>
      <c r="M163" s="139" t="s">
        <v>1</v>
      </c>
      <c r="N163" s="140" t="s">
        <v>41</v>
      </c>
      <c r="P163" s="141">
        <f>O163*H163</f>
        <v>0</v>
      </c>
      <c r="Q163" s="141">
        <v>0</v>
      </c>
      <c r="R163" s="141">
        <f>Q163*H163</f>
        <v>0</v>
      </c>
      <c r="S163" s="141">
        <v>0.27600000000000002</v>
      </c>
      <c r="T163" s="142">
        <f>S163*H163</f>
        <v>0.55200000000000005</v>
      </c>
      <c r="AR163" s="143" t="s">
        <v>127</v>
      </c>
      <c r="AT163" s="143" t="s">
        <v>122</v>
      </c>
      <c r="AU163" s="143" t="s">
        <v>86</v>
      </c>
      <c r="AY163" s="17" t="s">
        <v>120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84</v>
      </c>
      <c r="BK163" s="144">
        <f>ROUND(I163*H163,2)</f>
        <v>0</v>
      </c>
      <c r="BL163" s="17" t="s">
        <v>127</v>
      </c>
      <c r="BM163" s="143" t="s">
        <v>184</v>
      </c>
    </row>
    <row r="164" spans="2:65" s="1" customFormat="1" ht="16.5" customHeight="1">
      <c r="B164" s="32"/>
      <c r="C164" s="132" t="s">
        <v>185</v>
      </c>
      <c r="D164" s="132" t="s">
        <v>122</v>
      </c>
      <c r="E164" s="133" t="s">
        <v>186</v>
      </c>
      <c r="F164" s="134" t="s">
        <v>187</v>
      </c>
      <c r="G164" s="135" t="s">
        <v>151</v>
      </c>
      <c r="H164" s="136">
        <v>0.378</v>
      </c>
      <c r="I164" s="137"/>
      <c r="J164" s="138">
        <f>ROUND(I164*H164,2)</f>
        <v>0</v>
      </c>
      <c r="K164" s="134" t="s">
        <v>126</v>
      </c>
      <c r="L164" s="32"/>
      <c r="M164" s="139" t="s">
        <v>1</v>
      </c>
      <c r="N164" s="140" t="s">
        <v>41</v>
      </c>
      <c r="P164" s="141">
        <f>O164*H164</f>
        <v>0</v>
      </c>
      <c r="Q164" s="141">
        <v>0</v>
      </c>
      <c r="R164" s="141">
        <f>Q164*H164</f>
        <v>0</v>
      </c>
      <c r="S164" s="141">
        <v>1.8</v>
      </c>
      <c r="T164" s="142">
        <f>S164*H164</f>
        <v>0.6804</v>
      </c>
      <c r="AR164" s="143" t="s">
        <v>127</v>
      </c>
      <c r="AT164" s="143" t="s">
        <v>122</v>
      </c>
      <c r="AU164" s="143" t="s">
        <v>86</v>
      </c>
      <c r="AY164" s="17" t="s">
        <v>120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84</v>
      </c>
      <c r="BK164" s="144">
        <f>ROUND(I164*H164,2)</f>
        <v>0</v>
      </c>
      <c r="BL164" s="17" t="s">
        <v>127</v>
      </c>
      <c r="BM164" s="143" t="s">
        <v>188</v>
      </c>
    </row>
    <row r="165" spans="2:65" s="13" customFormat="1">
      <c r="B165" s="152"/>
      <c r="D165" s="146" t="s">
        <v>129</v>
      </c>
      <c r="E165" s="153" t="s">
        <v>1</v>
      </c>
      <c r="F165" s="154" t="s">
        <v>189</v>
      </c>
      <c r="H165" s="155">
        <v>0.378</v>
      </c>
      <c r="I165" s="156"/>
      <c r="L165" s="152"/>
      <c r="M165" s="157"/>
      <c r="T165" s="158"/>
      <c r="AT165" s="153" t="s">
        <v>129</v>
      </c>
      <c r="AU165" s="153" t="s">
        <v>86</v>
      </c>
      <c r="AV165" s="13" t="s">
        <v>86</v>
      </c>
      <c r="AW165" s="13" t="s">
        <v>31</v>
      </c>
      <c r="AX165" s="13" t="s">
        <v>76</v>
      </c>
      <c r="AY165" s="153" t="s">
        <v>120</v>
      </c>
    </row>
    <row r="166" spans="2:65" s="14" customFormat="1">
      <c r="B166" s="159"/>
      <c r="D166" s="146" t="s">
        <v>129</v>
      </c>
      <c r="E166" s="160" t="s">
        <v>1</v>
      </c>
      <c r="F166" s="161" t="s">
        <v>132</v>
      </c>
      <c r="H166" s="162">
        <v>0.378</v>
      </c>
      <c r="I166" s="163"/>
      <c r="L166" s="159"/>
      <c r="M166" s="164"/>
      <c r="T166" s="165"/>
      <c r="AT166" s="160" t="s">
        <v>129</v>
      </c>
      <c r="AU166" s="160" t="s">
        <v>86</v>
      </c>
      <c r="AV166" s="14" t="s">
        <v>127</v>
      </c>
      <c r="AW166" s="14" t="s">
        <v>31</v>
      </c>
      <c r="AX166" s="14" t="s">
        <v>84</v>
      </c>
      <c r="AY166" s="160" t="s">
        <v>120</v>
      </c>
    </row>
    <row r="167" spans="2:65" s="1" customFormat="1" ht="16.5" customHeight="1">
      <c r="B167" s="32"/>
      <c r="C167" s="132" t="s">
        <v>190</v>
      </c>
      <c r="D167" s="132" t="s">
        <v>122</v>
      </c>
      <c r="E167" s="133" t="s">
        <v>191</v>
      </c>
      <c r="F167" s="134" t="s">
        <v>192</v>
      </c>
      <c r="G167" s="135" t="s">
        <v>125</v>
      </c>
      <c r="H167" s="136">
        <v>249.666</v>
      </c>
      <c r="I167" s="137"/>
      <c r="J167" s="138">
        <f>ROUND(I167*H167,2)</f>
        <v>0</v>
      </c>
      <c r="K167" s="134" t="s">
        <v>126</v>
      </c>
      <c r="L167" s="32"/>
      <c r="M167" s="139" t="s">
        <v>1</v>
      </c>
      <c r="N167" s="140" t="s">
        <v>41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127</v>
      </c>
      <c r="AT167" s="143" t="s">
        <v>122</v>
      </c>
      <c r="AU167" s="143" t="s">
        <v>86</v>
      </c>
      <c r="AY167" s="17" t="s">
        <v>120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84</v>
      </c>
      <c r="BK167" s="144">
        <f>ROUND(I167*H167,2)</f>
        <v>0</v>
      </c>
      <c r="BL167" s="17" t="s">
        <v>127</v>
      </c>
      <c r="BM167" s="143" t="s">
        <v>193</v>
      </c>
    </row>
    <row r="168" spans="2:65" s="12" customFormat="1">
      <c r="B168" s="145"/>
      <c r="D168" s="146" t="s">
        <v>129</v>
      </c>
      <c r="E168" s="147" t="s">
        <v>1</v>
      </c>
      <c r="F168" s="148" t="s">
        <v>194</v>
      </c>
      <c r="H168" s="147" t="s">
        <v>1</v>
      </c>
      <c r="I168" s="149"/>
      <c r="L168" s="145"/>
      <c r="M168" s="150"/>
      <c r="T168" s="151"/>
      <c r="AT168" s="147" t="s">
        <v>129</v>
      </c>
      <c r="AU168" s="147" t="s">
        <v>86</v>
      </c>
      <c r="AV168" s="12" t="s">
        <v>84</v>
      </c>
      <c r="AW168" s="12" t="s">
        <v>31</v>
      </c>
      <c r="AX168" s="12" t="s">
        <v>76</v>
      </c>
      <c r="AY168" s="147" t="s">
        <v>120</v>
      </c>
    </row>
    <row r="169" spans="2:65" s="13" customFormat="1">
      <c r="B169" s="152"/>
      <c r="D169" s="146" t="s">
        <v>129</v>
      </c>
      <c r="E169" s="153" t="s">
        <v>1</v>
      </c>
      <c r="F169" s="154" t="s">
        <v>195</v>
      </c>
      <c r="H169" s="155">
        <v>249.666</v>
      </c>
      <c r="I169" s="156"/>
      <c r="L169" s="152"/>
      <c r="M169" s="157"/>
      <c r="T169" s="158"/>
      <c r="AT169" s="153" t="s">
        <v>129</v>
      </c>
      <c r="AU169" s="153" t="s">
        <v>86</v>
      </c>
      <c r="AV169" s="13" t="s">
        <v>86</v>
      </c>
      <c r="AW169" s="13" t="s">
        <v>31</v>
      </c>
      <c r="AX169" s="13" t="s">
        <v>76</v>
      </c>
      <c r="AY169" s="153" t="s">
        <v>120</v>
      </c>
    </row>
    <row r="170" spans="2:65" s="14" customFormat="1">
      <c r="B170" s="159"/>
      <c r="D170" s="146" t="s">
        <v>129</v>
      </c>
      <c r="E170" s="160" t="s">
        <v>1</v>
      </c>
      <c r="F170" s="161" t="s">
        <v>132</v>
      </c>
      <c r="H170" s="162">
        <v>249.666</v>
      </c>
      <c r="I170" s="163"/>
      <c r="L170" s="159"/>
      <c r="M170" s="164"/>
      <c r="T170" s="165"/>
      <c r="AT170" s="160" t="s">
        <v>129</v>
      </c>
      <c r="AU170" s="160" t="s">
        <v>86</v>
      </c>
      <c r="AV170" s="14" t="s">
        <v>127</v>
      </c>
      <c r="AW170" s="14" t="s">
        <v>31</v>
      </c>
      <c r="AX170" s="14" t="s">
        <v>84</v>
      </c>
      <c r="AY170" s="160" t="s">
        <v>120</v>
      </c>
    </row>
    <row r="171" spans="2:65" s="1" customFormat="1" ht="16.5" customHeight="1">
      <c r="B171" s="32"/>
      <c r="C171" s="132" t="s">
        <v>147</v>
      </c>
      <c r="D171" s="132" t="s">
        <v>122</v>
      </c>
      <c r="E171" s="133" t="s">
        <v>196</v>
      </c>
      <c r="F171" s="134" t="s">
        <v>197</v>
      </c>
      <c r="G171" s="135" t="s">
        <v>125</v>
      </c>
      <c r="H171" s="136">
        <v>31.2</v>
      </c>
      <c r="I171" s="137"/>
      <c r="J171" s="138">
        <f>ROUND(I171*H171,2)</f>
        <v>0</v>
      </c>
      <c r="K171" s="134" t="s">
        <v>126</v>
      </c>
      <c r="L171" s="32"/>
      <c r="M171" s="139" t="s">
        <v>1</v>
      </c>
      <c r="N171" s="140" t="s">
        <v>41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127</v>
      </c>
      <c r="AT171" s="143" t="s">
        <v>122</v>
      </c>
      <c r="AU171" s="143" t="s">
        <v>86</v>
      </c>
      <c r="AY171" s="17" t="s">
        <v>120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84</v>
      </c>
      <c r="BK171" s="144">
        <f>ROUND(I171*H171,2)</f>
        <v>0</v>
      </c>
      <c r="BL171" s="17" t="s">
        <v>127</v>
      </c>
      <c r="BM171" s="143" t="s">
        <v>198</v>
      </c>
    </row>
    <row r="172" spans="2:65" s="12" customFormat="1">
      <c r="B172" s="145"/>
      <c r="D172" s="146" t="s">
        <v>129</v>
      </c>
      <c r="E172" s="147" t="s">
        <v>1</v>
      </c>
      <c r="F172" s="148" t="s">
        <v>199</v>
      </c>
      <c r="H172" s="147" t="s">
        <v>1</v>
      </c>
      <c r="I172" s="149"/>
      <c r="L172" s="145"/>
      <c r="M172" s="150"/>
      <c r="T172" s="151"/>
      <c r="AT172" s="147" t="s">
        <v>129</v>
      </c>
      <c r="AU172" s="147" t="s">
        <v>86</v>
      </c>
      <c r="AV172" s="12" t="s">
        <v>84</v>
      </c>
      <c r="AW172" s="12" t="s">
        <v>31</v>
      </c>
      <c r="AX172" s="12" t="s">
        <v>76</v>
      </c>
      <c r="AY172" s="147" t="s">
        <v>120</v>
      </c>
    </row>
    <row r="173" spans="2:65" s="13" customFormat="1">
      <c r="B173" s="152"/>
      <c r="D173" s="146" t="s">
        <v>129</v>
      </c>
      <c r="E173" s="153" t="s">
        <v>1</v>
      </c>
      <c r="F173" s="154" t="s">
        <v>200</v>
      </c>
      <c r="H173" s="155">
        <v>31.2</v>
      </c>
      <c r="I173" s="156"/>
      <c r="L173" s="152"/>
      <c r="M173" s="157"/>
      <c r="T173" s="158"/>
      <c r="AT173" s="153" t="s">
        <v>129</v>
      </c>
      <c r="AU173" s="153" t="s">
        <v>86</v>
      </c>
      <c r="AV173" s="13" t="s">
        <v>86</v>
      </c>
      <c r="AW173" s="13" t="s">
        <v>31</v>
      </c>
      <c r="AX173" s="13" t="s">
        <v>76</v>
      </c>
      <c r="AY173" s="153" t="s">
        <v>120</v>
      </c>
    </row>
    <row r="174" spans="2:65" s="14" customFormat="1">
      <c r="B174" s="159"/>
      <c r="D174" s="146" t="s">
        <v>129</v>
      </c>
      <c r="E174" s="160" t="s">
        <v>1</v>
      </c>
      <c r="F174" s="161" t="s">
        <v>132</v>
      </c>
      <c r="H174" s="162">
        <v>31.2</v>
      </c>
      <c r="I174" s="163"/>
      <c r="L174" s="159"/>
      <c r="M174" s="164"/>
      <c r="T174" s="165"/>
      <c r="AT174" s="160" t="s">
        <v>129</v>
      </c>
      <c r="AU174" s="160" t="s">
        <v>86</v>
      </c>
      <c r="AV174" s="14" t="s">
        <v>127</v>
      </c>
      <c r="AW174" s="14" t="s">
        <v>31</v>
      </c>
      <c r="AX174" s="14" t="s">
        <v>84</v>
      </c>
      <c r="AY174" s="160" t="s">
        <v>120</v>
      </c>
    </row>
    <row r="175" spans="2:65" s="1" customFormat="1" ht="24.15" customHeight="1">
      <c r="B175" s="32"/>
      <c r="C175" s="132" t="s">
        <v>201</v>
      </c>
      <c r="D175" s="132" t="s">
        <v>122</v>
      </c>
      <c r="E175" s="133" t="s">
        <v>202</v>
      </c>
      <c r="F175" s="134" t="s">
        <v>203</v>
      </c>
      <c r="G175" s="135" t="s">
        <v>204</v>
      </c>
      <c r="H175" s="136">
        <v>1</v>
      </c>
      <c r="I175" s="137"/>
      <c r="J175" s="138">
        <f>ROUND(I175*H175,2)</f>
        <v>0</v>
      </c>
      <c r="K175" s="134" t="s">
        <v>152</v>
      </c>
      <c r="L175" s="32"/>
      <c r="M175" s="139" t="s">
        <v>1</v>
      </c>
      <c r="N175" s="140" t="s">
        <v>41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127</v>
      </c>
      <c r="AT175" s="143" t="s">
        <v>122</v>
      </c>
      <c r="AU175" s="143" t="s">
        <v>86</v>
      </c>
      <c r="AY175" s="17" t="s">
        <v>120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84</v>
      </c>
      <c r="BK175" s="144">
        <f>ROUND(I175*H175,2)</f>
        <v>0</v>
      </c>
      <c r="BL175" s="17" t="s">
        <v>127</v>
      </c>
      <c r="BM175" s="143" t="s">
        <v>205</v>
      </c>
    </row>
    <row r="176" spans="2:65" s="11" customFormat="1" ht="22.95" customHeight="1">
      <c r="B176" s="120"/>
      <c r="D176" s="121" t="s">
        <v>75</v>
      </c>
      <c r="E176" s="130" t="s">
        <v>206</v>
      </c>
      <c r="F176" s="130" t="s">
        <v>207</v>
      </c>
      <c r="I176" s="123"/>
      <c r="J176" s="131">
        <f>BK176</f>
        <v>0</v>
      </c>
      <c r="L176" s="120"/>
      <c r="M176" s="125"/>
      <c r="P176" s="126">
        <f>SUM(P177:P183)</f>
        <v>0</v>
      </c>
      <c r="R176" s="126">
        <f>SUM(R177:R183)</f>
        <v>0</v>
      </c>
      <c r="T176" s="127">
        <f>SUM(T177:T183)</f>
        <v>0</v>
      </c>
      <c r="AR176" s="121" t="s">
        <v>84</v>
      </c>
      <c r="AT176" s="128" t="s">
        <v>75</v>
      </c>
      <c r="AU176" s="128" t="s">
        <v>84</v>
      </c>
      <c r="AY176" s="121" t="s">
        <v>120</v>
      </c>
      <c r="BK176" s="129">
        <f>SUM(BK177:BK183)</f>
        <v>0</v>
      </c>
    </row>
    <row r="177" spans="2:65" s="1" customFormat="1" ht="16.5" customHeight="1">
      <c r="B177" s="32"/>
      <c r="C177" s="132" t="s">
        <v>208</v>
      </c>
      <c r="D177" s="132" t="s">
        <v>122</v>
      </c>
      <c r="E177" s="133" t="s">
        <v>209</v>
      </c>
      <c r="F177" s="134" t="s">
        <v>210</v>
      </c>
      <c r="G177" s="135" t="s">
        <v>211</v>
      </c>
      <c r="H177" s="136">
        <v>294.80399999999997</v>
      </c>
      <c r="I177" s="137"/>
      <c r="J177" s="138">
        <f>ROUND(I177*H177,2)</f>
        <v>0</v>
      </c>
      <c r="K177" s="134" t="s">
        <v>126</v>
      </c>
      <c r="L177" s="32"/>
      <c r="M177" s="139" t="s">
        <v>1</v>
      </c>
      <c r="N177" s="140" t="s">
        <v>41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127</v>
      </c>
      <c r="AT177" s="143" t="s">
        <v>122</v>
      </c>
      <c r="AU177" s="143" t="s">
        <v>86</v>
      </c>
      <c r="AY177" s="17" t="s">
        <v>120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84</v>
      </c>
      <c r="BK177" s="144">
        <f>ROUND(I177*H177,2)</f>
        <v>0</v>
      </c>
      <c r="BL177" s="17" t="s">
        <v>127</v>
      </c>
      <c r="BM177" s="143" t="s">
        <v>212</v>
      </c>
    </row>
    <row r="178" spans="2:65" s="1" customFormat="1" ht="16.5" customHeight="1">
      <c r="B178" s="32"/>
      <c r="C178" s="132" t="s">
        <v>213</v>
      </c>
      <c r="D178" s="132" t="s">
        <v>122</v>
      </c>
      <c r="E178" s="133" t="s">
        <v>214</v>
      </c>
      <c r="F178" s="134" t="s">
        <v>215</v>
      </c>
      <c r="G178" s="135" t="s">
        <v>211</v>
      </c>
      <c r="H178" s="136">
        <v>294.80399999999997</v>
      </c>
      <c r="I178" s="137"/>
      <c r="J178" s="138">
        <f>ROUND(I178*H178,2)</f>
        <v>0</v>
      </c>
      <c r="K178" s="134" t="s">
        <v>126</v>
      </c>
      <c r="L178" s="32"/>
      <c r="M178" s="139" t="s">
        <v>1</v>
      </c>
      <c r="N178" s="140" t="s">
        <v>41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127</v>
      </c>
      <c r="AT178" s="143" t="s">
        <v>122</v>
      </c>
      <c r="AU178" s="143" t="s">
        <v>86</v>
      </c>
      <c r="AY178" s="17" t="s">
        <v>120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84</v>
      </c>
      <c r="BK178" s="144">
        <f>ROUND(I178*H178,2)</f>
        <v>0</v>
      </c>
      <c r="BL178" s="17" t="s">
        <v>127</v>
      </c>
      <c r="BM178" s="143" t="s">
        <v>216</v>
      </c>
    </row>
    <row r="179" spans="2:65" s="1" customFormat="1" ht="16.5" customHeight="1">
      <c r="B179" s="32"/>
      <c r="C179" s="132" t="s">
        <v>217</v>
      </c>
      <c r="D179" s="132" t="s">
        <v>122</v>
      </c>
      <c r="E179" s="133" t="s">
        <v>218</v>
      </c>
      <c r="F179" s="134" t="s">
        <v>219</v>
      </c>
      <c r="G179" s="135" t="s">
        <v>211</v>
      </c>
      <c r="H179" s="136">
        <v>4127.2560000000003</v>
      </c>
      <c r="I179" s="137"/>
      <c r="J179" s="138">
        <f>ROUND(I179*H179,2)</f>
        <v>0</v>
      </c>
      <c r="K179" s="134" t="s">
        <v>126</v>
      </c>
      <c r="L179" s="32"/>
      <c r="M179" s="139" t="s">
        <v>1</v>
      </c>
      <c r="N179" s="140" t="s">
        <v>41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127</v>
      </c>
      <c r="AT179" s="143" t="s">
        <v>122</v>
      </c>
      <c r="AU179" s="143" t="s">
        <v>86</v>
      </c>
      <c r="AY179" s="17" t="s">
        <v>120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84</v>
      </c>
      <c r="BK179" s="144">
        <f>ROUND(I179*H179,2)</f>
        <v>0</v>
      </c>
      <c r="BL179" s="17" t="s">
        <v>127</v>
      </c>
      <c r="BM179" s="143" t="s">
        <v>220</v>
      </c>
    </row>
    <row r="180" spans="2:65" s="1" customFormat="1" ht="28.8">
      <c r="B180" s="32"/>
      <c r="D180" s="146" t="s">
        <v>221</v>
      </c>
      <c r="F180" s="166" t="s">
        <v>222</v>
      </c>
      <c r="I180" s="167"/>
      <c r="L180" s="32"/>
      <c r="M180" s="168"/>
      <c r="T180" s="56"/>
      <c r="AT180" s="17" t="s">
        <v>221</v>
      </c>
      <c r="AU180" s="17" t="s">
        <v>86</v>
      </c>
    </row>
    <row r="181" spans="2:65" s="13" customFormat="1">
      <c r="B181" s="152"/>
      <c r="D181" s="146" t="s">
        <v>129</v>
      </c>
      <c r="E181" s="153" t="s">
        <v>1</v>
      </c>
      <c r="F181" s="154" t="s">
        <v>223</v>
      </c>
      <c r="H181" s="155">
        <v>4127.2560000000003</v>
      </c>
      <c r="I181" s="156"/>
      <c r="L181" s="152"/>
      <c r="M181" s="157"/>
      <c r="T181" s="158"/>
      <c r="AT181" s="153" t="s">
        <v>129</v>
      </c>
      <c r="AU181" s="153" t="s">
        <v>86</v>
      </c>
      <c r="AV181" s="13" t="s">
        <v>86</v>
      </c>
      <c r="AW181" s="13" t="s">
        <v>31</v>
      </c>
      <c r="AX181" s="13" t="s">
        <v>76</v>
      </c>
      <c r="AY181" s="153" t="s">
        <v>120</v>
      </c>
    </row>
    <row r="182" spans="2:65" s="14" customFormat="1">
      <c r="B182" s="159"/>
      <c r="D182" s="146" t="s">
        <v>129</v>
      </c>
      <c r="E182" s="160" t="s">
        <v>1</v>
      </c>
      <c r="F182" s="161" t="s">
        <v>132</v>
      </c>
      <c r="H182" s="162">
        <v>4127.2560000000003</v>
      </c>
      <c r="I182" s="163"/>
      <c r="L182" s="159"/>
      <c r="M182" s="164"/>
      <c r="T182" s="165"/>
      <c r="AT182" s="160" t="s">
        <v>129</v>
      </c>
      <c r="AU182" s="160" t="s">
        <v>86</v>
      </c>
      <c r="AV182" s="14" t="s">
        <v>127</v>
      </c>
      <c r="AW182" s="14" t="s">
        <v>31</v>
      </c>
      <c r="AX182" s="14" t="s">
        <v>84</v>
      </c>
      <c r="AY182" s="160" t="s">
        <v>120</v>
      </c>
    </row>
    <row r="183" spans="2:65" s="1" customFormat="1" ht="16.5" customHeight="1">
      <c r="B183" s="32"/>
      <c r="C183" s="132" t="s">
        <v>224</v>
      </c>
      <c r="D183" s="132" t="s">
        <v>122</v>
      </c>
      <c r="E183" s="133" t="s">
        <v>225</v>
      </c>
      <c r="F183" s="134" t="s">
        <v>226</v>
      </c>
      <c r="G183" s="135" t="s">
        <v>211</v>
      </c>
      <c r="H183" s="136">
        <v>294.80399999999997</v>
      </c>
      <c r="I183" s="137"/>
      <c r="J183" s="138">
        <f>ROUND(I183*H183,2)</f>
        <v>0</v>
      </c>
      <c r="K183" s="134" t="s">
        <v>152</v>
      </c>
      <c r="L183" s="32"/>
      <c r="M183" s="139" t="s">
        <v>1</v>
      </c>
      <c r="N183" s="140" t="s">
        <v>41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127</v>
      </c>
      <c r="AT183" s="143" t="s">
        <v>122</v>
      </c>
      <c r="AU183" s="143" t="s">
        <v>86</v>
      </c>
      <c r="AY183" s="17" t="s">
        <v>120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84</v>
      </c>
      <c r="BK183" s="144">
        <f>ROUND(I183*H183,2)</f>
        <v>0</v>
      </c>
      <c r="BL183" s="17" t="s">
        <v>127</v>
      </c>
      <c r="BM183" s="143" t="s">
        <v>227</v>
      </c>
    </row>
    <row r="184" spans="2:65" s="11" customFormat="1" ht="25.95" customHeight="1">
      <c r="B184" s="120"/>
      <c r="D184" s="121" t="s">
        <v>75</v>
      </c>
      <c r="E184" s="122" t="s">
        <v>228</v>
      </c>
      <c r="F184" s="122" t="s">
        <v>229</v>
      </c>
      <c r="I184" s="123"/>
      <c r="J184" s="124">
        <f>BK184</f>
        <v>0</v>
      </c>
      <c r="L184" s="120"/>
      <c r="M184" s="125"/>
      <c r="P184" s="126">
        <f>P185</f>
        <v>0</v>
      </c>
      <c r="R184" s="126">
        <f>R185</f>
        <v>0</v>
      </c>
      <c r="T184" s="127">
        <f>T185</f>
        <v>0</v>
      </c>
      <c r="AR184" s="121" t="s">
        <v>169</v>
      </c>
      <c r="AT184" s="128" t="s">
        <v>75</v>
      </c>
      <c r="AU184" s="128" t="s">
        <v>76</v>
      </c>
      <c r="AY184" s="121" t="s">
        <v>120</v>
      </c>
      <c r="BK184" s="129">
        <f>BK185</f>
        <v>0</v>
      </c>
    </row>
    <row r="185" spans="2:65" s="11" customFormat="1" ht="22.95" customHeight="1">
      <c r="B185" s="120"/>
      <c r="D185" s="121" t="s">
        <v>75</v>
      </c>
      <c r="E185" s="130" t="s">
        <v>230</v>
      </c>
      <c r="F185" s="130" t="s">
        <v>231</v>
      </c>
      <c r="I185" s="123"/>
      <c r="J185" s="131">
        <f>BK185</f>
        <v>0</v>
      </c>
      <c r="L185" s="120"/>
      <c r="M185" s="125"/>
      <c r="P185" s="126">
        <f>SUM(P186:P187)</f>
        <v>0</v>
      </c>
      <c r="R185" s="126">
        <f>SUM(R186:R187)</f>
        <v>0</v>
      </c>
      <c r="T185" s="127">
        <f>SUM(T186:T187)</f>
        <v>0</v>
      </c>
      <c r="AR185" s="121" t="s">
        <v>169</v>
      </c>
      <c r="AT185" s="128" t="s">
        <v>75</v>
      </c>
      <c r="AU185" s="128" t="s">
        <v>84</v>
      </c>
      <c r="AY185" s="121" t="s">
        <v>120</v>
      </c>
      <c r="BK185" s="129">
        <f>SUM(BK186:BK187)</f>
        <v>0</v>
      </c>
    </row>
    <row r="186" spans="2:65" s="1" customFormat="1" ht="37.950000000000003" customHeight="1">
      <c r="B186" s="32"/>
      <c r="C186" s="132" t="s">
        <v>8</v>
      </c>
      <c r="D186" s="132" t="s">
        <v>122</v>
      </c>
      <c r="E186" s="133" t="s">
        <v>232</v>
      </c>
      <c r="F186" s="134" t="s">
        <v>233</v>
      </c>
      <c r="G186" s="135" t="s">
        <v>234</v>
      </c>
      <c r="H186" s="169"/>
      <c r="I186" s="137"/>
      <c r="J186" s="138">
        <f>ROUND(I186*H186,2)</f>
        <v>0</v>
      </c>
      <c r="K186" s="134" t="s">
        <v>152</v>
      </c>
      <c r="L186" s="32"/>
      <c r="M186" s="139" t="s">
        <v>1</v>
      </c>
      <c r="N186" s="140" t="s">
        <v>41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235</v>
      </c>
      <c r="AT186" s="143" t="s">
        <v>122</v>
      </c>
      <c r="AU186" s="143" t="s">
        <v>86</v>
      </c>
      <c r="AY186" s="17" t="s">
        <v>120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84</v>
      </c>
      <c r="BK186" s="144">
        <f>ROUND(I186*H186,2)</f>
        <v>0</v>
      </c>
      <c r="BL186" s="17" t="s">
        <v>235</v>
      </c>
      <c r="BM186" s="143" t="s">
        <v>236</v>
      </c>
    </row>
    <row r="187" spans="2:65" s="1" customFormat="1" ht="19.2">
      <c r="B187" s="32"/>
      <c r="D187" s="146" t="s">
        <v>221</v>
      </c>
      <c r="F187" s="166" t="s">
        <v>237</v>
      </c>
      <c r="I187" s="167"/>
      <c r="L187" s="32"/>
      <c r="M187" s="170"/>
      <c r="N187" s="171"/>
      <c r="O187" s="171"/>
      <c r="P187" s="171"/>
      <c r="Q187" s="171"/>
      <c r="R187" s="171"/>
      <c r="S187" s="171"/>
      <c r="T187" s="172"/>
      <c r="AT187" s="17" t="s">
        <v>221</v>
      </c>
      <c r="AU187" s="17" t="s">
        <v>86</v>
      </c>
    </row>
    <row r="188" spans="2:65" s="1" customFormat="1" ht="6.9" customHeight="1">
      <c r="B188" s="44"/>
      <c r="C188" s="45"/>
      <c r="D188" s="45"/>
      <c r="E188" s="45"/>
      <c r="F188" s="45"/>
      <c r="G188" s="45"/>
      <c r="H188" s="45"/>
      <c r="I188" s="45"/>
      <c r="J188" s="45"/>
      <c r="K188" s="45"/>
      <c r="L188" s="32"/>
    </row>
  </sheetData>
  <sheetProtection algorithmName="SHA-512" hashValue="oKiyMW4KvlPuoR285k7wVzAXPud5JP3RFzzmK1u2n6cqULKdkYXgI2kx9peotaUVT7A0ZB2OS2SR7BYZ3n7yjA==" saltValue="Rc+UIbSyEMspsr3dkvOHRg==" spinCount="100000" sheet="1" objects="1" scenarios="1" formatColumns="0" formatRows="0" autoFilter="0"/>
  <autoFilter ref="C121:K187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65"/>
  <sheetViews>
    <sheetView showGridLines="0" workbookViewId="0">
      <selection activeCell="J444" sqref="J44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7" t="s">
        <v>89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9" t="str">
        <f>'Rekapitulace stavby'!K6</f>
        <v>Replika opěrné zídky k ulici Jaselská a Havlíčkova</v>
      </c>
      <c r="F7" s="230"/>
      <c r="G7" s="230"/>
      <c r="H7" s="230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01" t="s">
        <v>238</v>
      </c>
      <c r="F9" s="228"/>
      <c r="G9" s="228"/>
      <c r="H9" s="22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11. 9. 2022</v>
      </c>
      <c r="L12" s="32"/>
    </row>
    <row r="13" spans="2:46" s="1" customFormat="1" ht="10.95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26</v>
      </c>
      <c r="I21" s="27" t="s">
        <v>27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27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19.25" customHeight="1">
      <c r="B27" s="89"/>
      <c r="E27" s="224" t="s">
        <v>93</v>
      </c>
      <c r="F27" s="224"/>
      <c r="G27" s="224"/>
      <c r="H27" s="224"/>
      <c r="L27" s="89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36</v>
      </c>
      <c r="J30" s="66">
        <f>ROUND(J132, 2)</f>
        <v>0</v>
      </c>
      <c r="L30" s="32"/>
    </row>
    <row r="31" spans="2:12" s="1" customFormat="1" ht="6.9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" customHeight="1">
      <c r="B33" s="32"/>
      <c r="D33" s="55" t="s">
        <v>40</v>
      </c>
      <c r="E33" s="27" t="s">
        <v>41</v>
      </c>
      <c r="F33" s="91">
        <f>ROUND((SUM(BE132:BE464)),  2)</f>
        <v>0</v>
      </c>
      <c r="I33" s="92">
        <v>0.21</v>
      </c>
      <c r="J33" s="91">
        <f>ROUND(((SUM(BE132:BE464))*I33),  2)</f>
        <v>0</v>
      </c>
      <c r="L33" s="32"/>
    </row>
    <row r="34" spans="2:12" s="1" customFormat="1" ht="14.4" customHeight="1">
      <c r="B34" s="32"/>
      <c r="E34" s="27" t="s">
        <v>42</v>
      </c>
      <c r="F34" s="91">
        <f>ROUND((SUM(BF132:BF464)),  2)</f>
        <v>0</v>
      </c>
      <c r="I34" s="92">
        <v>0.15</v>
      </c>
      <c r="J34" s="91">
        <f>ROUND(((SUM(BF132:BF464))*I34),  2)</f>
        <v>0</v>
      </c>
      <c r="L34" s="32"/>
    </row>
    <row r="35" spans="2:12" s="1" customFormat="1" ht="14.4" hidden="1" customHeight="1">
      <c r="B35" s="32"/>
      <c r="E35" s="27" t="s">
        <v>43</v>
      </c>
      <c r="F35" s="91">
        <f>ROUND((SUM(BG132:BG464)),  2)</f>
        <v>0</v>
      </c>
      <c r="I35" s="92">
        <v>0.21</v>
      </c>
      <c r="J35" s="91">
        <f>0</f>
        <v>0</v>
      </c>
      <c r="L35" s="32"/>
    </row>
    <row r="36" spans="2:12" s="1" customFormat="1" ht="14.4" hidden="1" customHeight="1">
      <c r="B36" s="32"/>
      <c r="E36" s="27" t="s">
        <v>44</v>
      </c>
      <c r="F36" s="91">
        <f>ROUND((SUM(BH132:BH464)),  2)</f>
        <v>0</v>
      </c>
      <c r="I36" s="92">
        <v>0.15</v>
      </c>
      <c r="J36" s="91">
        <f>0</f>
        <v>0</v>
      </c>
      <c r="L36" s="32"/>
    </row>
    <row r="37" spans="2:12" s="1" customFormat="1" ht="14.4" hidden="1" customHeight="1">
      <c r="B37" s="32"/>
      <c r="E37" s="27" t="s">
        <v>45</v>
      </c>
      <c r="F37" s="91">
        <f>ROUND((SUM(BI132:BI464)),  2)</f>
        <v>0</v>
      </c>
      <c r="I37" s="92">
        <v>0</v>
      </c>
      <c r="J37" s="91">
        <f>0</f>
        <v>0</v>
      </c>
      <c r="L37" s="32"/>
    </row>
    <row r="38" spans="2:12" s="1" customFormat="1" ht="6.9" customHeight="1">
      <c r="B38" s="32"/>
      <c r="L38" s="32"/>
    </row>
    <row r="39" spans="2:12" s="1" customFormat="1" ht="25.35" customHeight="1">
      <c r="B39" s="32"/>
      <c r="C39" s="93"/>
      <c r="D39" s="94" t="s">
        <v>46</v>
      </c>
      <c r="E39" s="57"/>
      <c r="F39" s="57"/>
      <c r="G39" s="95" t="s">
        <v>47</v>
      </c>
      <c r="H39" s="96" t="s">
        <v>48</v>
      </c>
      <c r="I39" s="57"/>
      <c r="J39" s="97">
        <f>SUM(J30:J37)</f>
        <v>0</v>
      </c>
      <c r="K39" s="98"/>
      <c r="L39" s="32"/>
    </row>
    <row r="40" spans="2:12" s="1" customFormat="1" ht="14.4" customHeight="1">
      <c r="B40" s="32"/>
      <c r="L40" s="32"/>
    </row>
    <row r="41" spans="2:12" ht="14.4" customHeight="1">
      <c r="B41" s="20"/>
      <c r="L41" s="20"/>
    </row>
    <row r="42" spans="2:12" ht="14.4" customHeight="1">
      <c r="B42" s="20"/>
      <c r="L42" s="20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3" t="s">
        <v>51</v>
      </c>
      <c r="E61" s="34"/>
      <c r="F61" s="99" t="s">
        <v>52</v>
      </c>
      <c r="G61" s="43" t="s">
        <v>51</v>
      </c>
      <c r="H61" s="34"/>
      <c r="I61" s="34"/>
      <c r="J61" s="100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3" t="s">
        <v>51</v>
      </c>
      <c r="E76" s="34"/>
      <c r="F76" s="99" t="s">
        <v>52</v>
      </c>
      <c r="G76" s="43" t="s">
        <v>51</v>
      </c>
      <c r="H76" s="34"/>
      <c r="I76" s="34"/>
      <c r="J76" s="100" t="s">
        <v>52</v>
      </c>
      <c r="K76" s="34"/>
      <c r="L76" s="32"/>
    </row>
    <row r="77" spans="2:12" s="1" customFormat="1" ht="14.4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" customHeight="1">
      <c r="B82" s="32"/>
      <c r="C82" s="21" t="s">
        <v>94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29" t="str">
        <f>E7</f>
        <v>Replika opěrné zídky k ulici Jaselská a Havlíčkova</v>
      </c>
      <c r="F85" s="230"/>
      <c r="G85" s="230"/>
      <c r="H85" s="230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01" t="str">
        <f>E9</f>
        <v>2022-010801.2 - Nové konstrukce</v>
      </c>
      <c r="F87" s="228"/>
      <c r="G87" s="228"/>
      <c r="H87" s="228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Mladá Boleslav</v>
      </c>
      <c r="I89" s="27" t="s">
        <v>22</v>
      </c>
      <c r="J89" s="52" t="str">
        <f>IF(J12="","",J12)</f>
        <v>11. 9. 2022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24</v>
      </c>
      <c r="F91" s="25" t="str">
        <f>E15</f>
        <v>Ing. Kateřina Čtvrtečková</v>
      </c>
      <c r="I91" s="27" t="s">
        <v>30</v>
      </c>
      <c r="J91" s="30" t="str">
        <f>E21</f>
        <v>Ing. Kateřina Čtvrtečková</v>
      </c>
      <c r="L91" s="32"/>
    </row>
    <row r="92" spans="2:47" s="1" customFormat="1" ht="15.15" customHeight="1">
      <c r="B92" s="32"/>
      <c r="C92" s="27" t="s">
        <v>28</v>
      </c>
      <c r="F92" s="25" t="str">
        <f>IF(E18="","",E18)</f>
        <v>Vyplň údaj</v>
      </c>
      <c r="I92" s="27" t="s">
        <v>32</v>
      </c>
      <c r="J92" s="30" t="str">
        <f>E24</f>
        <v>KAVRO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95</v>
      </c>
      <c r="D94" s="93"/>
      <c r="E94" s="93"/>
      <c r="F94" s="93"/>
      <c r="G94" s="93"/>
      <c r="H94" s="93"/>
      <c r="I94" s="93"/>
      <c r="J94" s="102" t="s">
        <v>96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5" customHeight="1">
      <c r="B96" s="32"/>
      <c r="C96" s="103" t="s">
        <v>97</v>
      </c>
      <c r="J96" s="66">
        <f>J132</f>
        <v>0</v>
      </c>
      <c r="L96" s="32"/>
      <c r="AU96" s="17" t="s">
        <v>98</v>
      </c>
    </row>
    <row r="97" spans="2:12" s="8" customFormat="1" ht="24.9" customHeight="1">
      <c r="B97" s="104"/>
      <c r="D97" s="105" t="s">
        <v>99</v>
      </c>
      <c r="E97" s="106"/>
      <c r="F97" s="106"/>
      <c r="G97" s="106"/>
      <c r="H97" s="106"/>
      <c r="I97" s="106"/>
      <c r="J97" s="107">
        <f>J133</f>
        <v>0</v>
      </c>
      <c r="L97" s="104"/>
    </row>
    <row r="98" spans="2:12" s="9" customFormat="1" ht="19.95" customHeight="1">
      <c r="B98" s="108"/>
      <c r="D98" s="109" t="s">
        <v>100</v>
      </c>
      <c r="E98" s="110"/>
      <c r="F98" s="110"/>
      <c r="G98" s="110"/>
      <c r="H98" s="110"/>
      <c r="I98" s="110"/>
      <c r="J98" s="111">
        <f>J134</f>
        <v>0</v>
      </c>
      <c r="L98" s="108"/>
    </row>
    <row r="99" spans="2:12" s="9" customFormat="1" ht="19.95" customHeight="1">
      <c r="B99" s="108"/>
      <c r="D99" s="109" t="s">
        <v>239</v>
      </c>
      <c r="E99" s="110"/>
      <c r="F99" s="110"/>
      <c r="G99" s="110"/>
      <c r="H99" s="110"/>
      <c r="I99" s="110"/>
      <c r="J99" s="111">
        <f>J192</f>
        <v>0</v>
      </c>
      <c r="L99" s="108"/>
    </row>
    <row r="100" spans="2:12" s="9" customFormat="1" ht="19.95" customHeight="1">
      <c r="B100" s="108"/>
      <c r="D100" s="109" t="s">
        <v>240</v>
      </c>
      <c r="E100" s="110"/>
      <c r="F100" s="110"/>
      <c r="G100" s="110"/>
      <c r="H100" s="110"/>
      <c r="I100" s="110"/>
      <c r="J100" s="111">
        <f>J201</f>
        <v>0</v>
      </c>
      <c r="L100" s="108"/>
    </row>
    <row r="101" spans="2:12" s="9" customFormat="1" ht="19.95" customHeight="1">
      <c r="B101" s="108"/>
      <c r="D101" s="109" t="s">
        <v>241</v>
      </c>
      <c r="E101" s="110"/>
      <c r="F101" s="110"/>
      <c r="G101" s="110"/>
      <c r="H101" s="110"/>
      <c r="I101" s="110"/>
      <c r="J101" s="111">
        <f>J292</f>
        <v>0</v>
      </c>
      <c r="L101" s="108"/>
    </row>
    <row r="102" spans="2:12" s="9" customFormat="1" ht="19.95" customHeight="1">
      <c r="B102" s="108"/>
      <c r="D102" s="109" t="s">
        <v>242</v>
      </c>
      <c r="E102" s="110"/>
      <c r="F102" s="110"/>
      <c r="G102" s="110"/>
      <c r="H102" s="110"/>
      <c r="I102" s="110"/>
      <c r="J102" s="111">
        <f>J307</f>
        <v>0</v>
      </c>
      <c r="L102" s="108"/>
    </row>
    <row r="103" spans="2:12" s="9" customFormat="1" ht="19.95" customHeight="1">
      <c r="B103" s="108"/>
      <c r="D103" s="109" t="s">
        <v>243</v>
      </c>
      <c r="E103" s="110"/>
      <c r="F103" s="110"/>
      <c r="G103" s="110"/>
      <c r="H103" s="110"/>
      <c r="I103" s="110"/>
      <c r="J103" s="111">
        <f>J335</f>
        <v>0</v>
      </c>
      <c r="L103" s="108"/>
    </row>
    <row r="104" spans="2:12" s="9" customFormat="1" ht="19.95" customHeight="1">
      <c r="B104" s="108"/>
      <c r="D104" s="109" t="s">
        <v>101</v>
      </c>
      <c r="E104" s="110"/>
      <c r="F104" s="110"/>
      <c r="G104" s="110"/>
      <c r="H104" s="110"/>
      <c r="I104" s="110"/>
      <c r="J104" s="111">
        <f>J357</f>
        <v>0</v>
      </c>
      <c r="L104" s="108"/>
    </row>
    <row r="105" spans="2:12" s="9" customFormat="1" ht="19.95" customHeight="1">
      <c r="B105" s="108"/>
      <c r="D105" s="109" t="s">
        <v>244</v>
      </c>
      <c r="E105" s="110"/>
      <c r="F105" s="110"/>
      <c r="G105" s="110"/>
      <c r="H105" s="110"/>
      <c r="I105" s="110"/>
      <c r="J105" s="111">
        <f>J366</f>
        <v>0</v>
      </c>
      <c r="L105" s="108"/>
    </row>
    <row r="106" spans="2:12" s="8" customFormat="1" ht="24.9" customHeight="1">
      <c r="B106" s="104"/>
      <c r="D106" s="105" t="s">
        <v>245</v>
      </c>
      <c r="E106" s="106"/>
      <c r="F106" s="106"/>
      <c r="G106" s="106"/>
      <c r="H106" s="106"/>
      <c r="I106" s="106"/>
      <c r="J106" s="107">
        <f>J368</f>
        <v>0</v>
      </c>
      <c r="L106" s="104"/>
    </row>
    <row r="107" spans="2:12" s="9" customFormat="1" ht="19.95" customHeight="1">
      <c r="B107" s="108"/>
      <c r="D107" s="109" t="s">
        <v>246</v>
      </c>
      <c r="E107" s="110"/>
      <c r="F107" s="110"/>
      <c r="G107" s="110"/>
      <c r="H107" s="110"/>
      <c r="I107" s="110"/>
      <c r="J107" s="111">
        <f>J369</f>
        <v>0</v>
      </c>
      <c r="L107" s="108"/>
    </row>
    <row r="108" spans="2:12" s="9" customFormat="1" ht="19.95" customHeight="1">
      <c r="B108" s="108"/>
      <c r="D108" s="109" t="s">
        <v>247</v>
      </c>
      <c r="E108" s="110"/>
      <c r="F108" s="110"/>
      <c r="G108" s="110"/>
      <c r="H108" s="110"/>
      <c r="I108" s="110"/>
      <c r="J108" s="111">
        <f>J425</f>
        <v>0</v>
      </c>
      <c r="L108" s="108"/>
    </row>
    <row r="109" spans="2:12" s="9" customFormat="1" ht="19.95" customHeight="1">
      <c r="B109" s="108"/>
      <c r="D109" s="109" t="s">
        <v>248</v>
      </c>
      <c r="E109" s="110"/>
      <c r="F109" s="110"/>
      <c r="G109" s="110"/>
      <c r="H109" s="110"/>
      <c r="I109" s="110"/>
      <c r="J109" s="111">
        <f>J432</f>
        <v>0</v>
      </c>
      <c r="L109" s="108"/>
    </row>
    <row r="110" spans="2:12" s="9" customFormat="1" ht="19.95" customHeight="1">
      <c r="B110" s="108"/>
      <c r="D110" s="109" t="s">
        <v>249</v>
      </c>
      <c r="E110" s="110"/>
      <c r="F110" s="110"/>
      <c r="G110" s="110"/>
      <c r="H110" s="110"/>
      <c r="I110" s="110"/>
      <c r="J110" s="111">
        <f>J435</f>
        <v>0</v>
      </c>
      <c r="L110" s="108"/>
    </row>
    <row r="111" spans="2:12" s="8" customFormat="1" ht="24.9" customHeight="1">
      <c r="B111" s="104"/>
      <c r="D111" s="105" t="s">
        <v>103</v>
      </c>
      <c r="E111" s="106"/>
      <c r="F111" s="106"/>
      <c r="G111" s="106"/>
      <c r="H111" s="106"/>
      <c r="I111" s="106"/>
      <c r="J111" s="107">
        <f>J447</f>
        <v>0</v>
      </c>
      <c r="L111" s="104"/>
    </row>
    <row r="112" spans="2:12" s="9" customFormat="1" ht="19.95" customHeight="1">
      <c r="B112" s="108"/>
      <c r="D112" s="109" t="s">
        <v>104</v>
      </c>
      <c r="E112" s="110"/>
      <c r="F112" s="110"/>
      <c r="G112" s="110"/>
      <c r="H112" s="110"/>
      <c r="I112" s="110"/>
      <c r="J112" s="111">
        <f>J448</f>
        <v>0</v>
      </c>
      <c r="L112" s="108"/>
    </row>
    <row r="113" spans="2:12" s="1" customFormat="1" ht="21.75" customHeight="1">
      <c r="B113" s="32"/>
      <c r="L113" s="32"/>
    </row>
    <row r="114" spans="2:12" s="1" customFormat="1" ht="6.9" customHeight="1"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2"/>
    </row>
    <row r="118" spans="2:12" s="1" customFormat="1" ht="6.9" customHeight="1"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2"/>
    </row>
    <row r="119" spans="2:12" s="1" customFormat="1" ht="24.9" customHeight="1">
      <c r="B119" s="32"/>
      <c r="C119" s="21" t="s">
        <v>105</v>
      </c>
      <c r="L119" s="32"/>
    </row>
    <row r="120" spans="2:12" s="1" customFormat="1" ht="6.9" customHeight="1">
      <c r="B120" s="32"/>
      <c r="L120" s="32"/>
    </row>
    <row r="121" spans="2:12" s="1" customFormat="1" ht="12" customHeight="1">
      <c r="B121" s="32"/>
      <c r="C121" s="27" t="s">
        <v>16</v>
      </c>
      <c r="L121" s="32"/>
    </row>
    <row r="122" spans="2:12" s="1" customFormat="1" ht="16.5" customHeight="1">
      <c r="B122" s="32"/>
      <c r="E122" s="229" t="str">
        <f>E7</f>
        <v>Replika opěrné zídky k ulici Jaselská a Havlíčkova</v>
      </c>
      <c r="F122" s="230"/>
      <c r="G122" s="230"/>
      <c r="H122" s="230"/>
      <c r="L122" s="32"/>
    </row>
    <row r="123" spans="2:12" s="1" customFormat="1" ht="12" customHeight="1">
      <c r="B123" s="32"/>
      <c r="C123" s="27" t="s">
        <v>91</v>
      </c>
      <c r="L123" s="32"/>
    </row>
    <row r="124" spans="2:12" s="1" customFormat="1" ht="16.5" customHeight="1">
      <c r="B124" s="32"/>
      <c r="E124" s="201" t="str">
        <f>E9</f>
        <v>2022-010801.2 - Nové konstrukce</v>
      </c>
      <c r="F124" s="228"/>
      <c r="G124" s="228"/>
      <c r="H124" s="228"/>
      <c r="L124" s="32"/>
    </row>
    <row r="125" spans="2:12" s="1" customFormat="1" ht="6.9" customHeight="1">
      <c r="B125" s="32"/>
      <c r="L125" s="32"/>
    </row>
    <row r="126" spans="2:12" s="1" customFormat="1" ht="12" customHeight="1">
      <c r="B126" s="32"/>
      <c r="C126" s="27" t="s">
        <v>20</v>
      </c>
      <c r="F126" s="25" t="str">
        <f>F12</f>
        <v>Mladá Boleslav</v>
      </c>
      <c r="I126" s="27" t="s">
        <v>22</v>
      </c>
      <c r="J126" s="52" t="str">
        <f>IF(J12="","",J12)</f>
        <v>11. 9. 2022</v>
      </c>
      <c r="L126" s="32"/>
    </row>
    <row r="127" spans="2:12" s="1" customFormat="1" ht="6.9" customHeight="1">
      <c r="B127" s="32"/>
      <c r="L127" s="32"/>
    </row>
    <row r="128" spans="2:12" s="1" customFormat="1" ht="25.65" customHeight="1">
      <c r="B128" s="32"/>
      <c r="C128" s="27" t="s">
        <v>24</v>
      </c>
      <c r="F128" s="25" t="str">
        <f>E15</f>
        <v>Ing. Kateřina Čtvrtečková</v>
      </c>
      <c r="I128" s="27" t="s">
        <v>30</v>
      </c>
      <c r="J128" s="30" t="str">
        <f>E21</f>
        <v>Ing. Kateřina Čtvrtečková</v>
      </c>
      <c r="L128" s="32"/>
    </row>
    <row r="129" spans="2:65" s="1" customFormat="1" ht="15.15" customHeight="1">
      <c r="B129" s="32"/>
      <c r="C129" s="27" t="s">
        <v>28</v>
      </c>
      <c r="F129" s="25" t="str">
        <f>IF(E18="","",E18)</f>
        <v>Vyplň údaj</v>
      </c>
      <c r="I129" s="27" t="s">
        <v>32</v>
      </c>
      <c r="J129" s="30" t="str">
        <f>E24</f>
        <v>KAVRO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2"/>
      <c r="C131" s="113" t="s">
        <v>106</v>
      </c>
      <c r="D131" s="114" t="s">
        <v>61</v>
      </c>
      <c r="E131" s="114" t="s">
        <v>57</v>
      </c>
      <c r="F131" s="114" t="s">
        <v>58</v>
      </c>
      <c r="G131" s="114" t="s">
        <v>107</v>
      </c>
      <c r="H131" s="114" t="s">
        <v>108</v>
      </c>
      <c r="I131" s="114" t="s">
        <v>109</v>
      </c>
      <c r="J131" s="114" t="s">
        <v>96</v>
      </c>
      <c r="K131" s="115" t="s">
        <v>110</v>
      </c>
      <c r="L131" s="112"/>
      <c r="M131" s="59" t="s">
        <v>1</v>
      </c>
      <c r="N131" s="60" t="s">
        <v>40</v>
      </c>
      <c r="O131" s="60" t="s">
        <v>111</v>
      </c>
      <c r="P131" s="60" t="s">
        <v>112</v>
      </c>
      <c r="Q131" s="60" t="s">
        <v>113</v>
      </c>
      <c r="R131" s="60" t="s">
        <v>114</v>
      </c>
      <c r="S131" s="60" t="s">
        <v>115</v>
      </c>
      <c r="T131" s="61" t="s">
        <v>116</v>
      </c>
    </row>
    <row r="132" spans="2:65" s="1" customFormat="1" ht="22.95" customHeight="1">
      <c r="B132" s="32"/>
      <c r="C132" s="64" t="s">
        <v>117</v>
      </c>
      <c r="J132" s="116">
        <f>BK132</f>
        <v>0</v>
      </c>
      <c r="L132" s="32"/>
      <c r="M132" s="62"/>
      <c r="N132" s="53"/>
      <c r="O132" s="53"/>
      <c r="P132" s="117">
        <f>P133+P368+P447</f>
        <v>0</v>
      </c>
      <c r="Q132" s="53"/>
      <c r="R132" s="117">
        <f>R133+R368+R447</f>
        <v>101.41099532</v>
      </c>
      <c r="S132" s="53"/>
      <c r="T132" s="118">
        <f>T133+T368+T447</f>
        <v>0</v>
      </c>
      <c r="AT132" s="17" t="s">
        <v>75</v>
      </c>
      <c r="AU132" s="17" t="s">
        <v>98</v>
      </c>
      <c r="BK132" s="119">
        <f>BK133+BK368+BK447</f>
        <v>0</v>
      </c>
    </row>
    <row r="133" spans="2:65" s="11" customFormat="1" ht="25.95" customHeight="1">
      <c r="B133" s="120"/>
      <c r="D133" s="121" t="s">
        <v>75</v>
      </c>
      <c r="E133" s="122" t="s">
        <v>118</v>
      </c>
      <c r="F133" s="122" t="s">
        <v>119</v>
      </c>
      <c r="I133" s="123"/>
      <c r="J133" s="124">
        <f>BK133</f>
        <v>0</v>
      </c>
      <c r="L133" s="120"/>
      <c r="M133" s="125"/>
      <c r="P133" s="126">
        <f>P134+P192+P201+P292+P307+P335+P357+P366</f>
        <v>0</v>
      </c>
      <c r="R133" s="126">
        <f>R134+R192+R201+R292+R307+R335+R357+R366</f>
        <v>100.39300299999999</v>
      </c>
      <c r="T133" s="127">
        <f>T134+T192+T201+T292+T307+T335+T357+T366</f>
        <v>0</v>
      </c>
      <c r="AR133" s="121" t="s">
        <v>84</v>
      </c>
      <c r="AT133" s="128" t="s">
        <v>75</v>
      </c>
      <c r="AU133" s="128" t="s">
        <v>76</v>
      </c>
      <c r="AY133" s="121" t="s">
        <v>120</v>
      </c>
      <c r="BK133" s="129">
        <f>BK134+BK192+BK201+BK292+BK307+BK335+BK357+BK366</f>
        <v>0</v>
      </c>
    </row>
    <row r="134" spans="2:65" s="11" customFormat="1" ht="22.95" customHeight="1">
      <c r="B134" s="120"/>
      <c r="D134" s="121" t="s">
        <v>75</v>
      </c>
      <c r="E134" s="130" t="s">
        <v>84</v>
      </c>
      <c r="F134" s="130" t="s">
        <v>121</v>
      </c>
      <c r="I134" s="123"/>
      <c r="J134" s="131">
        <f>BK134</f>
        <v>0</v>
      </c>
      <c r="L134" s="120"/>
      <c r="M134" s="125"/>
      <c r="P134" s="126">
        <f>SUM(P135:P191)</f>
        <v>0</v>
      </c>
      <c r="R134" s="126">
        <f>SUM(R135:R191)</f>
        <v>3.78</v>
      </c>
      <c r="T134" s="127">
        <f>SUM(T135:T191)</f>
        <v>0</v>
      </c>
      <c r="AR134" s="121" t="s">
        <v>84</v>
      </c>
      <c r="AT134" s="128" t="s">
        <v>75</v>
      </c>
      <c r="AU134" s="128" t="s">
        <v>84</v>
      </c>
      <c r="AY134" s="121" t="s">
        <v>120</v>
      </c>
      <c r="BK134" s="129">
        <f>SUM(BK135:BK191)</f>
        <v>0</v>
      </c>
    </row>
    <row r="135" spans="2:65" s="1" customFormat="1" ht="16.5" customHeight="1">
      <c r="B135" s="32"/>
      <c r="C135" s="132" t="s">
        <v>84</v>
      </c>
      <c r="D135" s="132" t="s">
        <v>122</v>
      </c>
      <c r="E135" s="133" t="s">
        <v>250</v>
      </c>
      <c r="F135" s="134" t="s">
        <v>251</v>
      </c>
      <c r="G135" s="135" t="s">
        <v>151</v>
      </c>
      <c r="H135" s="136">
        <v>12.15</v>
      </c>
      <c r="I135" s="137"/>
      <c r="J135" s="138">
        <f>ROUND(I135*H135,2)</f>
        <v>0</v>
      </c>
      <c r="K135" s="134" t="s">
        <v>126</v>
      </c>
      <c r="L135" s="32"/>
      <c r="M135" s="139" t="s">
        <v>1</v>
      </c>
      <c r="N135" s="140" t="s">
        <v>41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127</v>
      </c>
      <c r="AT135" s="143" t="s">
        <v>122</v>
      </c>
      <c r="AU135" s="143" t="s">
        <v>86</v>
      </c>
      <c r="AY135" s="17" t="s">
        <v>120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84</v>
      </c>
      <c r="BK135" s="144">
        <f>ROUND(I135*H135,2)</f>
        <v>0</v>
      </c>
      <c r="BL135" s="17" t="s">
        <v>127</v>
      </c>
      <c r="BM135" s="143" t="s">
        <v>252</v>
      </c>
    </row>
    <row r="136" spans="2:65" s="12" customFormat="1">
      <c r="B136" s="145"/>
      <c r="D136" s="146" t="s">
        <v>129</v>
      </c>
      <c r="E136" s="147" t="s">
        <v>1</v>
      </c>
      <c r="F136" s="148" t="s">
        <v>253</v>
      </c>
      <c r="H136" s="147" t="s">
        <v>1</v>
      </c>
      <c r="I136" s="149"/>
      <c r="L136" s="145"/>
      <c r="M136" s="150"/>
      <c r="T136" s="151"/>
      <c r="AT136" s="147" t="s">
        <v>129</v>
      </c>
      <c r="AU136" s="147" t="s">
        <v>86</v>
      </c>
      <c r="AV136" s="12" t="s">
        <v>84</v>
      </c>
      <c r="AW136" s="12" t="s">
        <v>31</v>
      </c>
      <c r="AX136" s="12" t="s">
        <v>76</v>
      </c>
      <c r="AY136" s="147" t="s">
        <v>120</v>
      </c>
    </row>
    <row r="137" spans="2:65" s="13" customFormat="1">
      <c r="B137" s="152"/>
      <c r="D137" s="146" t="s">
        <v>129</v>
      </c>
      <c r="E137" s="153" t="s">
        <v>1</v>
      </c>
      <c r="F137" s="154" t="s">
        <v>254</v>
      </c>
      <c r="H137" s="155">
        <v>12.15</v>
      </c>
      <c r="I137" s="156"/>
      <c r="L137" s="152"/>
      <c r="M137" s="157"/>
      <c r="T137" s="158"/>
      <c r="AT137" s="153" t="s">
        <v>129</v>
      </c>
      <c r="AU137" s="153" t="s">
        <v>86</v>
      </c>
      <c r="AV137" s="13" t="s">
        <v>86</v>
      </c>
      <c r="AW137" s="13" t="s">
        <v>31</v>
      </c>
      <c r="AX137" s="13" t="s">
        <v>76</v>
      </c>
      <c r="AY137" s="153" t="s">
        <v>120</v>
      </c>
    </row>
    <row r="138" spans="2:65" s="14" customFormat="1">
      <c r="B138" s="159"/>
      <c r="D138" s="146" t="s">
        <v>129</v>
      </c>
      <c r="E138" s="160" t="s">
        <v>1</v>
      </c>
      <c r="F138" s="161" t="s">
        <v>132</v>
      </c>
      <c r="H138" s="162">
        <v>12.15</v>
      </c>
      <c r="I138" s="163"/>
      <c r="L138" s="159"/>
      <c r="M138" s="164"/>
      <c r="T138" s="165"/>
      <c r="AT138" s="160" t="s">
        <v>129</v>
      </c>
      <c r="AU138" s="160" t="s">
        <v>86</v>
      </c>
      <c r="AV138" s="14" t="s">
        <v>127</v>
      </c>
      <c r="AW138" s="14" t="s">
        <v>31</v>
      </c>
      <c r="AX138" s="14" t="s">
        <v>84</v>
      </c>
      <c r="AY138" s="160" t="s">
        <v>120</v>
      </c>
    </row>
    <row r="139" spans="2:65" s="1" customFormat="1" ht="21.75" customHeight="1">
      <c r="B139" s="32"/>
      <c r="C139" s="132" t="s">
        <v>86</v>
      </c>
      <c r="D139" s="132" t="s">
        <v>122</v>
      </c>
      <c r="E139" s="133" t="s">
        <v>255</v>
      </c>
      <c r="F139" s="134" t="s">
        <v>256</v>
      </c>
      <c r="G139" s="135" t="s">
        <v>151</v>
      </c>
      <c r="H139" s="136">
        <v>169.131</v>
      </c>
      <c r="I139" s="137"/>
      <c r="J139" s="138">
        <f>ROUND(I139*H139,2)</f>
        <v>0</v>
      </c>
      <c r="K139" s="134" t="s">
        <v>126</v>
      </c>
      <c r="L139" s="32"/>
      <c r="M139" s="139" t="s">
        <v>1</v>
      </c>
      <c r="N139" s="140" t="s">
        <v>41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127</v>
      </c>
      <c r="AT139" s="143" t="s">
        <v>122</v>
      </c>
      <c r="AU139" s="143" t="s">
        <v>86</v>
      </c>
      <c r="AY139" s="17" t="s">
        <v>120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84</v>
      </c>
      <c r="BK139" s="144">
        <f>ROUND(I139*H139,2)</f>
        <v>0</v>
      </c>
      <c r="BL139" s="17" t="s">
        <v>127</v>
      </c>
      <c r="BM139" s="143" t="s">
        <v>257</v>
      </c>
    </row>
    <row r="140" spans="2:65" s="13" customFormat="1">
      <c r="B140" s="152"/>
      <c r="D140" s="146" t="s">
        <v>129</v>
      </c>
      <c r="E140" s="153" t="s">
        <v>1</v>
      </c>
      <c r="F140" s="154" t="s">
        <v>258</v>
      </c>
      <c r="H140" s="155">
        <v>39.325000000000003</v>
      </c>
      <c r="I140" s="156"/>
      <c r="L140" s="152"/>
      <c r="M140" s="157"/>
      <c r="T140" s="158"/>
      <c r="AT140" s="153" t="s">
        <v>129</v>
      </c>
      <c r="AU140" s="153" t="s">
        <v>86</v>
      </c>
      <c r="AV140" s="13" t="s">
        <v>86</v>
      </c>
      <c r="AW140" s="13" t="s">
        <v>31</v>
      </c>
      <c r="AX140" s="13" t="s">
        <v>76</v>
      </c>
      <c r="AY140" s="153" t="s">
        <v>120</v>
      </c>
    </row>
    <row r="141" spans="2:65" s="13" customFormat="1">
      <c r="B141" s="152"/>
      <c r="D141" s="146" t="s">
        <v>129</v>
      </c>
      <c r="E141" s="153" t="s">
        <v>1</v>
      </c>
      <c r="F141" s="154" t="s">
        <v>259</v>
      </c>
      <c r="H141" s="155">
        <v>25.652000000000001</v>
      </c>
      <c r="I141" s="156"/>
      <c r="L141" s="152"/>
      <c r="M141" s="157"/>
      <c r="T141" s="158"/>
      <c r="AT141" s="153" t="s">
        <v>129</v>
      </c>
      <c r="AU141" s="153" t="s">
        <v>86</v>
      </c>
      <c r="AV141" s="13" t="s">
        <v>86</v>
      </c>
      <c r="AW141" s="13" t="s">
        <v>31</v>
      </c>
      <c r="AX141" s="13" t="s">
        <v>76</v>
      </c>
      <c r="AY141" s="153" t="s">
        <v>120</v>
      </c>
    </row>
    <row r="142" spans="2:65" s="13" customFormat="1">
      <c r="B142" s="152"/>
      <c r="D142" s="146" t="s">
        <v>129</v>
      </c>
      <c r="E142" s="153" t="s">
        <v>1</v>
      </c>
      <c r="F142" s="154" t="s">
        <v>260</v>
      </c>
      <c r="H142" s="155">
        <v>9.0749999999999993</v>
      </c>
      <c r="I142" s="156"/>
      <c r="L142" s="152"/>
      <c r="M142" s="157"/>
      <c r="T142" s="158"/>
      <c r="AT142" s="153" t="s">
        <v>129</v>
      </c>
      <c r="AU142" s="153" t="s">
        <v>86</v>
      </c>
      <c r="AV142" s="13" t="s">
        <v>86</v>
      </c>
      <c r="AW142" s="13" t="s">
        <v>31</v>
      </c>
      <c r="AX142" s="13" t="s">
        <v>76</v>
      </c>
      <c r="AY142" s="153" t="s">
        <v>120</v>
      </c>
    </row>
    <row r="143" spans="2:65" s="13" customFormat="1">
      <c r="B143" s="152"/>
      <c r="D143" s="146" t="s">
        <v>129</v>
      </c>
      <c r="E143" s="153" t="s">
        <v>1</v>
      </c>
      <c r="F143" s="154" t="s">
        <v>261</v>
      </c>
      <c r="H143" s="155">
        <v>28.49</v>
      </c>
      <c r="I143" s="156"/>
      <c r="L143" s="152"/>
      <c r="M143" s="157"/>
      <c r="T143" s="158"/>
      <c r="AT143" s="153" t="s">
        <v>129</v>
      </c>
      <c r="AU143" s="153" t="s">
        <v>86</v>
      </c>
      <c r="AV143" s="13" t="s">
        <v>86</v>
      </c>
      <c r="AW143" s="13" t="s">
        <v>31</v>
      </c>
      <c r="AX143" s="13" t="s">
        <v>76</v>
      </c>
      <c r="AY143" s="153" t="s">
        <v>120</v>
      </c>
    </row>
    <row r="144" spans="2:65" s="13" customFormat="1">
      <c r="B144" s="152"/>
      <c r="D144" s="146" t="s">
        <v>129</v>
      </c>
      <c r="E144" s="153" t="s">
        <v>1</v>
      </c>
      <c r="F144" s="154" t="s">
        <v>262</v>
      </c>
      <c r="H144" s="155">
        <v>15.109</v>
      </c>
      <c r="I144" s="156"/>
      <c r="L144" s="152"/>
      <c r="M144" s="157"/>
      <c r="T144" s="158"/>
      <c r="AT144" s="153" t="s">
        <v>129</v>
      </c>
      <c r="AU144" s="153" t="s">
        <v>86</v>
      </c>
      <c r="AV144" s="13" t="s">
        <v>86</v>
      </c>
      <c r="AW144" s="13" t="s">
        <v>31</v>
      </c>
      <c r="AX144" s="13" t="s">
        <v>76</v>
      </c>
      <c r="AY144" s="153" t="s">
        <v>120</v>
      </c>
    </row>
    <row r="145" spans="2:65" s="13" customFormat="1">
      <c r="B145" s="152"/>
      <c r="D145" s="146" t="s">
        <v>129</v>
      </c>
      <c r="E145" s="153" t="s">
        <v>1</v>
      </c>
      <c r="F145" s="154" t="s">
        <v>263</v>
      </c>
      <c r="H145" s="155">
        <v>51.48</v>
      </c>
      <c r="I145" s="156"/>
      <c r="L145" s="152"/>
      <c r="M145" s="157"/>
      <c r="T145" s="158"/>
      <c r="AT145" s="153" t="s">
        <v>129</v>
      </c>
      <c r="AU145" s="153" t="s">
        <v>86</v>
      </c>
      <c r="AV145" s="13" t="s">
        <v>86</v>
      </c>
      <c r="AW145" s="13" t="s">
        <v>31</v>
      </c>
      <c r="AX145" s="13" t="s">
        <v>76</v>
      </c>
      <c r="AY145" s="153" t="s">
        <v>120</v>
      </c>
    </row>
    <row r="146" spans="2:65" s="14" customFormat="1">
      <c r="B146" s="159"/>
      <c r="D146" s="146" t="s">
        <v>129</v>
      </c>
      <c r="E146" s="160" t="s">
        <v>1</v>
      </c>
      <c r="F146" s="161" t="s">
        <v>132</v>
      </c>
      <c r="H146" s="162">
        <v>169.131</v>
      </c>
      <c r="I146" s="163"/>
      <c r="L146" s="159"/>
      <c r="M146" s="164"/>
      <c r="T146" s="165"/>
      <c r="AT146" s="160" t="s">
        <v>129</v>
      </c>
      <c r="AU146" s="160" t="s">
        <v>86</v>
      </c>
      <c r="AV146" s="14" t="s">
        <v>127</v>
      </c>
      <c r="AW146" s="14" t="s">
        <v>31</v>
      </c>
      <c r="AX146" s="14" t="s">
        <v>84</v>
      </c>
      <c r="AY146" s="160" t="s">
        <v>120</v>
      </c>
    </row>
    <row r="147" spans="2:65" s="1" customFormat="1" ht="16.5" customHeight="1">
      <c r="B147" s="32"/>
      <c r="C147" s="132" t="s">
        <v>141</v>
      </c>
      <c r="D147" s="132" t="s">
        <v>122</v>
      </c>
      <c r="E147" s="133" t="s">
        <v>264</v>
      </c>
      <c r="F147" s="134" t="s">
        <v>265</v>
      </c>
      <c r="G147" s="135" t="s">
        <v>151</v>
      </c>
      <c r="H147" s="136">
        <v>362.56200000000001</v>
      </c>
      <c r="I147" s="137"/>
      <c r="J147" s="138">
        <f>ROUND(I147*H147,2)</f>
        <v>0</v>
      </c>
      <c r="K147" s="134" t="s">
        <v>126</v>
      </c>
      <c r="L147" s="32"/>
      <c r="M147" s="139" t="s">
        <v>1</v>
      </c>
      <c r="N147" s="140" t="s">
        <v>41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127</v>
      </c>
      <c r="AT147" s="143" t="s">
        <v>122</v>
      </c>
      <c r="AU147" s="143" t="s">
        <v>86</v>
      </c>
      <c r="AY147" s="17" t="s">
        <v>120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84</v>
      </c>
      <c r="BK147" s="144">
        <f>ROUND(I147*H147,2)</f>
        <v>0</v>
      </c>
      <c r="BL147" s="17" t="s">
        <v>127</v>
      </c>
      <c r="BM147" s="143" t="s">
        <v>266</v>
      </c>
    </row>
    <row r="148" spans="2:65" s="12" customFormat="1">
      <c r="B148" s="145"/>
      <c r="D148" s="146" t="s">
        <v>129</v>
      </c>
      <c r="E148" s="147" t="s">
        <v>1</v>
      </c>
      <c r="F148" s="148" t="s">
        <v>267</v>
      </c>
      <c r="H148" s="147" t="s">
        <v>1</v>
      </c>
      <c r="I148" s="149"/>
      <c r="L148" s="145"/>
      <c r="M148" s="150"/>
      <c r="T148" s="151"/>
      <c r="AT148" s="147" t="s">
        <v>129</v>
      </c>
      <c r="AU148" s="147" t="s">
        <v>86</v>
      </c>
      <c r="AV148" s="12" t="s">
        <v>84</v>
      </c>
      <c r="AW148" s="12" t="s">
        <v>31</v>
      </c>
      <c r="AX148" s="12" t="s">
        <v>76</v>
      </c>
      <c r="AY148" s="147" t="s">
        <v>120</v>
      </c>
    </row>
    <row r="149" spans="2:65" s="13" customFormat="1">
      <c r="B149" s="152"/>
      <c r="D149" s="146" t="s">
        <v>129</v>
      </c>
      <c r="E149" s="153" t="s">
        <v>1</v>
      </c>
      <c r="F149" s="154" t="s">
        <v>268</v>
      </c>
      <c r="H149" s="155">
        <v>362.56200000000001</v>
      </c>
      <c r="I149" s="156"/>
      <c r="L149" s="152"/>
      <c r="M149" s="157"/>
      <c r="T149" s="158"/>
      <c r="AT149" s="153" t="s">
        <v>129</v>
      </c>
      <c r="AU149" s="153" t="s">
        <v>86</v>
      </c>
      <c r="AV149" s="13" t="s">
        <v>86</v>
      </c>
      <c r="AW149" s="13" t="s">
        <v>31</v>
      </c>
      <c r="AX149" s="13" t="s">
        <v>76</v>
      </c>
      <c r="AY149" s="153" t="s">
        <v>120</v>
      </c>
    </row>
    <row r="150" spans="2:65" s="14" customFormat="1">
      <c r="B150" s="159"/>
      <c r="D150" s="146" t="s">
        <v>129</v>
      </c>
      <c r="E150" s="160" t="s">
        <v>1</v>
      </c>
      <c r="F150" s="161" t="s">
        <v>132</v>
      </c>
      <c r="H150" s="162">
        <v>362.56200000000001</v>
      </c>
      <c r="I150" s="163"/>
      <c r="L150" s="159"/>
      <c r="M150" s="164"/>
      <c r="T150" s="165"/>
      <c r="AT150" s="160" t="s">
        <v>129</v>
      </c>
      <c r="AU150" s="160" t="s">
        <v>86</v>
      </c>
      <c r="AV150" s="14" t="s">
        <v>127</v>
      </c>
      <c r="AW150" s="14" t="s">
        <v>31</v>
      </c>
      <c r="AX150" s="14" t="s">
        <v>84</v>
      </c>
      <c r="AY150" s="160" t="s">
        <v>120</v>
      </c>
    </row>
    <row r="151" spans="2:65" s="1" customFormat="1" ht="16.5" customHeight="1">
      <c r="B151" s="32"/>
      <c r="C151" s="132" t="s">
        <v>127</v>
      </c>
      <c r="D151" s="132" t="s">
        <v>122</v>
      </c>
      <c r="E151" s="133" t="s">
        <v>269</v>
      </c>
      <c r="F151" s="134" t="s">
        <v>270</v>
      </c>
      <c r="G151" s="135" t="s">
        <v>151</v>
      </c>
      <c r="H151" s="136">
        <v>7.6879999999999997</v>
      </c>
      <c r="I151" s="137"/>
      <c r="J151" s="138">
        <f>ROUND(I151*H151,2)</f>
        <v>0</v>
      </c>
      <c r="K151" s="134" t="s">
        <v>126</v>
      </c>
      <c r="L151" s="32"/>
      <c r="M151" s="139" t="s">
        <v>1</v>
      </c>
      <c r="N151" s="140" t="s">
        <v>41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127</v>
      </c>
      <c r="AT151" s="143" t="s">
        <v>122</v>
      </c>
      <c r="AU151" s="143" t="s">
        <v>86</v>
      </c>
      <c r="AY151" s="17" t="s">
        <v>120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84</v>
      </c>
      <c r="BK151" s="144">
        <f>ROUND(I151*H151,2)</f>
        <v>0</v>
      </c>
      <c r="BL151" s="17" t="s">
        <v>127</v>
      </c>
      <c r="BM151" s="143" t="s">
        <v>271</v>
      </c>
    </row>
    <row r="152" spans="2:65" s="12" customFormat="1">
      <c r="B152" s="145"/>
      <c r="D152" s="146" t="s">
        <v>129</v>
      </c>
      <c r="E152" s="147" t="s">
        <v>1</v>
      </c>
      <c r="F152" s="148" t="s">
        <v>272</v>
      </c>
      <c r="H152" s="147" t="s">
        <v>1</v>
      </c>
      <c r="I152" s="149"/>
      <c r="L152" s="145"/>
      <c r="M152" s="150"/>
      <c r="T152" s="151"/>
      <c r="AT152" s="147" t="s">
        <v>129</v>
      </c>
      <c r="AU152" s="147" t="s">
        <v>86</v>
      </c>
      <c r="AV152" s="12" t="s">
        <v>84</v>
      </c>
      <c r="AW152" s="12" t="s">
        <v>31</v>
      </c>
      <c r="AX152" s="12" t="s">
        <v>76</v>
      </c>
      <c r="AY152" s="147" t="s">
        <v>120</v>
      </c>
    </row>
    <row r="153" spans="2:65" s="13" customFormat="1">
      <c r="B153" s="152"/>
      <c r="D153" s="146" t="s">
        <v>129</v>
      </c>
      <c r="E153" s="153" t="s">
        <v>1</v>
      </c>
      <c r="F153" s="154" t="s">
        <v>273</v>
      </c>
      <c r="H153" s="155">
        <v>1.8</v>
      </c>
      <c r="I153" s="156"/>
      <c r="L153" s="152"/>
      <c r="M153" s="157"/>
      <c r="T153" s="158"/>
      <c r="AT153" s="153" t="s">
        <v>129</v>
      </c>
      <c r="AU153" s="153" t="s">
        <v>86</v>
      </c>
      <c r="AV153" s="13" t="s">
        <v>86</v>
      </c>
      <c r="AW153" s="13" t="s">
        <v>31</v>
      </c>
      <c r="AX153" s="13" t="s">
        <v>76</v>
      </c>
      <c r="AY153" s="153" t="s">
        <v>120</v>
      </c>
    </row>
    <row r="154" spans="2:65" s="12" customFormat="1">
      <c r="B154" s="145"/>
      <c r="D154" s="146" t="s">
        <v>129</v>
      </c>
      <c r="E154" s="147" t="s">
        <v>1</v>
      </c>
      <c r="F154" s="148" t="s">
        <v>274</v>
      </c>
      <c r="H154" s="147" t="s">
        <v>1</v>
      </c>
      <c r="I154" s="149"/>
      <c r="L154" s="145"/>
      <c r="M154" s="150"/>
      <c r="T154" s="151"/>
      <c r="AT154" s="147" t="s">
        <v>129</v>
      </c>
      <c r="AU154" s="147" t="s">
        <v>86</v>
      </c>
      <c r="AV154" s="12" t="s">
        <v>84</v>
      </c>
      <c r="AW154" s="12" t="s">
        <v>31</v>
      </c>
      <c r="AX154" s="12" t="s">
        <v>76</v>
      </c>
      <c r="AY154" s="147" t="s">
        <v>120</v>
      </c>
    </row>
    <row r="155" spans="2:65" s="13" customFormat="1">
      <c r="B155" s="152"/>
      <c r="D155" s="146" t="s">
        <v>129</v>
      </c>
      <c r="E155" s="153" t="s">
        <v>1</v>
      </c>
      <c r="F155" s="154" t="s">
        <v>275</v>
      </c>
      <c r="H155" s="155">
        <v>5.8879999999999999</v>
      </c>
      <c r="I155" s="156"/>
      <c r="L155" s="152"/>
      <c r="M155" s="157"/>
      <c r="T155" s="158"/>
      <c r="AT155" s="153" t="s">
        <v>129</v>
      </c>
      <c r="AU155" s="153" t="s">
        <v>86</v>
      </c>
      <c r="AV155" s="13" t="s">
        <v>86</v>
      </c>
      <c r="AW155" s="13" t="s">
        <v>31</v>
      </c>
      <c r="AX155" s="13" t="s">
        <v>76</v>
      </c>
      <c r="AY155" s="153" t="s">
        <v>120</v>
      </c>
    </row>
    <row r="156" spans="2:65" s="14" customFormat="1">
      <c r="B156" s="159"/>
      <c r="D156" s="146" t="s">
        <v>129</v>
      </c>
      <c r="E156" s="160" t="s">
        <v>1</v>
      </c>
      <c r="F156" s="161" t="s">
        <v>132</v>
      </c>
      <c r="H156" s="162">
        <v>7.6879999999999997</v>
      </c>
      <c r="I156" s="163"/>
      <c r="L156" s="159"/>
      <c r="M156" s="164"/>
      <c r="T156" s="165"/>
      <c r="AT156" s="160" t="s">
        <v>129</v>
      </c>
      <c r="AU156" s="160" t="s">
        <v>86</v>
      </c>
      <c r="AV156" s="14" t="s">
        <v>127</v>
      </c>
      <c r="AW156" s="14" t="s">
        <v>31</v>
      </c>
      <c r="AX156" s="14" t="s">
        <v>84</v>
      </c>
      <c r="AY156" s="160" t="s">
        <v>120</v>
      </c>
    </row>
    <row r="157" spans="2:65" s="1" customFormat="1" ht="24.15" customHeight="1">
      <c r="B157" s="32"/>
      <c r="C157" s="132" t="s">
        <v>169</v>
      </c>
      <c r="D157" s="132" t="s">
        <v>122</v>
      </c>
      <c r="E157" s="133" t="s">
        <v>276</v>
      </c>
      <c r="F157" s="134" t="s">
        <v>277</v>
      </c>
      <c r="G157" s="135" t="s">
        <v>151</v>
      </c>
      <c r="H157" s="136">
        <v>38.44</v>
      </c>
      <c r="I157" s="137"/>
      <c r="J157" s="138">
        <f>ROUND(I157*H157,2)</f>
        <v>0</v>
      </c>
      <c r="K157" s="134" t="s">
        <v>126</v>
      </c>
      <c r="L157" s="32"/>
      <c r="M157" s="139" t="s">
        <v>1</v>
      </c>
      <c r="N157" s="140" t="s">
        <v>41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127</v>
      </c>
      <c r="AT157" s="143" t="s">
        <v>122</v>
      </c>
      <c r="AU157" s="143" t="s">
        <v>86</v>
      </c>
      <c r="AY157" s="17" t="s">
        <v>120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84</v>
      </c>
      <c r="BK157" s="144">
        <f>ROUND(I157*H157,2)</f>
        <v>0</v>
      </c>
      <c r="BL157" s="17" t="s">
        <v>127</v>
      </c>
      <c r="BM157" s="143" t="s">
        <v>278</v>
      </c>
    </row>
    <row r="158" spans="2:65" s="1" customFormat="1" ht="28.8">
      <c r="B158" s="32"/>
      <c r="D158" s="146" t="s">
        <v>221</v>
      </c>
      <c r="F158" s="166" t="s">
        <v>279</v>
      </c>
      <c r="I158" s="167"/>
      <c r="L158" s="32"/>
      <c r="M158" s="168"/>
      <c r="T158" s="56"/>
      <c r="AT158" s="17" t="s">
        <v>221</v>
      </c>
      <c r="AU158" s="17" t="s">
        <v>86</v>
      </c>
    </row>
    <row r="159" spans="2:65" s="13" customFormat="1">
      <c r="B159" s="152"/>
      <c r="D159" s="146" t="s">
        <v>129</v>
      </c>
      <c r="E159" s="153" t="s">
        <v>1</v>
      </c>
      <c r="F159" s="154" t="s">
        <v>280</v>
      </c>
      <c r="H159" s="155">
        <v>38.44</v>
      </c>
      <c r="I159" s="156"/>
      <c r="L159" s="152"/>
      <c r="M159" s="157"/>
      <c r="T159" s="158"/>
      <c r="AT159" s="153" t="s">
        <v>129</v>
      </c>
      <c r="AU159" s="153" t="s">
        <v>86</v>
      </c>
      <c r="AV159" s="13" t="s">
        <v>86</v>
      </c>
      <c r="AW159" s="13" t="s">
        <v>31</v>
      </c>
      <c r="AX159" s="13" t="s">
        <v>76</v>
      </c>
      <c r="AY159" s="153" t="s">
        <v>120</v>
      </c>
    </row>
    <row r="160" spans="2:65" s="14" customFormat="1">
      <c r="B160" s="159"/>
      <c r="D160" s="146" t="s">
        <v>129</v>
      </c>
      <c r="E160" s="160" t="s">
        <v>1</v>
      </c>
      <c r="F160" s="161" t="s">
        <v>132</v>
      </c>
      <c r="H160" s="162">
        <v>38.44</v>
      </c>
      <c r="I160" s="163"/>
      <c r="L160" s="159"/>
      <c r="M160" s="164"/>
      <c r="T160" s="165"/>
      <c r="AT160" s="160" t="s">
        <v>129</v>
      </c>
      <c r="AU160" s="160" t="s">
        <v>86</v>
      </c>
      <c r="AV160" s="14" t="s">
        <v>127</v>
      </c>
      <c r="AW160" s="14" t="s">
        <v>31</v>
      </c>
      <c r="AX160" s="14" t="s">
        <v>84</v>
      </c>
      <c r="AY160" s="160" t="s">
        <v>120</v>
      </c>
    </row>
    <row r="161" spans="2:65" s="1" customFormat="1" ht="16.5" customHeight="1">
      <c r="B161" s="32"/>
      <c r="C161" s="132" t="s">
        <v>181</v>
      </c>
      <c r="D161" s="132" t="s">
        <v>122</v>
      </c>
      <c r="E161" s="133" t="s">
        <v>281</v>
      </c>
      <c r="F161" s="134" t="s">
        <v>282</v>
      </c>
      <c r="G161" s="135" t="s">
        <v>151</v>
      </c>
      <c r="H161" s="136">
        <v>7.6879999999999997</v>
      </c>
      <c r="I161" s="137"/>
      <c r="J161" s="138">
        <f>ROUND(I161*H161,2)</f>
        <v>0</v>
      </c>
      <c r="K161" s="134" t="s">
        <v>126</v>
      </c>
      <c r="L161" s="32"/>
      <c r="M161" s="139" t="s">
        <v>1</v>
      </c>
      <c r="N161" s="140" t="s">
        <v>41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127</v>
      </c>
      <c r="AT161" s="143" t="s">
        <v>122</v>
      </c>
      <c r="AU161" s="143" t="s">
        <v>86</v>
      </c>
      <c r="AY161" s="17" t="s">
        <v>120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84</v>
      </c>
      <c r="BK161" s="144">
        <f>ROUND(I161*H161,2)</f>
        <v>0</v>
      </c>
      <c r="BL161" s="17" t="s">
        <v>127</v>
      </c>
      <c r="BM161" s="143" t="s">
        <v>283</v>
      </c>
    </row>
    <row r="162" spans="2:65" s="1" customFormat="1" ht="16.5" customHeight="1">
      <c r="B162" s="32"/>
      <c r="C162" s="132" t="s">
        <v>185</v>
      </c>
      <c r="D162" s="132" t="s">
        <v>122</v>
      </c>
      <c r="E162" s="133" t="s">
        <v>284</v>
      </c>
      <c r="F162" s="134" t="s">
        <v>285</v>
      </c>
      <c r="G162" s="135" t="s">
        <v>211</v>
      </c>
      <c r="H162" s="136">
        <v>13.837999999999999</v>
      </c>
      <c r="I162" s="137"/>
      <c r="J162" s="138">
        <f>ROUND(I162*H162,2)</f>
        <v>0</v>
      </c>
      <c r="K162" s="134" t="s">
        <v>126</v>
      </c>
      <c r="L162" s="32"/>
      <c r="M162" s="139" t="s">
        <v>1</v>
      </c>
      <c r="N162" s="140" t="s">
        <v>41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127</v>
      </c>
      <c r="AT162" s="143" t="s">
        <v>122</v>
      </c>
      <c r="AU162" s="143" t="s">
        <v>86</v>
      </c>
      <c r="AY162" s="17" t="s">
        <v>120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84</v>
      </c>
      <c r="BK162" s="144">
        <f>ROUND(I162*H162,2)</f>
        <v>0</v>
      </c>
      <c r="BL162" s="17" t="s">
        <v>127</v>
      </c>
      <c r="BM162" s="143" t="s">
        <v>286</v>
      </c>
    </row>
    <row r="163" spans="2:65" s="13" customFormat="1">
      <c r="B163" s="152"/>
      <c r="D163" s="146" t="s">
        <v>129</v>
      </c>
      <c r="E163" s="153" t="s">
        <v>1</v>
      </c>
      <c r="F163" s="154" t="s">
        <v>287</v>
      </c>
      <c r="H163" s="155">
        <v>13.837999999999999</v>
      </c>
      <c r="I163" s="156"/>
      <c r="L163" s="152"/>
      <c r="M163" s="157"/>
      <c r="T163" s="158"/>
      <c r="AT163" s="153" t="s">
        <v>129</v>
      </c>
      <c r="AU163" s="153" t="s">
        <v>86</v>
      </c>
      <c r="AV163" s="13" t="s">
        <v>86</v>
      </c>
      <c r="AW163" s="13" t="s">
        <v>31</v>
      </c>
      <c r="AX163" s="13" t="s">
        <v>84</v>
      </c>
      <c r="AY163" s="153" t="s">
        <v>120</v>
      </c>
    </row>
    <row r="164" spans="2:65" s="1" customFormat="1" ht="16.5" customHeight="1">
      <c r="B164" s="32"/>
      <c r="C164" s="132" t="s">
        <v>190</v>
      </c>
      <c r="D164" s="132" t="s">
        <v>122</v>
      </c>
      <c r="E164" s="133" t="s">
        <v>288</v>
      </c>
      <c r="F164" s="134" t="s">
        <v>289</v>
      </c>
      <c r="G164" s="135" t="s">
        <v>151</v>
      </c>
      <c r="H164" s="136">
        <v>188.96899999999999</v>
      </c>
      <c r="I164" s="137"/>
      <c r="J164" s="138">
        <f>ROUND(I164*H164,2)</f>
        <v>0</v>
      </c>
      <c r="K164" s="134" t="s">
        <v>126</v>
      </c>
      <c r="L164" s="32"/>
      <c r="M164" s="139" t="s">
        <v>1</v>
      </c>
      <c r="N164" s="140" t="s">
        <v>41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127</v>
      </c>
      <c r="AT164" s="143" t="s">
        <v>122</v>
      </c>
      <c r="AU164" s="143" t="s">
        <v>86</v>
      </c>
      <c r="AY164" s="17" t="s">
        <v>120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84</v>
      </c>
      <c r="BK164" s="144">
        <f>ROUND(I164*H164,2)</f>
        <v>0</v>
      </c>
      <c r="BL164" s="17" t="s">
        <v>127</v>
      </c>
      <c r="BM164" s="143" t="s">
        <v>290</v>
      </c>
    </row>
    <row r="165" spans="2:65" s="12" customFormat="1">
      <c r="B165" s="145"/>
      <c r="D165" s="146" t="s">
        <v>129</v>
      </c>
      <c r="E165" s="147" t="s">
        <v>1</v>
      </c>
      <c r="F165" s="148" t="s">
        <v>291</v>
      </c>
      <c r="H165" s="147" t="s">
        <v>1</v>
      </c>
      <c r="I165" s="149"/>
      <c r="L165" s="145"/>
      <c r="M165" s="150"/>
      <c r="T165" s="151"/>
      <c r="AT165" s="147" t="s">
        <v>129</v>
      </c>
      <c r="AU165" s="147" t="s">
        <v>86</v>
      </c>
      <c r="AV165" s="12" t="s">
        <v>84</v>
      </c>
      <c r="AW165" s="12" t="s">
        <v>31</v>
      </c>
      <c r="AX165" s="12" t="s">
        <v>76</v>
      </c>
      <c r="AY165" s="147" t="s">
        <v>120</v>
      </c>
    </row>
    <row r="166" spans="2:65" s="13" customFormat="1">
      <c r="B166" s="152"/>
      <c r="D166" s="146" t="s">
        <v>129</v>
      </c>
      <c r="E166" s="153" t="s">
        <v>1</v>
      </c>
      <c r="F166" s="154" t="s">
        <v>292</v>
      </c>
      <c r="H166" s="155">
        <v>188.96899999999999</v>
      </c>
      <c r="I166" s="156"/>
      <c r="L166" s="152"/>
      <c r="M166" s="157"/>
      <c r="T166" s="158"/>
      <c r="AT166" s="153" t="s">
        <v>129</v>
      </c>
      <c r="AU166" s="153" t="s">
        <v>86</v>
      </c>
      <c r="AV166" s="13" t="s">
        <v>86</v>
      </c>
      <c r="AW166" s="13" t="s">
        <v>31</v>
      </c>
      <c r="AX166" s="13" t="s">
        <v>76</v>
      </c>
      <c r="AY166" s="153" t="s">
        <v>120</v>
      </c>
    </row>
    <row r="167" spans="2:65" s="14" customFormat="1">
      <c r="B167" s="159"/>
      <c r="D167" s="146" t="s">
        <v>129</v>
      </c>
      <c r="E167" s="160" t="s">
        <v>1</v>
      </c>
      <c r="F167" s="161" t="s">
        <v>132</v>
      </c>
      <c r="H167" s="162">
        <v>188.96899999999999</v>
      </c>
      <c r="I167" s="163"/>
      <c r="L167" s="159"/>
      <c r="M167" s="164"/>
      <c r="T167" s="165"/>
      <c r="AT167" s="160" t="s">
        <v>129</v>
      </c>
      <c r="AU167" s="160" t="s">
        <v>86</v>
      </c>
      <c r="AV167" s="14" t="s">
        <v>127</v>
      </c>
      <c r="AW167" s="14" t="s">
        <v>31</v>
      </c>
      <c r="AX167" s="14" t="s">
        <v>84</v>
      </c>
      <c r="AY167" s="160" t="s">
        <v>120</v>
      </c>
    </row>
    <row r="168" spans="2:65" s="1" customFormat="1" ht="16.5" customHeight="1">
      <c r="B168" s="32"/>
      <c r="C168" s="132" t="s">
        <v>147</v>
      </c>
      <c r="D168" s="132" t="s">
        <v>122</v>
      </c>
      <c r="E168" s="133" t="s">
        <v>293</v>
      </c>
      <c r="F168" s="134" t="s">
        <v>294</v>
      </c>
      <c r="G168" s="135" t="s">
        <v>125</v>
      </c>
      <c r="H168" s="136">
        <v>82.344999999999999</v>
      </c>
      <c r="I168" s="137"/>
      <c r="J168" s="138">
        <f>ROUND(I168*H168,2)</f>
        <v>0</v>
      </c>
      <c r="K168" s="134" t="s">
        <v>152</v>
      </c>
      <c r="L168" s="32"/>
      <c r="M168" s="139" t="s">
        <v>1</v>
      </c>
      <c r="N168" s="140" t="s">
        <v>41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127</v>
      </c>
      <c r="AT168" s="143" t="s">
        <v>122</v>
      </c>
      <c r="AU168" s="143" t="s">
        <v>86</v>
      </c>
      <c r="AY168" s="17" t="s">
        <v>120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84</v>
      </c>
      <c r="BK168" s="144">
        <f>ROUND(I168*H168,2)</f>
        <v>0</v>
      </c>
      <c r="BL168" s="17" t="s">
        <v>127</v>
      </c>
      <c r="BM168" s="143" t="s">
        <v>295</v>
      </c>
    </row>
    <row r="169" spans="2:65" s="12" customFormat="1">
      <c r="B169" s="145"/>
      <c r="D169" s="146" t="s">
        <v>129</v>
      </c>
      <c r="E169" s="147" t="s">
        <v>1</v>
      </c>
      <c r="F169" s="148" t="s">
        <v>296</v>
      </c>
      <c r="H169" s="147" t="s">
        <v>1</v>
      </c>
      <c r="I169" s="149"/>
      <c r="L169" s="145"/>
      <c r="M169" s="150"/>
      <c r="T169" s="151"/>
      <c r="AT169" s="147" t="s">
        <v>129</v>
      </c>
      <c r="AU169" s="147" t="s">
        <v>86</v>
      </c>
      <c r="AV169" s="12" t="s">
        <v>84</v>
      </c>
      <c r="AW169" s="12" t="s">
        <v>31</v>
      </c>
      <c r="AX169" s="12" t="s">
        <v>76</v>
      </c>
      <c r="AY169" s="147" t="s">
        <v>120</v>
      </c>
    </row>
    <row r="170" spans="2:65" s="13" customFormat="1">
      <c r="B170" s="152"/>
      <c r="D170" s="146" t="s">
        <v>129</v>
      </c>
      <c r="E170" s="153" t="s">
        <v>1</v>
      </c>
      <c r="F170" s="154" t="s">
        <v>297</v>
      </c>
      <c r="H170" s="155">
        <v>24.15</v>
      </c>
      <c r="I170" s="156"/>
      <c r="L170" s="152"/>
      <c r="M170" s="157"/>
      <c r="T170" s="158"/>
      <c r="AT170" s="153" t="s">
        <v>129</v>
      </c>
      <c r="AU170" s="153" t="s">
        <v>86</v>
      </c>
      <c r="AV170" s="13" t="s">
        <v>86</v>
      </c>
      <c r="AW170" s="13" t="s">
        <v>31</v>
      </c>
      <c r="AX170" s="13" t="s">
        <v>76</v>
      </c>
      <c r="AY170" s="153" t="s">
        <v>120</v>
      </c>
    </row>
    <row r="171" spans="2:65" s="12" customFormat="1">
      <c r="B171" s="145"/>
      <c r="D171" s="146" t="s">
        <v>129</v>
      </c>
      <c r="E171" s="147" t="s">
        <v>1</v>
      </c>
      <c r="F171" s="148" t="s">
        <v>298</v>
      </c>
      <c r="H171" s="147" t="s">
        <v>1</v>
      </c>
      <c r="I171" s="149"/>
      <c r="L171" s="145"/>
      <c r="M171" s="150"/>
      <c r="T171" s="151"/>
      <c r="AT171" s="147" t="s">
        <v>129</v>
      </c>
      <c r="AU171" s="147" t="s">
        <v>86</v>
      </c>
      <c r="AV171" s="12" t="s">
        <v>84</v>
      </c>
      <c r="AW171" s="12" t="s">
        <v>31</v>
      </c>
      <c r="AX171" s="12" t="s">
        <v>76</v>
      </c>
      <c r="AY171" s="147" t="s">
        <v>120</v>
      </c>
    </row>
    <row r="172" spans="2:65" s="13" customFormat="1">
      <c r="B172" s="152"/>
      <c r="D172" s="146" t="s">
        <v>129</v>
      </c>
      <c r="E172" s="153" t="s">
        <v>1</v>
      </c>
      <c r="F172" s="154" t="s">
        <v>299</v>
      </c>
      <c r="H172" s="155">
        <v>2.95</v>
      </c>
      <c r="I172" s="156"/>
      <c r="L172" s="152"/>
      <c r="M172" s="157"/>
      <c r="T172" s="158"/>
      <c r="AT172" s="153" t="s">
        <v>129</v>
      </c>
      <c r="AU172" s="153" t="s">
        <v>86</v>
      </c>
      <c r="AV172" s="13" t="s">
        <v>86</v>
      </c>
      <c r="AW172" s="13" t="s">
        <v>31</v>
      </c>
      <c r="AX172" s="13" t="s">
        <v>76</v>
      </c>
      <c r="AY172" s="153" t="s">
        <v>120</v>
      </c>
    </row>
    <row r="173" spans="2:65" s="12" customFormat="1">
      <c r="B173" s="145"/>
      <c r="D173" s="146" t="s">
        <v>129</v>
      </c>
      <c r="E173" s="147" t="s">
        <v>1</v>
      </c>
      <c r="F173" s="148" t="s">
        <v>300</v>
      </c>
      <c r="H173" s="147" t="s">
        <v>1</v>
      </c>
      <c r="I173" s="149"/>
      <c r="L173" s="145"/>
      <c r="M173" s="150"/>
      <c r="T173" s="151"/>
      <c r="AT173" s="147" t="s">
        <v>129</v>
      </c>
      <c r="AU173" s="147" t="s">
        <v>86</v>
      </c>
      <c r="AV173" s="12" t="s">
        <v>84</v>
      </c>
      <c r="AW173" s="12" t="s">
        <v>31</v>
      </c>
      <c r="AX173" s="12" t="s">
        <v>76</v>
      </c>
      <c r="AY173" s="147" t="s">
        <v>120</v>
      </c>
    </row>
    <row r="174" spans="2:65" s="13" customFormat="1">
      <c r="B174" s="152"/>
      <c r="D174" s="146" t="s">
        <v>129</v>
      </c>
      <c r="E174" s="153" t="s">
        <v>1</v>
      </c>
      <c r="F174" s="154" t="s">
        <v>301</v>
      </c>
      <c r="H174" s="155">
        <v>55.244999999999997</v>
      </c>
      <c r="I174" s="156"/>
      <c r="L174" s="152"/>
      <c r="M174" s="157"/>
      <c r="T174" s="158"/>
      <c r="AT174" s="153" t="s">
        <v>129</v>
      </c>
      <c r="AU174" s="153" t="s">
        <v>86</v>
      </c>
      <c r="AV174" s="13" t="s">
        <v>86</v>
      </c>
      <c r="AW174" s="13" t="s">
        <v>31</v>
      </c>
      <c r="AX174" s="13" t="s">
        <v>76</v>
      </c>
      <c r="AY174" s="153" t="s">
        <v>120</v>
      </c>
    </row>
    <row r="175" spans="2:65" s="14" customFormat="1">
      <c r="B175" s="159"/>
      <c r="D175" s="146" t="s">
        <v>129</v>
      </c>
      <c r="E175" s="160" t="s">
        <v>1</v>
      </c>
      <c r="F175" s="161" t="s">
        <v>132</v>
      </c>
      <c r="H175" s="162">
        <v>82.344999999999999</v>
      </c>
      <c r="I175" s="163"/>
      <c r="L175" s="159"/>
      <c r="M175" s="164"/>
      <c r="T175" s="165"/>
      <c r="AT175" s="160" t="s">
        <v>129</v>
      </c>
      <c r="AU175" s="160" t="s">
        <v>86</v>
      </c>
      <c r="AV175" s="14" t="s">
        <v>127</v>
      </c>
      <c r="AW175" s="14" t="s">
        <v>31</v>
      </c>
      <c r="AX175" s="14" t="s">
        <v>84</v>
      </c>
      <c r="AY175" s="160" t="s">
        <v>120</v>
      </c>
    </row>
    <row r="176" spans="2:65" s="1" customFormat="1" ht="16.5" customHeight="1">
      <c r="B176" s="32"/>
      <c r="C176" s="132" t="s">
        <v>201</v>
      </c>
      <c r="D176" s="132" t="s">
        <v>122</v>
      </c>
      <c r="E176" s="133" t="s">
        <v>302</v>
      </c>
      <c r="F176" s="134" t="s">
        <v>303</v>
      </c>
      <c r="G176" s="135" t="s">
        <v>151</v>
      </c>
      <c r="H176" s="136">
        <v>181.28100000000001</v>
      </c>
      <c r="I176" s="137"/>
      <c r="J176" s="138">
        <f>ROUND(I176*H176,2)</f>
        <v>0</v>
      </c>
      <c r="K176" s="134" t="s">
        <v>126</v>
      </c>
      <c r="L176" s="32"/>
      <c r="M176" s="139" t="s">
        <v>1</v>
      </c>
      <c r="N176" s="140" t="s">
        <v>41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127</v>
      </c>
      <c r="AT176" s="143" t="s">
        <v>122</v>
      </c>
      <c r="AU176" s="143" t="s">
        <v>86</v>
      </c>
      <c r="AY176" s="17" t="s">
        <v>120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84</v>
      </c>
      <c r="BK176" s="144">
        <f>ROUND(I176*H176,2)</f>
        <v>0</v>
      </c>
      <c r="BL176" s="17" t="s">
        <v>127</v>
      </c>
      <c r="BM176" s="143" t="s">
        <v>304</v>
      </c>
    </row>
    <row r="177" spans="2:65" s="12" customFormat="1">
      <c r="B177" s="145"/>
      <c r="D177" s="146" t="s">
        <v>129</v>
      </c>
      <c r="E177" s="147" t="s">
        <v>1</v>
      </c>
      <c r="F177" s="148" t="s">
        <v>253</v>
      </c>
      <c r="H177" s="147" t="s">
        <v>1</v>
      </c>
      <c r="I177" s="149"/>
      <c r="L177" s="145"/>
      <c r="M177" s="150"/>
      <c r="T177" s="151"/>
      <c r="AT177" s="147" t="s">
        <v>129</v>
      </c>
      <c r="AU177" s="147" t="s">
        <v>86</v>
      </c>
      <c r="AV177" s="12" t="s">
        <v>84</v>
      </c>
      <c r="AW177" s="12" t="s">
        <v>31</v>
      </c>
      <c r="AX177" s="12" t="s">
        <v>76</v>
      </c>
      <c r="AY177" s="147" t="s">
        <v>120</v>
      </c>
    </row>
    <row r="178" spans="2:65" s="13" customFormat="1">
      <c r="B178" s="152"/>
      <c r="D178" s="146" t="s">
        <v>129</v>
      </c>
      <c r="E178" s="153" t="s">
        <v>1</v>
      </c>
      <c r="F178" s="154" t="s">
        <v>254</v>
      </c>
      <c r="H178" s="155">
        <v>12.15</v>
      </c>
      <c r="I178" s="156"/>
      <c r="L178" s="152"/>
      <c r="M178" s="157"/>
      <c r="T178" s="158"/>
      <c r="AT178" s="153" t="s">
        <v>129</v>
      </c>
      <c r="AU178" s="153" t="s">
        <v>86</v>
      </c>
      <c r="AV178" s="13" t="s">
        <v>86</v>
      </c>
      <c r="AW178" s="13" t="s">
        <v>31</v>
      </c>
      <c r="AX178" s="13" t="s">
        <v>76</v>
      </c>
      <c r="AY178" s="153" t="s">
        <v>120</v>
      </c>
    </row>
    <row r="179" spans="2:65" s="12" customFormat="1">
      <c r="B179" s="145"/>
      <c r="D179" s="146" t="s">
        <v>129</v>
      </c>
      <c r="E179" s="147" t="s">
        <v>1</v>
      </c>
      <c r="F179" s="148" t="s">
        <v>305</v>
      </c>
      <c r="H179" s="147" t="s">
        <v>1</v>
      </c>
      <c r="I179" s="149"/>
      <c r="L179" s="145"/>
      <c r="M179" s="150"/>
      <c r="T179" s="151"/>
      <c r="AT179" s="147" t="s">
        <v>129</v>
      </c>
      <c r="AU179" s="147" t="s">
        <v>86</v>
      </c>
      <c r="AV179" s="12" t="s">
        <v>84</v>
      </c>
      <c r="AW179" s="12" t="s">
        <v>31</v>
      </c>
      <c r="AX179" s="12" t="s">
        <v>76</v>
      </c>
      <c r="AY179" s="147" t="s">
        <v>120</v>
      </c>
    </row>
    <row r="180" spans="2:65" s="13" customFormat="1">
      <c r="B180" s="152"/>
      <c r="D180" s="146" t="s">
        <v>129</v>
      </c>
      <c r="E180" s="153" t="s">
        <v>1</v>
      </c>
      <c r="F180" s="154" t="s">
        <v>258</v>
      </c>
      <c r="H180" s="155">
        <v>39.325000000000003</v>
      </c>
      <c r="I180" s="156"/>
      <c r="L180" s="152"/>
      <c r="M180" s="157"/>
      <c r="T180" s="158"/>
      <c r="AT180" s="153" t="s">
        <v>129</v>
      </c>
      <c r="AU180" s="153" t="s">
        <v>86</v>
      </c>
      <c r="AV180" s="13" t="s">
        <v>86</v>
      </c>
      <c r="AW180" s="13" t="s">
        <v>31</v>
      </c>
      <c r="AX180" s="13" t="s">
        <v>76</v>
      </c>
      <c r="AY180" s="153" t="s">
        <v>120</v>
      </c>
    </row>
    <row r="181" spans="2:65" s="13" customFormat="1">
      <c r="B181" s="152"/>
      <c r="D181" s="146" t="s">
        <v>129</v>
      </c>
      <c r="E181" s="153" t="s">
        <v>1</v>
      </c>
      <c r="F181" s="154" t="s">
        <v>259</v>
      </c>
      <c r="H181" s="155">
        <v>25.652000000000001</v>
      </c>
      <c r="I181" s="156"/>
      <c r="L181" s="152"/>
      <c r="M181" s="157"/>
      <c r="T181" s="158"/>
      <c r="AT181" s="153" t="s">
        <v>129</v>
      </c>
      <c r="AU181" s="153" t="s">
        <v>86</v>
      </c>
      <c r="AV181" s="13" t="s">
        <v>86</v>
      </c>
      <c r="AW181" s="13" t="s">
        <v>31</v>
      </c>
      <c r="AX181" s="13" t="s">
        <v>76</v>
      </c>
      <c r="AY181" s="153" t="s">
        <v>120</v>
      </c>
    </row>
    <row r="182" spans="2:65" s="13" customFormat="1">
      <c r="B182" s="152"/>
      <c r="D182" s="146" t="s">
        <v>129</v>
      </c>
      <c r="E182" s="153" t="s">
        <v>1</v>
      </c>
      <c r="F182" s="154" t="s">
        <v>260</v>
      </c>
      <c r="H182" s="155">
        <v>9.0749999999999993</v>
      </c>
      <c r="I182" s="156"/>
      <c r="L182" s="152"/>
      <c r="M182" s="157"/>
      <c r="T182" s="158"/>
      <c r="AT182" s="153" t="s">
        <v>129</v>
      </c>
      <c r="AU182" s="153" t="s">
        <v>86</v>
      </c>
      <c r="AV182" s="13" t="s">
        <v>86</v>
      </c>
      <c r="AW182" s="13" t="s">
        <v>31</v>
      </c>
      <c r="AX182" s="13" t="s">
        <v>76</v>
      </c>
      <c r="AY182" s="153" t="s">
        <v>120</v>
      </c>
    </row>
    <row r="183" spans="2:65" s="13" customFormat="1">
      <c r="B183" s="152"/>
      <c r="D183" s="146" t="s">
        <v>129</v>
      </c>
      <c r="E183" s="153" t="s">
        <v>1</v>
      </c>
      <c r="F183" s="154" t="s">
        <v>261</v>
      </c>
      <c r="H183" s="155">
        <v>28.49</v>
      </c>
      <c r="I183" s="156"/>
      <c r="L183" s="152"/>
      <c r="M183" s="157"/>
      <c r="T183" s="158"/>
      <c r="AT183" s="153" t="s">
        <v>129</v>
      </c>
      <c r="AU183" s="153" t="s">
        <v>86</v>
      </c>
      <c r="AV183" s="13" t="s">
        <v>86</v>
      </c>
      <c r="AW183" s="13" t="s">
        <v>31</v>
      </c>
      <c r="AX183" s="13" t="s">
        <v>76</v>
      </c>
      <c r="AY183" s="153" t="s">
        <v>120</v>
      </c>
    </row>
    <row r="184" spans="2:65" s="13" customFormat="1">
      <c r="B184" s="152"/>
      <c r="D184" s="146" t="s">
        <v>129</v>
      </c>
      <c r="E184" s="153" t="s">
        <v>1</v>
      </c>
      <c r="F184" s="154" t="s">
        <v>262</v>
      </c>
      <c r="H184" s="155">
        <v>15.109</v>
      </c>
      <c r="I184" s="156"/>
      <c r="L184" s="152"/>
      <c r="M184" s="157"/>
      <c r="T184" s="158"/>
      <c r="AT184" s="153" t="s">
        <v>129</v>
      </c>
      <c r="AU184" s="153" t="s">
        <v>86</v>
      </c>
      <c r="AV184" s="13" t="s">
        <v>86</v>
      </c>
      <c r="AW184" s="13" t="s">
        <v>31</v>
      </c>
      <c r="AX184" s="13" t="s">
        <v>76</v>
      </c>
      <c r="AY184" s="153" t="s">
        <v>120</v>
      </c>
    </row>
    <row r="185" spans="2:65" s="13" customFormat="1">
      <c r="B185" s="152"/>
      <c r="D185" s="146" t="s">
        <v>129</v>
      </c>
      <c r="E185" s="153" t="s">
        <v>1</v>
      </c>
      <c r="F185" s="154" t="s">
        <v>263</v>
      </c>
      <c r="H185" s="155">
        <v>51.48</v>
      </c>
      <c r="I185" s="156"/>
      <c r="L185" s="152"/>
      <c r="M185" s="157"/>
      <c r="T185" s="158"/>
      <c r="AT185" s="153" t="s">
        <v>129</v>
      </c>
      <c r="AU185" s="153" t="s">
        <v>86</v>
      </c>
      <c r="AV185" s="13" t="s">
        <v>86</v>
      </c>
      <c r="AW185" s="13" t="s">
        <v>31</v>
      </c>
      <c r="AX185" s="13" t="s">
        <v>76</v>
      </c>
      <c r="AY185" s="153" t="s">
        <v>120</v>
      </c>
    </row>
    <row r="186" spans="2:65" s="14" customFormat="1">
      <c r="B186" s="159"/>
      <c r="D186" s="146" t="s">
        <v>129</v>
      </c>
      <c r="E186" s="160" t="s">
        <v>1</v>
      </c>
      <c r="F186" s="161" t="s">
        <v>132</v>
      </c>
      <c r="H186" s="162">
        <v>181.28100000000001</v>
      </c>
      <c r="I186" s="163"/>
      <c r="L186" s="159"/>
      <c r="M186" s="164"/>
      <c r="T186" s="165"/>
      <c r="AT186" s="160" t="s">
        <v>129</v>
      </c>
      <c r="AU186" s="160" t="s">
        <v>86</v>
      </c>
      <c r="AV186" s="14" t="s">
        <v>127</v>
      </c>
      <c r="AW186" s="14" t="s">
        <v>31</v>
      </c>
      <c r="AX186" s="14" t="s">
        <v>84</v>
      </c>
      <c r="AY186" s="160" t="s">
        <v>120</v>
      </c>
    </row>
    <row r="187" spans="2:65" s="1" customFormat="1" ht="16.5" customHeight="1">
      <c r="B187" s="32"/>
      <c r="C187" s="173" t="s">
        <v>208</v>
      </c>
      <c r="D187" s="173" t="s">
        <v>306</v>
      </c>
      <c r="E187" s="174" t="s">
        <v>307</v>
      </c>
      <c r="F187" s="175" t="s">
        <v>308</v>
      </c>
      <c r="G187" s="176" t="s">
        <v>211</v>
      </c>
      <c r="H187" s="177">
        <v>3.78</v>
      </c>
      <c r="I187" s="178"/>
      <c r="J187" s="179">
        <f>ROUND(I187*H187,2)</f>
        <v>0</v>
      </c>
      <c r="K187" s="175" t="s">
        <v>126</v>
      </c>
      <c r="L187" s="180"/>
      <c r="M187" s="181" t="s">
        <v>1</v>
      </c>
      <c r="N187" s="182" t="s">
        <v>41</v>
      </c>
      <c r="P187" s="141">
        <f>O187*H187</f>
        <v>0</v>
      </c>
      <c r="Q187" s="141">
        <v>1</v>
      </c>
      <c r="R187" s="141">
        <f>Q187*H187</f>
        <v>3.78</v>
      </c>
      <c r="S187" s="141">
        <v>0</v>
      </c>
      <c r="T187" s="142">
        <f>S187*H187</f>
        <v>0</v>
      </c>
      <c r="AR187" s="143" t="s">
        <v>190</v>
      </c>
      <c r="AT187" s="143" t="s">
        <v>306</v>
      </c>
      <c r="AU187" s="143" t="s">
        <v>86</v>
      </c>
      <c r="AY187" s="17" t="s">
        <v>120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84</v>
      </c>
      <c r="BK187" s="144">
        <f>ROUND(I187*H187,2)</f>
        <v>0</v>
      </c>
      <c r="BL187" s="17" t="s">
        <v>127</v>
      </c>
      <c r="BM187" s="143" t="s">
        <v>309</v>
      </c>
    </row>
    <row r="188" spans="2:65" s="12" customFormat="1">
      <c r="B188" s="145"/>
      <c r="D188" s="146" t="s">
        <v>129</v>
      </c>
      <c r="E188" s="147" t="s">
        <v>1</v>
      </c>
      <c r="F188" s="148" t="s">
        <v>272</v>
      </c>
      <c r="H188" s="147" t="s">
        <v>1</v>
      </c>
      <c r="I188" s="149"/>
      <c r="L188" s="145"/>
      <c r="M188" s="150"/>
      <c r="T188" s="151"/>
      <c r="AT188" s="147" t="s">
        <v>129</v>
      </c>
      <c r="AU188" s="147" t="s">
        <v>86</v>
      </c>
      <c r="AV188" s="12" t="s">
        <v>84</v>
      </c>
      <c r="AW188" s="12" t="s">
        <v>31</v>
      </c>
      <c r="AX188" s="12" t="s">
        <v>76</v>
      </c>
      <c r="AY188" s="147" t="s">
        <v>120</v>
      </c>
    </row>
    <row r="189" spans="2:65" s="13" customFormat="1">
      <c r="B189" s="152"/>
      <c r="D189" s="146" t="s">
        <v>129</v>
      </c>
      <c r="E189" s="153" t="s">
        <v>1</v>
      </c>
      <c r="F189" s="154" t="s">
        <v>310</v>
      </c>
      <c r="H189" s="155">
        <v>3.78</v>
      </c>
      <c r="I189" s="156"/>
      <c r="L189" s="152"/>
      <c r="M189" s="157"/>
      <c r="T189" s="158"/>
      <c r="AT189" s="153" t="s">
        <v>129</v>
      </c>
      <c r="AU189" s="153" t="s">
        <v>86</v>
      </c>
      <c r="AV189" s="13" t="s">
        <v>86</v>
      </c>
      <c r="AW189" s="13" t="s">
        <v>31</v>
      </c>
      <c r="AX189" s="13" t="s">
        <v>76</v>
      </c>
      <c r="AY189" s="153" t="s">
        <v>120</v>
      </c>
    </row>
    <row r="190" spans="2:65" s="14" customFormat="1">
      <c r="B190" s="159"/>
      <c r="D190" s="146" t="s">
        <v>129</v>
      </c>
      <c r="E190" s="160" t="s">
        <v>1</v>
      </c>
      <c r="F190" s="161" t="s">
        <v>132</v>
      </c>
      <c r="H190" s="162">
        <v>3.78</v>
      </c>
      <c r="I190" s="163"/>
      <c r="L190" s="159"/>
      <c r="M190" s="164"/>
      <c r="T190" s="165"/>
      <c r="AT190" s="160" t="s">
        <v>129</v>
      </c>
      <c r="AU190" s="160" t="s">
        <v>86</v>
      </c>
      <c r="AV190" s="14" t="s">
        <v>127</v>
      </c>
      <c r="AW190" s="14" t="s">
        <v>31</v>
      </c>
      <c r="AX190" s="14" t="s">
        <v>84</v>
      </c>
      <c r="AY190" s="160" t="s">
        <v>120</v>
      </c>
    </row>
    <row r="191" spans="2:65" s="1" customFormat="1" ht="24.15" customHeight="1">
      <c r="B191" s="32"/>
      <c r="C191" s="132" t="s">
        <v>213</v>
      </c>
      <c r="D191" s="132" t="s">
        <v>122</v>
      </c>
      <c r="E191" s="133" t="s">
        <v>311</v>
      </c>
      <c r="F191" s="134" t="s">
        <v>312</v>
      </c>
      <c r="G191" s="135" t="s">
        <v>204</v>
      </c>
      <c r="H191" s="136">
        <v>1</v>
      </c>
      <c r="I191" s="137"/>
      <c r="J191" s="138">
        <f>ROUND(I191*H191,2)</f>
        <v>0</v>
      </c>
      <c r="K191" s="134" t="s">
        <v>152</v>
      </c>
      <c r="L191" s="32"/>
      <c r="M191" s="139" t="s">
        <v>1</v>
      </c>
      <c r="N191" s="140" t="s">
        <v>41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127</v>
      </c>
      <c r="AT191" s="143" t="s">
        <v>122</v>
      </c>
      <c r="AU191" s="143" t="s">
        <v>86</v>
      </c>
      <c r="AY191" s="17" t="s">
        <v>120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84</v>
      </c>
      <c r="BK191" s="144">
        <f>ROUND(I191*H191,2)</f>
        <v>0</v>
      </c>
      <c r="BL191" s="17" t="s">
        <v>127</v>
      </c>
      <c r="BM191" s="143" t="s">
        <v>313</v>
      </c>
    </row>
    <row r="192" spans="2:65" s="11" customFormat="1" ht="22.95" customHeight="1">
      <c r="B192" s="120"/>
      <c r="D192" s="121" t="s">
        <v>75</v>
      </c>
      <c r="E192" s="130" t="s">
        <v>86</v>
      </c>
      <c r="F192" s="130" t="s">
        <v>314</v>
      </c>
      <c r="I192" s="123"/>
      <c r="J192" s="131">
        <f>BK192</f>
        <v>0</v>
      </c>
      <c r="L192" s="120"/>
      <c r="M192" s="125"/>
      <c r="P192" s="126">
        <f>SUM(P193:P200)</f>
        <v>0</v>
      </c>
      <c r="R192" s="126">
        <f>SUM(R193:R200)</f>
        <v>8.6423357599999999</v>
      </c>
      <c r="T192" s="127">
        <f>SUM(T193:T200)</f>
        <v>0</v>
      </c>
      <c r="AR192" s="121" t="s">
        <v>84</v>
      </c>
      <c r="AT192" s="128" t="s">
        <v>75</v>
      </c>
      <c r="AU192" s="128" t="s">
        <v>84</v>
      </c>
      <c r="AY192" s="121" t="s">
        <v>120</v>
      </c>
      <c r="BK192" s="129">
        <f>SUM(BK193:BK200)</f>
        <v>0</v>
      </c>
    </row>
    <row r="193" spans="2:65" s="1" customFormat="1" ht="24.15" customHeight="1">
      <c r="B193" s="32"/>
      <c r="C193" s="132" t="s">
        <v>217</v>
      </c>
      <c r="D193" s="132" t="s">
        <v>122</v>
      </c>
      <c r="E193" s="133" t="s">
        <v>315</v>
      </c>
      <c r="F193" s="134" t="s">
        <v>316</v>
      </c>
      <c r="G193" s="135" t="s">
        <v>172</v>
      </c>
      <c r="H193" s="136">
        <v>23.55</v>
      </c>
      <c r="I193" s="137"/>
      <c r="J193" s="138">
        <f>ROUND(I193*H193,2)</f>
        <v>0</v>
      </c>
      <c r="K193" s="134" t="s">
        <v>152</v>
      </c>
      <c r="L193" s="32"/>
      <c r="M193" s="139" t="s">
        <v>1</v>
      </c>
      <c r="N193" s="140" t="s">
        <v>41</v>
      </c>
      <c r="P193" s="141">
        <f>O193*H193</f>
        <v>0</v>
      </c>
      <c r="Q193" s="141">
        <v>0.20449000000000001</v>
      </c>
      <c r="R193" s="141">
        <f>Q193*H193</f>
        <v>4.8157395000000003</v>
      </c>
      <c r="S193" s="141">
        <v>0</v>
      </c>
      <c r="T193" s="142">
        <f>S193*H193</f>
        <v>0</v>
      </c>
      <c r="AR193" s="143" t="s">
        <v>127</v>
      </c>
      <c r="AT193" s="143" t="s">
        <v>122</v>
      </c>
      <c r="AU193" s="143" t="s">
        <v>86</v>
      </c>
      <c r="AY193" s="17" t="s">
        <v>120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84</v>
      </c>
      <c r="BK193" s="144">
        <f>ROUND(I193*H193,2)</f>
        <v>0</v>
      </c>
      <c r="BL193" s="17" t="s">
        <v>127</v>
      </c>
      <c r="BM193" s="143" t="s">
        <v>317</v>
      </c>
    </row>
    <row r="194" spans="2:65" s="12" customFormat="1">
      <c r="B194" s="145"/>
      <c r="D194" s="146" t="s">
        <v>129</v>
      </c>
      <c r="E194" s="147" t="s">
        <v>1</v>
      </c>
      <c r="F194" s="148" t="s">
        <v>318</v>
      </c>
      <c r="H194" s="147" t="s">
        <v>1</v>
      </c>
      <c r="I194" s="149"/>
      <c r="L194" s="145"/>
      <c r="M194" s="150"/>
      <c r="T194" s="151"/>
      <c r="AT194" s="147" t="s">
        <v>129</v>
      </c>
      <c r="AU194" s="147" t="s">
        <v>86</v>
      </c>
      <c r="AV194" s="12" t="s">
        <v>84</v>
      </c>
      <c r="AW194" s="12" t="s">
        <v>31</v>
      </c>
      <c r="AX194" s="12" t="s">
        <v>76</v>
      </c>
      <c r="AY194" s="147" t="s">
        <v>120</v>
      </c>
    </row>
    <row r="195" spans="2:65" s="13" customFormat="1">
      <c r="B195" s="152"/>
      <c r="D195" s="146" t="s">
        <v>129</v>
      </c>
      <c r="E195" s="153" t="s">
        <v>1</v>
      </c>
      <c r="F195" s="154" t="s">
        <v>319</v>
      </c>
      <c r="H195" s="155">
        <v>23.55</v>
      </c>
      <c r="I195" s="156"/>
      <c r="L195" s="152"/>
      <c r="M195" s="157"/>
      <c r="T195" s="158"/>
      <c r="AT195" s="153" t="s">
        <v>129</v>
      </c>
      <c r="AU195" s="153" t="s">
        <v>86</v>
      </c>
      <c r="AV195" s="13" t="s">
        <v>86</v>
      </c>
      <c r="AW195" s="13" t="s">
        <v>31</v>
      </c>
      <c r="AX195" s="13" t="s">
        <v>76</v>
      </c>
      <c r="AY195" s="153" t="s">
        <v>120</v>
      </c>
    </row>
    <row r="196" spans="2:65" s="14" customFormat="1">
      <c r="B196" s="159"/>
      <c r="D196" s="146" t="s">
        <v>129</v>
      </c>
      <c r="E196" s="160" t="s">
        <v>1</v>
      </c>
      <c r="F196" s="161" t="s">
        <v>132</v>
      </c>
      <c r="H196" s="162">
        <v>23.55</v>
      </c>
      <c r="I196" s="163"/>
      <c r="L196" s="159"/>
      <c r="M196" s="164"/>
      <c r="T196" s="165"/>
      <c r="AT196" s="160" t="s">
        <v>129</v>
      </c>
      <c r="AU196" s="160" t="s">
        <v>86</v>
      </c>
      <c r="AV196" s="14" t="s">
        <v>127</v>
      </c>
      <c r="AW196" s="14" t="s">
        <v>31</v>
      </c>
      <c r="AX196" s="14" t="s">
        <v>84</v>
      </c>
      <c r="AY196" s="160" t="s">
        <v>120</v>
      </c>
    </row>
    <row r="197" spans="2:65" s="1" customFormat="1" ht="16.5" customHeight="1">
      <c r="B197" s="32"/>
      <c r="C197" s="132" t="s">
        <v>224</v>
      </c>
      <c r="D197" s="132" t="s">
        <v>122</v>
      </c>
      <c r="E197" s="133" t="s">
        <v>320</v>
      </c>
      <c r="F197" s="134" t="s">
        <v>321</v>
      </c>
      <c r="G197" s="135" t="s">
        <v>151</v>
      </c>
      <c r="H197" s="136">
        <v>1.663</v>
      </c>
      <c r="I197" s="137"/>
      <c r="J197" s="138">
        <f>ROUND(I197*H197,2)</f>
        <v>0</v>
      </c>
      <c r="K197" s="134" t="s">
        <v>126</v>
      </c>
      <c r="L197" s="32"/>
      <c r="M197" s="139" t="s">
        <v>1</v>
      </c>
      <c r="N197" s="140" t="s">
        <v>41</v>
      </c>
      <c r="P197" s="141">
        <f>O197*H197</f>
        <v>0</v>
      </c>
      <c r="Q197" s="141">
        <v>2.3010199999999998</v>
      </c>
      <c r="R197" s="141">
        <f>Q197*H197</f>
        <v>3.8265962599999996</v>
      </c>
      <c r="S197" s="141">
        <v>0</v>
      </c>
      <c r="T197" s="142">
        <f>S197*H197</f>
        <v>0</v>
      </c>
      <c r="AR197" s="143" t="s">
        <v>127</v>
      </c>
      <c r="AT197" s="143" t="s">
        <v>122</v>
      </c>
      <c r="AU197" s="143" t="s">
        <v>86</v>
      </c>
      <c r="AY197" s="17" t="s">
        <v>120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84</v>
      </c>
      <c r="BK197" s="144">
        <f>ROUND(I197*H197,2)</f>
        <v>0</v>
      </c>
      <c r="BL197" s="17" t="s">
        <v>127</v>
      </c>
      <c r="BM197" s="143" t="s">
        <v>322</v>
      </c>
    </row>
    <row r="198" spans="2:65" s="13" customFormat="1">
      <c r="B198" s="152"/>
      <c r="D198" s="146" t="s">
        <v>129</v>
      </c>
      <c r="E198" s="153" t="s">
        <v>1</v>
      </c>
      <c r="F198" s="154" t="s">
        <v>323</v>
      </c>
      <c r="H198" s="155">
        <v>1.663</v>
      </c>
      <c r="I198" s="156"/>
      <c r="L198" s="152"/>
      <c r="M198" s="157"/>
      <c r="T198" s="158"/>
      <c r="AT198" s="153" t="s">
        <v>129</v>
      </c>
      <c r="AU198" s="153" t="s">
        <v>86</v>
      </c>
      <c r="AV198" s="13" t="s">
        <v>86</v>
      </c>
      <c r="AW198" s="13" t="s">
        <v>31</v>
      </c>
      <c r="AX198" s="13" t="s">
        <v>76</v>
      </c>
      <c r="AY198" s="153" t="s">
        <v>120</v>
      </c>
    </row>
    <row r="199" spans="2:65" s="14" customFormat="1">
      <c r="B199" s="159"/>
      <c r="D199" s="146" t="s">
        <v>129</v>
      </c>
      <c r="E199" s="160" t="s">
        <v>1</v>
      </c>
      <c r="F199" s="161" t="s">
        <v>132</v>
      </c>
      <c r="H199" s="162">
        <v>1.663</v>
      </c>
      <c r="I199" s="163"/>
      <c r="L199" s="159"/>
      <c r="M199" s="164"/>
      <c r="T199" s="165"/>
      <c r="AT199" s="160" t="s">
        <v>129</v>
      </c>
      <c r="AU199" s="160" t="s">
        <v>86</v>
      </c>
      <c r="AV199" s="14" t="s">
        <v>127</v>
      </c>
      <c r="AW199" s="14" t="s">
        <v>31</v>
      </c>
      <c r="AX199" s="14" t="s">
        <v>84</v>
      </c>
      <c r="AY199" s="160" t="s">
        <v>120</v>
      </c>
    </row>
    <row r="200" spans="2:65" s="1" customFormat="1" ht="16.5" customHeight="1">
      <c r="B200" s="32"/>
      <c r="C200" s="132" t="s">
        <v>324</v>
      </c>
      <c r="D200" s="132" t="s">
        <v>122</v>
      </c>
      <c r="E200" s="133" t="s">
        <v>325</v>
      </c>
      <c r="F200" s="134" t="s">
        <v>326</v>
      </c>
      <c r="G200" s="135" t="s">
        <v>179</v>
      </c>
      <c r="H200" s="136">
        <v>1</v>
      </c>
      <c r="I200" s="137"/>
      <c r="J200" s="138">
        <f>ROUND(I200*H200,2)</f>
        <v>0</v>
      </c>
      <c r="K200" s="134" t="s">
        <v>1</v>
      </c>
      <c r="L200" s="32"/>
      <c r="M200" s="139" t="s">
        <v>1</v>
      </c>
      <c r="N200" s="140" t="s">
        <v>41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127</v>
      </c>
      <c r="AT200" s="143" t="s">
        <v>122</v>
      </c>
      <c r="AU200" s="143" t="s">
        <v>86</v>
      </c>
      <c r="AY200" s="17" t="s">
        <v>120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84</v>
      </c>
      <c r="BK200" s="144">
        <f>ROUND(I200*H200,2)</f>
        <v>0</v>
      </c>
      <c r="BL200" s="17" t="s">
        <v>127</v>
      </c>
      <c r="BM200" s="143" t="s">
        <v>327</v>
      </c>
    </row>
    <row r="201" spans="2:65" s="11" customFormat="1" ht="22.95" customHeight="1">
      <c r="B201" s="120"/>
      <c r="D201" s="121" t="s">
        <v>75</v>
      </c>
      <c r="E201" s="130" t="s">
        <v>141</v>
      </c>
      <c r="F201" s="130" t="s">
        <v>328</v>
      </c>
      <c r="I201" s="123"/>
      <c r="J201" s="131">
        <f>BK201</f>
        <v>0</v>
      </c>
      <c r="L201" s="120"/>
      <c r="M201" s="125"/>
      <c r="P201" s="126">
        <f>SUM(P202:P291)</f>
        <v>0</v>
      </c>
      <c r="R201" s="126">
        <f>SUM(R202:R291)</f>
        <v>5.5101616800000004</v>
      </c>
      <c r="T201" s="127">
        <f>SUM(T202:T291)</f>
        <v>0</v>
      </c>
      <c r="AR201" s="121" t="s">
        <v>84</v>
      </c>
      <c r="AT201" s="128" t="s">
        <v>75</v>
      </c>
      <c r="AU201" s="128" t="s">
        <v>84</v>
      </c>
      <c r="AY201" s="121" t="s">
        <v>120</v>
      </c>
      <c r="BK201" s="129">
        <f>SUM(BK202:BK291)</f>
        <v>0</v>
      </c>
    </row>
    <row r="202" spans="2:65" s="1" customFormat="1" ht="24.15" customHeight="1">
      <c r="B202" s="32"/>
      <c r="C202" s="132" t="s">
        <v>8</v>
      </c>
      <c r="D202" s="132" t="s">
        <v>122</v>
      </c>
      <c r="E202" s="133" t="s">
        <v>329</v>
      </c>
      <c r="F202" s="134" t="s">
        <v>330</v>
      </c>
      <c r="G202" s="135" t="s">
        <v>151</v>
      </c>
      <c r="H202" s="136">
        <v>92.557000000000002</v>
      </c>
      <c r="I202" s="137"/>
      <c r="J202" s="138">
        <f>ROUND(I202*H202,2)</f>
        <v>0</v>
      </c>
      <c r="K202" s="134" t="s">
        <v>1</v>
      </c>
      <c r="L202" s="32"/>
      <c r="M202" s="139" t="s">
        <v>1</v>
      </c>
      <c r="N202" s="140" t="s">
        <v>41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127</v>
      </c>
      <c r="AT202" s="143" t="s">
        <v>122</v>
      </c>
      <c r="AU202" s="143" t="s">
        <v>86</v>
      </c>
      <c r="AY202" s="17" t="s">
        <v>120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84</v>
      </c>
      <c r="BK202" s="144">
        <f>ROUND(I202*H202,2)</f>
        <v>0</v>
      </c>
      <c r="BL202" s="17" t="s">
        <v>127</v>
      </c>
      <c r="BM202" s="143" t="s">
        <v>331</v>
      </c>
    </row>
    <row r="203" spans="2:65" s="12" customFormat="1" ht="20.399999999999999">
      <c r="B203" s="145"/>
      <c r="D203" s="146" t="s">
        <v>129</v>
      </c>
      <c r="E203" s="147" t="s">
        <v>1</v>
      </c>
      <c r="F203" s="148" t="s">
        <v>332</v>
      </c>
      <c r="H203" s="147" t="s">
        <v>1</v>
      </c>
      <c r="I203" s="149"/>
      <c r="L203" s="145"/>
      <c r="M203" s="150"/>
      <c r="T203" s="151"/>
      <c r="AT203" s="147" t="s">
        <v>129</v>
      </c>
      <c r="AU203" s="147" t="s">
        <v>86</v>
      </c>
      <c r="AV203" s="12" t="s">
        <v>84</v>
      </c>
      <c r="AW203" s="12" t="s">
        <v>31</v>
      </c>
      <c r="AX203" s="12" t="s">
        <v>76</v>
      </c>
      <c r="AY203" s="147" t="s">
        <v>120</v>
      </c>
    </row>
    <row r="204" spans="2:65" s="12" customFormat="1">
      <c r="B204" s="145"/>
      <c r="D204" s="146" t="s">
        <v>129</v>
      </c>
      <c r="E204" s="147" t="s">
        <v>1</v>
      </c>
      <c r="F204" s="148" t="s">
        <v>333</v>
      </c>
      <c r="H204" s="147" t="s">
        <v>1</v>
      </c>
      <c r="I204" s="149"/>
      <c r="L204" s="145"/>
      <c r="M204" s="150"/>
      <c r="T204" s="151"/>
      <c r="AT204" s="147" t="s">
        <v>129</v>
      </c>
      <c r="AU204" s="147" t="s">
        <v>86</v>
      </c>
      <c r="AV204" s="12" t="s">
        <v>84</v>
      </c>
      <c r="AW204" s="12" t="s">
        <v>31</v>
      </c>
      <c r="AX204" s="12" t="s">
        <v>76</v>
      </c>
      <c r="AY204" s="147" t="s">
        <v>120</v>
      </c>
    </row>
    <row r="205" spans="2:65" s="12" customFormat="1">
      <c r="B205" s="145"/>
      <c r="D205" s="146" t="s">
        <v>129</v>
      </c>
      <c r="E205" s="147" t="s">
        <v>1</v>
      </c>
      <c r="F205" s="148" t="s">
        <v>334</v>
      </c>
      <c r="H205" s="147" t="s">
        <v>1</v>
      </c>
      <c r="I205" s="149"/>
      <c r="L205" s="145"/>
      <c r="M205" s="150"/>
      <c r="T205" s="151"/>
      <c r="AT205" s="147" t="s">
        <v>129</v>
      </c>
      <c r="AU205" s="147" t="s">
        <v>86</v>
      </c>
      <c r="AV205" s="12" t="s">
        <v>84</v>
      </c>
      <c r="AW205" s="12" t="s">
        <v>31</v>
      </c>
      <c r="AX205" s="12" t="s">
        <v>76</v>
      </c>
      <c r="AY205" s="147" t="s">
        <v>120</v>
      </c>
    </row>
    <row r="206" spans="2:65" s="12" customFormat="1">
      <c r="B206" s="145"/>
      <c r="D206" s="146" t="s">
        <v>129</v>
      </c>
      <c r="E206" s="147" t="s">
        <v>1</v>
      </c>
      <c r="F206" s="148" t="s">
        <v>154</v>
      </c>
      <c r="H206" s="147" t="s">
        <v>1</v>
      </c>
      <c r="I206" s="149"/>
      <c r="L206" s="145"/>
      <c r="M206" s="150"/>
      <c r="T206" s="151"/>
      <c r="AT206" s="147" t="s">
        <v>129</v>
      </c>
      <c r="AU206" s="147" t="s">
        <v>86</v>
      </c>
      <c r="AV206" s="12" t="s">
        <v>84</v>
      </c>
      <c r="AW206" s="12" t="s">
        <v>31</v>
      </c>
      <c r="AX206" s="12" t="s">
        <v>76</v>
      </c>
      <c r="AY206" s="147" t="s">
        <v>120</v>
      </c>
    </row>
    <row r="207" spans="2:65" s="13" customFormat="1">
      <c r="B207" s="152"/>
      <c r="D207" s="146" t="s">
        <v>129</v>
      </c>
      <c r="E207" s="153" t="s">
        <v>1</v>
      </c>
      <c r="F207" s="154" t="s">
        <v>155</v>
      </c>
      <c r="H207" s="155">
        <v>23.59</v>
      </c>
      <c r="I207" s="156"/>
      <c r="L207" s="152"/>
      <c r="M207" s="157"/>
      <c r="T207" s="158"/>
      <c r="AT207" s="153" t="s">
        <v>129</v>
      </c>
      <c r="AU207" s="153" t="s">
        <v>86</v>
      </c>
      <c r="AV207" s="13" t="s">
        <v>86</v>
      </c>
      <c r="AW207" s="13" t="s">
        <v>31</v>
      </c>
      <c r="AX207" s="13" t="s">
        <v>76</v>
      </c>
      <c r="AY207" s="153" t="s">
        <v>120</v>
      </c>
    </row>
    <row r="208" spans="2:65" s="12" customFormat="1">
      <c r="B208" s="145"/>
      <c r="D208" s="146" t="s">
        <v>129</v>
      </c>
      <c r="E208" s="147" t="s">
        <v>1</v>
      </c>
      <c r="F208" s="148" t="s">
        <v>156</v>
      </c>
      <c r="H208" s="147" t="s">
        <v>1</v>
      </c>
      <c r="I208" s="149"/>
      <c r="L208" s="145"/>
      <c r="M208" s="150"/>
      <c r="T208" s="151"/>
      <c r="AT208" s="147" t="s">
        <v>129</v>
      </c>
      <c r="AU208" s="147" t="s">
        <v>86</v>
      </c>
      <c r="AV208" s="12" t="s">
        <v>84</v>
      </c>
      <c r="AW208" s="12" t="s">
        <v>31</v>
      </c>
      <c r="AX208" s="12" t="s">
        <v>76</v>
      </c>
      <c r="AY208" s="147" t="s">
        <v>120</v>
      </c>
    </row>
    <row r="209" spans="2:65" s="13" customFormat="1">
      <c r="B209" s="152"/>
      <c r="D209" s="146" t="s">
        <v>129</v>
      </c>
      <c r="E209" s="153" t="s">
        <v>1</v>
      </c>
      <c r="F209" s="154" t="s">
        <v>157</v>
      </c>
      <c r="H209" s="155">
        <v>16.625</v>
      </c>
      <c r="I209" s="156"/>
      <c r="L209" s="152"/>
      <c r="M209" s="157"/>
      <c r="T209" s="158"/>
      <c r="AT209" s="153" t="s">
        <v>129</v>
      </c>
      <c r="AU209" s="153" t="s">
        <v>86</v>
      </c>
      <c r="AV209" s="13" t="s">
        <v>86</v>
      </c>
      <c r="AW209" s="13" t="s">
        <v>31</v>
      </c>
      <c r="AX209" s="13" t="s">
        <v>76</v>
      </c>
      <c r="AY209" s="153" t="s">
        <v>120</v>
      </c>
    </row>
    <row r="210" spans="2:65" s="12" customFormat="1">
      <c r="B210" s="145"/>
      <c r="D210" s="146" t="s">
        <v>129</v>
      </c>
      <c r="E210" s="147" t="s">
        <v>1</v>
      </c>
      <c r="F210" s="148" t="s">
        <v>158</v>
      </c>
      <c r="H210" s="147" t="s">
        <v>1</v>
      </c>
      <c r="I210" s="149"/>
      <c r="L210" s="145"/>
      <c r="M210" s="150"/>
      <c r="T210" s="151"/>
      <c r="AT210" s="147" t="s">
        <v>129</v>
      </c>
      <c r="AU210" s="147" t="s">
        <v>86</v>
      </c>
      <c r="AV210" s="12" t="s">
        <v>84</v>
      </c>
      <c r="AW210" s="12" t="s">
        <v>31</v>
      </c>
      <c r="AX210" s="12" t="s">
        <v>76</v>
      </c>
      <c r="AY210" s="147" t="s">
        <v>120</v>
      </c>
    </row>
    <row r="211" spans="2:65" s="13" customFormat="1">
      <c r="B211" s="152"/>
      <c r="D211" s="146" t="s">
        <v>129</v>
      </c>
      <c r="E211" s="153" t="s">
        <v>1</v>
      </c>
      <c r="F211" s="154" t="s">
        <v>159</v>
      </c>
      <c r="H211" s="155">
        <v>4.3460000000000001</v>
      </c>
      <c r="I211" s="156"/>
      <c r="L211" s="152"/>
      <c r="M211" s="157"/>
      <c r="T211" s="158"/>
      <c r="AT211" s="153" t="s">
        <v>129</v>
      </c>
      <c r="AU211" s="153" t="s">
        <v>86</v>
      </c>
      <c r="AV211" s="13" t="s">
        <v>86</v>
      </c>
      <c r="AW211" s="13" t="s">
        <v>31</v>
      </c>
      <c r="AX211" s="13" t="s">
        <v>76</v>
      </c>
      <c r="AY211" s="153" t="s">
        <v>120</v>
      </c>
    </row>
    <row r="212" spans="2:65" s="12" customFormat="1">
      <c r="B212" s="145"/>
      <c r="D212" s="146" t="s">
        <v>129</v>
      </c>
      <c r="E212" s="147" t="s">
        <v>1</v>
      </c>
      <c r="F212" s="148" t="s">
        <v>160</v>
      </c>
      <c r="H212" s="147" t="s">
        <v>1</v>
      </c>
      <c r="I212" s="149"/>
      <c r="L212" s="145"/>
      <c r="M212" s="150"/>
      <c r="T212" s="151"/>
      <c r="AT212" s="147" t="s">
        <v>129</v>
      </c>
      <c r="AU212" s="147" t="s">
        <v>86</v>
      </c>
      <c r="AV212" s="12" t="s">
        <v>84</v>
      </c>
      <c r="AW212" s="12" t="s">
        <v>31</v>
      </c>
      <c r="AX212" s="12" t="s">
        <v>76</v>
      </c>
      <c r="AY212" s="147" t="s">
        <v>120</v>
      </c>
    </row>
    <row r="213" spans="2:65" s="13" customFormat="1">
      <c r="B213" s="152"/>
      <c r="D213" s="146" t="s">
        <v>129</v>
      </c>
      <c r="E213" s="153" t="s">
        <v>1</v>
      </c>
      <c r="F213" s="154" t="s">
        <v>161</v>
      </c>
      <c r="H213" s="155">
        <v>8.625</v>
      </c>
      <c r="I213" s="156"/>
      <c r="L213" s="152"/>
      <c r="M213" s="157"/>
      <c r="T213" s="158"/>
      <c r="AT213" s="153" t="s">
        <v>129</v>
      </c>
      <c r="AU213" s="153" t="s">
        <v>86</v>
      </c>
      <c r="AV213" s="13" t="s">
        <v>86</v>
      </c>
      <c r="AW213" s="13" t="s">
        <v>31</v>
      </c>
      <c r="AX213" s="13" t="s">
        <v>76</v>
      </c>
      <c r="AY213" s="153" t="s">
        <v>120</v>
      </c>
    </row>
    <row r="214" spans="2:65" s="12" customFormat="1">
      <c r="B214" s="145"/>
      <c r="D214" s="146" t="s">
        <v>129</v>
      </c>
      <c r="E214" s="147" t="s">
        <v>1</v>
      </c>
      <c r="F214" s="148" t="s">
        <v>162</v>
      </c>
      <c r="H214" s="147" t="s">
        <v>1</v>
      </c>
      <c r="I214" s="149"/>
      <c r="L214" s="145"/>
      <c r="M214" s="150"/>
      <c r="T214" s="151"/>
      <c r="AT214" s="147" t="s">
        <v>129</v>
      </c>
      <c r="AU214" s="147" t="s">
        <v>86</v>
      </c>
      <c r="AV214" s="12" t="s">
        <v>84</v>
      </c>
      <c r="AW214" s="12" t="s">
        <v>31</v>
      </c>
      <c r="AX214" s="12" t="s">
        <v>76</v>
      </c>
      <c r="AY214" s="147" t="s">
        <v>120</v>
      </c>
    </row>
    <row r="215" spans="2:65" s="13" customFormat="1">
      <c r="B215" s="152"/>
      <c r="D215" s="146" t="s">
        <v>129</v>
      </c>
      <c r="E215" s="153" t="s">
        <v>1</v>
      </c>
      <c r="F215" s="154" t="s">
        <v>163</v>
      </c>
      <c r="H215" s="155">
        <v>9</v>
      </c>
      <c r="I215" s="156"/>
      <c r="L215" s="152"/>
      <c r="M215" s="157"/>
      <c r="T215" s="158"/>
      <c r="AT215" s="153" t="s">
        <v>129</v>
      </c>
      <c r="AU215" s="153" t="s">
        <v>86</v>
      </c>
      <c r="AV215" s="13" t="s">
        <v>86</v>
      </c>
      <c r="AW215" s="13" t="s">
        <v>31</v>
      </c>
      <c r="AX215" s="13" t="s">
        <v>76</v>
      </c>
      <c r="AY215" s="153" t="s">
        <v>120</v>
      </c>
    </row>
    <row r="216" spans="2:65" s="12" customFormat="1">
      <c r="B216" s="145"/>
      <c r="D216" s="146" t="s">
        <v>129</v>
      </c>
      <c r="E216" s="147" t="s">
        <v>1</v>
      </c>
      <c r="F216" s="148" t="s">
        <v>164</v>
      </c>
      <c r="H216" s="147" t="s">
        <v>1</v>
      </c>
      <c r="I216" s="149"/>
      <c r="L216" s="145"/>
      <c r="M216" s="150"/>
      <c r="T216" s="151"/>
      <c r="AT216" s="147" t="s">
        <v>129</v>
      </c>
      <c r="AU216" s="147" t="s">
        <v>86</v>
      </c>
      <c r="AV216" s="12" t="s">
        <v>84</v>
      </c>
      <c r="AW216" s="12" t="s">
        <v>31</v>
      </c>
      <c r="AX216" s="12" t="s">
        <v>76</v>
      </c>
      <c r="AY216" s="147" t="s">
        <v>120</v>
      </c>
    </row>
    <row r="217" spans="2:65" s="13" customFormat="1">
      <c r="B217" s="152"/>
      <c r="D217" s="146" t="s">
        <v>129</v>
      </c>
      <c r="E217" s="153" t="s">
        <v>1</v>
      </c>
      <c r="F217" s="154" t="s">
        <v>165</v>
      </c>
      <c r="H217" s="155">
        <v>3.024</v>
      </c>
      <c r="I217" s="156"/>
      <c r="L217" s="152"/>
      <c r="M217" s="157"/>
      <c r="T217" s="158"/>
      <c r="AT217" s="153" t="s">
        <v>129</v>
      </c>
      <c r="AU217" s="153" t="s">
        <v>86</v>
      </c>
      <c r="AV217" s="13" t="s">
        <v>86</v>
      </c>
      <c r="AW217" s="13" t="s">
        <v>31</v>
      </c>
      <c r="AX217" s="13" t="s">
        <v>76</v>
      </c>
      <c r="AY217" s="153" t="s">
        <v>120</v>
      </c>
    </row>
    <row r="218" spans="2:65" s="12" customFormat="1">
      <c r="B218" s="145"/>
      <c r="D218" s="146" t="s">
        <v>129</v>
      </c>
      <c r="E218" s="147" t="s">
        <v>1</v>
      </c>
      <c r="F218" s="148" t="s">
        <v>164</v>
      </c>
      <c r="H218" s="147" t="s">
        <v>1</v>
      </c>
      <c r="I218" s="149"/>
      <c r="L218" s="145"/>
      <c r="M218" s="150"/>
      <c r="T218" s="151"/>
      <c r="AT218" s="147" t="s">
        <v>129</v>
      </c>
      <c r="AU218" s="147" t="s">
        <v>86</v>
      </c>
      <c r="AV218" s="12" t="s">
        <v>84</v>
      </c>
      <c r="AW218" s="12" t="s">
        <v>31</v>
      </c>
      <c r="AX218" s="12" t="s">
        <v>76</v>
      </c>
      <c r="AY218" s="147" t="s">
        <v>120</v>
      </c>
    </row>
    <row r="219" spans="2:65" s="13" customFormat="1">
      <c r="B219" s="152"/>
      <c r="D219" s="146" t="s">
        <v>129</v>
      </c>
      <c r="E219" s="153" t="s">
        <v>1</v>
      </c>
      <c r="F219" s="154" t="s">
        <v>166</v>
      </c>
      <c r="H219" s="155">
        <v>9.907</v>
      </c>
      <c r="I219" s="156"/>
      <c r="L219" s="152"/>
      <c r="M219" s="157"/>
      <c r="T219" s="158"/>
      <c r="AT219" s="153" t="s">
        <v>129</v>
      </c>
      <c r="AU219" s="153" t="s">
        <v>86</v>
      </c>
      <c r="AV219" s="13" t="s">
        <v>86</v>
      </c>
      <c r="AW219" s="13" t="s">
        <v>31</v>
      </c>
      <c r="AX219" s="13" t="s">
        <v>76</v>
      </c>
      <c r="AY219" s="153" t="s">
        <v>120</v>
      </c>
    </row>
    <row r="220" spans="2:65" s="12" customFormat="1">
      <c r="B220" s="145"/>
      <c r="D220" s="146" t="s">
        <v>129</v>
      </c>
      <c r="E220" s="147" t="s">
        <v>1</v>
      </c>
      <c r="F220" s="148" t="s">
        <v>167</v>
      </c>
      <c r="H220" s="147" t="s">
        <v>1</v>
      </c>
      <c r="I220" s="149"/>
      <c r="L220" s="145"/>
      <c r="M220" s="150"/>
      <c r="T220" s="151"/>
      <c r="AT220" s="147" t="s">
        <v>129</v>
      </c>
      <c r="AU220" s="147" t="s">
        <v>86</v>
      </c>
      <c r="AV220" s="12" t="s">
        <v>84</v>
      </c>
      <c r="AW220" s="12" t="s">
        <v>31</v>
      </c>
      <c r="AX220" s="12" t="s">
        <v>76</v>
      </c>
      <c r="AY220" s="147" t="s">
        <v>120</v>
      </c>
    </row>
    <row r="221" spans="2:65" s="13" customFormat="1">
      <c r="B221" s="152"/>
      <c r="D221" s="146" t="s">
        <v>129</v>
      </c>
      <c r="E221" s="153" t="s">
        <v>1</v>
      </c>
      <c r="F221" s="154" t="s">
        <v>168</v>
      </c>
      <c r="H221" s="155">
        <v>17.440000000000001</v>
      </c>
      <c r="I221" s="156"/>
      <c r="L221" s="152"/>
      <c r="M221" s="157"/>
      <c r="T221" s="158"/>
      <c r="AT221" s="153" t="s">
        <v>129</v>
      </c>
      <c r="AU221" s="153" t="s">
        <v>86</v>
      </c>
      <c r="AV221" s="13" t="s">
        <v>86</v>
      </c>
      <c r="AW221" s="13" t="s">
        <v>31</v>
      </c>
      <c r="AX221" s="13" t="s">
        <v>76</v>
      </c>
      <c r="AY221" s="153" t="s">
        <v>120</v>
      </c>
    </row>
    <row r="222" spans="2:65" s="14" customFormat="1">
      <c r="B222" s="159"/>
      <c r="D222" s="146" t="s">
        <v>129</v>
      </c>
      <c r="E222" s="160" t="s">
        <v>1</v>
      </c>
      <c r="F222" s="161" t="s">
        <v>132</v>
      </c>
      <c r="H222" s="162">
        <v>92.557000000000002</v>
      </c>
      <c r="I222" s="163"/>
      <c r="L222" s="159"/>
      <c r="M222" s="164"/>
      <c r="T222" s="165"/>
      <c r="AT222" s="160" t="s">
        <v>129</v>
      </c>
      <c r="AU222" s="160" t="s">
        <v>86</v>
      </c>
      <c r="AV222" s="14" t="s">
        <v>127</v>
      </c>
      <c r="AW222" s="14" t="s">
        <v>31</v>
      </c>
      <c r="AX222" s="14" t="s">
        <v>84</v>
      </c>
      <c r="AY222" s="160" t="s">
        <v>120</v>
      </c>
    </row>
    <row r="223" spans="2:65" s="1" customFormat="1" ht="21.75" customHeight="1">
      <c r="B223" s="32"/>
      <c r="C223" s="132" t="s">
        <v>137</v>
      </c>
      <c r="D223" s="132" t="s">
        <v>122</v>
      </c>
      <c r="E223" s="133" t="s">
        <v>335</v>
      </c>
      <c r="F223" s="134" t="s">
        <v>336</v>
      </c>
      <c r="G223" s="135" t="s">
        <v>125</v>
      </c>
      <c r="H223" s="136">
        <v>330.995</v>
      </c>
      <c r="I223" s="137"/>
      <c r="J223" s="138">
        <f>ROUND(I223*H223,2)</f>
        <v>0</v>
      </c>
      <c r="K223" s="134" t="s">
        <v>152</v>
      </c>
      <c r="L223" s="32"/>
      <c r="M223" s="139" t="s">
        <v>1</v>
      </c>
      <c r="N223" s="140" t="s">
        <v>41</v>
      </c>
      <c r="P223" s="141">
        <f>O223*H223</f>
        <v>0</v>
      </c>
      <c r="Q223" s="141">
        <v>2.3700000000000001E-3</v>
      </c>
      <c r="R223" s="141">
        <f>Q223*H223</f>
        <v>0.78445815000000008</v>
      </c>
      <c r="S223" s="141">
        <v>0</v>
      </c>
      <c r="T223" s="142">
        <f>S223*H223</f>
        <v>0</v>
      </c>
      <c r="AR223" s="143" t="s">
        <v>127</v>
      </c>
      <c r="AT223" s="143" t="s">
        <v>122</v>
      </c>
      <c r="AU223" s="143" t="s">
        <v>86</v>
      </c>
      <c r="AY223" s="17" t="s">
        <v>120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84</v>
      </c>
      <c r="BK223" s="144">
        <f>ROUND(I223*H223,2)</f>
        <v>0</v>
      </c>
      <c r="BL223" s="17" t="s">
        <v>127</v>
      </c>
      <c r="BM223" s="143" t="s">
        <v>337</v>
      </c>
    </row>
    <row r="224" spans="2:65" s="12" customFormat="1">
      <c r="B224" s="145"/>
      <c r="D224" s="146" t="s">
        <v>129</v>
      </c>
      <c r="E224" s="147" t="s">
        <v>1</v>
      </c>
      <c r="F224" s="148" t="s">
        <v>154</v>
      </c>
      <c r="H224" s="147" t="s">
        <v>1</v>
      </c>
      <c r="I224" s="149"/>
      <c r="L224" s="145"/>
      <c r="M224" s="150"/>
      <c r="T224" s="151"/>
      <c r="AT224" s="147" t="s">
        <v>129</v>
      </c>
      <c r="AU224" s="147" t="s">
        <v>86</v>
      </c>
      <c r="AV224" s="12" t="s">
        <v>84</v>
      </c>
      <c r="AW224" s="12" t="s">
        <v>31</v>
      </c>
      <c r="AX224" s="12" t="s">
        <v>76</v>
      </c>
      <c r="AY224" s="147" t="s">
        <v>120</v>
      </c>
    </row>
    <row r="225" spans="2:51" s="13" customFormat="1">
      <c r="B225" s="152"/>
      <c r="D225" s="146" t="s">
        <v>129</v>
      </c>
      <c r="E225" s="153" t="s">
        <v>1</v>
      </c>
      <c r="F225" s="154" t="s">
        <v>338</v>
      </c>
      <c r="H225" s="155">
        <v>92.793999999999997</v>
      </c>
      <c r="I225" s="156"/>
      <c r="L225" s="152"/>
      <c r="M225" s="157"/>
      <c r="T225" s="158"/>
      <c r="AT225" s="153" t="s">
        <v>129</v>
      </c>
      <c r="AU225" s="153" t="s">
        <v>86</v>
      </c>
      <c r="AV225" s="13" t="s">
        <v>86</v>
      </c>
      <c r="AW225" s="13" t="s">
        <v>31</v>
      </c>
      <c r="AX225" s="13" t="s">
        <v>76</v>
      </c>
      <c r="AY225" s="153" t="s">
        <v>120</v>
      </c>
    </row>
    <row r="226" spans="2:51" s="12" customFormat="1">
      <c r="B226" s="145"/>
      <c r="D226" s="146" t="s">
        <v>129</v>
      </c>
      <c r="E226" s="147" t="s">
        <v>1</v>
      </c>
      <c r="F226" s="148" t="s">
        <v>156</v>
      </c>
      <c r="H226" s="147" t="s">
        <v>1</v>
      </c>
      <c r="I226" s="149"/>
      <c r="L226" s="145"/>
      <c r="M226" s="150"/>
      <c r="T226" s="151"/>
      <c r="AT226" s="147" t="s">
        <v>129</v>
      </c>
      <c r="AU226" s="147" t="s">
        <v>86</v>
      </c>
      <c r="AV226" s="12" t="s">
        <v>84</v>
      </c>
      <c r="AW226" s="12" t="s">
        <v>31</v>
      </c>
      <c r="AX226" s="12" t="s">
        <v>76</v>
      </c>
      <c r="AY226" s="147" t="s">
        <v>120</v>
      </c>
    </row>
    <row r="227" spans="2:51" s="13" customFormat="1">
      <c r="B227" s="152"/>
      <c r="D227" s="146" t="s">
        <v>129</v>
      </c>
      <c r="E227" s="153" t="s">
        <v>1</v>
      </c>
      <c r="F227" s="154" t="s">
        <v>339</v>
      </c>
      <c r="H227" s="155">
        <v>64.488</v>
      </c>
      <c r="I227" s="156"/>
      <c r="L227" s="152"/>
      <c r="M227" s="157"/>
      <c r="T227" s="158"/>
      <c r="AT227" s="153" t="s">
        <v>129</v>
      </c>
      <c r="AU227" s="153" t="s">
        <v>86</v>
      </c>
      <c r="AV227" s="13" t="s">
        <v>86</v>
      </c>
      <c r="AW227" s="13" t="s">
        <v>31</v>
      </c>
      <c r="AX227" s="13" t="s">
        <v>76</v>
      </c>
      <c r="AY227" s="153" t="s">
        <v>120</v>
      </c>
    </row>
    <row r="228" spans="2:51" s="12" customFormat="1">
      <c r="B228" s="145"/>
      <c r="D228" s="146" t="s">
        <v>129</v>
      </c>
      <c r="E228" s="147" t="s">
        <v>1</v>
      </c>
      <c r="F228" s="148" t="s">
        <v>158</v>
      </c>
      <c r="H228" s="147" t="s">
        <v>1</v>
      </c>
      <c r="I228" s="149"/>
      <c r="L228" s="145"/>
      <c r="M228" s="150"/>
      <c r="T228" s="151"/>
      <c r="AT228" s="147" t="s">
        <v>129</v>
      </c>
      <c r="AU228" s="147" t="s">
        <v>86</v>
      </c>
      <c r="AV228" s="12" t="s">
        <v>84</v>
      </c>
      <c r="AW228" s="12" t="s">
        <v>31</v>
      </c>
      <c r="AX228" s="12" t="s">
        <v>76</v>
      </c>
      <c r="AY228" s="147" t="s">
        <v>120</v>
      </c>
    </row>
    <row r="229" spans="2:51" s="13" customFormat="1">
      <c r="B229" s="152"/>
      <c r="D229" s="146" t="s">
        <v>129</v>
      </c>
      <c r="E229" s="153" t="s">
        <v>1</v>
      </c>
      <c r="F229" s="154" t="s">
        <v>340</v>
      </c>
      <c r="H229" s="155">
        <v>14.787000000000001</v>
      </c>
      <c r="I229" s="156"/>
      <c r="L229" s="152"/>
      <c r="M229" s="157"/>
      <c r="T229" s="158"/>
      <c r="AT229" s="153" t="s">
        <v>129</v>
      </c>
      <c r="AU229" s="153" t="s">
        <v>86</v>
      </c>
      <c r="AV229" s="13" t="s">
        <v>86</v>
      </c>
      <c r="AW229" s="13" t="s">
        <v>31</v>
      </c>
      <c r="AX229" s="13" t="s">
        <v>76</v>
      </c>
      <c r="AY229" s="153" t="s">
        <v>120</v>
      </c>
    </row>
    <row r="230" spans="2:51" s="12" customFormat="1">
      <c r="B230" s="145"/>
      <c r="D230" s="146" t="s">
        <v>129</v>
      </c>
      <c r="E230" s="147" t="s">
        <v>1</v>
      </c>
      <c r="F230" s="148" t="s">
        <v>160</v>
      </c>
      <c r="H230" s="147" t="s">
        <v>1</v>
      </c>
      <c r="I230" s="149"/>
      <c r="L230" s="145"/>
      <c r="M230" s="150"/>
      <c r="T230" s="151"/>
      <c r="AT230" s="147" t="s">
        <v>129</v>
      </c>
      <c r="AU230" s="147" t="s">
        <v>86</v>
      </c>
      <c r="AV230" s="12" t="s">
        <v>84</v>
      </c>
      <c r="AW230" s="12" t="s">
        <v>31</v>
      </c>
      <c r="AX230" s="12" t="s">
        <v>76</v>
      </c>
      <c r="AY230" s="147" t="s">
        <v>120</v>
      </c>
    </row>
    <row r="231" spans="2:51" s="13" customFormat="1">
      <c r="B231" s="152"/>
      <c r="D231" s="146" t="s">
        <v>129</v>
      </c>
      <c r="E231" s="153" t="s">
        <v>1</v>
      </c>
      <c r="F231" s="154" t="s">
        <v>341</v>
      </c>
      <c r="H231" s="155">
        <v>31.35</v>
      </c>
      <c r="I231" s="156"/>
      <c r="L231" s="152"/>
      <c r="M231" s="157"/>
      <c r="T231" s="158"/>
      <c r="AT231" s="153" t="s">
        <v>129</v>
      </c>
      <c r="AU231" s="153" t="s">
        <v>86</v>
      </c>
      <c r="AV231" s="13" t="s">
        <v>86</v>
      </c>
      <c r="AW231" s="13" t="s">
        <v>31</v>
      </c>
      <c r="AX231" s="13" t="s">
        <v>76</v>
      </c>
      <c r="AY231" s="153" t="s">
        <v>120</v>
      </c>
    </row>
    <row r="232" spans="2:51" s="12" customFormat="1">
      <c r="B232" s="145"/>
      <c r="D232" s="146" t="s">
        <v>129</v>
      </c>
      <c r="E232" s="147" t="s">
        <v>1</v>
      </c>
      <c r="F232" s="148" t="s">
        <v>162</v>
      </c>
      <c r="H232" s="147" t="s">
        <v>1</v>
      </c>
      <c r="I232" s="149"/>
      <c r="L232" s="145"/>
      <c r="M232" s="150"/>
      <c r="T232" s="151"/>
      <c r="AT232" s="147" t="s">
        <v>129</v>
      </c>
      <c r="AU232" s="147" t="s">
        <v>86</v>
      </c>
      <c r="AV232" s="12" t="s">
        <v>84</v>
      </c>
      <c r="AW232" s="12" t="s">
        <v>31</v>
      </c>
      <c r="AX232" s="12" t="s">
        <v>76</v>
      </c>
      <c r="AY232" s="147" t="s">
        <v>120</v>
      </c>
    </row>
    <row r="233" spans="2:51" s="13" customFormat="1">
      <c r="B233" s="152"/>
      <c r="D233" s="146" t="s">
        <v>129</v>
      </c>
      <c r="E233" s="153" t="s">
        <v>1</v>
      </c>
      <c r="F233" s="154" t="s">
        <v>342</v>
      </c>
      <c r="H233" s="155">
        <v>28.725000000000001</v>
      </c>
      <c r="I233" s="156"/>
      <c r="L233" s="152"/>
      <c r="M233" s="157"/>
      <c r="T233" s="158"/>
      <c r="AT233" s="153" t="s">
        <v>129</v>
      </c>
      <c r="AU233" s="153" t="s">
        <v>86</v>
      </c>
      <c r="AV233" s="13" t="s">
        <v>86</v>
      </c>
      <c r="AW233" s="13" t="s">
        <v>31</v>
      </c>
      <c r="AX233" s="13" t="s">
        <v>76</v>
      </c>
      <c r="AY233" s="153" t="s">
        <v>120</v>
      </c>
    </row>
    <row r="234" spans="2:51" s="12" customFormat="1">
      <c r="B234" s="145"/>
      <c r="D234" s="146" t="s">
        <v>129</v>
      </c>
      <c r="E234" s="147" t="s">
        <v>1</v>
      </c>
      <c r="F234" s="148" t="s">
        <v>164</v>
      </c>
      <c r="H234" s="147" t="s">
        <v>1</v>
      </c>
      <c r="I234" s="149"/>
      <c r="L234" s="145"/>
      <c r="M234" s="150"/>
      <c r="T234" s="151"/>
      <c r="AT234" s="147" t="s">
        <v>129</v>
      </c>
      <c r="AU234" s="147" t="s">
        <v>86</v>
      </c>
      <c r="AV234" s="12" t="s">
        <v>84</v>
      </c>
      <c r="AW234" s="12" t="s">
        <v>31</v>
      </c>
      <c r="AX234" s="12" t="s">
        <v>76</v>
      </c>
      <c r="AY234" s="147" t="s">
        <v>120</v>
      </c>
    </row>
    <row r="235" spans="2:51" s="13" customFormat="1">
      <c r="B235" s="152"/>
      <c r="D235" s="146" t="s">
        <v>129</v>
      </c>
      <c r="E235" s="153" t="s">
        <v>1</v>
      </c>
      <c r="F235" s="154" t="s">
        <v>343</v>
      </c>
      <c r="H235" s="155">
        <v>9.6519999999999992</v>
      </c>
      <c r="I235" s="156"/>
      <c r="L235" s="152"/>
      <c r="M235" s="157"/>
      <c r="T235" s="158"/>
      <c r="AT235" s="153" t="s">
        <v>129</v>
      </c>
      <c r="AU235" s="153" t="s">
        <v>86</v>
      </c>
      <c r="AV235" s="13" t="s">
        <v>86</v>
      </c>
      <c r="AW235" s="13" t="s">
        <v>31</v>
      </c>
      <c r="AX235" s="13" t="s">
        <v>76</v>
      </c>
      <c r="AY235" s="153" t="s">
        <v>120</v>
      </c>
    </row>
    <row r="236" spans="2:51" s="12" customFormat="1">
      <c r="B236" s="145"/>
      <c r="D236" s="146" t="s">
        <v>129</v>
      </c>
      <c r="E236" s="147" t="s">
        <v>1</v>
      </c>
      <c r="F236" s="148" t="s">
        <v>164</v>
      </c>
      <c r="H236" s="147" t="s">
        <v>1</v>
      </c>
      <c r="I236" s="149"/>
      <c r="L236" s="145"/>
      <c r="M236" s="150"/>
      <c r="T236" s="151"/>
      <c r="AT236" s="147" t="s">
        <v>129</v>
      </c>
      <c r="AU236" s="147" t="s">
        <v>86</v>
      </c>
      <c r="AV236" s="12" t="s">
        <v>84</v>
      </c>
      <c r="AW236" s="12" t="s">
        <v>31</v>
      </c>
      <c r="AX236" s="12" t="s">
        <v>76</v>
      </c>
      <c r="AY236" s="147" t="s">
        <v>120</v>
      </c>
    </row>
    <row r="237" spans="2:51" s="13" customFormat="1">
      <c r="B237" s="152"/>
      <c r="D237" s="146" t="s">
        <v>129</v>
      </c>
      <c r="E237" s="153" t="s">
        <v>1</v>
      </c>
      <c r="F237" s="154" t="s">
        <v>344</v>
      </c>
      <c r="H237" s="155">
        <v>31.538</v>
      </c>
      <c r="I237" s="156"/>
      <c r="L237" s="152"/>
      <c r="M237" s="157"/>
      <c r="T237" s="158"/>
      <c r="AT237" s="153" t="s">
        <v>129</v>
      </c>
      <c r="AU237" s="153" t="s">
        <v>86</v>
      </c>
      <c r="AV237" s="13" t="s">
        <v>86</v>
      </c>
      <c r="AW237" s="13" t="s">
        <v>31</v>
      </c>
      <c r="AX237" s="13" t="s">
        <v>76</v>
      </c>
      <c r="AY237" s="153" t="s">
        <v>120</v>
      </c>
    </row>
    <row r="238" spans="2:51" s="12" customFormat="1">
      <c r="B238" s="145"/>
      <c r="D238" s="146" t="s">
        <v>129</v>
      </c>
      <c r="E238" s="147" t="s">
        <v>1</v>
      </c>
      <c r="F238" s="148" t="s">
        <v>167</v>
      </c>
      <c r="H238" s="147" t="s">
        <v>1</v>
      </c>
      <c r="I238" s="149"/>
      <c r="L238" s="145"/>
      <c r="M238" s="150"/>
      <c r="T238" s="151"/>
      <c r="AT238" s="147" t="s">
        <v>129</v>
      </c>
      <c r="AU238" s="147" t="s">
        <v>86</v>
      </c>
      <c r="AV238" s="12" t="s">
        <v>84</v>
      </c>
      <c r="AW238" s="12" t="s">
        <v>31</v>
      </c>
      <c r="AX238" s="12" t="s">
        <v>76</v>
      </c>
      <c r="AY238" s="147" t="s">
        <v>120</v>
      </c>
    </row>
    <row r="239" spans="2:51" s="13" customFormat="1">
      <c r="B239" s="152"/>
      <c r="D239" s="146" t="s">
        <v>129</v>
      </c>
      <c r="E239" s="153" t="s">
        <v>1</v>
      </c>
      <c r="F239" s="154" t="s">
        <v>345</v>
      </c>
      <c r="H239" s="155">
        <v>57.661000000000001</v>
      </c>
      <c r="I239" s="156"/>
      <c r="L239" s="152"/>
      <c r="M239" s="157"/>
      <c r="T239" s="158"/>
      <c r="AT239" s="153" t="s">
        <v>129</v>
      </c>
      <c r="AU239" s="153" t="s">
        <v>86</v>
      </c>
      <c r="AV239" s="13" t="s">
        <v>86</v>
      </c>
      <c r="AW239" s="13" t="s">
        <v>31</v>
      </c>
      <c r="AX239" s="13" t="s">
        <v>76</v>
      </c>
      <c r="AY239" s="153" t="s">
        <v>120</v>
      </c>
    </row>
    <row r="240" spans="2:51" s="14" customFormat="1">
      <c r="B240" s="159"/>
      <c r="D240" s="146" t="s">
        <v>129</v>
      </c>
      <c r="E240" s="160" t="s">
        <v>1</v>
      </c>
      <c r="F240" s="161" t="s">
        <v>132</v>
      </c>
      <c r="H240" s="162">
        <v>330.995</v>
      </c>
      <c r="I240" s="163"/>
      <c r="L240" s="159"/>
      <c r="M240" s="164"/>
      <c r="T240" s="165"/>
      <c r="AT240" s="160" t="s">
        <v>129</v>
      </c>
      <c r="AU240" s="160" t="s">
        <v>86</v>
      </c>
      <c r="AV240" s="14" t="s">
        <v>127</v>
      </c>
      <c r="AW240" s="14" t="s">
        <v>31</v>
      </c>
      <c r="AX240" s="14" t="s">
        <v>84</v>
      </c>
      <c r="AY240" s="160" t="s">
        <v>120</v>
      </c>
    </row>
    <row r="241" spans="2:65" s="1" customFormat="1" ht="16.5" customHeight="1">
      <c r="B241" s="32"/>
      <c r="C241" s="132" t="s">
        <v>177</v>
      </c>
      <c r="D241" s="132" t="s">
        <v>122</v>
      </c>
      <c r="E241" s="133" t="s">
        <v>346</v>
      </c>
      <c r="F241" s="134" t="s">
        <v>347</v>
      </c>
      <c r="G241" s="135" t="s">
        <v>125</v>
      </c>
      <c r="H241" s="136">
        <v>57.661000000000001</v>
      </c>
      <c r="I241" s="137"/>
      <c r="J241" s="138">
        <f>ROUND(I241*H241,2)</f>
        <v>0</v>
      </c>
      <c r="K241" s="134" t="s">
        <v>126</v>
      </c>
      <c r="L241" s="32"/>
      <c r="M241" s="139" t="s">
        <v>1</v>
      </c>
      <c r="N241" s="140" t="s">
        <v>41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127</v>
      </c>
      <c r="AT241" s="143" t="s">
        <v>122</v>
      </c>
      <c r="AU241" s="143" t="s">
        <v>86</v>
      </c>
      <c r="AY241" s="17" t="s">
        <v>120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84</v>
      </c>
      <c r="BK241" s="144">
        <f>ROUND(I241*H241,2)</f>
        <v>0</v>
      </c>
      <c r="BL241" s="17" t="s">
        <v>127</v>
      </c>
      <c r="BM241" s="143" t="s">
        <v>348</v>
      </c>
    </row>
    <row r="242" spans="2:65" s="12" customFormat="1">
      <c r="B242" s="145"/>
      <c r="D242" s="146" t="s">
        <v>129</v>
      </c>
      <c r="E242" s="147" t="s">
        <v>1</v>
      </c>
      <c r="F242" s="148" t="s">
        <v>167</v>
      </c>
      <c r="H242" s="147" t="s">
        <v>1</v>
      </c>
      <c r="I242" s="149"/>
      <c r="L242" s="145"/>
      <c r="M242" s="150"/>
      <c r="T242" s="151"/>
      <c r="AT242" s="147" t="s">
        <v>129</v>
      </c>
      <c r="AU242" s="147" t="s">
        <v>86</v>
      </c>
      <c r="AV242" s="12" t="s">
        <v>84</v>
      </c>
      <c r="AW242" s="12" t="s">
        <v>31</v>
      </c>
      <c r="AX242" s="12" t="s">
        <v>76</v>
      </c>
      <c r="AY242" s="147" t="s">
        <v>120</v>
      </c>
    </row>
    <row r="243" spans="2:65" s="13" customFormat="1">
      <c r="B243" s="152"/>
      <c r="D243" s="146" t="s">
        <v>129</v>
      </c>
      <c r="E243" s="153" t="s">
        <v>1</v>
      </c>
      <c r="F243" s="154" t="s">
        <v>345</v>
      </c>
      <c r="H243" s="155">
        <v>57.661000000000001</v>
      </c>
      <c r="I243" s="156"/>
      <c r="L243" s="152"/>
      <c r="M243" s="157"/>
      <c r="T243" s="158"/>
      <c r="AT243" s="153" t="s">
        <v>129</v>
      </c>
      <c r="AU243" s="153" t="s">
        <v>86</v>
      </c>
      <c r="AV243" s="13" t="s">
        <v>86</v>
      </c>
      <c r="AW243" s="13" t="s">
        <v>31</v>
      </c>
      <c r="AX243" s="13" t="s">
        <v>76</v>
      </c>
      <c r="AY243" s="153" t="s">
        <v>120</v>
      </c>
    </row>
    <row r="244" spans="2:65" s="14" customFormat="1">
      <c r="B244" s="159"/>
      <c r="D244" s="146" t="s">
        <v>129</v>
      </c>
      <c r="E244" s="160" t="s">
        <v>1</v>
      </c>
      <c r="F244" s="161" t="s">
        <v>132</v>
      </c>
      <c r="H244" s="162">
        <v>57.661000000000001</v>
      </c>
      <c r="I244" s="163"/>
      <c r="L244" s="159"/>
      <c r="M244" s="164"/>
      <c r="T244" s="165"/>
      <c r="AT244" s="160" t="s">
        <v>129</v>
      </c>
      <c r="AU244" s="160" t="s">
        <v>86</v>
      </c>
      <c r="AV244" s="14" t="s">
        <v>127</v>
      </c>
      <c r="AW244" s="14" t="s">
        <v>31</v>
      </c>
      <c r="AX244" s="14" t="s">
        <v>84</v>
      </c>
      <c r="AY244" s="160" t="s">
        <v>120</v>
      </c>
    </row>
    <row r="245" spans="2:65" s="1" customFormat="1" ht="21.75" customHeight="1">
      <c r="B245" s="32"/>
      <c r="C245" s="132" t="s">
        <v>349</v>
      </c>
      <c r="D245" s="132" t="s">
        <v>122</v>
      </c>
      <c r="E245" s="133" t="s">
        <v>350</v>
      </c>
      <c r="F245" s="134" t="s">
        <v>351</v>
      </c>
      <c r="G245" s="135" t="s">
        <v>125</v>
      </c>
      <c r="H245" s="136">
        <v>330.995</v>
      </c>
      <c r="I245" s="137"/>
      <c r="J245" s="138">
        <f>ROUND(I245*H245,2)</f>
        <v>0</v>
      </c>
      <c r="K245" s="134" t="s">
        <v>152</v>
      </c>
      <c r="L245" s="32"/>
      <c r="M245" s="139" t="s">
        <v>1</v>
      </c>
      <c r="N245" s="140" t="s">
        <v>41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127</v>
      </c>
      <c r="AT245" s="143" t="s">
        <v>122</v>
      </c>
      <c r="AU245" s="143" t="s">
        <v>86</v>
      </c>
      <c r="AY245" s="17" t="s">
        <v>120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84</v>
      </c>
      <c r="BK245" s="144">
        <f>ROUND(I245*H245,2)</f>
        <v>0</v>
      </c>
      <c r="BL245" s="17" t="s">
        <v>127</v>
      </c>
      <c r="BM245" s="143" t="s">
        <v>352</v>
      </c>
    </row>
    <row r="246" spans="2:65" s="1" customFormat="1" ht="16.5" customHeight="1">
      <c r="B246" s="32"/>
      <c r="C246" s="132" t="s">
        <v>353</v>
      </c>
      <c r="D246" s="132" t="s">
        <v>122</v>
      </c>
      <c r="E246" s="133" t="s">
        <v>354</v>
      </c>
      <c r="F246" s="134" t="s">
        <v>355</v>
      </c>
      <c r="G246" s="135" t="s">
        <v>211</v>
      </c>
      <c r="H246" s="136">
        <v>2.093</v>
      </c>
      <c r="I246" s="137"/>
      <c r="J246" s="138">
        <f>ROUND(I246*H246,2)</f>
        <v>0</v>
      </c>
      <c r="K246" s="134" t="s">
        <v>126</v>
      </c>
      <c r="L246" s="32"/>
      <c r="M246" s="139" t="s">
        <v>1</v>
      </c>
      <c r="N246" s="140" t="s">
        <v>41</v>
      </c>
      <c r="P246" s="141">
        <f>O246*H246</f>
        <v>0</v>
      </c>
      <c r="Q246" s="141">
        <v>1.04359</v>
      </c>
      <c r="R246" s="141">
        <f>Q246*H246</f>
        <v>2.1842338699999999</v>
      </c>
      <c r="S246" s="141">
        <v>0</v>
      </c>
      <c r="T246" s="142">
        <f>S246*H246</f>
        <v>0</v>
      </c>
      <c r="AR246" s="143" t="s">
        <v>127</v>
      </c>
      <c r="AT246" s="143" t="s">
        <v>122</v>
      </c>
      <c r="AU246" s="143" t="s">
        <v>86</v>
      </c>
      <c r="AY246" s="17" t="s">
        <v>120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84</v>
      </c>
      <c r="BK246" s="144">
        <f>ROUND(I246*H246,2)</f>
        <v>0</v>
      </c>
      <c r="BL246" s="17" t="s">
        <v>127</v>
      </c>
      <c r="BM246" s="143" t="s">
        <v>356</v>
      </c>
    </row>
    <row r="247" spans="2:65" s="12" customFormat="1">
      <c r="B247" s="145"/>
      <c r="D247" s="146" t="s">
        <v>129</v>
      </c>
      <c r="E247" s="147" t="s">
        <v>1</v>
      </c>
      <c r="F247" s="148" t="s">
        <v>357</v>
      </c>
      <c r="H247" s="147" t="s">
        <v>1</v>
      </c>
      <c r="I247" s="149"/>
      <c r="L247" s="145"/>
      <c r="M247" s="150"/>
      <c r="T247" s="151"/>
      <c r="AT247" s="147" t="s">
        <v>129</v>
      </c>
      <c r="AU247" s="147" t="s">
        <v>86</v>
      </c>
      <c r="AV247" s="12" t="s">
        <v>84</v>
      </c>
      <c r="AW247" s="12" t="s">
        <v>31</v>
      </c>
      <c r="AX247" s="12" t="s">
        <v>76</v>
      </c>
      <c r="AY247" s="147" t="s">
        <v>120</v>
      </c>
    </row>
    <row r="248" spans="2:65" s="12" customFormat="1">
      <c r="B248" s="145"/>
      <c r="D248" s="146" t="s">
        <v>129</v>
      </c>
      <c r="E248" s="147" t="s">
        <v>1</v>
      </c>
      <c r="F248" s="148" t="s">
        <v>154</v>
      </c>
      <c r="H248" s="147" t="s">
        <v>1</v>
      </c>
      <c r="I248" s="149"/>
      <c r="L248" s="145"/>
      <c r="M248" s="150"/>
      <c r="T248" s="151"/>
      <c r="AT248" s="147" t="s">
        <v>129</v>
      </c>
      <c r="AU248" s="147" t="s">
        <v>86</v>
      </c>
      <c r="AV248" s="12" t="s">
        <v>84</v>
      </c>
      <c r="AW248" s="12" t="s">
        <v>31</v>
      </c>
      <c r="AX248" s="12" t="s">
        <v>76</v>
      </c>
      <c r="AY248" s="147" t="s">
        <v>120</v>
      </c>
    </row>
    <row r="249" spans="2:65" s="13" customFormat="1">
      <c r="B249" s="152"/>
      <c r="D249" s="146" t="s">
        <v>129</v>
      </c>
      <c r="E249" s="153" t="s">
        <v>1</v>
      </c>
      <c r="F249" s="154" t="s">
        <v>358</v>
      </c>
      <c r="H249" s="155">
        <v>0.68</v>
      </c>
      <c r="I249" s="156"/>
      <c r="L249" s="152"/>
      <c r="M249" s="157"/>
      <c r="T249" s="158"/>
      <c r="AT249" s="153" t="s">
        <v>129</v>
      </c>
      <c r="AU249" s="153" t="s">
        <v>86</v>
      </c>
      <c r="AV249" s="13" t="s">
        <v>86</v>
      </c>
      <c r="AW249" s="13" t="s">
        <v>31</v>
      </c>
      <c r="AX249" s="13" t="s">
        <v>76</v>
      </c>
      <c r="AY249" s="153" t="s">
        <v>120</v>
      </c>
    </row>
    <row r="250" spans="2:65" s="12" customFormat="1">
      <c r="B250" s="145"/>
      <c r="D250" s="146" t="s">
        <v>129</v>
      </c>
      <c r="E250" s="147" t="s">
        <v>1</v>
      </c>
      <c r="F250" s="148" t="s">
        <v>359</v>
      </c>
      <c r="H250" s="147" t="s">
        <v>1</v>
      </c>
      <c r="I250" s="149"/>
      <c r="L250" s="145"/>
      <c r="M250" s="150"/>
      <c r="T250" s="151"/>
      <c r="AT250" s="147" t="s">
        <v>129</v>
      </c>
      <c r="AU250" s="147" t="s">
        <v>86</v>
      </c>
      <c r="AV250" s="12" t="s">
        <v>84</v>
      </c>
      <c r="AW250" s="12" t="s">
        <v>31</v>
      </c>
      <c r="AX250" s="12" t="s">
        <v>76</v>
      </c>
      <c r="AY250" s="147" t="s">
        <v>120</v>
      </c>
    </row>
    <row r="251" spans="2:65" s="13" customFormat="1">
      <c r="B251" s="152"/>
      <c r="D251" s="146" t="s">
        <v>129</v>
      </c>
      <c r="E251" s="153" t="s">
        <v>1</v>
      </c>
      <c r="F251" s="154" t="s">
        <v>360</v>
      </c>
      <c r="H251" s="155">
        <v>0.34599999999999997</v>
      </c>
      <c r="I251" s="156"/>
      <c r="L251" s="152"/>
      <c r="M251" s="157"/>
      <c r="T251" s="158"/>
      <c r="AT251" s="153" t="s">
        <v>129</v>
      </c>
      <c r="AU251" s="153" t="s">
        <v>86</v>
      </c>
      <c r="AV251" s="13" t="s">
        <v>86</v>
      </c>
      <c r="AW251" s="13" t="s">
        <v>31</v>
      </c>
      <c r="AX251" s="13" t="s">
        <v>76</v>
      </c>
      <c r="AY251" s="153" t="s">
        <v>120</v>
      </c>
    </row>
    <row r="252" spans="2:65" s="12" customFormat="1">
      <c r="B252" s="145"/>
      <c r="D252" s="146" t="s">
        <v>129</v>
      </c>
      <c r="E252" s="147" t="s">
        <v>1</v>
      </c>
      <c r="F252" s="148" t="s">
        <v>361</v>
      </c>
      <c r="H252" s="147" t="s">
        <v>1</v>
      </c>
      <c r="I252" s="149"/>
      <c r="L252" s="145"/>
      <c r="M252" s="150"/>
      <c r="T252" s="151"/>
      <c r="AT252" s="147" t="s">
        <v>129</v>
      </c>
      <c r="AU252" s="147" t="s">
        <v>86</v>
      </c>
      <c r="AV252" s="12" t="s">
        <v>84</v>
      </c>
      <c r="AW252" s="12" t="s">
        <v>31</v>
      </c>
      <c r="AX252" s="12" t="s">
        <v>76</v>
      </c>
      <c r="AY252" s="147" t="s">
        <v>120</v>
      </c>
    </row>
    <row r="253" spans="2:65" s="13" customFormat="1">
      <c r="B253" s="152"/>
      <c r="D253" s="146" t="s">
        <v>129</v>
      </c>
      <c r="E253" s="153" t="s">
        <v>1</v>
      </c>
      <c r="F253" s="154" t="s">
        <v>362</v>
      </c>
      <c r="H253" s="155">
        <v>0.28000000000000003</v>
      </c>
      <c r="I253" s="156"/>
      <c r="L253" s="152"/>
      <c r="M253" s="157"/>
      <c r="T253" s="158"/>
      <c r="AT253" s="153" t="s">
        <v>129</v>
      </c>
      <c r="AU253" s="153" t="s">
        <v>86</v>
      </c>
      <c r="AV253" s="13" t="s">
        <v>86</v>
      </c>
      <c r="AW253" s="13" t="s">
        <v>31</v>
      </c>
      <c r="AX253" s="13" t="s">
        <v>76</v>
      </c>
      <c r="AY253" s="153" t="s">
        <v>120</v>
      </c>
    </row>
    <row r="254" spans="2:65" s="12" customFormat="1">
      <c r="B254" s="145"/>
      <c r="D254" s="146" t="s">
        <v>129</v>
      </c>
      <c r="E254" s="147" t="s">
        <v>1</v>
      </c>
      <c r="F254" s="148" t="s">
        <v>160</v>
      </c>
      <c r="H254" s="147" t="s">
        <v>1</v>
      </c>
      <c r="I254" s="149"/>
      <c r="L254" s="145"/>
      <c r="M254" s="150"/>
      <c r="T254" s="151"/>
      <c r="AT254" s="147" t="s">
        <v>129</v>
      </c>
      <c r="AU254" s="147" t="s">
        <v>86</v>
      </c>
      <c r="AV254" s="12" t="s">
        <v>84</v>
      </c>
      <c r="AW254" s="12" t="s">
        <v>31</v>
      </c>
      <c r="AX254" s="12" t="s">
        <v>76</v>
      </c>
      <c r="AY254" s="147" t="s">
        <v>120</v>
      </c>
    </row>
    <row r="255" spans="2:65" s="13" customFormat="1">
      <c r="B255" s="152"/>
      <c r="D255" s="146" t="s">
        <v>129</v>
      </c>
      <c r="E255" s="153" t="s">
        <v>1</v>
      </c>
      <c r="F255" s="154" t="s">
        <v>363</v>
      </c>
      <c r="H255" s="155">
        <v>0.25700000000000001</v>
      </c>
      <c r="I255" s="156"/>
      <c r="L255" s="152"/>
      <c r="M255" s="157"/>
      <c r="T255" s="158"/>
      <c r="AT255" s="153" t="s">
        <v>129</v>
      </c>
      <c r="AU255" s="153" t="s">
        <v>86</v>
      </c>
      <c r="AV255" s="13" t="s">
        <v>86</v>
      </c>
      <c r="AW255" s="13" t="s">
        <v>31</v>
      </c>
      <c r="AX255" s="13" t="s">
        <v>76</v>
      </c>
      <c r="AY255" s="153" t="s">
        <v>120</v>
      </c>
    </row>
    <row r="256" spans="2:65" s="12" customFormat="1">
      <c r="B256" s="145"/>
      <c r="D256" s="146" t="s">
        <v>129</v>
      </c>
      <c r="E256" s="147" t="s">
        <v>1</v>
      </c>
      <c r="F256" s="148" t="s">
        <v>162</v>
      </c>
      <c r="H256" s="147" t="s">
        <v>1</v>
      </c>
      <c r="I256" s="149"/>
      <c r="L256" s="145"/>
      <c r="M256" s="150"/>
      <c r="T256" s="151"/>
      <c r="AT256" s="147" t="s">
        <v>129</v>
      </c>
      <c r="AU256" s="147" t="s">
        <v>86</v>
      </c>
      <c r="AV256" s="12" t="s">
        <v>84</v>
      </c>
      <c r="AW256" s="12" t="s">
        <v>31</v>
      </c>
      <c r="AX256" s="12" t="s">
        <v>76</v>
      </c>
      <c r="AY256" s="147" t="s">
        <v>120</v>
      </c>
    </row>
    <row r="257" spans="2:65" s="13" customFormat="1">
      <c r="B257" s="152"/>
      <c r="D257" s="146" t="s">
        <v>129</v>
      </c>
      <c r="E257" s="153" t="s">
        <v>1</v>
      </c>
      <c r="F257" s="154" t="s">
        <v>364</v>
      </c>
      <c r="H257" s="155">
        <v>0.115</v>
      </c>
      <c r="I257" s="156"/>
      <c r="L257" s="152"/>
      <c r="M257" s="157"/>
      <c r="T257" s="158"/>
      <c r="AT257" s="153" t="s">
        <v>129</v>
      </c>
      <c r="AU257" s="153" t="s">
        <v>86</v>
      </c>
      <c r="AV257" s="13" t="s">
        <v>86</v>
      </c>
      <c r="AW257" s="13" t="s">
        <v>31</v>
      </c>
      <c r="AX257" s="13" t="s">
        <v>76</v>
      </c>
      <c r="AY257" s="153" t="s">
        <v>120</v>
      </c>
    </row>
    <row r="258" spans="2:65" s="12" customFormat="1">
      <c r="B258" s="145"/>
      <c r="D258" s="146" t="s">
        <v>129</v>
      </c>
      <c r="E258" s="147" t="s">
        <v>1</v>
      </c>
      <c r="F258" s="148" t="s">
        <v>164</v>
      </c>
      <c r="H258" s="147" t="s">
        <v>1</v>
      </c>
      <c r="I258" s="149"/>
      <c r="L258" s="145"/>
      <c r="M258" s="150"/>
      <c r="T258" s="151"/>
      <c r="AT258" s="147" t="s">
        <v>129</v>
      </c>
      <c r="AU258" s="147" t="s">
        <v>86</v>
      </c>
      <c r="AV258" s="12" t="s">
        <v>84</v>
      </c>
      <c r="AW258" s="12" t="s">
        <v>31</v>
      </c>
      <c r="AX258" s="12" t="s">
        <v>76</v>
      </c>
      <c r="AY258" s="147" t="s">
        <v>120</v>
      </c>
    </row>
    <row r="259" spans="2:65" s="13" customFormat="1">
      <c r="B259" s="152"/>
      <c r="D259" s="146" t="s">
        <v>129</v>
      </c>
      <c r="E259" s="153" t="s">
        <v>1</v>
      </c>
      <c r="F259" s="154" t="s">
        <v>365</v>
      </c>
      <c r="H259" s="155">
        <v>0.20599999999999999</v>
      </c>
      <c r="I259" s="156"/>
      <c r="L259" s="152"/>
      <c r="M259" s="157"/>
      <c r="T259" s="158"/>
      <c r="AT259" s="153" t="s">
        <v>129</v>
      </c>
      <c r="AU259" s="153" t="s">
        <v>86</v>
      </c>
      <c r="AV259" s="13" t="s">
        <v>86</v>
      </c>
      <c r="AW259" s="13" t="s">
        <v>31</v>
      </c>
      <c r="AX259" s="13" t="s">
        <v>76</v>
      </c>
      <c r="AY259" s="153" t="s">
        <v>120</v>
      </c>
    </row>
    <row r="260" spans="2:65" s="12" customFormat="1">
      <c r="B260" s="145"/>
      <c r="D260" s="146" t="s">
        <v>129</v>
      </c>
      <c r="E260" s="147" t="s">
        <v>1</v>
      </c>
      <c r="F260" s="148" t="s">
        <v>167</v>
      </c>
      <c r="H260" s="147" t="s">
        <v>1</v>
      </c>
      <c r="I260" s="149"/>
      <c r="L260" s="145"/>
      <c r="M260" s="150"/>
      <c r="T260" s="151"/>
      <c r="AT260" s="147" t="s">
        <v>129</v>
      </c>
      <c r="AU260" s="147" t="s">
        <v>86</v>
      </c>
      <c r="AV260" s="12" t="s">
        <v>84</v>
      </c>
      <c r="AW260" s="12" t="s">
        <v>31</v>
      </c>
      <c r="AX260" s="12" t="s">
        <v>76</v>
      </c>
      <c r="AY260" s="147" t="s">
        <v>120</v>
      </c>
    </row>
    <row r="261" spans="2:65" s="13" customFormat="1">
      <c r="B261" s="152"/>
      <c r="D261" s="146" t="s">
        <v>129</v>
      </c>
      <c r="E261" s="153" t="s">
        <v>1</v>
      </c>
      <c r="F261" s="154" t="s">
        <v>366</v>
      </c>
      <c r="H261" s="155">
        <v>0.20899999999999999</v>
      </c>
      <c r="I261" s="156"/>
      <c r="L261" s="152"/>
      <c r="M261" s="157"/>
      <c r="T261" s="158"/>
      <c r="AT261" s="153" t="s">
        <v>129</v>
      </c>
      <c r="AU261" s="153" t="s">
        <v>86</v>
      </c>
      <c r="AV261" s="13" t="s">
        <v>86</v>
      </c>
      <c r="AW261" s="13" t="s">
        <v>31</v>
      </c>
      <c r="AX261" s="13" t="s">
        <v>76</v>
      </c>
      <c r="AY261" s="153" t="s">
        <v>120</v>
      </c>
    </row>
    <row r="262" spans="2:65" s="14" customFormat="1">
      <c r="B262" s="159"/>
      <c r="D262" s="146" t="s">
        <v>129</v>
      </c>
      <c r="E262" s="160" t="s">
        <v>1</v>
      </c>
      <c r="F262" s="161" t="s">
        <v>132</v>
      </c>
      <c r="H262" s="162">
        <v>2.093</v>
      </c>
      <c r="I262" s="163"/>
      <c r="L262" s="159"/>
      <c r="M262" s="164"/>
      <c r="T262" s="165"/>
      <c r="AT262" s="160" t="s">
        <v>129</v>
      </c>
      <c r="AU262" s="160" t="s">
        <v>86</v>
      </c>
      <c r="AV262" s="14" t="s">
        <v>127</v>
      </c>
      <c r="AW262" s="14" t="s">
        <v>31</v>
      </c>
      <c r="AX262" s="14" t="s">
        <v>84</v>
      </c>
      <c r="AY262" s="160" t="s">
        <v>120</v>
      </c>
    </row>
    <row r="263" spans="2:65" s="1" customFormat="1" ht="16.5" customHeight="1">
      <c r="B263" s="32"/>
      <c r="C263" s="132" t="s">
        <v>367</v>
      </c>
      <c r="D263" s="132" t="s">
        <v>122</v>
      </c>
      <c r="E263" s="133" t="s">
        <v>368</v>
      </c>
      <c r="F263" s="134" t="s">
        <v>369</v>
      </c>
      <c r="G263" s="135" t="s">
        <v>211</v>
      </c>
      <c r="H263" s="136">
        <v>1.996</v>
      </c>
      <c r="I263" s="137"/>
      <c r="J263" s="138">
        <f>ROUND(I263*H263,2)</f>
        <v>0</v>
      </c>
      <c r="K263" s="134" t="s">
        <v>126</v>
      </c>
      <c r="L263" s="32"/>
      <c r="M263" s="139" t="s">
        <v>1</v>
      </c>
      <c r="N263" s="140" t="s">
        <v>41</v>
      </c>
      <c r="P263" s="141">
        <f>O263*H263</f>
        <v>0</v>
      </c>
      <c r="Q263" s="141">
        <v>1.07636</v>
      </c>
      <c r="R263" s="141">
        <f>Q263*H263</f>
        <v>2.14841456</v>
      </c>
      <c r="S263" s="141">
        <v>0</v>
      </c>
      <c r="T263" s="142">
        <f>S263*H263</f>
        <v>0</v>
      </c>
      <c r="AR263" s="143" t="s">
        <v>127</v>
      </c>
      <c r="AT263" s="143" t="s">
        <v>122</v>
      </c>
      <c r="AU263" s="143" t="s">
        <v>86</v>
      </c>
      <c r="AY263" s="17" t="s">
        <v>120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84</v>
      </c>
      <c r="BK263" s="144">
        <f>ROUND(I263*H263,2)</f>
        <v>0</v>
      </c>
      <c r="BL263" s="17" t="s">
        <v>127</v>
      </c>
      <c r="BM263" s="143" t="s">
        <v>370</v>
      </c>
    </row>
    <row r="264" spans="2:65" s="12" customFormat="1">
      <c r="B264" s="145"/>
      <c r="D264" s="146" t="s">
        <v>129</v>
      </c>
      <c r="E264" s="147" t="s">
        <v>1</v>
      </c>
      <c r="F264" s="148" t="s">
        <v>154</v>
      </c>
      <c r="H264" s="147" t="s">
        <v>1</v>
      </c>
      <c r="I264" s="149"/>
      <c r="L264" s="145"/>
      <c r="M264" s="150"/>
      <c r="T264" s="151"/>
      <c r="AT264" s="147" t="s">
        <v>129</v>
      </c>
      <c r="AU264" s="147" t="s">
        <v>86</v>
      </c>
      <c r="AV264" s="12" t="s">
        <v>84</v>
      </c>
      <c r="AW264" s="12" t="s">
        <v>31</v>
      </c>
      <c r="AX264" s="12" t="s">
        <v>76</v>
      </c>
      <c r="AY264" s="147" t="s">
        <v>120</v>
      </c>
    </row>
    <row r="265" spans="2:65" s="13" customFormat="1">
      <c r="B265" s="152"/>
      <c r="D265" s="146" t="s">
        <v>129</v>
      </c>
      <c r="E265" s="153" t="s">
        <v>1</v>
      </c>
      <c r="F265" s="154" t="s">
        <v>371</v>
      </c>
      <c r="H265" s="155">
        <v>0.57299999999999995</v>
      </c>
      <c r="I265" s="156"/>
      <c r="L265" s="152"/>
      <c r="M265" s="157"/>
      <c r="T265" s="158"/>
      <c r="AT265" s="153" t="s">
        <v>129</v>
      </c>
      <c r="AU265" s="153" t="s">
        <v>86</v>
      </c>
      <c r="AV265" s="13" t="s">
        <v>86</v>
      </c>
      <c r="AW265" s="13" t="s">
        <v>31</v>
      </c>
      <c r="AX265" s="13" t="s">
        <v>76</v>
      </c>
      <c r="AY265" s="153" t="s">
        <v>120</v>
      </c>
    </row>
    <row r="266" spans="2:65" s="12" customFormat="1">
      <c r="B266" s="145"/>
      <c r="D266" s="146" t="s">
        <v>129</v>
      </c>
      <c r="E266" s="147" t="s">
        <v>1</v>
      </c>
      <c r="F266" s="148" t="s">
        <v>359</v>
      </c>
      <c r="H266" s="147" t="s">
        <v>1</v>
      </c>
      <c r="I266" s="149"/>
      <c r="L266" s="145"/>
      <c r="M266" s="150"/>
      <c r="T266" s="151"/>
      <c r="AT266" s="147" t="s">
        <v>129</v>
      </c>
      <c r="AU266" s="147" t="s">
        <v>86</v>
      </c>
      <c r="AV266" s="12" t="s">
        <v>84</v>
      </c>
      <c r="AW266" s="12" t="s">
        <v>31</v>
      </c>
      <c r="AX266" s="12" t="s">
        <v>76</v>
      </c>
      <c r="AY266" s="147" t="s">
        <v>120</v>
      </c>
    </row>
    <row r="267" spans="2:65" s="13" customFormat="1">
      <c r="B267" s="152"/>
      <c r="D267" s="146" t="s">
        <v>129</v>
      </c>
      <c r="E267" s="153" t="s">
        <v>1</v>
      </c>
      <c r="F267" s="154" t="s">
        <v>372</v>
      </c>
      <c r="H267" s="155">
        <v>0.26400000000000001</v>
      </c>
      <c r="I267" s="156"/>
      <c r="L267" s="152"/>
      <c r="M267" s="157"/>
      <c r="T267" s="158"/>
      <c r="AT267" s="153" t="s">
        <v>129</v>
      </c>
      <c r="AU267" s="153" t="s">
        <v>86</v>
      </c>
      <c r="AV267" s="13" t="s">
        <v>86</v>
      </c>
      <c r="AW267" s="13" t="s">
        <v>31</v>
      </c>
      <c r="AX267" s="13" t="s">
        <v>76</v>
      </c>
      <c r="AY267" s="153" t="s">
        <v>120</v>
      </c>
    </row>
    <row r="268" spans="2:65" s="12" customFormat="1">
      <c r="B268" s="145"/>
      <c r="D268" s="146" t="s">
        <v>129</v>
      </c>
      <c r="E268" s="147" t="s">
        <v>1</v>
      </c>
      <c r="F268" s="148" t="s">
        <v>361</v>
      </c>
      <c r="H268" s="147" t="s">
        <v>1</v>
      </c>
      <c r="I268" s="149"/>
      <c r="L268" s="145"/>
      <c r="M268" s="150"/>
      <c r="T268" s="151"/>
      <c r="AT268" s="147" t="s">
        <v>129</v>
      </c>
      <c r="AU268" s="147" t="s">
        <v>86</v>
      </c>
      <c r="AV268" s="12" t="s">
        <v>84</v>
      </c>
      <c r="AW268" s="12" t="s">
        <v>31</v>
      </c>
      <c r="AX268" s="12" t="s">
        <v>76</v>
      </c>
      <c r="AY268" s="147" t="s">
        <v>120</v>
      </c>
    </row>
    <row r="269" spans="2:65" s="13" customFormat="1">
      <c r="B269" s="152"/>
      <c r="D269" s="146" t="s">
        <v>129</v>
      </c>
      <c r="E269" s="153" t="s">
        <v>1</v>
      </c>
      <c r="F269" s="154" t="s">
        <v>373</v>
      </c>
      <c r="H269" s="155">
        <v>0.21199999999999999</v>
      </c>
      <c r="I269" s="156"/>
      <c r="L269" s="152"/>
      <c r="M269" s="157"/>
      <c r="T269" s="158"/>
      <c r="AT269" s="153" t="s">
        <v>129</v>
      </c>
      <c r="AU269" s="153" t="s">
        <v>86</v>
      </c>
      <c r="AV269" s="13" t="s">
        <v>86</v>
      </c>
      <c r="AW269" s="13" t="s">
        <v>31</v>
      </c>
      <c r="AX269" s="13" t="s">
        <v>76</v>
      </c>
      <c r="AY269" s="153" t="s">
        <v>120</v>
      </c>
    </row>
    <row r="270" spans="2:65" s="12" customFormat="1">
      <c r="B270" s="145"/>
      <c r="D270" s="146" t="s">
        <v>129</v>
      </c>
      <c r="E270" s="147" t="s">
        <v>1</v>
      </c>
      <c r="F270" s="148" t="s">
        <v>160</v>
      </c>
      <c r="H270" s="147" t="s">
        <v>1</v>
      </c>
      <c r="I270" s="149"/>
      <c r="L270" s="145"/>
      <c r="M270" s="150"/>
      <c r="T270" s="151"/>
      <c r="AT270" s="147" t="s">
        <v>129</v>
      </c>
      <c r="AU270" s="147" t="s">
        <v>86</v>
      </c>
      <c r="AV270" s="12" t="s">
        <v>84</v>
      </c>
      <c r="AW270" s="12" t="s">
        <v>31</v>
      </c>
      <c r="AX270" s="12" t="s">
        <v>76</v>
      </c>
      <c r="AY270" s="147" t="s">
        <v>120</v>
      </c>
    </row>
    <row r="271" spans="2:65" s="13" customFormat="1">
      <c r="B271" s="152"/>
      <c r="D271" s="146" t="s">
        <v>129</v>
      </c>
      <c r="E271" s="153" t="s">
        <v>1</v>
      </c>
      <c r="F271" s="154" t="s">
        <v>374</v>
      </c>
      <c r="H271" s="155">
        <v>0.17100000000000001</v>
      </c>
      <c r="I271" s="156"/>
      <c r="L271" s="152"/>
      <c r="M271" s="157"/>
      <c r="T271" s="158"/>
      <c r="AT271" s="153" t="s">
        <v>129</v>
      </c>
      <c r="AU271" s="153" t="s">
        <v>86</v>
      </c>
      <c r="AV271" s="13" t="s">
        <v>86</v>
      </c>
      <c r="AW271" s="13" t="s">
        <v>31</v>
      </c>
      <c r="AX271" s="13" t="s">
        <v>76</v>
      </c>
      <c r="AY271" s="153" t="s">
        <v>120</v>
      </c>
    </row>
    <row r="272" spans="2:65" s="12" customFormat="1">
      <c r="B272" s="145"/>
      <c r="D272" s="146" t="s">
        <v>129</v>
      </c>
      <c r="E272" s="147" t="s">
        <v>1</v>
      </c>
      <c r="F272" s="148" t="s">
        <v>162</v>
      </c>
      <c r="H272" s="147" t="s">
        <v>1</v>
      </c>
      <c r="I272" s="149"/>
      <c r="L272" s="145"/>
      <c r="M272" s="150"/>
      <c r="T272" s="151"/>
      <c r="AT272" s="147" t="s">
        <v>129</v>
      </c>
      <c r="AU272" s="147" t="s">
        <v>86</v>
      </c>
      <c r="AV272" s="12" t="s">
        <v>84</v>
      </c>
      <c r="AW272" s="12" t="s">
        <v>31</v>
      </c>
      <c r="AX272" s="12" t="s">
        <v>76</v>
      </c>
      <c r="AY272" s="147" t="s">
        <v>120</v>
      </c>
    </row>
    <row r="273" spans="2:65" s="13" customFormat="1">
      <c r="B273" s="152"/>
      <c r="D273" s="146" t="s">
        <v>129</v>
      </c>
      <c r="E273" s="153" t="s">
        <v>1</v>
      </c>
      <c r="F273" s="154" t="s">
        <v>374</v>
      </c>
      <c r="H273" s="155">
        <v>0.17100000000000001</v>
      </c>
      <c r="I273" s="156"/>
      <c r="L273" s="152"/>
      <c r="M273" s="157"/>
      <c r="T273" s="158"/>
      <c r="AT273" s="153" t="s">
        <v>129</v>
      </c>
      <c r="AU273" s="153" t="s">
        <v>86</v>
      </c>
      <c r="AV273" s="13" t="s">
        <v>86</v>
      </c>
      <c r="AW273" s="13" t="s">
        <v>31</v>
      </c>
      <c r="AX273" s="13" t="s">
        <v>76</v>
      </c>
      <c r="AY273" s="153" t="s">
        <v>120</v>
      </c>
    </row>
    <row r="274" spans="2:65" s="12" customFormat="1">
      <c r="B274" s="145"/>
      <c r="D274" s="146" t="s">
        <v>129</v>
      </c>
      <c r="E274" s="147" t="s">
        <v>1</v>
      </c>
      <c r="F274" s="148" t="s">
        <v>375</v>
      </c>
      <c r="H274" s="147" t="s">
        <v>1</v>
      </c>
      <c r="I274" s="149"/>
      <c r="L274" s="145"/>
      <c r="M274" s="150"/>
      <c r="T274" s="151"/>
      <c r="AT274" s="147" t="s">
        <v>129</v>
      </c>
      <c r="AU274" s="147" t="s">
        <v>86</v>
      </c>
      <c r="AV274" s="12" t="s">
        <v>84</v>
      </c>
      <c r="AW274" s="12" t="s">
        <v>31</v>
      </c>
      <c r="AX274" s="12" t="s">
        <v>76</v>
      </c>
      <c r="AY274" s="147" t="s">
        <v>120</v>
      </c>
    </row>
    <row r="275" spans="2:65" s="13" customFormat="1">
      <c r="B275" s="152"/>
      <c r="D275" s="146" t="s">
        <v>129</v>
      </c>
      <c r="E275" s="153" t="s">
        <v>1</v>
      </c>
      <c r="F275" s="154" t="s">
        <v>376</v>
      </c>
      <c r="H275" s="155">
        <v>0.26600000000000001</v>
      </c>
      <c r="I275" s="156"/>
      <c r="L275" s="152"/>
      <c r="M275" s="157"/>
      <c r="T275" s="158"/>
      <c r="AT275" s="153" t="s">
        <v>129</v>
      </c>
      <c r="AU275" s="153" t="s">
        <v>86</v>
      </c>
      <c r="AV275" s="13" t="s">
        <v>86</v>
      </c>
      <c r="AW275" s="13" t="s">
        <v>31</v>
      </c>
      <c r="AX275" s="13" t="s">
        <v>76</v>
      </c>
      <c r="AY275" s="153" t="s">
        <v>120</v>
      </c>
    </row>
    <row r="276" spans="2:65" s="12" customFormat="1">
      <c r="B276" s="145"/>
      <c r="D276" s="146" t="s">
        <v>129</v>
      </c>
      <c r="E276" s="147" t="s">
        <v>1</v>
      </c>
      <c r="F276" s="148" t="s">
        <v>167</v>
      </c>
      <c r="H276" s="147" t="s">
        <v>1</v>
      </c>
      <c r="I276" s="149"/>
      <c r="L276" s="145"/>
      <c r="M276" s="150"/>
      <c r="T276" s="151"/>
      <c r="AT276" s="147" t="s">
        <v>129</v>
      </c>
      <c r="AU276" s="147" t="s">
        <v>86</v>
      </c>
      <c r="AV276" s="12" t="s">
        <v>84</v>
      </c>
      <c r="AW276" s="12" t="s">
        <v>31</v>
      </c>
      <c r="AX276" s="12" t="s">
        <v>76</v>
      </c>
      <c r="AY276" s="147" t="s">
        <v>120</v>
      </c>
    </row>
    <row r="277" spans="2:65" s="13" customFormat="1">
      <c r="B277" s="152"/>
      <c r="D277" s="146" t="s">
        <v>129</v>
      </c>
      <c r="E277" s="153" t="s">
        <v>1</v>
      </c>
      <c r="F277" s="154" t="s">
        <v>377</v>
      </c>
      <c r="H277" s="155">
        <v>0.33900000000000002</v>
      </c>
      <c r="I277" s="156"/>
      <c r="L277" s="152"/>
      <c r="M277" s="157"/>
      <c r="T277" s="158"/>
      <c r="AT277" s="153" t="s">
        <v>129</v>
      </c>
      <c r="AU277" s="153" t="s">
        <v>86</v>
      </c>
      <c r="AV277" s="13" t="s">
        <v>86</v>
      </c>
      <c r="AW277" s="13" t="s">
        <v>31</v>
      </c>
      <c r="AX277" s="13" t="s">
        <v>76</v>
      </c>
      <c r="AY277" s="153" t="s">
        <v>120</v>
      </c>
    </row>
    <row r="278" spans="2:65" s="14" customFormat="1">
      <c r="B278" s="159"/>
      <c r="D278" s="146" t="s">
        <v>129</v>
      </c>
      <c r="E278" s="160" t="s">
        <v>1</v>
      </c>
      <c r="F278" s="161" t="s">
        <v>132</v>
      </c>
      <c r="H278" s="162">
        <v>1.996</v>
      </c>
      <c r="I278" s="163"/>
      <c r="L278" s="159"/>
      <c r="M278" s="164"/>
      <c r="T278" s="165"/>
      <c r="AT278" s="160" t="s">
        <v>129</v>
      </c>
      <c r="AU278" s="160" t="s">
        <v>86</v>
      </c>
      <c r="AV278" s="14" t="s">
        <v>127</v>
      </c>
      <c r="AW278" s="14" t="s">
        <v>31</v>
      </c>
      <c r="AX278" s="14" t="s">
        <v>84</v>
      </c>
      <c r="AY278" s="160" t="s">
        <v>120</v>
      </c>
    </row>
    <row r="279" spans="2:65" s="1" customFormat="1" ht="21.75" customHeight="1">
      <c r="B279" s="32"/>
      <c r="C279" s="132" t="s">
        <v>7</v>
      </c>
      <c r="D279" s="132" t="s">
        <v>122</v>
      </c>
      <c r="E279" s="133" t="s">
        <v>378</v>
      </c>
      <c r="F279" s="134" t="s">
        <v>379</v>
      </c>
      <c r="G279" s="135" t="s">
        <v>179</v>
      </c>
      <c r="H279" s="136">
        <v>2</v>
      </c>
      <c r="I279" s="137"/>
      <c r="J279" s="138">
        <f>ROUND(I279*H279,2)</f>
        <v>0</v>
      </c>
      <c r="K279" s="134" t="s">
        <v>126</v>
      </c>
      <c r="L279" s="32"/>
      <c r="M279" s="139" t="s">
        <v>1</v>
      </c>
      <c r="N279" s="140" t="s">
        <v>41</v>
      </c>
      <c r="P279" s="141">
        <f>O279*H279</f>
        <v>0</v>
      </c>
      <c r="Q279" s="141">
        <v>4.6940000000000003E-2</v>
      </c>
      <c r="R279" s="141">
        <f>Q279*H279</f>
        <v>9.3880000000000005E-2</v>
      </c>
      <c r="S279" s="141">
        <v>0</v>
      </c>
      <c r="T279" s="142">
        <f>S279*H279</f>
        <v>0</v>
      </c>
      <c r="AR279" s="143" t="s">
        <v>127</v>
      </c>
      <c r="AT279" s="143" t="s">
        <v>122</v>
      </c>
      <c r="AU279" s="143" t="s">
        <v>86</v>
      </c>
      <c r="AY279" s="17" t="s">
        <v>120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84</v>
      </c>
      <c r="BK279" s="144">
        <f>ROUND(I279*H279,2)</f>
        <v>0</v>
      </c>
      <c r="BL279" s="17" t="s">
        <v>127</v>
      </c>
      <c r="BM279" s="143" t="s">
        <v>380</v>
      </c>
    </row>
    <row r="280" spans="2:65" s="12" customFormat="1">
      <c r="B280" s="145"/>
      <c r="D280" s="146" t="s">
        <v>129</v>
      </c>
      <c r="E280" s="147" t="s">
        <v>1</v>
      </c>
      <c r="F280" s="148" t="s">
        <v>381</v>
      </c>
      <c r="H280" s="147" t="s">
        <v>1</v>
      </c>
      <c r="I280" s="149"/>
      <c r="L280" s="145"/>
      <c r="M280" s="150"/>
      <c r="T280" s="151"/>
      <c r="AT280" s="147" t="s">
        <v>129</v>
      </c>
      <c r="AU280" s="147" t="s">
        <v>86</v>
      </c>
      <c r="AV280" s="12" t="s">
        <v>84</v>
      </c>
      <c r="AW280" s="12" t="s">
        <v>31</v>
      </c>
      <c r="AX280" s="12" t="s">
        <v>76</v>
      </c>
      <c r="AY280" s="147" t="s">
        <v>120</v>
      </c>
    </row>
    <row r="281" spans="2:65" s="13" customFormat="1">
      <c r="B281" s="152"/>
      <c r="D281" s="146" t="s">
        <v>129</v>
      </c>
      <c r="E281" s="153" t="s">
        <v>1</v>
      </c>
      <c r="F281" s="154" t="s">
        <v>86</v>
      </c>
      <c r="H281" s="155">
        <v>2</v>
      </c>
      <c r="I281" s="156"/>
      <c r="L281" s="152"/>
      <c r="M281" s="157"/>
      <c r="T281" s="158"/>
      <c r="AT281" s="153" t="s">
        <v>129</v>
      </c>
      <c r="AU281" s="153" t="s">
        <v>86</v>
      </c>
      <c r="AV281" s="13" t="s">
        <v>86</v>
      </c>
      <c r="AW281" s="13" t="s">
        <v>31</v>
      </c>
      <c r="AX281" s="13" t="s">
        <v>76</v>
      </c>
      <c r="AY281" s="153" t="s">
        <v>120</v>
      </c>
    </row>
    <row r="282" spans="2:65" s="14" customFormat="1">
      <c r="B282" s="159"/>
      <c r="D282" s="146" t="s">
        <v>129</v>
      </c>
      <c r="E282" s="160" t="s">
        <v>1</v>
      </c>
      <c r="F282" s="161" t="s">
        <v>132</v>
      </c>
      <c r="H282" s="162">
        <v>2</v>
      </c>
      <c r="I282" s="163"/>
      <c r="L282" s="159"/>
      <c r="M282" s="164"/>
      <c r="T282" s="165"/>
      <c r="AT282" s="160" t="s">
        <v>129</v>
      </c>
      <c r="AU282" s="160" t="s">
        <v>86</v>
      </c>
      <c r="AV282" s="14" t="s">
        <v>127</v>
      </c>
      <c r="AW282" s="14" t="s">
        <v>31</v>
      </c>
      <c r="AX282" s="14" t="s">
        <v>84</v>
      </c>
      <c r="AY282" s="160" t="s">
        <v>120</v>
      </c>
    </row>
    <row r="283" spans="2:65" s="1" customFormat="1" ht="21.75" customHeight="1">
      <c r="B283" s="32"/>
      <c r="C283" s="132" t="s">
        <v>382</v>
      </c>
      <c r="D283" s="132" t="s">
        <v>122</v>
      </c>
      <c r="E283" s="133" t="s">
        <v>383</v>
      </c>
      <c r="F283" s="134" t="s">
        <v>384</v>
      </c>
      <c r="G283" s="135" t="s">
        <v>125</v>
      </c>
      <c r="H283" s="136">
        <v>0.63</v>
      </c>
      <c r="I283" s="137"/>
      <c r="J283" s="138">
        <f>ROUND(I283*H283,2)</f>
        <v>0</v>
      </c>
      <c r="K283" s="134" t="s">
        <v>126</v>
      </c>
      <c r="L283" s="32"/>
      <c r="M283" s="139" t="s">
        <v>1</v>
      </c>
      <c r="N283" s="140" t="s">
        <v>41</v>
      </c>
      <c r="P283" s="141">
        <f>O283*H283</f>
        <v>0</v>
      </c>
      <c r="Q283" s="141">
        <v>0.25364999999999999</v>
      </c>
      <c r="R283" s="141">
        <f>Q283*H283</f>
        <v>0.15979949999999998</v>
      </c>
      <c r="S283" s="141">
        <v>0</v>
      </c>
      <c r="T283" s="142">
        <f>S283*H283</f>
        <v>0</v>
      </c>
      <c r="AR283" s="143" t="s">
        <v>127</v>
      </c>
      <c r="AT283" s="143" t="s">
        <v>122</v>
      </c>
      <c r="AU283" s="143" t="s">
        <v>86</v>
      </c>
      <c r="AY283" s="17" t="s">
        <v>120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84</v>
      </c>
      <c r="BK283" s="144">
        <f>ROUND(I283*H283,2)</f>
        <v>0</v>
      </c>
      <c r="BL283" s="17" t="s">
        <v>127</v>
      </c>
      <c r="BM283" s="143" t="s">
        <v>385</v>
      </c>
    </row>
    <row r="284" spans="2:65" s="12" customFormat="1">
      <c r="B284" s="145"/>
      <c r="D284" s="146" t="s">
        <v>129</v>
      </c>
      <c r="E284" s="147" t="s">
        <v>1</v>
      </c>
      <c r="F284" s="148" t="s">
        <v>381</v>
      </c>
      <c r="H284" s="147" t="s">
        <v>1</v>
      </c>
      <c r="I284" s="149"/>
      <c r="L284" s="145"/>
      <c r="M284" s="150"/>
      <c r="T284" s="151"/>
      <c r="AT284" s="147" t="s">
        <v>129</v>
      </c>
      <c r="AU284" s="147" t="s">
        <v>86</v>
      </c>
      <c r="AV284" s="12" t="s">
        <v>84</v>
      </c>
      <c r="AW284" s="12" t="s">
        <v>31</v>
      </c>
      <c r="AX284" s="12" t="s">
        <v>76</v>
      </c>
      <c r="AY284" s="147" t="s">
        <v>120</v>
      </c>
    </row>
    <row r="285" spans="2:65" s="13" customFormat="1">
      <c r="B285" s="152"/>
      <c r="D285" s="146" t="s">
        <v>129</v>
      </c>
      <c r="E285" s="153" t="s">
        <v>1</v>
      </c>
      <c r="F285" s="154" t="s">
        <v>386</v>
      </c>
      <c r="H285" s="155">
        <v>0.63</v>
      </c>
      <c r="I285" s="156"/>
      <c r="L285" s="152"/>
      <c r="M285" s="157"/>
      <c r="T285" s="158"/>
      <c r="AT285" s="153" t="s">
        <v>129</v>
      </c>
      <c r="AU285" s="153" t="s">
        <v>86</v>
      </c>
      <c r="AV285" s="13" t="s">
        <v>86</v>
      </c>
      <c r="AW285" s="13" t="s">
        <v>31</v>
      </c>
      <c r="AX285" s="13" t="s">
        <v>76</v>
      </c>
      <c r="AY285" s="153" t="s">
        <v>120</v>
      </c>
    </row>
    <row r="286" spans="2:65" s="14" customFormat="1">
      <c r="B286" s="159"/>
      <c r="D286" s="146" t="s">
        <v>129</v>
      </c>
      <c r="E286" s="160" t="s">
        <v>1</v>
      </c>
      <c r="F286" s="161" t="s">
        <v>132</v>
      </c>
      <c r="H286" s="162">
        <v>0.63</v>
      </c>
      <c r="I286" s="163"/>
      <c r="L286" s="159"/>
      <c r="M286" s="164"/>
      <c r="T286" s="165"/>
      <c r="AT286" s="160" t="s">
        <v>129</v>
      </c>
      <c r="AU286" s="160" t="s">
        <v>86</v>
      </c>
      <c r="AV286" s="14" t="s">
        <v>127</v>
      </c>
      <c r="AW286" s="14" t="s">
        <v>31</v>
      </c>
      <c r="AX286" s="14" t="s">
        <v>84</v>
      </c>
      <c r="AY286" s="160" t="s">
        <v>120</v>
      </c>
    </row>
    <row r="287" spans="2:65" s="1" customFormat="1" ht="16.5" customHeight="1">
      <c r="B287" s="32"/>
      <c r="C287" s="132" t="s">
        <v>387</v>
      </c>
      <c r="D287" s="132" t="s">
        <v>122</v>
      </c>
      <c r="E287" s="133" t="s">
        <v>388</v>
      </c>
      <c r="F287" s="134" t="s">
        <v>389</v>
      </c>
      <c r="G287" s="135" t="s">
        <v>125</v>
      </c>
      <c r="H287" s="136">
        <v>1.274</v>
      </c>
      <c r="I287" s="137"/>
      <c r="J287" s="138">
        <f>ROUND(I287*H287,2)</f>
        <v>0</v>
      </c>
      <c r="K287" s="134" t="s">
        <v>126</v>
      </c>
      <c r="L287" s="32"/>
      <c r="M287" s="139" t="s">
        <v>1</v>
      </c>
      <c r="N287" s="140" t="s">
        <v>41</v>
      </c>
      <c r="P287" s="141">
        <f>O287*H287</f>
        <v>0</v>
      </c>
      <c r="Q287" s="141">
        <v>0.1094</v>
      </c>
      <c r="R287" s="141">
        <f>Q287*H287</f>
        <v>0.13937559999999999</v>
      </c>
      <c r="S287" s="141">
        <v>0</v>
      </c>
      <c r="T287" s="142">
        <f>S287*H287</f>
        <v>0</v>
      </c>
      <c r="AR287" s="143" t="s">
        <v>127</v>
      </c>
      <c r="AT287" s="143" t="s">
        <v>122</v>
      </c>
      <c r="AU287" s="143" t="s">
        <v>86</v>
      </c>
      <c r="AY287" s="17" t="s">
        <v>120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84</v>
      </c>
      <c r="BK287" s="144">
        <f>ROUND(I287*H287,2)</f>
        <v>0</v>
      </c>
      <c r="BL287" s="17" t="s">
        <v>127</v>
      </c>
      <c r="BM287" s="143" t="s">
        <v>390</v>
      </c>
    </row>
    <row r="288" spans="2:65" s="12" customFormat="1">
      <c r="B288" s="145"/>
      <c r="D288" s="146" t="s">
        <v>129</v>
      </c>
      <c r="E288" s="147" t="s">
        <v>1</v>
      </c>
      <c r="F288" s="148" t="s">
        <v>391</v>
      </c>
      <c r="H288" s="147" t="s">
        <v>1</v>
      </c>
      <c r="I288" s="149"/>
      <c r="L288" s="145"/>
      <c r="M288" s="150"/>
      <c r="T288" s="151"/>
      <c r="AT288" s="147" t="s">
        <v>129</v>
      </c>
      <c r="AU288" s="147" t="s">
        <v>86</v>
      </c>
      <c r="AV288" s="12" t="s">
        <v>84</v>
      </c>
      <c r="AW288" s="12" t="s">
        <v>31</v>
      </c>
      <c r="AX288" s="12" t="s">
        <v>76</v>
      </c>
      <c r="AY288" s="147" t="s">
        <v>120</v>
      </c>
    </row>
    <row r="289" spans="2:65" s="13" customFormat="1">
      <c r="B289" s="152"/>
      <c r="D289" s="146" t="s">
        <v>129</v>
      </c>
      <c r="E289" s="153" t="s">
        <v>1</v>
      </c>
      <c r="F289" s="154" t="s">
        <v>392</v>
      </c>
      <c r="H289" s="155">
        <v>0.82799999999999996</v>
      </c>
      <c r="I289" s="156"/>
      <c r="L289" s="152"/>
      <c r="M289" s="157"/>
      <c r="T289" s="158"/>
      <c r="AT289" s="153" t="s">
        <v>129</v>
      </c>
      <c r="AU289" s="153" t="s">
        <v>86</v>
      </c>
      <c r="AV289" s="13" t="s">
        <v>86</v>
      </c>
      <c r="AW289" s="13" t="s">
        <v>31</v>
      </c>
      <c r="AX289" s="13" t="s">
        <v>76</v>
      </c>
      <c r="AY289" s="153" t="s">
        <v>120</v>
      </c>
    </row>
    <row r="290" spans="2:65" s="13" customFormat="1">
      <c r="B290" s="152"/>
      <c r="D290" s="146" t="s">
        <v>129</v>
      </c>
      <c r="E290" s="153" t="s">
        <v>1</v>
      </c>
      <c r="F290" s="154" t="s">
        <v>393</v>
      </c>
      <c r="H290" s="155">
        <v>0.44600000000000001</v>
      </c>
      <c r="I290" s="156"/>
      <c r="L290" s="152"/>
      <c r="M290" s="157"/>
      <c r="T290" s="158"/>
      <c r="AT290" s="153" t="s">
        <v>129</v>
      </c>
      <c r="AU290" s="153" t="s">
        <v>86</v>
      </c>
      <c r="AV290" s="13" t="s">
        <v>86</v>
      </c>
      <c r="AW290" s="13" t="s">
        <v>31</v>
      </c>
      <c r="AX290" s="13" t="s">
        <v>76</v>
      </c>
      <c r="AY290" s="153" t="s">
        <v>120</v>
      </c>
    </row>
    <row r="291" spans="2:65" s="14" customFormat="1">
      <c r="B291" s="159"/>
      <c r="D291" s="146" t="s">
        <v>129</v>
      </c>
      <c r="E291" s="160" t="s">
        <v>1</v>
      </c>
      <c r="F291" s="161" t="s">
        <v>132</v>
      </c>
      <c r="H291" s="162">
        <v>1.274</v>
      </c>
      <c r="I291" s="163"/>
      <c r="L291" s="159"/>
      <c r="M291" s="164"/>
      <c r="T291" s="165"/>
      <c r="AT291" s="160" t="s">
        <v>129</v>
      </c>
      <c r="AU291" s="160" t="s">
        <v>86</v>
      </c>
      <c r="AV291" s="14" t="s">
        <v>127</v>
      </c>
      <c r="AW291" s="14" t="s">
        <v>31</v>
      </c>
      <c r="AX291" s="14" t="s">
        <v>84</v>
      </c>
      <c r="AY291" s="160" t="s">
        <v>120</v>
      </c>
    </row>
    <row r="292" spans="2:65" s="11" customFormat="1" ht="22.95" customHeight="1">
      <c r="B292" s="120"/>
      <c r="D292" s="121" t="s">
        <v>75</v>
      </c>
      <c r="E292" s="130" t="s">
        <v>127</v>
      </c>
      <c r="F292" s="130" t="s">
        <v>394</v>
      </c>
      <c r="I292" s="123"/>
      <c r="J292" s="131">
        <f>BK292</f>
        <v>0</v>
      </c>
      <c r="L292" s="120"/>
      <c r="M292" s="125"/>
      <c r="P292" s="126">
        <f>SUM(P293:P306)</f>
        <v>0</v>
      </c>
      <c r="R292" s="126">
        <f>SUM(R293:R306)</f>
        <v>13.931334</v>
      </c>
      <c r="T292" s="127">
        <f>SUM(T293:T306)</f>
        <v>0</v>
      </c>
      <c r="AR292" s="121" t="s">
        <v>84</v>
      </c>
      <c r="AT292" s="128" t="s">
        <v>75</v>
      </c>
      <c r="AU292" s="128" t="s">
        <v>84</v>
      </c>
      <c r="AY292" s="121" t="s">
        <v>120</v>
      </c>
      <c r="BK292" s="129">
        <f>SUM(BK293:BK306)</f>
        <v>0</v>
      </c>
    </row>
    <row r="293" spans="2:65" s="1" customFormat="1" ht="24.15" customHeight="1">
      <c r="B293" s="32"/>
      <c r="C293" s="132" t="s">
        <v>395</v>
      </c>
      <c r="D293" s="132" t="s">
        <v>122</v>
      </c>
      <c r="E293" s="133" t="s">
        <v>396</v>
      </c>
      <c r="F293" s="134" t="s">
        <v>397</v>
      </c>
      <c r="G293" s="135" t="s">
        <v>172</v>
      </c>
      <c r="H293" s="136">
        <v>15.78</v>
      </c>
      <c r="I293" s="137"/>
      <c r="J293" s="138">
        <f>ROUND(I293*H293,2)</f>
        <v>0</v>
      </c>
      <c r="K293" s="134" t="s">
        <v>1</v>
      </c>
      <c r="L293" s="32"/>
      <c r="M293" s="139" t="s">
        <v>1</v>
      </c>
      <c r="N293" s="140" t="s">
        <v>41</v>
      </c>
      <c r="P293" s="141">
        <f>O293*H293</f>
        <v>0</v>
      </c>
      <c r="Q293" s="141">
        <v>0.39895000000000003</v>
      </c>
      <c r="R293" s="141">
        <f>Q293*H293</f>
        <v>6.2954309999999998</v>
      </c>
      <c r="S293" s="141">
        <v>0</v>
      </c>
      <c r="T293" s="142">
        <f>S293*H293</f>
        <v>0</v>
      </c>
      <c r="AR293" s="143" t="s">
        <v>127</v>
      </c>
      <c r="AT293" s="143" t="s">
        <v>122</v>
      </c>
      <c r="AU293" s="143" t="s">
        <v>86</v>
      </c>
      <c r="AY293" s="17" t="s">
        <v>120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84</v>
      </c>
      <c r="BK293" s="144">
        <f>ROUND(I293*H293,2)</f>
        <v>0</v>
      </c>
      <c r="BL293" s="17" t="s">
        <v>127</v>
      </c>
      <c r="BM293" s="143" t="s">
        <v>398</v>
      </c>
    </row>
    <row r="294" spans="2:65" s="12" customFormat="1">
      <c r="B294" s="145"/>
      <c r="D294" s="146" t="s">
        <v>129</v>
      </c>
      <c r="E294" s="147" t="s">
        <v>1</v>
      </c>
      <c r="F294" s="148" t="s">
        <v>399</v>
      </c>
      <c r="H294" s="147" t="s">
        <v>1</v>
      </c>
      <c r="I294" s="149"/>
      <c r="L294" s="145"/>
      <c r="M294" s="150"/>
      <c r="T294" s="151"/>
      <c r="AT294" s="147" t="s">
        <v>129</v>
      </c>
      <c r="AU294" s="147" t="s">
        <v>86</v>
      </c>
      <c r="AV294" s="12" t="s">
        <v>84</v>
      </c>
      <c r="AW294" s="12" t="s">
        <v>31</v>
      </c>
      <c r="AX294" s="12" t="s">
        <v>76</v>
      </c>
      <c r="AY294" s="147" t="s">
        <v>120</v>
      </c>
    </row>
    <row r="295" spans="2:65" s="13" customFormat="1">
      <c r="B295" s="152"/>
      <c r="D295" s="146" t="s">
        <v>129</v>
      </c>
      <c r="E295" s="153" t="s">
        <v>1</v>
      </c>
      <c r="F295" s="154" t="s">
        <v>400</v>
      </c>
      <c r="H295" s="155">
        <v>8.6999999999999993</v>
      </c>
      <c r="I295" s="156"/>
      <c r="L295" s="152"/>
      <c r="M295" s="157"/>
      <c r="T295" s="158"/>
      <c r="AT295" s="153" t="s">
        <v>129</v>
      </c>
      <c r="AU295" s="153" t="s">
        <v>86</v>
      </c>
      <c r="AV295" s="13" t="s">
        <v>86</v>
      </c>
      <c r="AW295" s="13" t="s">
        <v>31</v>
      </c>
      <c r="AX295" s="13" t="s">
        <v>76</v>
      </c>
      <c r="AY295" s="153" t="s">
        <v>120</v>
      </c>
    </row>
    <row r="296" spans="2:65" s="12" customFormat="1">
      <c r="B296" s="145"/>
      <c r="D296" s="146" t="s">
        <v>129</v>
      </c>
      <c r="E296" s="147" t="s">
        <v>1</v>
      </c>
      <c r="F296" s="148" t="s">
        <v>401</v>
      </c>
      <c r="H296" s="147" t="s">
        <v>1</v>
      </c>
      <c r="I296" s="149"/>
      <c r="L296" s="145"/>
      <c r="M296" s="150"/>
      <c r="T296" s="151"/>
      <c r="AT296" s="147" t="s">
        <v>129</v>
      </c>
      <c r="AU296" s="147" t="s">
        <v>86</v>
      </c>
      <c r="AV296" s="12" t="s">
        <v>84</v>
      </c>
      <c r="AW296" s="12" t="s">
        <v>31</v>
      </c>
      <c r="AX296" s="12" t="s">
        <v>76</v>
      </c>
      <c r="AY296" s="147" t="s">
        <v>120</v>
      </c>
    </row>
    <row r="297" spans="2:65" s="13" customFormat="1">
      <c r="B297" s="152"/>
      <c r="D297" s="146" t="s">
        <v>129</v>
      </c>
      <c r="E297" s="153" t="s">
        <v>1</v>
      </c>
      <c r="F297" s="154" t="s">
        <v>402</v>
      </c>
      <c r="H297" s="155">
        <v>7.08</v>
      </c>
      <c r="I297" s="156"/>
      <c r="L297" s="152"/>
      <c r="M297" s="157"/>
      <c r="T297" s="158"/>
      <c r="AT297" s="153" t="s">
        <v>129</v>
      </c>
      <c r="AU297" s="153" t="s">
        <v>86</v>
      </c>
      <c r="AV297" s="13" t="s">
        <v>86</v>
      </c>
      <c r="AW297" s="13" t="s">
        <v>31</v>
      </c>
      <c r="AX297" s="13" t="s">
        <v>76</v>
      </c>
      <c r="AY297" s="153" t="s">
        <v>120</v>
      </c>
    </row>
    <row r="298" spans="2:65" s="14" customFormat="1">
      <c r="B298" s="159"/>
      <c r="D298" s="146" t="s">
        <v>129</v>
      </c>
      <c r="E298" s="160" t="s">
        <v>1</v>
      </c>
      <c r="F298" s="161" t="s">
        <v>132</v>
      </c>
      <c r="H298" s="162">
        <v>15.78</v>
      </c>
      <c r="I298" s="163"/>
      <c r="L298" s="159"/>
      <c r="M298" s="164"/>
      <c r="T298" s="165"/>
      <c r="AT298" s="160" t="s">
        <v>129</v>
      </c>
      <c r="AU298" s="160" t="s">
        <v>86</v>
      </c>
      <c r="AV298" s="14" t="s">
        <v>127</v>
      </c>
      <c r="AW298" s="14" t="s">
        <v>31</v>
      </c>
      <c r="AX298" s="14" t="s">
        <v>84</v>
      </c>
      <c r="AY298" s="160" t="s">
        <v>120</v>
      </c>
    </row>
    <row r="299" spans="2:65" s="1" customFormat="1" ht="16.5" customHeight="1">
      <c r="B299" s="32"/>
      <c r="C299" s="132" t="s">
        <v>403</v>
      </c>
      <c r="D299" s="132" t="s">
        <v>122</v>
      </c>
      <c r="E299" s="133" t="s">
        <v>404</v>
      </c>
      <c r="F299" s="134" t="s">
        <v>405</v>
      </c>
      <c r="G299" s="135" t="s">
        <v>172</v>
      </c>
      <c r="H299" s="136">
        <v>19.14</v>
      </c>
      <c r="I299" s="137"/>
      <c r="J299" s="138">
        <f>ROUND(I299*H299,2)</f>
        <v>0</v>
      </c>
      <c r="K299" s="134" t="s">
        <v>1</v>
      </c>
      <c r="L299" s="32"/>
      <c r="M299" s="139" t="s">
        <v>1</v>
      </c>
      <c r="N299" s="140" t="s">
        <v>41</v>
      </c>
      <c r="P299" s="141">
        <f>O299*H299</f>
        <v>0</v>
      </c>
      <c r="Q299" s="141">
        <v>0.39895000000000003</v>
      </c>
      <c r="R299" s="141">
        <f>Q299*H299</f>
        <v>7.6359030000000008</v>
      </c>
      <c r="S299" s="141">
        <v>0</v>
      </c>
      <c r="T299" s="142">
        <f>S299*H299</f>
        <v>0</v>
      </c>
      <c r="AR299" s="143" t="s">
        <v>127</v>
      </c>
      <c r="AT299" s="143" t="s">
        <v>122</v>
      </c>
      <c r="AU299" s="143" t="s">
        <v>86</v>
      </c>
      <c r="AY299" s="17" t="s">
        <v>120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84</v>
      </c>
      <c r="BK299" s="144">
        <f>ROUND(I299*H299,2)</f>
        <v>0</v>
      </c>
      <c r="BL299" s="17" t="s">
        <v>127</v>
      </c>
      <c r="BM299" s="143" t="s">
        <v>406</v>
      </c>
    </row>
    <row r="300" spans="2:65" s="12" customFormat="1">
      <c r="B300" s="145"/>
      <c r="D300" s="146" t="s">
        <v>129</v>
      </c>
      <c r="E300" s="147" t="s">
        <v>1</v>
      </c>
      <c r="F300" s="148" t="s">
        <v>407</v>
      </c>
      <c r="H300" s="147" t="s">
        <v>1</v>
      </c>
      <c r="I300" s="149"/>
      <c r="L300" s="145"/>
      <c r="M300" s="150"/>
      <c r="T300" s="151"/>
      <c r="AT300" s="147" t="s">
        <v>129</v>
      </c>
      <c r="AU300" s="147" t="s">
        <v>86</v>
      </c>
      <c r="AV300" s="12" t="s">
        <v>84</v>
      </c>
      <c r="AW300" s="12" t="s">
        <v>31</v>
      </c>
      <c r="AX300" s="12" t="s">
        <v>76</v>
      </c>
      <c r="AY300" s="147" t="s">
        <v>120</v>
      </c>
    </row>
    <row r="301" spans="2:65" s="13" customFormat="1">
      <c r="B301" s="152"/>
      <c r="D301" s="146" t="s">
        <v>129</v>
      </c>
      <c r="E301" s="153" t="s">
        <v>1</v>
      </c>
      <c r="F301" s="154" t="s">
        <v>174</v>
      </c>
      <c r="H301" s="155">
        <v>4</v>
      </c>
      <c r="I301" s="156"/>
      <c r="L301" s="152"/>
      <c r="M301" s="157"/>
      <c r="T301" s="158"/>
      <c r="AT301" s="153" t="s">
        <v>129</v>
      </c>
      <c r="AU301" s="153" t="s">
        <v>86</v>
      </c>
      <c r="AV301" s="13" t="s">
        <v>86</v>
      </c>
      <c r="AW301" s="13" t="s">
        <v>31</v>
      </c>
      <c r="AX301" s="13" t="s">
        <v>76</v>
      </c>
      <c r="AY301" s="153" t="s">
        <v>120</v>
      </c>
    </row>
    <row r="302" spans="2:65" s="12" customFormat="1">
      <c r="B302" s="145"/>
      <c r="D302" s="146" t="s">
        <v>129</v>
      </c>
      <c r="E302" s="147" t="s">
        <v>1</v>
      </c>
      <c r="F302" s="148" t="s">
        <v>399</v>
      </c>
      <c r="H302" s="147" t="s">
        <v>1</v>
      </c>
      <c r="I302" s="149"/>
      <c r="L302" s="145"/>
      <c r="M302" s="150"/>
      <c r="T302" s="151"/>
      <c r="AT302" s="147" t="s">
        <v>129</v>
      </c>
      <c r="AU302" s="147" t="s">
        <v>86</v>
      </c>
      <c r="AV302" s="12" t="s">
        <v>84</v>
      </c>
      <c r="AW302" s="12" t="s">
        <v>31</v>
      </c>
      <c r="AX302" s="12" t="s">
        <v>76</v>
      </c>
      <c r="AY302" s="147" t="s">
        <v>120</v>
      </c>
    </row>
    <row r="303" spans="2:65" s="13" customFormat="1">
      <c r="B303" s="152"/>
      <c r="D303" s="146" t="s">
        <v>129</v>
      </c>
      <c r="E303" s="153" t="s">
        <v>1</v>
      </c>
      <c r="F303" s="154" t="s">
        <v>408</v>
      </c>
      <c r="H303" s="155">
        <v>11.6</v>
      </c>
      <c r="I303" s="156"/>
      <c r="L303" s="152"/>
      <c r="M303" s="157"/>
      <c r="T303" s="158"/>
      <c r="AT303" s="153" t="s">
        <v>129</v>
      </c>
      <c r="AU303" s="153" t="s">
        <v>86</v>
      </c>
      <c r="AV303" s="13" t="s">
        <v>86</v>
      </c>
      <c r="AW303" s="13" t="s">
        <v>31</v>
      </c>
      <c r="AX303" s="13" t="s">
        <v>76</v>
      </c>
      <c r="AY303" s="153" t="s">
        <v>120</v>
      </c>
    </row>
    <row r="304" spans="2:65" s="12" customFormat="1">
      <c r="B304" s="145"/>
      <c r="D304" s="146" t="s">
        <v>129</v>
      </c>
      <c r="E304" s="147" t="s">
        <v>1</v>
      </c>
      <c r="F304" s="148" t="s">
        <v>401</v>
      </c>
      <c r="H304" s="147" t="s">
        <v>1</v>
      </c>
      <c r="I304" s="149"/>
      <c r="L304" s="145"/>
      <c r="M304" s="150"/>
      <c r="T304" s="151"/>
      <c r="AT304" s="147" t="s">
        <v>129</v>
      </c>
      <c r="AU304" s="147" t="s">
        <v>86</v>
      </c>
      <c r="AV304" s="12" t="s">
        <v>84</v>
      </c>
      <c r="AW304" s="12" t="s">
        <v>31</v>
      </c>
      <c r="AX304" s="12" t="s">
        <v>76</v>
      </c>
      <c r="AY304" s="147" t="s">
        <v>120</v>
      </c>
    </row>
    <row r="305" spans="2:65" s="13" customFormat="1">
      <c r="B305" s="152"/>
      <c r="D305" s="146" t="s">
        <v>129</v>
      </c>
      <c r="E305" s="153" t="s">
        <v>1</v>
      </c>
      <c r="F305" s="154" t="s">
        <v>409</v>
      </c>
      <c r="H305" s="155">
        <v>3.54</v>
      </c>
      <c r="I305" s="156"/>
      <c r="L305" s="152"/>
      <c r="M305" s="157"/>
      <c r="T305" s="158"/>
      <c r="AT305" s="153" t="s">
        <v>129</v>
      </c>
      <c r="AU305" s="153" t="s">
        <v>86</v>
      </c>
      <c r="AV305" s="13" t="s">
        <v>86</v>
      </c>
      <c r="AW305" s="13" t="s">
        <v>31</v>
      </c>
      <c r="AX305" s="13" t="s">
        <v>76</v>
      </c>
      <c r="AY305" s="153" t="s">
        <v>120</v>
      </c>
    </row>
    <row r="306" spans="2:65" s="14" customFormat="1">
      <c r="B306" s="159"/>
      <c r="D306" s="146" t="s">
        <v>129</v>
      </c>
      <c r="E306" s="160" t="s">
        <v>1</v>
      </c>
      <c r="F306" s="161" t="s">
        <v>132</v>
      </c>
      <c r="H306" s="162">
        <v>19.14</v>
      </c>
      <c r="I306" s="163"/>
      <c r="L306" s="159"/>
      <c r="M306" s="164"/>
      <c r="T306" s="165"/>
      <c r="AT306" s="160" t="s">
        <v>129</v>
      </c>
      <c r="AU306" s="160" t="s">
        <v>86</v>
      </c>
      <c r="AV306" s="14" t="s">
        <v>127</v>
      </c>
      <c r="AW306" s="14" t="s">
        <v>31</v>
      </c>
      <c r="AX306" s="14" t="s">
        <v>84</v>
      </c>
      <c r="AY306" s="160" t="s">
        <v>120</v>
      </c>
    </row>
    <row r="307" spans="2:65" s="11" customFormat="1" ht="22.95" customHeight="1">
      <c r="B307" s="120"/>
      <c r="D307" s="121" t="s">
        <v>75</v>
      </c>
      <c r="E307" s="130" t="s">
        <v>169</v>
      </c>
      <c r="F307" s="130" t="s">
        <v>410</v>
      </c>
      <c r="I307" s="123"/>
      <c r="J307" s="131">
        <f>BK307</f>
        <v>0</v>
      </c>
      <c r="L307" s="120"/>
      <c r="M307" s="125"/>
      <c r="P307" s="126">
        <f>SUM(P308:P334)</f>
        <v>0</v>
      </c>
      <c r="R307" s="126">
        <f>SUM(R308:R334)</f>
        <v>54.173727999999997</v>
      </c>
      <c r="T307" s="127">
        <f>SUM(T308:T334)</f>
        <v>0</v>
      </c>
      <c r="AR307" s="121" t="s">
        <v>84</v>
      </c>
      <c r="AT307" s="128" t="s">
        <v>75</v>
      </c>
      <c r="AU307" s="128" t="s">
        <v>84</v>
      </c>
      <c r="AY307" s="121" t="s">
        <v>120</v>
      </c>
      <c r="BK307" s="129">
        <f>SUM(BK308:BK334)</f>
        <v>0</v>
      </c>
    </row>
    <row r="308" spans="2:65" s="1" customFormat="1" ht="16.5" customHeight="1">
      <c r="B308" s="32"/>
      <c r="C308" s="132" t="s">
        <v>411</v>
      </c>
      <c r="D308" s="132" t="s">
        <v>122</v>
      </c>
      <c r="E308" s="133" t="s">
        <v>412</v>
      </c>
      <c r="F308" s="134" t="s">
        <v>413</v>
      </c>
      <c r="G308" s="135" t="s">
        <v>125</v>
      </c>
      <c r="H308" s="136">
        <v>11.2</v>
      </c>
      <c r="I308" s="137"/>
      <c r="J308" s="138">
        <f>ROUND(I308*H308,2)</f>
        <v>0</v>
      </c>
      <c r="K308" s="134" t="s">
        <v>126</v>
      </c>
      <c r="L308" s="32"/>
      <c r="M308" s="139" t="s">
        <v>1</v>
      </c>
      <c r="N308" s="140" t="s">
        <v>41</v>
      </c>
      <c r="P308" s="141">
        <f>O308*H308</f>
        <v>0</v>
      </c>
      <c r="Q308" s="141">
        <v>0</v>
      </c>
      <c r="R308" s="141">
        <f>Q308*H308</f>
        <v>0</v>
      </c>
      <c r="S308" s="141">
        <v>0</v>
      </c>
      <c r="T308" s="142">
        <f>S308*H308</f>
        <v>0</v>
      </c>
      <c r="AR308" s="143" t="s">
        <v>127</v>
      </c>
      <c r="AT308" s="143" t="s">
        <v>122</v>
      </c>
      <c r="AU308" s="143" t="s">
        <v>86</v>
      </c>
      <c r="AY308" s="17" t="s">
        <v>120</v>
      </c>
      <c r="BE308" s="144">
        <f>IF(N308="základní",J308,0)</f>
        <v>0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7" t="s">
        <v>84</v>
      </c>
      <c r="BK308" s="144">
        <f>ROUND(I308*H308,2)</f>
        <v>0</v>
      </c>
      <c r="BL308" s="17" t="s">
        <v>127</v>
      </c>
      <c r="BM308" s="143" t="s">
        <v>414</v>
      </c>
    </row>
    <row r="309" spans="2:65" s="12" customFormat="1">
      <c r="B309" s="145"/>
      <c r="D309" s="146" t="s">
        <v>129</v>
      </c>
      <c r="E309" s="147" t="s">
        <v>1</v>
      </c>
      <c r="F309" s="148" t="s">
        <v>415</v>
      </c>
      <c r="H309" s="147" t="s">
        <v>1</v>
      </c>
      <c r="I309" s="149"/>
      <c r="L309" s="145"/>
      <c r="M309" s="150"/>
      <c r="T309" s="151"/>
      <c r="AT309" s="147" t="s">
        <v>129</v>
      </c>
      <c r="AU309" s="147" t="s">
        <v>86</v>
      </c>
      <c r="AV309" s="12" t="s">
        <v>84</v>
      </c>
      <c r="AW309" s="12" t="s">
        <v>31</v>
      </c>
      <c r="AX309" s="12" t="s">
        <v>76</v>
      </c>
      <c r="AY309" s="147" t="s">
        <v>120</v>
      </c>
    </row>
    <row r="310" spans="2:65" s="13" customFormat="1">
      <c r="B310" s="152"/>
      <c r="D310" s="146" t="s">
        <v>129</v>
      </c>
      <c r="E310" s="153" t="s">
        <v>1</v>
      </c>
      <c r="F310" s="154" t="s">
        <v>416</v>
      </c>
      <c r="H310" s="155">
        <v>11.2</v>
      </c>
      <c r="I310" s="156"/>
      <c r="L310" s="152"/>
      <c r="M310" s="157"/>
      <c r="T310" s="158"/>
      <c r="AT310" s="153" t="s">
        <v>129</v>
      </c>
      <c r="AU310" s="153" t="s">
        <v>86</v>
      </c>
      <c r="AV310" s="13" t="s">
        <v>86</v>
      </c>
      <c r="AW310" s="13" t="s">
        <v>31</v>
      </c>
      <c r="AX310" s="13" t="s">
        <v>76</v>
      </c>
      <c r="AY310" s="153" t="s">
        <v>120</v>
      </c>
    </row>
    <row r="311" spans="2:65" s="14" customFormat="1">
      <c r="B311" s="159"/>
      <c r="D311" s="146" t="s">
        <v>129</v>
      </c>
      <c r="E311" s="160" t="s">
        <v>1</v>
      </c>
      <c r="F311" s="161" t="s">
        <v>132</v>
      </c>
      <c r="H311" s="162">
        <v>11.2</v>
      </c>
      <c r="I311" s="163"/>
      <c r="L311" s="159"/>
      <c r="M311" s="164"/>
      <c r="T311" s="165"/>
      <c r="AT311" s="160" t="s">
        <v>129</v>
      </c>
      <c r="AU311" s="160" t="s">
        <v>86</v>
      </c>
      <c r="AV311" s="14" t="s">
        <v>127</v>
      </c>
      <c r="AW311" s="14" t="s">
        <v>31</v>
      </c>
      <c r="AX311" s="14" t="s">
        <v>84</v>
      </c>
      <c r="AY311" s="160" t="s">
        <v>120</v>
      </c>
    </row>
    <row r="312" spans="2:65" s="1" customFormat="1" ht="16.5" customHeight="1">
      <c r="B312" s="32"/>
      <c r="C312" s="132" t="s">
        <v>417</v>
      </c>
      <c r="D312" s="132" t="s">
        <v>122</v>
      </c>
      <c r="E312" s="133" t="s">
        <v>418</v>
      </c>
      <c r="F312" s="134" t="s">
        <v>419</v>
      </c>
      <c r="G312" s="135" t="s">
        <v>125</v>
      </c>
      <c r="H312" s="136">
        <v>24.15</v>
      </c>
      <c r="I312" s="137"/>
      <c r="J312" s="138">
        <f>ROUND(I312*H312,2)</f>
        <v>0</v>
      </c>
      <c r="K312" s="134" t="s">
        <v>126</v>
      </c>
      <c r="L312" s="32"/>
      <c r="M312" s="139" t="s">
        <v>1</v>
      </c>
      <c r="N312" s="140" t="s">
        <v>41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127</v>
      </c>
      <c r="AT312" s="143" t="s">
        <v>122</v>
      </c>
      <c r="AU312" s="143" t="s">
        <v>86</v>
      </c>
      <c r="AY312" s="17" t="s">
        <v>120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84</v>
      </c>
      <c r="BK312" s="144">
        <f>ROUND(I312*H312,2)</f>
        <v>0</v>
      </c>
      <c r="BL312" s="17" t="s">
        <v>127</v>
      </c>
      <c r="BM312" s="143" t="s">
        <v>420</v>
      </c>
    </row>
    <row r="313" spans="2:65" s="12" customFormat="1">
      <c r="B313" s="145"/>
      <c r="D313" s="146" t="s">
        <v>129</v>
      </c>
      <c r="E313" s="147" t="s">
        <v>1</v>
      </c>
      <c r="F313" s="148" t="s">
        <v>421</v>
      </c>
      <c r="H313" s="147" t="s">
        <v>1</v>
      </c>
      <c r="I313" s="149"/>
      <c r="L313" s="145"/>
      <c r="M313" s="150"/>
      <c r="T313" s="151"/>
      <c r="AT313" s="147" t="s">
        <v>129</v>
      </c>
      <c r="AU313" s="147" t="s">
        <v>86</v>
      </c>
      <c r="AV313" s="12" t="s">
        <v>84</v>
      </c>
      <c r="AW313" s="12" t="s">
        <v>31</v>
      </c>
      <c r="AX313" s="12" t="s">
        <v>76</v>
      </c>
      <c r="AY313" s="147" t="s">
        <v>120</v>
      </c>
    </row>
    <row r="314" spans="2:65" s="13" customFormat="1">
      <c r="B314" s="152"/>
      <c r="D314" s="146" t="s">
        <v>129</v>
      </c>
      <c r="E314" s="153" t="s">
        <v>1</v>
      </c>
      <c r="F314" s="154" t="s">
        <v>297</v>
      </c>
      <c r="H314" s="155">
        <v>24.15</v>
      </c>
      <c r="I314" s="156"/>
      <c r="L314" s="152"/>
      <c r="M314" s="157"/>
      <c r="T314" s="158"/>
      <c r="AT314" s="153" t="s">
        <v>129</v>
      </c>
      <c r="AU314" s="153" t="s">
        <v>86</v>
      </c>
      <c r="AV314" s="13" t="s">
        <v>86</v>
      </c>
      <c r="AW314" s="13" t="s">
        <v>31</v>
      </c>
      <c r="AX314" s="13" t="s">
        <v>76</v>
      </c>
      <c r="AY314" s="153" t="s">
        <v>120</v>
      </c>
    </row>
    <row r="315" spans="2:65" s="14" customFormat="1">
      <c r="B315" s="159"/>
      <c r="D315" s="146" t="s">
        <v>129</v>
      </c>
      <c r="E315" s="160" t="s">
        <v>1</v>
      </c>
      <c r="F315" s="161" t="s">
        <v>132</v>
      </c>
      <c r="H315" s="162">
        <v>24.15</v>
      </c>
      <c r="I315" s="163"/>
      <c r="L315" s="159"/>
      <c r="M315" s="164"/>
      <c r="T315" s="165"/>
      <c r="AT315" s="160" t="s">
        <v>129</v>
      </c>
      <c r="AU315" s="160" t="s">
        <v>86</v>
      </c>
      <c r="AV315" s="14" t="s">
        <v>127</v>
      </c>
      <c r="AW315" s="14" t="s">
        <v>31</v>
      </c>
      <c r="AX315" s="14" t="s">
        <v>84</v>
      </c>
      <c r="AY315" s="160" t="s">
        <v>120</v>
      </c>
    </row>
    <row r="316" spans="2:65" s="1" customFormat="1" ht="16.5" customHeight="1">
      <c r="B316" s="32"/>
      <c r="C316" s="132" t="s">
        <v>422</v>
      </c>
      <c r="D316" s="132" t="s">
        <v>122</v>
      </c>
      <c r="E316" s="133" t="s">
        <v>423</v>
      </c>
      <c r="F316" s="134" t="s">
        <v>424</v>
      </c>
      <c r="G316" s="135" t="s">
        <v>125</v>
      </c>
      <c r="H316" s="136">
        <v>55.244999999999997</v>
      </c>
      <c r="I316" s="137"/>
      <c r="J316" s="138">
        <f>ROUND(I316*H316,2)</f>
        <v>0</v>
      </c>
      <c r="K316" s="134" t="s">
        <v>126</v>
      </c>
      <c r="L316" s="32"/>
      <c r="M316" s="139" t="s">
        <v>1</v>
      </c>
      <c r="N316" s="140" t="s">
        <v>41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127</v>
      </c>
      <c r="AT316" s="143" t="s">
        <v>122</v>
      </c>
      <c r="AU316" s="143" t="s">
        <v>86</v>
      </c>
      <c r="AY316" s="17" t="s">
        <v>120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84</v>
      </c>
      <c r="BK316" s="144">
        <f>ROUND(I316*H316,2)</f>
        <v>0</v>
      </c>
      <c r="BL316" s="17" t="s">
        <v>127</v>
      </c>
      <c r="BM316" s="143" t="s">
        <v>425</v>
      </c>
    </row>
    <row r="317" spans="2:65" s="12" customFormat="1">
      <c r="B317" s="145"/>
      <c r="D317" s="146" t="s">
        <v>129</v>
      </c>
      <c r="E317" s="147" t="s">
        <v>1</v>
      </c>
      <c r="F317" s="148" t="s">
        <v>622</v>
      </c>
      <c r="H317" s="147" t="s">
        <v>1</v>
      </c>
      <c r="I317" s="149"/>
      <c r="L317" s="145"/>
      <c r="M317" s="150"/>
      <c r="T317" s="151"/>
      <c r="AT317" s="147" t="s">
        <v>129</v>
      </c>
      <c r="AU317" s="147" t="s">
        <v>86</v>
      </c>
      <c r="AV317" s="12" t="s">
        <v>84</v>
      </c>
      <c r="AW317" s="12" t="s">
        <v>31</v>
      </c>
      <c r="AX317" s="12" t="s">
        <v>76</v>
      </c>
      <c r="AY317" s="147" t="s">
        <v>120</v>
      </c>
    </row>
    <row r="318" spans="2:65" s="12" customFormat="1">
      <c r="B318" s="145"/>
      <c r="D318" s="146" t="s">
        <v>129</v>
      </c>
      <c r="E318" s="147" t="s">
        <v>1</v>
      </c>
      <c r="F318" s="148" t="s">
        <v>426</v>
      </c>
      <c r="H318" s="147" t="s">
        <v>1</v>
      </c>
      <c r="I318" s="149"/>
      <c r="L318" s="145"/>
      <c r="M318" s="150"/>
      <c r="T318" s="151"/>
      <c r="AT318" s="147" t="s">
        <v>129</v>
      </c>
      <c r="AU318" s="147" t="s">
        <v>86</v>
      </c>
      <c r="AV318" s="12" t="s">
        <v>84</v>
      </c>
      <c r="AW318" s="12" t="s">
        <v>31</v>
      </c>
      <c r="AX318" s="12" t="s">
        <v>76</v>
      </c>
      <c r="AY318" s="147" t="s">
        <v>120</v>
      </c>
    </row>
    <row r="319" spans="2:65" s="13" customFormat="1">
      <c r="B319" s="152"/>
      <c r="D319" s="146" t="s">
        <v>129</v>
      </c>
      <c r="E319" s="153" t="s">
        <v>1</v>
      </c>
      <c r="F319" s="154" t="s">
        <v>301</v>
      </c>
      <c r="H319" s="155">
        <v>55.244999999999997</v>
      </c>
      <c r="I319" s="156"/>
      <c r="L319" s="152"/>
      <c r="M319" s="157"/>
      <c r="T319" s="158"/>
      <c r="AT319" s="153" t="s">
        <v>129</v>
      </c>
      <c r="AU319" s="153" t="s">
        <v>86</v>
      </c>
      <c r="AV319" s="13" t="s">
        <v>86</v>
      </c>
      <c r="AW319" s="13" t="s">
        <v>31</v>
      </c>
      <c r="AX319" s="13" t="s">
        <v>76</v>
      </c>
      <c r="AY319" s="153" t="s">
        <v>120</v>
      </c>
    </row>
    <row r="320" spans="2:65" s="14" customFormat="1">
      <c r="B320" s="159"/>
      <c r="D320" s="146" t="s">
        <v>129</v>
      </c>
      <c r="E320" s="160" t="s">
        <v>1</v>
      </c>
      <c r="F320" s="161" t="s">
        <v>132</v>
      </c>
      <c r="H320" s="162">
        <v>55.244999999999997</v>
      </c>
      <c r="I320" s="163"/>
      <c r="L320" s="159"/>
      <c r="M320" s="164"/>
      <c r="T320" s="165"/>
      <c r="AT320" s="160" t="s">
        <v>129</v>
      </c>
      <c r="AU320" s="160" t="s">
        <v>86</v>
      </c>
      <c r="AV320" s="14" t="s">
        <v>127</v>
      </c>
      <c r="AW320" s="14" t="s">
        <v>31</v>
      </c>
      <c r="AX320" s="14" t="s">
        <v>84</v>
      </c>
      <c r="AY320" s="160" t="s">
        <v>120</v>
      </c>
    </row>
    <row r="321" spans="2:65" s="1" customFormat="1" ht="16.5" customHeight="1">
      <c r="B321" s="32"/>
      <c r="C321" s="132" t="s">
        <v>427</v>
      </c>
      <c r="D321" s="132" t="s">
        <v>122</v>
      </c>
      <c r="E321" s="133" t="s">
        <v>428</v>
      </c>
      <c r="F321" s="134" t="s">
        <v>429</v>
      </c>
      <c r="G321" s="135" t="s">
        <v>125</v>
      </c>
      <c r="H321" s="136">
        <v>2.95</v>
      </c>
      <c r="I321" s="137"/>
      <c r="J321" s="138">
        <f>ROUND(I321*H321,2)</f>
        <v>0</v>
      </c>
      <c r="K321" s="134" t="s">
        <v>126</v>
      </c>
      <c r="L321" s="32"/>
      <c r="M321" s="139" t="s">
        <v>1</v>
      </c>
      <c r="N321" s="140" t="s">
        <v>41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127</v>
      </c>
      <c r="AT321" s="143" t="s">
        <v>122</v>
      </c>
      <c r="AU321" s="143" t="s">
        <v>86</v>
      </c>
      <c r="AY321" s="17" t="s">
        <v>120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84</v>
      </c>
      <c r="BK321" s="144">
        <f>ROUND(I321*H321,2)</f>
        <v>0</v>
      </c>
      <c r="BL321" s="17" t="s">
        <v>127</v>
      </c>
      <c r="BM321" s="143" t="s">
        <v>430</v>
      </c>
    </row>
    <row r="322" spans="2:65" s="12" customFormat="1">
      <c r="B322" s="145"/>
      <c r="D322" s="146" t="s">
        <v>129</v>
      </c>
      <c r="E322" s="147" t="s">
        <v>1</v>
      </c>
      <c r="F322" s="148" t="s">
        <v>298</v>
      </c>
      <c r="H322" s="147" t="s">
        <v>1</v>
      </c>
      <c r="I322" s="149"/>
      <c r="L322" s="145"/>
      <c r="M322" s="150"/>
      <c r="T322" s="151"/>
      <c r="AT322" s="147" t="s">
        <v>129</v>
      </c>
      <c r="AU322" s="147" t="s">
        <v>86</v>
      </c>
      <c r="AV322" s="12" t="s">
        <v>84</v>
      </c>
      <c r="AW322" s="12" t="s">
        <v>31</v>
      </c>
      <c r="AX322" s="12" t="s">
        <v>76</v>
      </c>
      <c r="AY322" s="147" t="s">
        <v>120</v>
      </c>
    </row>
    <row r="323" spans="2:65" s="13" customFormat="1">
      <c r="B323" s="152"/>
      <c r="D323" s="146" t="s">
        <v>129</v>
      </c>
      <c r="E323" s="153" t="s">
        <v>1</v>
      </c>
      <c r="F323" s="154" t="s">
        <v>299</v>
      </c>
      <c r="H323" s="155">
        <v>2.95</v>
      </c>
      <c r="I323" s="156"/>
      <c r="L323" s="152"/>
      <c r="M323" s="157"/>
      <c r="T323" s="158"/>
      <c r="AT323" s="153" t="s">
        <v>129</v>
      </c>
      <c r="AU323" s="153" t="s">
        <v>86</v>
      </c>
      <c r="AV323" s="13" t="s">
        <v>86</v>
      </c>
      <c r="AW323" s="13" t="s">
        <v>31</v>
      </c>
      <c r="AX323" s="13" t="s">
        <v>76</v>
      </c>
      <c r="AY323" s="153" t="s">
        <v>120</v>
      </c>
    </row>
    <row r="324" spans="2:65" s="14" customFormat="1">
      <c r="B324" s="159"/>
      <c r="D324" s="146" t="s">
        <v>129</v>
      </c>
      <c r="E324" s="160" t="s">
        <v>1</v>
      </c>
      <c r="F324" s="161" t="s">
        <v>132</v>
      </c>
      <c r="H324" s="162">
        <v>2.95</v>
      </c>
      <c r="I324" s="163"/>
      <c r="L324" s="159"/>
      <c r="M324" s="164"/>
      <c r="T324" s="165"/>
      <c r="AT324" s="160" t="s">
        <v>129</v>
      </c>
      <c r="AU324" s="160" t="s">
        <v>86</v>
      </c>
      <c r="AV324" s="14" t="s">
        <v>127</v>
      </c>
      <c r="AW324" s="14" t="s">
        <v>31</v>
      </c>
      <c r="AX324" s="14" t="s">
        <v>84</v>
      </c>
      <c r="AY324" s="160" t="s">
        <v>120</v>
      </c>
    </row>
    <row r="325" spans="2:65" s="1" customFormat="1" ht="16.5" customHeight="1">
      <c r="B325" s="32"/>
      <c r="C325" s="132" t="s">
        <v>431</v>
      </c>
      <c r="D325" s="132" t="s">
        <v>122</v>
      </c>
      <c r="E325" s="133" t="s">
        <v>432</v>
      </c>
      <c r="F325" s="134" t="s">
        <v>433</v>
      </c>
      <c r="G325" s="135" t="s">
        <v>125</v>
      </c>
      <c r="H325" s="136">
        <v>263.5</v>
      </c>
      <c r="I325" s="137"/>
      <c r="J325" s="138">
        <f>ROUND(I325*H325,2)</f>
        <v>0</v>
      </c>
      <c r="K325" s="134" t="s">
        <v>126</v>
      </c>
      <c r="L325" s="32"/>
      <c r="M325" s="139" t="s">
        <v>1</v>
      </c>
      <c r="N325" s="140" t="s">
        <v>41</v>
      </c>
      <c r="P325" s="141">
        <f>O325*H325</f>
        <v>0</v>
      </c>
      <c r="Q325" s="141">
        <v>0.1837</v>
      </c>
      <c r="R325" s="141">
        <f>Q325*H325</f>
        <v>48.404949999999999</v>
      </c>
      <c r="S325" s="141">
        <v>0</v>
      </c>
      <c r="T325" s="142">
        <f>S325*H325</f>
        <v>0</v>
      </c>
      <c r="AR325" s="143" t="s">
        <v>127</v>
      </c>
      <c r="AT325" s="143" t="s">
        <v>122</v>
      </c>
      <c r="AU325" s="143" t="s">
        <v>86</v>
      </c>
      <c r="AY325" s="17" t="s">
        <v>120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84</v>
      </c>
      <c r="BK325" s="144">
        <f>ROUND(I325*H325,2)</f>
        <v>0</v>
      </c>
      <c r="BL325" s="17" t="s">
        <v>127</v>
      </c>
      <c r="BM325" s="143" t="s">
        <v>434</v>
      </c>
    </row>
    <row r="326" spans="2:65" s="12" customFormat="1">
      <c r="B326" s="145"/>
      <c r="D326" s="146" t="s">
        <v>129</v>
      </c>
      <c r="E326" s="147" t="s">
        <v>1</v>
      </c>
      <c r="F326" s="148" t="s">
        <v>623</v>
      </c>
      <c r="H326" s="147" t="s">
        <v>1</v>
      </c>
      <c r="I326" s="149"/>
      <c r="L326" s="145"/>
      <c r="M326" s="150"/>
      <c r="T326" s="151"/>
      <c r="AT326" s="147" t="s">
        <v>129</v>
      </c>
      <c r="AU326" s="147" t="s">
        <v>86</v>
      </c>
      <c r="AV326" s="12" t="s">
        <v>84</v>
      </c>
      <c r="AW326" s="12" t="s">
        <v>31</v>
      </c>
      <c r="AX326" s="12" t="s">
        <v>76</v>
      </c>
      <c r="AY326" s="147" t="s">
        <v>120</v>
      </c>
    </row>
    <row r="327" spans="2:65" s="12" customFormat="1">
      <c r="B327" s="145"/>
      <c r="D327" s="146" t="s">
        <v>129</v>
      </c>
      <c r="E327" s="147" t="s">
        <v>1</v>
      </c>
      <c r="F327" s="148" t="s">
        <v>435</v>
      </c>
      <c r="H327" s="147" t="s">
        <v>1</v>
      </c>
      <c r="I327" s="149"/>
      <c r="L327" s="145"/>
      <c r="M327" s="150"/>
      <c r="T327" s="151"/>
      <c r="AT327" s="147" t="s">
        <v>129</v>
      </c>
      <c r="AU327" s="147" t="s">
        <v>86</v>
      </c>
      <c r="AV327" s="12" t="s">
        <v>84</v>
      </c>
      <c r="AW327" s="12" t="s">
        <v>31</v>
      </c>
      <c r="AX327" s="12" t="s">
        <v>76</v>
      </c>
      <c r="AY327" s="147" t="s">
        <v>120</v>
      </c>
    </row>
    <row r="328" spans="2:65" s="13" customFormat="1">
      <c r="B328" s="152"/>
      <c r="D328" s="146" t="s">
        <v>129</v>
      </c>
      <c r="E328" s="153" t="s">
        <v>1</v>
      </c>
      <c r="F328" s="154" t="s">
        <v>136</v>
      </c>
      <c r="H328" s="155">
        <v>263.5</v>
      </c>
      <c r="I328" s="156"/>
      <c r="L328" s="152"/>
      <c r="M328" s="157"/>
      <c r="T328" s="158"/>
      <c r="AT328" s="153" t="s">
        <v>129</v>
      </c>
      <c r="AU328" s="153" t="s">
        <v>86</v>
      </c>
      <c r="AV328" s="13" t="s">
        <v>86</v>
      </c>
      <c r="AW328" s="13" t="s">
        <v>31</v>
      </c>
      <c r="AX328" s="13" t="s">
        <v>76</v>
      </c>
      <c r="AY328" s="153" t="s">
        <v>120</v>
      </c>
    </row>
    <row r="329" spans="2:65" s="14" customFormat="1">
      <c r="B329" s="159"/>
      <c r="D329" s="146" t="s">
        <v>129</v>
      </c>
      <c r="E329" s="160" t="s">
        <v>1</v>
      </c>
      <c r="F329" s="161" t="s">
        <v>132</v>
      </c>
      <c r="H329" s="162">
        <v>263.5</v>
      </c>
      <c r="I329" s="163"/>
      <c r="L329" s="159"/>
      <c r="M329" s="164"/>
      <c r="T329" s="165"/>
      <c r="AT329" s="160" t="s">
        <v>129</v>
      </c>
      <c r="AU329" s="160" t="s">
        <v>86</v>
      </c>
      <c r="AV329" s="14" t="s">
        <v>127</v>
      </c>
      <c r="AW329" s="14" t="s">
        <v>31</v>
      </c>
      <c r="AX329" s="14" t="s">
        <v>84</v>
      </c>
      <c r="AY329" s="160" t="s">
        <v>120</v>
      </c>
    </row>
    <row r="330" spans="2:65" s="1" customFormat="1" ht="16.5" customHeight="1">
      <c r="B330" s="32"/>
      <c r="C330" s="173" t="s">
        <v>436</v>
      </c>
      <c r="D330" s="173" t="s">
        <v>306</v>
      </c>
      <c r="E330" s="174" t="s">
        <v>437</v>
      </c>
      <c r="F330" s="175" t="s">
        <v>438</v>
      </c>
      <c r="G330" s="176" t="s">
        <v>125</v>
      </c>
      <c r="H330" s="177">
        <v>13.834</v>
      </c>
      <c r="I330" s="178"/>
      <c r="J330" s="179">
        <f>ROUND(I330*H330,2)</f>
        <v>0</v>
      </c>
      <c r="K330" s="175" t="s">
        <v>152</v>
      </c>
      <c r="L330" s="180"/>
      <c r="M330" s="181" t="s">
        <v>1</v>
      </c>
      <c r="N330" s="182" t="s">
        <v>41</v>
      </c>
      <c r="P330" s="141">
        <f>O330*H330</f>
        <v>0</v>
      </c>
      <c r="Q330" s="141">
        <v>0.41699999999999998</v>
      </c>
      <c r="R330" s="141">
        <f>Q330*H330</f>
        <v>5.7687779999999993</v>
      </c>
      <c r="S330" s="141">
        <v>0</v>
      </c>
      <c r="T330" s="142">
        <f>S330*H330</f>
        <v>0</v>
      </c>
      <c r="AR330" s="143" t="s">
        <v>190</v>
      </c>
      <c r="AT330" s="143" t="s">
        <v>306</v>
      </c>
      <c r="AU330" s="143" t="s">
        <v>86</v>
      </c>
      <c r="AY330" s="17" t="s">
        <v>120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84</v>
      </c>
      <c r="BK330" s="144">
        <f>ROUND(I330*H330,2)</f>
        <v>0</v>
      </c>
      <c r="BL330" s="17" t="s">
        <v>127</v>
      </c>
      <c r="BM330" s="143" t="s">
        <v>439</v>
      </c>
    </row>
    <row r="331" spans="2:65" s="12" customFormat="1">
      <c r="B331" s="145"/>
      <c r="D331" s="146" t="s">
        <v>129</v>
      </c>
      <c r="E331" s="147" t="s">
        <v>1</v>
      </c>
      <c r="F331" s="148" t="s">
        <v>440</v>
      </c>
      <c r="H331" s="147" t="s">
        <v>1</v>
      </c>
      <c r="I331" s="149"/>
      <c r="L331" s="145"/>
      <c r="M331" s="150"/>
      <c r="T331" s="151"/>
      <c r="AT331" s="147" t="s">
        <v>129</v>
      </c>
      <c r="AU331" s="147" t="s">
        <v>86</v>
      </c>
      <c r="AV331" s="12" t="s">
        <v>84</v>
      </c>
      <c r="AW331" s="12" t="s">
        <v>31</v>
      </c>
      <c r="AX331" s="12" t="s">
        <v>76</v>
      </c>
      <c r="AY331" s="147" t="s">
        <v>120</v>
      </c>
    </row>
    <row r="332" spans="2:65" s="13" customFormat="1">
      <c r="B332" s="152"/>
      <c r="D332" s="146" t="s">
        <v>129</v>
      </c>
      <c r="E332" s="153" t="s">
        <v>1</v>
      </c>
      <c r="F332" s="154" t="s">
        <v>441</v>
      </c>
      <c r="H332" s="155">
        <v>13.175000000000001</v>
      </c>
      <c r="I332" s="156"/>
      <c r="L332" s="152"/>
      <c r="M332" s="157"/>
      <c r="T332" s="158"/>
      <c r="AT332" s="153" t="s">
        <v>129</v>
      </c>
      <c r="AU332" s="153" t="s">
        <v>86</v>
      </c>
      <c r="AV332" s="13" t="s">
        <v>86</v>
      </c>
      <c r="AW332" s="13" t="s">
        <v>31</v>
      </c>
      <c r="AX332" s="13" t="s">
        <v>76</v>
      </c>
      <c r="AY332" s="153" t="s">
        <v>120</v>
      </c>
    </row>
    <row r="333" spans="2:65" s="14" customFormat="1">
      <c r="B333" s="159"/>
      <c r="D333" s="146" t="s">
        <v>129</v>
      </c>
      <c r="E333" s="160" t="s">
        <v>1</v>
      </c>
      <c r="F333" s="161" t="s">
        <v>132</v>
      </c>
      <c r="H333" s="162">
        <v>13.175000000000001</v>
      </c>
      <c r="I333" s="163"/>
      <c r="L333" s="159"/>
      <c r="M333" s="164"/>
      <c r="T333" s="165"/>
      <c r="AT333" s="160" t="s">
        <v>129</v>
      </c>
      <c r="AU333" s="160" t="s">
        <v>86</v>
      </c>
      <c r="AV333" s="14" t="s">
        <v>127</v>
      </c>
      <c r="AW333" s="14" t="s">
        <v>31</v>
      </c>
      <c r="AX333" s="14" t="s">
        <v>84</v>
      </c>
      <c r="AY333" s="160" t="s">
        <v>120</v>
      </c>
    </row>
    <row r="334" spans="2:65" s="13" customFormat="1">
      <c r="B334" s="152"/>
      <c r="D334" s="146" t="s">
        <v>129</v>
      </c>
      <c r="F334" s="154" t="s">
        <v>442</v>
      </c>
      <c r="H334" s="155">
        <v>13.834</v>
      </c>
      <c r="I334" s="156"/>
      <c r="L334" s="152"/>
      <c r="M334" s="157"/>
      <c r="T334" s="158"/>
      <c r="AT334" s="153" t="s">
        <v>129</v>
      </c>
      <c r="AU334" s="153" t="s">
        <v>86</v>
      </c>
      <c r="AV334" s="13" t="s">
        <v>86</v>
      </c>
      <c r="AW334" s="13" t="s">
        <v>4</v>
      </c>
      <c r="AX334" s="13" t="s">
        <v>84</v>
      </c>
      <c r="AY334" s="153" t="s">
        <v>120</v>
      </c>
    </row>
    <row r="335" spans="2:65" s="11" customFormat="1" ht="22.95" customHeight="1">
      <c r="B335" s="120"/>
      <c r="D335" s="121" t="s">
        <v>75</v>
      </c>
      <c r="E335" s="130" t="s">
        <v>181</v>
      </c>
      <c r="F335" s="130" t="s">
        <v>443</v>
      </c>
      <c r="I335" s="123"/>
      <c r="J335" s="131">
        <f>BK335</f>
        <v>0</v>
      </c>
      <c r="L335" s="120"/>
      <c r="M335" s="125"/>
      <c r="P335" s="126">
        <f>SUM(P336:P356)</f>
        <v>0</v>
      </c>
      <c r="R335" s="126">
        <f>SUM(R336:R356)</f>
        <v>13.828768</v>
      </c>
      <c r="T335" s="127">
        <f>SUM(T336:T356)</f>
        <v>0</v>
      </c>
      <c r="AR335" s="121" t="s">
        <v>84</v>
      </c>
      <c r="AT335" s="128" t="s">
        <v>75</v>
      </c>
      <c r="AU335" s="128" t="s">
        <v>84</v>
      </c>
      <c r="AY335" s="121" t="s">
        <v>120</v>
      </c>
      <c r="BK335" s="129">
        <f>SUM(BK336:BK356)</f>
        <v>0</v>
      </c>
    </row>
    <row r="336" spans="2:65" s="1" customFormat="1" ht="16.5" customHeight="1">
      <c r="B336" s="32"/>
      <c r="C336" s="132" t="s">
        <v>444</v>
      </c>
      <c r="D336" s="132" t="s">
        <v>122</v>
      </c>
      <c r="E336" s="133" t="s">
        <v>445</v>
      </c>
      <c r="F336" s="134" t="s">
        <v>446</v>
      </c>
      <c r="G336" s="135" t="s">
        <v>125</v>
      </c>
      <c r="H336" s="136">
        <v>180.65600000000001</v>
      </c>
      <c r="I336" s="137"/>
      <c r="J336" s="138">
        <f>ROUND(I336*H336,2)</f>
        <v>0</v>
      </c>
      <c r="K336" s="134" t="s">
        <v>152</v>
      </c>
      <c r="L336" s="32"/>
      <c r="M336" s="139" t="s">
        <v>1</v>
      </c>
      <c r="N336" s="140" t="s">
        <v>41</v>
      </c>
      <c r="P336" s="141">
        <f>O336*H336</f>
        <v>0</v>
      </c>
      <c r="Q336" s="141">
        <v>2.5000000000000001E-2</v>
      </c>
      <c r="R336" s="141">
        <f>Q336*H336</f>
        <v>4.5164</v>
      </c>
      <c r="S336" s="141">
        <v>0</v>
      </c>
      <c r="T336" s="142">
        <f>S336*H336</f>
        <v>0</v>
      </c>
      <c r="AR336" s="143" t="s">
        <v>127</v>
      </c>
      <c r="AT336" s="143" t="s">
        <v>122</v>
      </c>
      <c r="AU336" s="143" t="s">
        <v>86</v>
      </c>
      <c r="AY336" s="17" t="s">
        <v>120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84</v>
      </c>
      <c r="BK336" s="144">
        <f>ROUND(I336*H336,2)</f>
        <v>0</v>
      </c>
      <c r="BL336" s="17" t="s">
        <v>127</v>
      </c>
      <c r="BM336" s="143" t="s">
        <v>447</v>
      </c>
    </row>
    <row r="337" spans="2:65" s="13" customFormat="1">
      <c r="B337" s="152"/>
      <c r="D337" s="146" t="s">
        <v>129</v>
      </c>
      <c r="E337" s="153" t="s">
        <v>1</v>
      </c>
      <c r="F337" s="154" t="s">
        <v>448</v>
      </c>
      <c r="H337" s="155">
        <v>59.298999999999999</v>
      </c>
      <c r="I337" s="156"/>
      <c r="L337" s="152"/>
      <c r="M337" s="157"/>
      <c r="T337" s="158"/>
      <c r="AT337" s="153" t="s">
        <v>129</v>
      </c>
      <c r="AU337" s="153" t="s">
        <v>86</v>
      </c>
      <c r="AV337" s="13" t="s">
        <v>86</v>
      </c>
      <c r="AW337" s="13" t="s">
        <v>31</v>
      </c>
      <c r="AX337" s="13" t="s">
        <v>76</v>
      </c>
      <c r="AY337" s="153" t="s">
        <v>120</v>
      </c>
    </row>
    <row r="338" spans="2:65" s="13" customFormat="1">
      <c r="B338" s="152"/>
      <c r="D338" s="146" t="s">
        <v>129</v>
      </c>
      <c r="E338" s="153" t="s">
        <v>1</v>
      </c>
      <c r="F338" s="154" t="s">
        <v>449</v>
      </c>
      <c r="H338" s="155">
        <v>26.471</v>
      </c>
      <c r="I338" s="156"/>
      <c r="L338" s="152"/>
      <c r="M338" s="157"/>
      <c r="T338" s="158"/>
      <c r="AT338" s="153" t="s">
        <v>129</v>
      </c>
      <c r="AU338" s="153" t="s">
        <v>86</v>
      </c>
      <c r="AV338" s="13" t="s">
        <v>86</v>
      </c>
      <c r="AW338" s="13" t="s">
        <v>31</v>
      </c>
      <c r="AX338" s="13" t="s">
        <v>76</v>
      </c>
      <c r="AY338" s="153" t="s">
        <v>120</v>
      </c>
    </row>
    <row r="339" spans="2:65" s="13" customFormat="1">
      <c r="B339" s="152"/>
      <c r="D339" s="146" t="s">
        <v>129</v>
      </c>
      <c r="E339" s="153" t="s">
        <v>1</v>
      </c>
      <c r="F339" s="154" t="s">
        <v>450</v>
      </c>
      <c r="H339" s="155">
        <v>20.969000000000001</v>
      </c>
      <c r="I339" s="156"/>
      <c r="L339" s="152"/>
      <c r="M339" s="157"/>
      <c r="T339" s="158"/>
      <c r="AT339" s="153" t="s">
        <v>129</v>
      </c>
      <c r="AU339" s="153" t="s">
        <v>86</v>
      </c>
      <c r="AV339" s="13" t="s">
        <v>86</v>
      </c>
      <c r="AW339" s="13" t="s">
        <v>31</v>
      </c>
      <c r="AX339" s="13" t="s">
        <v>76</v>
      </c>
      <c r="AY339" s="153" t="s">
        <v>120</v>
      </c>
    </row>
    <row r="340" spans="2:65" s="13" customFormat="1">
      <c r="B340" s="152"/>
      <c r="D340" s="146" t="s">
        <v>129</v>
      </c>
      <c r="E340" s="153" t="s">
        <v>1</v>
      </c>
      <c r="F340" s="154" t="s">
        <v>451</v>
      </c>
      <c r="H340" s="155">
        <v>20.372</v>
      </c>
      <c r="I340" s="156"/>
      <c r="L340" s="152"/>
      <c r="M340" s="157"/>
      <c r="T340" s="158"/>
      <c r="AT340" s="153" t="s">
        <v>129</v>
      </c>
      <c r="AU340" s="153" t="s">
        <v>86</v>
      </c>
      <c r="AV340" s="13" t="s">
        <v>86</v>
      </c>
      <c r="AW340" s="13" t="s">
        <v>31</v>
      </c>
      <c r="AX340" s="13" t="s">
        <v>76</v>
      </c>
      <c r="AY340" s="153" t="s">
        <v>120</v>
      </c>
    </row>
    <row r="341" spans="2:65" s="13" customFormat="1">
      <c r="B341" s="152"/>
      <c r="D341" s="146" t="s">
        <v>129</v>
      </c>
      <c r="E341" s="153" t="s">
        <v>1</v>
      </c>
      <c r="F341" s="154" t="s">
        <v>452</v>
      </c>
      <c r="H341" s="155">
        <v>14.119</v>
      </c>
      <c r="I341" s="156"/>
      <c r="L341" s="152"/>
      <c r="M341" s="157"/>
      <c r="T341" s="158"/>
      <c r="AT341" s="153" t="s">
        <v>129</v>
      </c>
      <c r="AU341" s="153" t="s">
        <v>86</v>
      </c>
      <c r="AV341" s="13" t="s">
        <v>86</v>
      </c>
      <c r="AW341" s="13" t="s">
        <v>31</v>
      </c>
      <c r="AX341" s="13" t="s">
        <v>76</v>
      </c>
      <c r="AY341" s="153" t="s">
        <v>120</v>
      </c>
    </row>
    <row r="342" spans="2:65" s="13" customFormat="1">
      <c r="B342" s="152"/>
      <c r="D342" s="146" t="s">
        <v>129</v>
      </c>
      <c r="E342" s="153" t="s">
        <v>1</v>
      </c>
      <c r="F342" s="154" t="s">
        <v>453</v>
      </c>
      <c r="H342" s="155">
        <v>20.372</v>
      </c>
      <c r="I342" s="156"/>
      <c r="L342" s="152"/>
      <c r="M342" s="157"/>
      <c r="T342" s="158"/>
      <c r="AT342" s="153" t="s">
        <v>129</v>
      </c>
      <c r="AU342" s="153" t="s">
        <v>86</v>
      </c>
      <c r="AV342" s="13" t="s">
        <v>86</v>
      </c>
      <c r="AW342" s="13" t="s">
        <v>31</v>
      </c>
      <c r="AX342" s="13" t="s">
        <v>76</v>
      </c>
      <c r="AY342" s="153" t="s">
        <v>120</v>
      </c>
    </row>
    <row r="343" spans="2:65" s="13" customFormat="1">
      <c r="B343" s="152"/>
      <c r="D343" s="146" t="s">
        <v>129</v>
      </c>
      <c r="E343" s="153" t="s">
        <v>1</v>
      </c>
      <c r="F343" s="154" t="s">
        <v>454</v>
      </c>
      <c r="H343" s="155">
        <v>17.78</v>
      </c>
      <c r="I343" s="156"/>
      <c r="L343" s="152"/>
      <c r="M343" s="157"/>
      <c r="T343" s="158"/>
      <c r="AT343" s="153" t="s">
        <v>129</v>
      </c>
      <c r="AU343" s="153" t="s">
        <v>86</v>
      </c>
      <c r="AV343" s="13" t="s">
        <v>86</v>
      </c>
      <c r="AW343" s="13" t="s">
        <v>31</v>
      </c>
      <c r="AX343" s="13" t="s">
        <v>76</v>
      </c>
      <c r="AY343" s="153" t="s">
        <v>120</v>
      </c>
    </row>
    <row r="344" spans="2:65" s="12" customFormat="1">
      <c r="B344" s="145"/>
      <c r="D344" s="146" t="s">
        <v>129</v>
      </c>
      <c r="E344" s="147" t="s">
        <v>1</v>
      </c>
      <c r="F344" s="148" t="s">
        <v>391</v>
      </c>
      <c r="H344" s="147" t="s">
        <v>1</v>
      </c>
      <c r="I344" s="149"/>
      <c r="L344" s="145"/>
      <c r="M344" s="150"/>
      <c r="T344" s="151"/>
      <c r="AT344" s="147" t="s">
        <v>129</v>
      </c>
      <c r="AU344" s="147" t="s">
        <v>86</v>
      </c>
      <c r="AV344" s="12" t="s">
        <v>84</v>
      </c>
      <c r="AW344" s="12" t="s">
        <v>31</v>
      </c>
      <c r="AX344" s="12" t="s">
        <v>76</v>
      </c>
      <c r="AY344" s="147" t="s">
        <v>120</v>
      </c>
    </row>
    <row r="345" spans="2:65" s="13" customFormat="1">
      <c r="B345" s="152"/>
      <c r="D345" s="146" t="s">
        <v>129</v>
      </c>
      <c r="E345" s="153" t="s">
        <v>1</v>
      </c>
      <c r="F345" s="154" t="s">
        <v>392</v>
      </c>
      <c r="H345" s="155">
        <v>0.82799999999999996</v>
      </c>
      <c r="I345" s="156"/>
      <c r="L345" s="152"/>
      <c r="M345" s="157"/>
      <c r="T345" s="158"/>
      <c r="AT345" s="153" t="s">
        <v>129</v>
      </c>
      <c r="AU345" s="153" t="s">
        <v>86</v>
      </c>
      <c r="AV345" s="13" t="s">
        <v>86</v>
      </c>
      <c r="AW345" s="13" t="s">
        <v>31</v>
      </c>
      <c r="AX345" s="13" t="s">
        <v>76</v>
      </c>
      <c r="AY345" s="153" t="s">
        <v>120</v>
      </c>
    </row>
    <row r="346" spans="2:65" s="13" customFormat="1">
      <c r="B346" s="152"/>
      <c r="D346" s="146" t="s">
        <v>129</v>
      </c>
      <c r="E346" s="153" t="s">
        <v>1</v>
      </c>
      <c r="F346" s="154" t="s">
        <v>393</v>
      </c>
      <c r="H346" s="155">
        <v>0.44600000000000001</v>
      </c>
      <c r="I346" s="156"/>
      <c r="L346" s="152"/>
      <c r="M346" s="157"/>
      <c r="T346" s="158"/>
      <c r="AT346" s="153" t="s">
        <v>129</v>
      </c>
      <c r="AU346" s="153" t="s">
        <v>86</v>
      </c>
      <c r="AV346" s="13" t="s">
        <v>86</v>
      </c>
      <c r="AW346" s="13" t="s">
        <v>31</v>
      </c>
      <c r="AX346" s="13" t="s">
        <v>76</v>
      </c>
      <c r="AY346" s="153" t="s">
        <v>120</v>
      </c>
    </row>
    <row r="347" spans="2:65" s="14" customFormat="1">
      <c r="B347" s="159"/>
      <c r="D347" s="146" t="s">
        <v>129</v>
      </c>
      <c r="E347" s="160" t="s">
        <v>1</v>
      </c>
      <c r="F347" s="161" t="s">
        <v>132</v>
      </c>
      <c r="H347" s="162">
        <v>180.65600000000001</v>
      </c>
      <c r="I347" s="163"/>
      <c r="L347" s="159"/>
      <c r="M347" s="164"/>
      <c r="T347" s="165"/>
      <c r="AT347" s="160" t="s">
        <v>129</v>
      </c>
      <c r="AU347" s="160" t="s">
        <v>86</v>
      </c>
      <c r="AV347" s="14" t="s">
        <v>127</v>
      </c>
      <c r="AW347" s="14" t="s">
        <v>31</v>
      </c>
      <c r="AX347" s="14" t="s">
        <v>84</v>
      </c>
      <c r="AY347" s="160" t="s">
        <v>120</v>
      </c>
    </row>
    <row r="348" spans="2:65" s="1" customFormat="1" ht="24.15" customHeight="1">
      <c r="B348" s="32"/>
      <c r="C348" s="132" t="s">
        <v>455</v>
      </c>
      <c r="D348" s="132" t="s">
        <v>122</v>
      </c>
      <c r="E348" s="133" t="s">
        <v>456</v>
      </c>
      <c r="F348" s="134" t="s">
        <v>457</v>
      </c>
      <c r="G348" s="135" t="s">
        <v>125</v>
      </c>
      <c r="H348" s="136">
        <v>24.15</v>
      </c>
      <c r="I348" s="137"/>
      <c r="J348" s="138">
        <f>ROUND(I348*H348,2)</f>
        <v>0</v>
      </c>
      <c r="K348" s="134" t="s">
        <v>152</v>
      </c>
      <c r="L348" s="32"/>
      <c r="M348" s="139" t="s">
        <v>1</v>
      </c>
      <c r="N348" s="140" t="s">
        <v>41</v>
      </c>
      <c r="P348" s="141">
        <f>O348*H348</f>
        <v>0</v>
      </c>
      <c r="Q348" s="141">
        <v>0.28361999999999998</v>
      </c>
      <c r="R348" s="141">
        <f>Q348*H348</f>
        <v>6.8494229999999989</v>
      </c>
      <c r="S348" s="141">
        <v>0</v>
      </c>
      <c r="T348" s="142">
        <f>S348*H348</f>
        <v>0</v>
      </c>
      <c r="AR348" s="143" t="s">
        <v>127</v>
      </c>
      <c r="AT348" s="143" t="s">
        <v>122</v>
      </c>
      <c r="AU348" s="143" t="s">
        <v>86</v>
      </c>
      <c r="AY348" s="17" t="s">
        <v>120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84</v>
      </c>
      <c r="BK348" s="144">
        <f>ROUND(I348*H348,2)</f>
        <v>0</v>
      </c>
      <c r="BL348" s="17" t="s">
        <v>127</v>
      </c>
      <c r="BM348" s="143" t="s">
        <v>458</v>
      </c>
    </row>
    <row r="349" spans="2:65" s="12" customFormat="1">
      <c r="B349" s="145"/>
      <c r="D349" s="146" t="s">
        <v>129</v>
      </c>
      <c r="E349" s="147" t="s">
        <v>1</v>
      </c>
      <c r="F349" s="148" t="s">
        <v>459</v>
      </c>
      <c r="H349" s="147" t="s">
        <v>1</v>
      </c>
      <c r="I349" s="149"/>
      <c r="L349" s="145"/>
      <c r="M349" s="150"/>
      <c r="T349" s="151"/>
      <c r="AT349" s="147" t="s">
        <v>129</v>
      </c>
      <c r="AU349" s="147" t="s">
        <v>86</v>
      </c>
      <c r="AV349" s="12" t="s">
        <v>84</v>
      </c>
      <c r="AW349" s="12" t="s">
        <v>31</v>
      </c>
      <c r="AX349" s="12" t="s">
        <v>76</v>
      </c>
      <c r="AY349" s="147" t="s">
        <v>120</v>
      </c>
    </row>
    <row r="350" spans="2:65" s="12" customFormat="1">
      <c r="B350" s="145"/>
      <c r="D350" s="146" t="s">
        <v>129</v>
      </c>
      <c r="E350" s="147" t="s">
        <v>1</v>
      </c>
      <c r="F350" s="148" t="s">
        <v>460</v>
      </c>
      <c r="H350" s="147" t="s">
        <v>1</v>
      </c>
      <c r="I350" s="149"/>
      <c r="L350" s="145"/>
      <c r="M350" s="150"/>
      <c r="T350" s="151"/>
      <c r="AT350" s="147" t="s">
        <v>129</v>
      </c>
      <c r="AU350" s="147" t="s">
        <v>86</v>
      </c>
      <c r="AV350" s="12" t="s">
        <v>84</v>
      </c>
      <c r="AW350" s="12" t="s">
        <v>31</v>
      </c>
      <c r="AX350" s="12" t="s">
        <v>76</v>
      </c>
      <c r="AY350" s="147" t="s">
        <v>120</v>
      </c>
    </row>
    <row r="351" spans="2:65" s="13" customFormat="1">
      <c r="B351" s="152"/>
      <c r="D351" s="146" t="s">
        <v>129</v>
      </c>
      <c r="E351" s="153" t="s">
        <v>1</v>
      </c>
      <c r="F351" s="154" t="s">
        <v>297</v>
      </c>
      <c r="H351" s="155">
        <v>24.15</v>
      </c>
      <c r="I351" s="156"/>
      <c r="L351" s="152"/>
      <c r="M351" s="157"/>
      <c r="T351" s="158"/>
      <c r="AT351" s="153" t="s">
        <v>129</v>
      </c>
      <c r="AU351" s="153" t="s">
        <v>86</v>
      </c>
      <c r="AV351" s="13" t="s">
        <v>86</v>
      </c>
      <c r="AW351" s="13" t="s">
        <v>31</v>
      </c>
      <c r="AX351" s="13" t="s">
        <v>76</v>
      </c>
      <c r="AY351" s="153" t="s">
        <v>120</v>
      </c>
    </row>
    <row r="352" spans="2:65" s="14" customFormat="1">
      <c r="B352" s="159"/>
      <c r="D352" s="146" t="s">
        <v>129</v>
      </c>
      <c r="E352" s="160" t="s">
        <v>1</v>
      </c>
      <c r="F352" s="161" t="s">
        <v>132</v>
      </c>
      <c r="H352" s="162">
        <v>24.15</v>
      </c>
      <c r="I352" s="163"/>
      <c r="L352" s="159"/>
      <c r="M352" s="164"/>
      <c r="T352" s="165"/>
      <c r="AT352" s="160" t="s">
        <v>129</v>
      </c>
      <c r="AU352" s="160" t="s">
        <v>86</v>
      </c>
      <c r="AV352" s="14" t="s">
        <v>127</v>
      </c>
      <c r="AW352" s="14" t="s">
        <v>31</v>
      </c>
      <c r="AX352" s="14" t="s">
        <v>84</v>
      </c>
      <c r="AY352" s="160" t="s">
        <v>120</v>
      </c>
    </row>
    <row r="353" spans="2:65" s="1" customFormat="1" ht="16.5" customHeight="1">
      <c r="B353" s="32"/>
      <c r="C353" s="132" t="s">
        <v>461</v>
      </c>
      <c r="D353" s="132" t="s">
        <v>122</v>
      </c>
      <c r="E353" s="133" t="s">
        <v>462</v>
      </c>
      <c r="F353" s="134" t="s">
        <v>463</v>
      </c>
      <c r="G353" s="135" t="s">
        <v>172</v>
      </c>
      <c r="H353" s="136">
        <v>19.100000000000001</v>
      </c>
      <c r="I353" s="137"/>
      <c r="J353" s="138">
        <f>ROUND(I353*H353,2)</f>
        <v>0</v>
      </c>
      <c r="K353" s="134" t="s">
        <v>126</v>
      </c>
      <c r="L353" s="32"/>
      <c r="M353" s="139" t="s">
        <v>1</v>
      </c>
      <c r="N353" s="140" t="s">
        <v>41</v>
      </c>
      <c r="P353" s="141">
        <f>O353*H353</f>
        <v>0</v>
      </c>
      <c r="Q353" s="141">
        <v>0.12895000000000001</v>
      </c>
      <c r="R353" s="141">
        <f>Q353*H353</f>
        <v>2.4629450000000004</v>
      </c>
      <c r="S353" s="141">
        <v>0</v>
      </c>
      <c r="T353" s="142">
        <f>S353*H353</f>
        <v>0</v>
      </c>
      <c r="AR353" s="143" t="s">
        <v>127</v>
      </c>
      <c r="AT353" s="143" t="s">
        <v>122</v>
      </c>
      <c r="AU353" s="143" t="s">
        <v>86</v>
      </c>
      <c r="AY353" s="17" t="s">
        <v>120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84</v>
      </c>
      <c r="BK353" s="144">
        <f>ROUND(I353*H353,2)</f>
        <v>0</v>
      </c>
      <c r="BL353" s="17" t="s">
        <v>127</v>
      </c>
      <c r="BM353" s="143" t="s">
        <v>464</v>
      </c>
    </row>
    <row r="354" spans="2:65" s="12" customFormat="1">
      <c r="B354" s="145"/>
      <c r="D354" s="146" t="s">
        <v>129</v>
      </c>
      <c r="E354" s="147" t="s">
        <v>1</v>
      </c>
      <c r="F354" s="148" t="s">
        <v>465</v>
      </c>
      <c r="H354" s="147" t="s">
        <v>1</v>
      </c>
      <c r="I354" s="149"/>
      <c r="L354" s="145"/>
      <c r="M354" s="150"/>
      <c r="T354" s="151"/>
      <c r="AT354" s="147" t="s">
        <v>129</v>
      </c>
      <c r="AU354" s="147" t="s">
        <v>86</v>
      </c>
      <c r="AV354" s="12" t="s">
        <v>84</v>
      </c>
      <c r="AW354" s="12" t="s">
        <v>31</v>
      </c>
      <c r="AX354" s="12" t="s">
        <v>76</v>
      </c>
      <c r="AY354" s="147" t="s">
        <v>120</v>
      </c>
    </row>
    <row r="355" spans="2:65" s="13" customFormat="1">
      <c r="B355" s="152"/>
      <c r="D355" s="146" t="s">
        <v>129</v>
      </c>
      <c r="E355" s="153" t="s">
        <v>1</v>
      </c>
      <c r="F355" s="154" t="s">
        <v>466</v>
      </c>
      <c r="H355" s="155">
        <v>19.100000000000001</v>
      </c>
      <c r="I355" s="156"/>
      <c r="L355" s="152"/>
      <c r="M355" s="157"/>
      <c r="T355" s="158"/>
      <c r="AT355" s="153" t="s">
        <v>129</v>
      </c>
      <c r="AU355" s="153" t="s">
        <v>86</v>
      </c>
      <c r="AV355" s="13" t="s">
        <v>86</v>
      </c>
      <c r="AW355" s="13" t="s">
        <v>31</v>
      </c>
      <c r="AX355" s="13" t="s">
        <v>76</v>
      </c>
      <c r="AY355" s="153" t="s">
        <v>120</v>
      </c>
    </row>
    <row r="356" spans="2:65" s="14" customFormat="1">
      <c r="B356" s="159"/>
      <c r="D356" s="146" t="s">
        <v>129</v>
      </c>
      <c r="E356" s="160" t="s">
        <v>1</v>
      </c>
      <c r="F356" s="161" t="s">
        <v>132</v>
      </c>
      <c r="H356" s="162">
        <v>19.100000000000001</v>
      </c>
      <c r="I356" s="163"/>
      <c r="L356" s="159"/>
      <c r="M356" s="164"/>
      <c r="T356" s="165"/>
      <c r="AT356" s="160" t="s">
        <v>129</v>
      </c>
      <c r="AU356" s="160" t="s">
        <v>86</v>
      </c>
      <c r="AV356" s="14" t="s">
        <v>127</v>
      </c>
      <c r="AW356" s="14" t="s">
        <v>31</v>
      </c>
      <c r="AX356" s="14" t="s">
        <v>84</v>
      </c>
      <c r="AY356" s="160" t="s">
        <v>120</v>
      </c>
    </row>
    <row r="357" spans="2:65" s="11" customFormat="1" ht="22.95" customHeight="1">
      <c r="B357" s="120"/>
      <c r="D357" s="121" t="s">
        <v>75</v>
      </c>
      <c r="E357" s="130" t="s">
        <v>147</v>
      </c>
      <c r="F357" s="130" t="s">
        <v>148</v>
      </c>
      <c r="I357" s="123"/>
      <c r="J357" s="131">
        <f>BK357</f>
        <v>0</v>
      </c>
      <c r="L357" s="120"/>
      <c r="M357" s="125"/>
      <c r="P357" s="126">
        <f>SUM(P358:P365)</f>
        <v>0</v>
      </c>
      <c r="R357" s="126">
        <f>SUM(R358:R365)</f>
        <v>0.52667555999999993</v>
      </c>
      <c r="T357" s="127">
        <f>SUM(T358:T365)</f>
        <v>0</v>
      </c>
      <c r="AR357" s="121" t="s">
        <v>84</v>
      </c>
      <c r="AT357" s="128" t="s">
        <v>75</v>
      </c>
      <c r="AU357" s="128" t="s">
        <v>84</v>
      </c>
      <c r="AY357" s="121" t="s">
        <v>120</v>
      </c>
      <c r="BK357" s="129">
        <f>SUM(BK358:BK365)</f>
        <v>0</v>
      </c>
    </row>
    <row r="358" spans="2:65" s="1" customFormat="1" ht="16.5" customHeight="1">
      <c r="B358" s="32"/>
      <c r="C358" s="132" t="s">
        <v>467</v>
      </c>
      <c r="D358" s="132" t="s">
        <v>122</v>
      </c>
      <c r="E358" s="133" t="s">
        <v>468</v>
      </c>
      <c r="F358" s="134" t="s">
        <v>469</v>
      </c>
      <c r="G358" s="135" t="s">
        <v>211</v>
      </c>
      <c r="H358" s="136">
        <v>7.0000000000000001E-3</v>
      </c>
      <c r="I358" s="137"/>
      <c r="J358" s="138">
        <f>ROUND(I358*H358,2)</f>
        <v>0</v>
      </c>
      <c r="K358" s="134" t="s">
        <v>126</v>
      </c>
      <c r="L358" s="32"/>
      <c r="M358" s="139" t="s">
        <v>1</v>
      </c>
      <c r="N358" s="140" t="s">
        <v>41</v>
      </c>
      <c r="P358" s="141">
        <f>O358*H358</f>
        <v>0</v>
      </c>
      <c r="Q358" s="141">
        <v>1.01508</v>
      </c>
      <c r="R358" s="141">
        <f>Q358*H358</f>
        <v>7.1055600000000003E-3</v>
      </c>
      <c r="S358" s="141">
        <v>0</v>
      </c>
      <c r="T358" s="142">
        <f>S358*H358</f>
        <v>0</v>
      </c>
      <c r="AR358" s="143" t="s">
        <v>127</v>
      </c>
      <c r="AT358" s="143" t="s">
        <v>122</v>
      </c>
      <c r="AU358" s="143" t="s">
        <v>86</v>
      </c>
      <c r="AY358" s="17" t="s">
        <v>120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84</v>
      </c>
      <c r="BK358" s="144">
        <f>ROUND(I358*H358,2)</f>
        <v>0</v>
      </c>
      <c r="BL358" s="17" t="s">
        <v>127</v>
      </c>
      <c r="BM358" s="143" t="s">
        <v>470</v>
      </c>
    </row>
    <row r="359" spans="2:65" s="12" customFormat="1">
      <c r="B359" s="145"/>
      <c r="D359" s="146" t="s">
        <v>129</v>
      </c>
      <c r="E359" s="147" t="s">
        <v>1</v>
      </c>
      <c r="F359" s="148" t="s">
        <v>298</v>
      </c>
      <c r="H359" s="147" t="s">
        <v>1</v>
      </c>
      <c r="I359" s="149"/>
      <c r="L359" s="145"/>
      <c r="M359" s="150"/>
      <c r="T359" s="151"/>
      <c r="AT359" s="147" t="s">
        <v>129</v>
      </c>
      <c r="AU359" s="147" t="s">
        <v>86</v>
      </c>
      <c r="AV359" s="12" t="s">
        <v>84</v>
      </c>
      <c r="AW359" s="12" t="s">
        <v>31</v>
      </c>
      <c r="AX359" s="12" t="s">
        <v>76</v>
      </c>
      <c r="AY359" s="147" t="s">
        <v>120</v>
      </c>
    </row>
    <row r="360" spans="2:65" s="12" customFormat="1">
      <c r="B360" s="145"/>
      <c r="D360" s="146" t="s">
        <v>129</v>
      </c>
      <c r="E360" s="147" t="s">
        <v>1</v>
      </c>
      <c r="F360" s="148" t="s">
        <v>471</v>
      </c>
      <c r="H360" s="147" t="s">
        <v>1</v>
      </c>
      <c r="I360" s="149"/>
      <c r="L360" s="145"/>
      <c r="M360" s="150"/>
      <c r="T360" s="151"/>
      <c r="AT360" s="147" t="s">
        <v>129</v>
      </c>
      <c r="AU360" s="147" t="s">
        <v>86</v>
      </c>
      <c r="AV360" s="12" t="s">
        <v>84</v>
      </c>
      <c r="AW360" s="12" t="s">
        <v>31</v>
      </c>
      <c r="AX360" s="12" t="s">
        <v>76</v>
      </c>
      <c r="AY360" s="147" t="s">
        <v>120</v>
      </c>
    </row>
    <row r="361" spans="2:65" s="13" customFormat="1">
      <c r="B361" s="152"/>
      <c r="D361" s="146" t="s">
        <v>129</v>
      </c>
      <c r="E361" s="153" t="s">
        <v>1</v>
      </c>
      <c r="F361" s="154" t="s">
        <v>472</v>
      </c>
      <c r="H361" s="155">
        <v>7.0000000000000001E-3</v>
      </c>
      <c r="I361" s="156"/>
      <c r="L361" s="152"/>
      <c r="M361" s="157"/>
      <c r="T361" s="158"/>
      <c r="AT361" s="153" t="s">
        <v>129</v>
      </c>
      <c r="AU361" s="153" t="s">
        <v>86</v>
      </c>
      <c r="AV361" s="13" t="s">
        <v>86</v>
      </c>
      <c r="AW361" s="13" t="s">
        <v>31</v>
      </c>
      <c r="AX361" s="13" t="s">
        <v>84</v>
      </c>
      <c r="AY361" s="153" t="s">
        <v>120</v>
      </c>
    </row>
    <row r="362" spans="2:65" s="1" customFormat="1" ht="24.15" customHeight="1">
      <c r="B362" s="32"/>
      <c r="C362" s="132" t="s">
        <v>473</v>
      </c>
      <c r="D362" s="132" t="s">
        <v>122</v>
      </c>
      <c r="E362" s="133" t="s">
        <v>474</v>
      </c>
      <c r="F362" s="134" t="s">
        <v>475</v>
      </c>
      <c r="G362" s="135" t="s">
        <v>172</v>
      </c>
      <c r="H362" s="136">
        <v>25.1</v>
      </c>
      <c r="I362" s="137"/>
      <c r="J362" s="138">
        <f>ROUND(I362*H362,2)</f>
        <v>0</v>
      </c>
      <c r="K362" s="134" t="s">
        <v>152</v>
      </c>
      <c r="L362" s="32"/>
      <c r="M362" s="139" t="s">
        <v>1</v>
      </c>
      <c r="N362" s="140" t="s">
        <v>41</v>
      </c>
      <c r="P362" s="141">
        <f>O362*H362</f>
        <v>0</v>
      </c>
      <c r="Q362" s="141">
        <v>2.07E-2</v>
      </c>
      <c r="R362" s="141">
        <f>Q362*H362</f>
        <v>0.51956999999999998</v>
      </c>
      <c r="S362" s="141">
        <v>0</v>
      </c>
      <c r="T362" s="142">
        <f>S362*H362</f>
        <v>0</v>
      </c>
      <c r="AR362" s="143" t="s">
        <v>127</v>
      </c>
      <c r="AT362" s="143" t="s">
        <v>122</v>
      </c>
      <c r="AU362" s="143" t="s">
        <v>86</v>
      </c>
      <c r="AY362" s="17" t="s">
        <v>120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84</v>
      </c>
      <c r="BK362" s="144">
        <f>ROUND(I362*H362,2)</f>
        <v>0</v>
      </c>
      <c r="BL362" s="17" t="s">
        <v>127</v>
      </c>
      <c r="BM362" s="143" t="s">
        <v>476</v>
      </c>
    </row>
    <row r="363" spans="2:65" s="13" customFormat="1">
      <c r="B363" s="152"/>
      <c r="D363" s="146" t="s">
        <v>129</v>
      </c>
      <c r="E363" s="153" t="s">
        <v>1</v>
      </c>
      <c r="F363" s="154" t="s">
        <v>477</v>
      </c>
      <c r="H363" s="155">
        <v>25.1</v>
      </c>
      <c r="I363" s="156"/>
      <c r="L363" s="152"/>
      <c r="M363" s="157"/>
      <c r="T363" s="158"/>
      <c r="AT363" s="153" t="s">
        <v>129</v>
      </c>
      <c r="AU363" s="153" t="s">
        <v>86</v>
      </c>
      <c r="AV363" s="13" t="s">
        <v>86</v>
      </c>
      <c r="AW363" s="13" t="s">
        <v>31</v>
      </c>
      <c r="AX363" s="13" t="s">
        <v>76</v>
      </c>
      <c r="AY363" s="153" t="s">
        <v>120</v>
      </c>
    </row>
    <row r="364" spans="2:65" s="14" customFormat="1">
      <c r="B364" s="159"/>
      <c r="D364" s="146" t="s">
        <v>129</v>
      </c>
      <c r="E364" s="160" t="s">
        <v>1</v>
      </c>
      <c r="F364" s="161" t="s">
        <v>132</v>
      </c>
      <c r="H364" s="162">
        <v>25.1</v>
      </c>
      <c r="I364" s="163"/>
      <c r="L364" s="159"/>
      <c r="M364" s="164"/>
      <c r="T364" s="165"/>
      <c r="AT364" s="160" t="s">
        <v>129</v>
      </c>
      <c r="AU364" s="160" t="s">
        <v>86</v>
      </c>
      <c r="AV364" s="14" t="s">
        <v>127</v>
      </c>
      <c r="AW364" s="14" t="s">
        <v>31</v>
      </c>
      <c r="AX364" s="14" t="s">
        <v>84</v>
      </c>
      <c r="AY364" s="160" t="s">
        <v>120</v>
      </c>
    </row>
    <row r="365" spans="2:65" s="1" customFormat="1" ht="16.5" customHeight="1">
      <c r="B365" s="32"/>
      <c r="C365" s="132" t="s">
        <v>478</v>
      </c>
      <c r="D365" s="132" t="s">
        <v>122</v>
      </c>
      <c r="E365" s="133" t="s">
        <v>479</v>
      </c>
      <c r="F365" s="134" t="s">
        <v>480</v>
      </c>
      <c r="G365" s="135" t="s">
        <v>481</v>
      </c>
      <c r="H365" s="136">
        <v>1</v>
      </c>
      <c r="I365" s="137"/>
      <c r="J365" s="138">
        <f>ROUND(I365*H365,2)</f>
        <v>0</v>
      </c>
      <c r="K365" s="134" t="s">
        <v>152</v>
      </c>
      <c r="L365" s="32"/>
      <c r="M365" s="139" t="s">
        <v>1</v>
      </c>
      <c r="N365" s="140" t="s">
        <v>41</v>
      </c>
      <c r="P365" s="141">
        <f>O365*H365</f>
        <v>0</v>
      </c>
      <c r="Q365" s="141">
        <v>0</v>
      </c>
      <c r="R365" s="141">
        <f>Q365*H365</f>
        <v>0</v>
      </c>
      <c r="S365" s="141">
        <v>0</v>
      </c>
      <c r="T365" s="142">
        <f>S365*H365</f>
        <v>0</v>
      </c>
      <c r="AR365" s="143" t="s">
        <v>127</v>
      </c>
      <c r="AT365" s="143" t="s">
        <v>122</v>
      </c>
      <c r="AU365" s="143" t="s">
        <v>86</v>
      </c>
      <c r="AY365" s="17" t="s">
        <v>120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84</v>
      </c>
      <c r="BK365" s="144">
        <f>ROUND(I365*H365,2)</f>
        <v>0</v>
      </c>
      <c r="BL365" s="17" t="s">
        <v>127</v>
      </c>
      <c r="BM365" s="143" t="s">
        <v>482</v>
      </c>
    </row>
    <row r="366" spans="2:65" s="11" customFormat="1" ht="22.95" customHeight="1">
      <c r="B366" s="120"/>
      <c r="D366" s="121" t="s">
        <v>75</v>
      </c>
      <c r="E366" s="130" t="s">
        <v>483</v>
      </c>
      <c r="F366" s="130" t="s">
        <v>484</v>
      </c>
      <c r="I366" s="123"/>
      <c r="J366" s="131">
        <f>BK366</f>
        <v>0</v>
      </c>
      <c r="L366" s="120"/>
      <c r="M366" s="125"/>
      <c r="P366" s="126">
        <f>P367</f>
        <v>0</v>
      </c>
      <c r="R366" s="126">
        <f>R367</f>
        <v>0</v>
      </c>
      <c r="T366" s="127">
        <f>T367</f>
        <v>0</v>
      </c>
      <c r="AR366" s="121" t="s">
        <v>84</v>
      </c>
      <c r="AT366" s="128" t="s">
        <v>75</v>
      </c>
      <c r="AU366" s="128" t="s">
        <v>84</v>
      </c>
      <c r="AY366" s="121" t="s">
        <v>120</v>
      </c>
      <c r="BK366" s="129">
        <f>BK367</f>
        <v>0</v>
      </c>
    </row>
    <row r="367" spans="2:65" s="1" customFormat="1" ht="16.5" customHeight="1">
      <c r="B367" s="32"/>
      <c r="C367" s="132" t="s">
        <v>485</v>
      </c>
      <c r="D367" s="132" t="s">
        <v>122</v>
      </c>
      <c r="E367" s="133" t="s">
        <v>486</v>
      </c>
      <c r="F367" s="134" t="s">
        <v>487</v>
      </c>
      <c r="G367" s="135" t="s">
        <v>211</v>
      </c>
      <c r="H367" s="136">
        <v>100.393</v>
      </c>
      <c r="I367" s="137"/>
      <c r="J367" s="138">
        <f>ROUND(I367*H367,2)</f>
        <v>0</v>
      </c>
      <c r="K367" s="134" t="s">
        <v>126</v>
      </c>
      <c r="L367" s="32"/>
      <c r="M367" s="139" t="s">
        <v>1</v>
      </c>
      <c r="N367" s="140" t="s">
        <v>41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127</v>
      </c>
      <c r="AT367" s="143" t="s">
        <v>122</v>
      </c>
      <c r="AU367" s="143" t="s">
        <v>86</v>
      </c>
      <c r="AY367" s="17" t="s">
        <v>120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84</v>
      </c>
      <c r="BK367" s="144">
        <f>ROUND(I367*H367,2)</f>
        <v>0</v>
      </c>
      <c r="BL367" s="17" t="s">
        <v>127</v>
      </c>
      <c r="BM367" s="143" t="s">
        <v>488</v>
      </c>
    </row>
    <row r="368" spans="2:65" s="11" customFormat="1" ht="25.95" customHeight="1">
      <c r="B368" s="120"/>
      <c r="D368" s="121" t="s">
        <v>75</v>
      </c>
      <c r="E368" s="122" t="s">
        <v>489</v>
      </c>
      <c r="F368" s="122" t="s">
        <v>490</v>
      </c>
      <c r="I368" s="123"/>
      <c r="J368" s="124">
        <f>BK368</f>
        <v>0</v>
      </c>
      <c r="L368" s="120"/>
      <c r="M368" s="125"/>
      <c r="P368" s="126">
        <f>P369+P425+P432+P435</f>
        <v>0</v>
      </c>
      <c r="R368" s="126">
        <f>R369+R425+R432+R435</f>
        <v>1.0179923200000001</v>
      </c>
      <c r="T368" s="127">
        <f>T369+T425+T432+T435</f>
        <v>0</v>
      </c>
      <c r="AR368" s="121" t="s">
        <v>86</v>
      </c>
      <c r="AT368" s="128" t="s">
        <v>75</v>
      </c>
      <c r="AU368" s="128" t="s">
        <v>76</v>
      </c>
      <c r="AY368" s="121" t="s">
        <v>120</v>
      </c>
      <c r="BK368" s="129">
        <f>BK369+BK425+BK432+BK435</f>
        <v>0</v>
      </c>
    </row>
    <row r="369" spans="2:65" s="11" customFormat="1" ht="22.95" customHeight="1">
      <c r="B369" s="120"/>
      <c r="D369" s="121" t="s">
        <v>75</v>
      </c>
      <c r="E369" s="130" t="s">
        <v>491</v>
      </c>
      <c r="F369" s="130" t="s">
        <v>492</v>
      </c>
      <c r="I369" s="123"/>
      <c r="J369" s="131">
        <f>BK369</f>
        <v>0</v>
      </c>
      <c r="L369" s="120"/>
      <c r="M369" s="125"/>
      <c r="P369" s="126">
        <f>SUM(P370:P424)</f>
        <v>0</v>
      </c>
      <c r="R369" s="126">
        <f>SUM(R370:R424)</f>
        <v>0.95840512000000011</v>
      </c>
      <c r="T369" s="127">
        <f>SUM(T370:T424)</f>
        <v>0</v>
      </c>
      <c r="AR369" s="121" t="s">
        <v>86</v>
      </c>
      <c r="AT369" s="128" t="s">
        <v>75</v>
      </c>
      <c r="AU369" s="128" t="s">
        <v>84</v>
      </c>
      <c r="AY369" s="121" t="s">
        <v>120</v>
      </c>
      <c r="BK369" s="129">
        <f>SUM(BK370:BK424)</f>
        <v>0</v>
      </c>
    </row>
    <row r="370" spans="2:65" s="1" customFormat="1" ht="16.5" customHeight="1">
      <c r="B370" s="32"/>
      <c r="C370" s="132" t="s">
        <v>493</v>
      </c>
      <c r="D370" s="132" t="s">
        <v>122</v>
      </c>
      <c r="E370" s="133" t="s">
        <v>494</v>
      </c>
      <c r="F370" s="134" t="s">
        <v>495</v>
      </c>
      <c r="G370" s="135" t="s">
        <v>125</v>
      </c>
      <c r="H370" s="136">
        <v>210.13499999999999</v>
      </c>
      <c r="I370" s="137"/>
      <c r="J370" s="138">
        <f>ROUND(I370*H370,2)</f>
        <v>0</v>
      </c>
      <c r="K370" s="134" t="s">
        <v>126</v>
      </c>
      <c r="L370" s="32"/>
      <c r="M370" s="139" t="s">
        <v>1</v>
      </c>
      <c r="N370" s="140" t="s">
        <v>41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137</v>
      </c>
      <c r="AT370" s="143" t="s">
        <v>122</v>
      </c>
      <c r="AU370" s="143" t="s">
        <v>86</v>
      </c>
      <c r="AY370" s="17" t="s">
        <v>120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84</v>
      </c>
      <c r="BK370" s="144">
        <f>ROUND(I370*H370,2)</f>
        <v>0</v>
      </c>
      <c r="BL370" s="17" t="s">
        <v>137</v>
      </c>
      <c r="BM370" s="143" t="s">
        <v>496</v>
      </c>
    </row>
    <row r="371" spans="2:65" s="12" customFormat="1">
      <c r="B371" s="145"/>
      <c r="D371" s="146" t="s">
        <v>129</v>
      </c>
      <c r="E371" s="147" t="s">
        <v>1</v>
      </c>
      <c r="F371" s="148" t="s">
        <v>497</v>
      </c>
      <c r="H371" s="147" t="s">
        <v>1</v>
      </c>
      <c r="I371" s="149"/>
      <c r="L371" s="145"/>
      <c r="M371" s="150"/>
      <c r="T371" s="151"/>
      <c r="AT371" s="147" t="s">
        <v>129</v>
      </c>
      <c r="AU371" s="147" t="s">
        <v>86</v>
      </c>
      <c r="AV371" s="12" t="s">
        <v>84</v>
      </c>
      <c r="AW371" s="12" t="s">
        <v>31</v>
      </c>
      <c r="AX371" s="12" t="s">
        <v>76</v>
      </c>
      <c r="AY371" s="147" t="s">
        <v>120</v>
      </c>
    </row>
    <row r="372" spans="2:65" s="12" customFormat="1">
      <c r="B372" s="145"/>
      <c r="D372" s="146" t="s">
        <v>129</v>
      </c>
      <c r="E372" s="147" t="s">
        <v>1</v>
      </c>
      <c r="F372" s="148" t="s">
        <v>498</v>
      </c>
      <c r="H372" s="147" t="s">
        <v>1</v>
      </c>
      <c r="I372" s="149"/>
      <c r="L372" s="145"/>
      <c r="M372" s="150"/>
      <c r="T372" s="151"/>
      <c r="AT372" s="147" t="s">
        <v>129</v>
      </c>
      <c r="AU372" s="147" t="s">
        <v>86</v>
      </c>
      <c r="AV372" s="12" t="s">
        <v>84</v>
      </c>
      <c r="AW372" s="12" t="s">
        <v>31</v>
      </c>
      <c r="AX372" s="12" t="s">
        <v>76</v>
      </c>
      <c r="AY372" s="147" t="s">
        <v>120</v>
      </c>
    </row>
    <row r="373" spans="2:65" s="13" customFormat="1">
      <c r="B373" s="152"/>
      <c r="D373" s="146" t="s">
        <v>129</v>
      </c>
      <c r="E373" s="153" t="s">
        <v>1</v>
      </c>
      <c r="F373" s="154" t="s">
        <v>499</v>
      </c>
      <c r="H373" s="155">
        <v>8.9499999999999993</v>
      </c>
      <c r="I373" s="156"/>
      <c r="L373" s="152"/>
      <c r="M373" s="157"/>
      <c r="T373" s="158"/>
      <c r="AT373" s="153" t="s">
        <v>129</v>
      </c>
      <c r="AU373" s="153" t="s">
        <v>86</v>
      </c>
      <c r="AV373" s="13" t="s">
        <v>86</v>
      </c>
      <c r="AW373" s="13" t="s">
        <v>31</v>
      </c>
      <c r="AX373" s="13" t="s">
        <v>76</v>
      </c>
      <c r="AY373" s="153" t="s">
        <v>120</v>
      </c>
    </row>
    <row r="374" spans="2:65" s="15" customFormat="1">
      <c r="B374" s="183"/>
      <c r="D374" s="146" t="s">
        <v>129</v>
      </c>
      <c r="E374" s="184" t="s">
        <v>1</v>
      </c>
      <c r="F374" s="185" t="s">
        <v>500</v>
      </c>
      <c r="H374" s="186">
        <v>8.9499999999999993</v>
      </c>
      <c r="I374" s="187"/>
      <c r="L374" s="183"/>
      <c r="M374" s="188"/>
      <c r="T374" s="189"/>
      <c r="AT374" s="184" t="s">
        <v>129</v>
      </c>
      <c r="AU374" s="184" t="s">
        <v>86</v>
      </c>
      <c r="AV374" s="15" t="s">
        <v>141</v>
      </c>
      <c r="AW374" s="15" t="s">
        <v>31</v>
      </c>
      <c r="AX374" s="15" t="s">
        <v>76</v>
      </c>
      <c r="AY374" s="184" t="s">
        <v>120</v>
      </c>
    </row>
    <row r="375" spans="2:65" s="12" customFormat="1">
      <c r="B375" s="145"/>
      <c r="D375" s="146" t="s">
        <v>129</v>
      </c>
      <c r="E375" s="147" t="s">
        <v>1</v>
      </c>
      <c r="F375" s="148" t="s">
        <v>501</v>
      </c>
      <c r="H375" s="147" t="s">
        <v>1</v>
      </c>
      <c r="I375" s="149"/>
      <c r="L375" s="145"/>
      <c r="M375" s="150"/>
      <c r="T375" s="151"/>
      <c r="AT375" s="147" t="s">
        <v>129</v>
      </c>
      <c r="AU375" s="147" t="s">
        <v>86</v>
      </c>
      <c r="AV375" s="12" t="s">
        <v>84</v>
      </c>
      <c r="AW375" s="12" t="s">
        <v>31</v>
      </c>
      <c r="AX375" s="12" t="s">
        <v>76</v>
      </c>
      <c r="AY375" s="147" t="s">
        <v>120</v>
      </c>
    </row>
    <row r="376" spans="2:65" s="13" customFormat="1">
      <c r="B376" s="152"/>
      <c r="D376" s="146" t="s">
        <v>129</v>
      </c>
      <c r="E376" s="153" t="s">
        <v>1</v>
      </c>
      <c r="F376" s="154" t="s">
        <v>502</v>
      </c>
      <c r="H376" s="155">
        <v>47.973999999999997</v>
      </c>
      <c r="I376" s="156"/>
      <c r="L376" s="152"/>
      <c r="M376" s="157"/>
      <c r="T376" s="158"/>
      <c r="AT376" s="153" t="s">
        <v>129</v>
      </c>
      <c r="AU376" s="153" t="s">
        <v>86</v>
      </c>
      <c r="AV376" s="13" t="s">
        <v>86</v>
      </c>
      <c r="AW376" s="13" t="s">
        <v>31</v>
      </c>
      <c r="AX376" s="13" t="s">
        <v>76</v>
      </c>
      <c r="AY376" s="153" t="s">
        <v>120</v>
      </c>
    </row>
    <row r="377" spans="2:65" s="13" customFormat="1">
      <c r="B377" s="152"/>
      <c r="D377" s="146" t="s">
        <v>129</v>
      </c>
      <c r="E377" s="153" t="s">
        <v>1</v>
      </c>
      <c r="F377" s="154" t="s">
        <v>503</v>
      </c>
      <c r="H377" s="155">
        <v>11.512</v>
      </c>
      <c r="I377" s="156"/>
      <c r="L377" s="152"/>
      <c r="M377" s="157"/>
      <c r="T377" s="158"/>
      <c r="AT377" s="153" t="s">
        <v>129</v>
      </c>
      <c r="AU377" s="153" t="s">
        <v>86</v>
      </c>
      <c r="AV377" s="13" t="s">
        <v>86</v>
      </c>
      <c r="AW377" s="13" t="s">
        <v>31</v>
      </c>
      <c r="AX377" s="13" t="s">
        <v>76</v>
      </c>
      <c r="AY377" s="153" t="s">
        <v>120</v>
      </c>
    </row>
    <row r="378" spans="2:65" s="13" customFormat="1">
      <c r="B378" s="152"/>
      <c r="D378" s="146" t="s">
        <v>129</v>
      </c>
      <c r="E378" s="153" t="s">
        <v>1</v>
      </c>
      <c r="F378" s="154" t="s">
        <v>504</v>
      </c>
      <c r="H378" s="155">
        <v>21.06</v>
      </c>
      <c r="I378" s="156"/>
      <c r="L378" s="152"/>
      <c r="M378" s="157"/>
      <c r="T378" s="158"/>
      <c r="AT378" s="153" t="s">
        <v>129</v>
      </c>
      <c r="AU378" s="153" t="s">
        <v>86</v>
      </c>
      <c r="AV378" s="13" t="s">
        <v>86</v>
      </c>
      <c r="AW378" s="13" t="s">
        <v>31</v>
      </c>
      <c r="AX378" s="13" t="s">
        <v>76</v>
      </c>
      <c r="AY378" s="153" t="s">
        <v>120</v>
      </c>
    </row>
    <row r="379" spans="2:65" s="13" customFormat="1">
      <c r="B379" s="152"/>
      <c r="D379" s="146" t="s">
        <v>129</v>
      </c>
      <c r="E379" s="153" t="s">
        <v>1</v>
      </c>
      <c r="F379" s="154" t="s">
        <v>505</v>
      </c>
      <c r="H379" s="155">
        <v>21.923999999999999</v>
      </c>
      <c r="I379" s="156"/>
      <c r="L379" s="152"/>
      <c r="M379" s="157"/>
      <c r="T379" s="158"/>
      <c r="AT379" s="153" t="s">
        <v>129</v>
      </c>
      <c r="AU379" s="153" t="s">
        <v>86</v>
      </c>
      <c r="AV379" s="13" t="s">
        <v>86</v>
      </c>
      <c r="AW379" s="13" t="s">
        <v>31</v>
      </c>
      <c r="AX379" s="13" t="s">
        <v>76</v>
      </c>
      <c r="AY379" s="153" t="s">
        <v>120</v>
      </c>
    </row>
    <row r="380" spans="2:65" s="13" customFormat="1">
      <c r="B380" s="152"/>
      <c r="D380" s="146" t="s">
        <v>129</v>
      </c>
      <c r="E380" s="153" t="s">
        <v>1</v>
      </c>
      <c r="F380" s="154" t="s">
        <v>506</v>
      </c>
      <c r="H380" s="155">
        <v>21.056000000000001</v>
      </c>
      <c r="I380" s="156"/>
      <c r="L380" s="152"/>
      <c r="M380" s="157"/>
      <c r="T380" s="158"/>
      <c r="AT380" s="153" t="s">
        <v>129</v>
      </c>
      <c r="AU380" s="153" t="s">
        <v>86</v>
      </c>
      <c r="AV380" s="13" t="s">
        <v>86</v>
      </c>
      <c r="AW380" s="13" t="s">
        <v>31</v>
      </c>
      <c r="AX380" s="13" t="s">
        <v>76</v>
      </c>
      <c r="AY380" s="153" t="s">
        <v>120</v>
      </c>
    </row>
    <row r="381" spans="2:65" s="13" customFormat="1">
      <c r="B381" s="152"/>
      <c r="D381" s="146" t="s">
        <v>129</v>
      </c>
      <c r="E381" s="153" t="s">
        <v>1</v>
      </c>
      <c r="F381" s="154" t="s">
        <v>507</v>
      </c>
      <c r="H381" s="155">
        <v>29.696000000000002</v>
      </c>
      <c r="I381" s="156"/>
      <c r="L381" s="152"/>
      <c r="M381" s="157"/>
      <c r="T381" s="158"/>
      <c r="AT381" s="153" t="s">
        <v>129</v>
      </c>
      <c r="AU381" s="153" t="s">
        <v>86</v>
      </c>
      <c r="AV381" s="13" t="s">
        <v>86</v>
      </c>
      <c r="AW381" s="13" t="s">
        <v>31</v>
      </c>
      <c r="AX381" s="13" t="s">
        <v>76</v>
      </c>
      <c r="AY381" s="153" t="s">
        <v>120</v>
      </c>
    </row>
    <row r="382" spans="2:65" s="13" customFormat="1">
      <c r="B382" s="152"/>
      <c r="D382" s="146" t="s">
        <v>129</v>
      </c>
      <c r="E382" s="153" t="s">
        <v>1</v>
      </c>
      <c r="F382" s="154" t="s">
        <v>508</v>
      </c>
      <c r="H382" s="155">
        <v>47.963000000000001</v>
      </c>
      <c r="I382" s="156"/>
      <c r="L382" s="152"/>
      <c r="M382" s="157"/>
      <c r="T382" s="158"/>
      <c r="AT382" s="153" t="s">
        <v>129</v>
      </c>
      <c r="AU382" s="153" t="s">
        <v>86</v>
      </c>
      <c r="AV382" s="13" t="s">
        <v>86</v>
      </c>
      <c r="AW382" s="13" t="s">
        <v>31</v>
      </c>
      <c r="AX382" s="13" t="s">
        <v>76</v>
      </c>
      <c r="AY382" s="153" t="s">
        <v>120</v>
      </c>
    </row>
    <row r="383" spans="2:65" s="15" customFormat="1">
      <c r="B383" s="183"/>
      <c r="D383" s="146" t="s">
        <v>129</v>
      </c>
      <c r="E383" s="184" t="s">
        <v>1</v>
      </c>
      <c r="F383" s="185" t="s">
        <v>500</v>
      </c>
      <c r="H383" s="186">
        <v>201.185</v>
      </c>
      <c r="I383" s="187"/>
      <c r="L383" s="183"/>
      <c r="M383" s="188"/>
      <c r="T383" s="189"/>
      <c r="AT383" s="184" t="s">
        <v>129</v>
      </c>
      <c r="AU383" s="184" t="s">
        <v>86</v>
      </c>
      <c r="AV383" s="15" t="s">
        <v>141</v>
      </c>
      <c r="AW383" s="15" t="s">
        <v>31</v>
      </c>
      <c r="AX383" s="15" t="s">
        <v>76</v>
      </c>
      <c r="AY383" s="184" t="s">
        <v>120</v>
      </c>
    </row>
    <row r="384" spans="2:65" s="14" customFormat="1">
      <c r="B384" s="159"/>
      <c r="D384" s="146" t="s">
        <v>129</v>
      </c>
      <c r="E384" s="160" t="s">
        <v>1</v>
      </c>
      <c r="F384" s="161" t="s">
        <v>132</v>
      </c>
      <c r="H384" s="162">
        <v>210.13499999999999</v>
      </c>
      <c r="I384" s="163"/>
      <c r="L384" s="159"/>
      <c r="M384" s="164"/>
      <c r="T384" s="165"/>
      <c r="AT384" s="160" t="s">
        <v>129</v>
      </c>
      <c r="AU384" s="160" t="s">
        <v>86</v>
      </c>
      <c r="AV384" s="14" t="s">
        <v>127</v>
      </c>
      <c r="AW384" s="14" t="s">
        <v>31</v>
      </c>
      <c r="AX384" s="14" t="s">
        <v>84</v>
      </c>
      <c r="AY384" s="160" t="s">
        <v>120</v>
      </c>
    </row>
    <row r="385" spans="2:65" s="1" customFormat="1" ht="16.5" customHeight="1">
      <c r="B385" s="32"/>
      <c r="C385" s="173" t="s">
        <v>509</v>
      </c>
      <c r="D385" s="173" t="s">
        <v>306</v>
      </c>
      <c r="E385" s="174" t="s">
        <v>510</v>
      </c>
      <c r="F385" s="175" t="s">
        <v>511</v>
      </c>
      <c r="G385" s="176" t="s">
        <v>211</v>
      </c>
      <c r="H385" s="177">
        <v>0.42</v>
      </c>
      <c r="I385" s="178"/>
      <c r="J385" s="179">
        <f>ROUND(I385*H385,2)</f>
        <v>0</v>
      </c>
      <c r="K385" s="175" t="s">
        <v>126</v>
      </c>
      <c r="L385" s="180"/>
      <c r="M385" s="181" t="s">
        <v>1</v>
      </c>
      <c r="N385" s="182" t="s">
        <v>41</v>
      </c>
      <c r="P385" s="141">
        <f>O385*H385</f>
        <v>0</v>
      </c>
      <c r="Q385" s="141">
        <v>1</v>
      </c>
      <c r="R385" s="141">
        <f>Q385*H385</f>
        <v>0.42</v>
      </c>
      <c r="S385" s="141">
        <v>0</v>
      </c>
      <c r="T385" s="142">
        <f>S385*H385</f>
        <v>0</v>
      </c>
      <c r="AR385" s="143" t="s">
        <v>461</v>
      </c>
      <c r="AT385" s="143" t="s">
        <v>306</v>
      </c>
      <c r="AU385" s="143" t="s">
        <v>86</v>
      </c>
      <c r="AY385" s="17" t="s">
        <v>120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84</v>
      </c>
      <c r="BK385" s="144">
        <f>ROUND(I385*H385,2)</f>
        <v>0</v>
      </c>
      <c r="BL385" s="17" t="s">
        <v>137</v>
      </c>
      <c r="BM385" s="143" t="s">
        <v>512</v>
      </c>
    </row>
    <row r="386" spans="2:65" s="13" customFormat="1">
      <c r="B386" s="152"/>
      <c r="D386" s="146" t="s">
        <v>129</v>
      </c>
      <c r="F386" s="154" t="s">
        <v>513</v>
      </c>
      <c r="H386" s="155">
        <v>0.42</v>
      </c>
      <c r="I386" s="156"/>
      <c r="L386" s="152"/>
      <c r="M386" s="157"/>
      <c r="T386" s="158"/>
      <c r="AT386" s="153" t="s">
        <v>129</v>
      </c>
      <c r="AU386" s="153" t="s">
        <v>86</v>
      </c>
      <c r="AV386" s="13" t="s">
        <v>86</v>
      </c>
      <c r="AW386" s="13" t="s">
        <v>4</v>
      </c>
      <c r="AX386" s="13" t="s">
        <v>84</v>
      </c>
      <c r="AY386" s="153" t="s">
        <v>120</v>
      </c>
    </row>
    <row r="387" spans="2:65" s="1" customFormat="1" ht="24.15" customHeight="1">
      <c r="B387" s="32"/>
      <c r="C387" s="132" t="s">
        <v>514</v>
      </c>
      <c r="D387" s="132" t="s">
        <v>122</v>
      </c>
      <c r="E387" s="133" t="s">
        <v>515</v>
      </c>
      <c r="F387" s="134" t="s">
        <v>516</v>
      </c>
      <c r="G387" s="135" t="s">
        <v>125</v>
      </c>
      <c r="H387" s="136">
        <v>201.185</v>
      </c>
      <c r="I387" s="137"/>
      <c r="J387" s="138">
        <f>ROUND(I387*H387,2)</f>
        <v>0</v>
      </c>
      <c r="K387" s="134" t="s">
        <v>152</v>
      </c>
      <c r="L387" s="32"/>
      <c r="M387" s="139" t="s">
        <v>1</v>
      </c>
      <c r="N387" s="140" t="s">
        <v>41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137</v>
      </c>
      <c r="AT387" s="143" t="s">
        <v>122</v>
      </c>
      <c r="AU387" s="143" t="s">
        <v>86</v>
      </c>
      <c r="AY387" s="17" t="s">
        <v>120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84</v>
      </c>
      <c r="BK387" s="144">
        <f>ROUND(I387*H387,2)</f>
        <v>0</v>
      </c>
      <c r="BL387" s="17" t="s">
        <v>137</v>
      </c>
      <c r="BM387" s="143" t="s">
        <v>517</v>
      </c>
    </row>
    <row r="388" spans="2:65" s="12" customFormat="1">
      <c r="B388" s="145"/>
      <c r="D388" s="146" t="s">
        <v>129</v>
      </c>
      <c r="E388" s="147" t="s">
        <v>1</v>
      </c>
      <c r="F388" s="148" t="s">
        <v>518</v>
      </c>
      <c r="H388" s="147" t="s">
        <v>1</v>
      </c>
      <c r="I388" s="149"/>
      <c r="L388" s="145"/>
      <c r="M388" s="150"/>
      <c r="T388" s="151"/>
      <c r="AT388" s="147" t="s">
        <v>129</v>
      </c>
      <c r="AU388" s="147" t="s">
        <v>86</v>
      </c>
      <c r="AV388" s="12" t="s">
        <v>84</v>
      </c>
      <c r="AW388" s="12" t="s">
        <v>31</v>
      </c>
      <c r="AX388" s="12" t="s">
        <v>76</v>
      </c>
      <c r="AY388" s="147" t="s">
        <v>120</v>
      </c>
    </row>
    <row r="389" spans="2:65" s="13" customFormat="1">
      <c r="B389" s="152"/>
      <c r="D389" s="146" t="s">
        <v>129</v>
      </c>
      <c r="E389" s="153" t="s">
        <v>1</v>
      </c>
      <c r="F389" s="154" t="s">
        <v>502</v>
      </c>
      <c r="H389" s="155">
        <v>47.973999999999997</v>
      </c>
      <c r="I389" s="156"/>
      <c r="L389" s="152"/>
      <c r="M389" s="157"/>
      <c r="T389" s="158"/>
      <c r="AT389" s="153" t="s">
        <v>129</v>
      </c>
      <c r="AU389" s="153" t="s">
        <v>86</v>
      </c>
      <c r="AV389" s="13" t="s">
        <v>86</v>
      </c>
      <c r="AW389" s="13" t="s">
        <v>31</v>
      </c>
      <c r="AX389" s="13" t="s">
        <v>76</v>
      </c>
      <c r="AY389" s="153" t="s">
        <v>120</v>
      </c>
    </row>
    <row r="390" spans="2:65" s="13" customFormat="1">
      <c r="B390" s="152"/>
      <c r="D390" s="146" t="s">
        <v>129</v>
      </c>
      <c r="E390" s="153" t="s">
        <v>1</v>
      </c>
      <c r="F390" s="154" t="s">
        <v>503</v>
      </c>
      <c r="H390" s="155">
        <v>11.512</v>
      </c>
      <c r="I390" s="156"/>
      <c r="L390" s="152"/>
      <c r="M390" s="157"/>
      <c r="T390" s="158"/>
      <c r="AT390" s="153" t="s">
        <v>129</v>
      </c>
      <c r="AU390" s="153" t="s">
        <v>86</v>
      </c>
      <c r="AV390" s="13" t="s">
        <v>86</v>
      </c>
      <c r="AW390" s="13" t="s">
        <v>31</v>
      </c>
      <c r="AX390" s="13" t="s">
        <v>76</v>
      </c>
      <c r="AY390" s="153" t="s">
        <v>120</v>
      </c>
    </row>
    <row r="391" spans="2:65" s="13" customFormat="1">
      <c r="B391" s="152"/>
      <c r="D391" s="146" t="s">
        <v>129</v>
      </c>
      <c r="E391" s="153" t="s">
        <v>1</v>
      </c>
      <c r="F391" s="154" t="s">
        <v>504</v>
      </c>
      <c r="H391" s="155">
        <v>21.06</v>
      </c>
      <c r="I391" s="156"/>
      <c r="L391" s="152"/>
      <c r="M391" s="157"/>
      <c r="T391" s="158"/>
      <c r="AT391" s="153" t="s">
        <v>129</v>
      </c>
      <c r="AU391" s="153" t="s">
        <v>86</v>
      </c>
      <c r="AV391" s="13" t="s">
        <v>86</v>
      </c>
      <c r="AW391" s="13" t="s">
        <v>31</v>
      </c>
      <c r="AX391" s="13" t="s">
        <v>76</v>
      </c>
      <c r="AY391" s="153" t="s">
        <v>120</v>
      </c>
    </row>
    <row r="392" spans="2:65" s="13" customFormat="1">
      <c r="B392" s="152"/>
      <c r="D392" s="146" t="s">
        <v>129</v>
      </c>
      <c r="E392" s="153" t="s">
        <v>1</v>
      </c>
      <c r="F392" s="154" t="s">
        <v>505</v>
      </c>
      <c r="H392" s="155">
        <v>21.923999999999999</v>
      </c>
      <c r="I392" s="156"/>
      <c r="L392" s="152"/>
      <c r="M392" s="157"/>
      <c r="T392" s="158"/>
      <c r="AT392" s="153" t="s">
        <v>129</v>
      </c>
      <c r="AU392" s="153" t="s">
        <v>86</v>
      </c>
      <c r="AV392" s="13" t="s">
        <v>86</v>
      </c>
      <c r="AW392" s="13" t="s">
        <v>31</v>
      </c>
      <c r="AX392" s="13" t="s">
        <v>76</v>
      </c>
      <c r="AY392" s="153" t="s">
        <v>120</v>
      </c>
    </row>
    <row r="393" spans="2:65" s="13" customFormat="1">
      <c r="B393" s="152"/>
      <c r="D393" s="146" t="s">
        <v>129</v>
      </c>
      <c r="E393" s="153" t="s">
        <v>1</v>
      </c>
      <c r="F393" s="154" t="s">
        <v>506</v>
      </c>
      <c r="H393" s="155">
        <v>21.056000000000001</v>
      </c>
      <c r="I393" s="156"/>
      <c r="L393" s="152"/>
      <c r="M393" s="157"/>
      <c r="T393" s="158"/>
      <c r="AT393" s="153" t="s">
        <v>129</v>
      </c>
      <c r="AU393" s="153" t="s">
        <v>86</v>
      </c>
      <c r="AV393" s="13" t="s">
        <v>86</v>
      </c>
      <c r="AW393" s="13" t="s">
        <v>31</v>
      </c>
      <c r="AX393" s="13" t="s">
        <v>76</v>
      </c>
      <c r="AY393" s="153" t="s">
        <v>120</v>
      </c>
    </row>
    <row r="394" spans="2:65" s="13" customFormat="1">
      <c r="B394" s="152"/>
      <c r="D394" s="146" t="s">
        <v>129</v>
      </c>
      <c r="E394" s="153" t="s">
        <v>1</v>
      </c>
      <c r="F394" s="154" t="s">
        <v>507</v>
      </c>
      <c r="H394" s="155">
        <v>29.696000000000002</v>
      </c>
      <c r="I394" s="156"/>
      <c r="L394" s="152"/>
      <c r="M394" s="157"/>
      <c r="T394" s="158"/>
      <c r="AT394" s="153" t="s">
        <v>129</v>
      </c>
      <c r="AU394" s="153" t="s">
        <v>86</v>
      </c>
      <c r="AV394" s="13" t="s">
        <v>86</v>
      </c>
      <c r="AW394" s="13" t="s">
        <v>31</v>
      </c>
      <c r="AX394" s="13" t="s">
        <v>76</v>
      </c>
      <c r="AY394" s="153" t="s">
        <v>120</v>
      </c>
    </row>
    <row r="395" spans="2:65" s="13" customFormat="1">
      <c r="B395" s="152"/>
      <c r="D395" s="146" t="s">
        <v>129</v>
      </c>
      <c r="E395" s="153" t="s">
        <v>1</v>
      </c>
      <c r="F395" s="154" t="s">
        <v>508</v>
      </c>
      <c r="H395" s="155">
        <v>47.963000000000001</v>
      </c>
      <c r="I395" s="156"/>
      <c r="L395" s="152"/>
      <c r="M395" s="157"/>
      <c r="T395" s="158"/>
      <c r="AT395" s="153" t="s">
        <v>129</v>
      </c>
      <c r="AU395" s="153" t="s">
        <v>86</v>
      </c>
      <c r="AV395" s="13" t="s">
        <v>86</v>
      </c>
      <c r="AW395" s="13" t="s">
        <v>31</v>
      </c>
      <c r="AX395" s="13" t="s">
        <v>76</v>
      </c>
      <c r="AY395" s="153" t="s">
        <v>120</v>
      </c>
    </row>
    <row r="396" spans="2:65" s="14" customFormat="1">
      <c r="B396" s="159"/>
      <c r="D396" s="146" t="s">
        <v>129</v>
      </c>
      <c r="E396" s="160" t="s">
        <v>1</v>
      </c>
      <c r="F396" s="161" t="s">
        <v>132</v>
      </c>
      <c r="H396" s="162">
        <v>201.185</v>
      </c>
      <c r="I396" s="163"/>
      <c r="L396" s="159"/>
      <c r="M396" s="164"/>
      <c r="T396" s="165"/>
      <c r="AT396" s="160" t="s">
        <v>129</v>
      </c>
      <c r="AU396" s="160" t="s">
        <v>86</v>
      </c>
      <c r="AV396" s="14" t="s">
        <v>127</v>
      </c>
      <c r="AW396" s="14" t="s">
        <v>31</v>
      </c>
      <c r="AX396" s="14" t="s">
        <v>84</v>
      </c>
      <c r="AY396" s="160" t="s">
        <v>120</v>
      </c>
    </row>
    <row r="397" spans="2:65" s="1" customFormat="1" ht="16.5" customHeight="1">
      <c r="B397" s="32"/>
      <c r="C397" s="173" t="s">
        <v>519</v>
      </c>
      <c r="D397" s="173" t="s">
        <v>306</v>
      </c>
      <c r="E397" s="174" t="s">
        <v>520</v>
      </c>
      <c r="F397" s="175" t="s">
        <v>521</v>
      </c>
      <c r="G397" s="176" t="s">
        <v>522</v>
      </c>
      <c r="H397" s="177">
        <v>301.77800000000002</v>
      </c>
      <c r="I397" s="178"/>
      <c r="J397" s="179">
        <f>ROUND(I397*H397,2)</f>
        <v>0</v>
      </c>
      <c r="K397" s="175" t="s">
        <v>126</v>
      </c>
      <c r="L397" s="180"/>
      <c r="M397" s="181" t="s">
        <v>1</v>
      </c>
      <c r="N397" s="182" t="s">
        <v>41</v>
      </c>
      <c r="P397" s="141">
        <f>O397*H397</f>
        <v>0</v>
      </c>
      <c r="Q397" s="141">
        <v>1E-3</v>
      </c>
      <c r="R397" s="141">
        <f>Q397*H397</f>
        <v>0.30177800000000005</v>
      </c>
      <c r="S397" s="141">
        <v>0</v>
      </c>
      <c r="T397" s="142">
        <f>S397*H397</f>
        <v>0</v>
      </c>
      <c r="AR397" s="143" t="s">
        <v>461</v>
      </c>
      <c r="AT397" s="143" t="s">
        <v>306</v>
      </c>
      <c r="AU397" s="143" t="s">
        <v>86</v>
      </c>
      <c r="AY397" s="17" t="s">
        <v>120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84</v>
      </c>
      <c r="BK397" s="144">
        <f>ROUND(I397*H397,2)</f>
        <v>0</v>
      </c>
      <c r="BL397" s="17" t="s">
        <v>137</v>
      </c>
      <c r="BM397" s="143" t="s">
        <v>523</v>
      </c>
    </row>
    <row r="398" spans="2:65" s="13" customFormat="1">
      <c r="B398" s="152"/>
      <c r="D398" s="146" t="s">
        <v>129</v>
      </c>
      <c r="F398" s="154" t="s">
        <v>524</v>
      </c>
      <c r="H398" s="155">
        <v>301.77800000000002</v>
      </c>
      <c r="I398" s="156"/>
      <c r="L398" s="152"/>
      <c r="M398" s="157"/>
      <c r="T398" s="158"/>
      <c r="AT398" s="153" t="s">
        <v>129</v>
      </c>
      <c r="AU398" s="153" t="s">
        <v>86</v>
      </c>
      <c r="AV398" s="13" t="s">
        <v>86</v>
      </c>
      <c r="AW398" s="13" t="s">
        <v>4</v>
      </c>
      <c r="AX398" s="13" t="s">
        <v>84</v>
      </c>
      <c r="AY398" s="153" t="s">
        <v>120</v>
      </c>
    </row>
    <row r="399" spans="2:65" s="1" customFormat="1" ht="16.5" customHeight="1">
      <c r="B399" s="32"/>
      <c r="C399" s="173" t="s">
        <v>525</v>
      </c>
      <c r="D399" s="173" t="s">
        <v>306</v>
      </c>
      <c r="E399" s="174" t="s">
        <v>526</v>
      </c>
      <c r="F399" s="175" t="s">
        <v>527</v>
      </c>
      <c r="G399" s="176" t="s">
        <v>125</v>
      </c>
      <c r="H399" s="177">
        <v>211.244</v>
      </c>
      <c r="I399" s="178"/>
      <c r="J399" s="179">
        <f>ROUND(I399*H399,2)</f>
        <v>0</v>
      </c>
      <c r="K399" s="175" t="s">
        <v>152</v>
      </c>
      <c r="L399" s="180"/>
      <c r="M399" s="181" t="s">
        <v>1</v>
      </c>
      <c r="N399" s="182" t="s">
        <v>41</v>
      </c>
      <c r="P399" s="141">
        <f>O399*H399</f>
        <v>0</v>
      </c>
      <c r="Q399" s="141">
        <v>5.8E-4</v>
      </c>
      <c r="R399" s="141">
        <f>Q399*H399</f>
        <v>0.12252151999999999</v>
      </c>
      <c r="S399" s="141">
        <v>0</v>
      </c>
      <c r="T399" s="142">
        <f>S399*H399</f>
        <v>0</v>
      </c>
      <c r="AR399" s="143" t="s">
        <v>461</v>
      </c>
      <c r="AT399" s="143" t="s">
        <v>306</v>
      </c>
      <c r="AU399" s="143" t="s">
        <v>86</v>
      </c>
      <c r="AY399" s="17" t="s">
        <v>120</v>
      </c>
      <c r="BE399" s="144">
        <f>IF(N399="základní",J399,0)</f>
        <v>0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7" t="s">
        <v>84</v>
      </c>
      <c r="BK399" s="144">
        <f>ROUND(I399*H399,2)</f>
        <v>0</v>
      </c>
      <c r="BL399" s="17" t="s">
        <v>137</v>
      </c>
      <c r="BM399" s="143" t="s">
        <v>528</v>
      </c>
    </row>
    <row r="400" spans="2:65" s="13" customFormat="1">
      <c r="B400" s="152"/>
      <c r="D400" s="146" t="s">
        <v>129</v>
      </c>
      <c r="E400" s="153" t="s">
        <v>1</v>
      </c>
      <c r="F400" s="154" t="s">
        <v>529</v>
      </c>
      <c r="H400" s="155">
        <v>201.185</v>
      </c>
      <c r="I400" s="156"/>
      <c r="L400" s="152"/>
      <c r="M400" s="157"/>
      <c r="T400" s="158"/>
      <c r="AT400" s="153" t="s">
        <v>129</v>
      </c>
      <c r="AU400" s="153" t="s">
        <v>86</v>
      </c>
      <c r="AV400" s="13" t="s">
        <v>86</v>
      </c>
      <c r="AW400" s="13" t="s">
        <v>31</v>
      </c>
      <c r="AX400" s="13" t="s">
        <v>76</v>
      </c>
      <c r="AY400" s="153" t="s">
        <v>120</v>
      </c>
    </row>
    <row r="401" spans="2:65" s="14" customFormat="1">
      <c r="B401" s="159"/>
      <c r="D401" s="146" t="s">
        <v>129</v>
      </c>
      <c r="E401" s="160" t="s">
        <v>1</v>
      </c>
      <c r="F401" s="161" t="s">
        <v>132</v>
      </c>
      <c r="H401" s="162">
        <v>201.185</v>
      </c>
      <c r="I401" s="163"/>
      <c r="L401" s="159"/>
      <c r="M401" s="164"/>
      <c r="T401" s="165"/>
      <c r="AT401" s="160" t="s">
        <v>129</v>
      </c>
      <c r="AU401" s="160" t="s">
        <v>86</v>
      </c>
      <c r="AV401" s="14" t="s">
        <v>127</v>
      </c>
      <c r="AW401" s="14" t="s">
        <v>31</v>
      </c>
      <c r="AX401" s="14" t="s">
        <v>84</v>
      </c>
      <c r="AY401" s="160" t="s">
        <v>120</v>
      </c>
    </row>
    <row r="402" spans="2:65" s="13" customFormat="1">
      <c r="B402" s="152"/>
      <c r="D402" s="146" t="s">
        <v>129</v>
      </c>
      <c r="F402" s="154" t="s">
        <v>530</v>
      </c>
      <c r="H402" s="155">
        <v>211.244</v>
      </c>
      <c r="I402" s="156"/>
      <c r="L402" s="152"/>
      <c r="M402" s="157"/>
      <c r="T402" s="158"/>
      <c r="AT402" s="153" t="s">
        <v>129</v>
      </c>
      <c r="AU402" s="153" t="s">
        <v>86</v>
      </c>
      <c r="AV402" s="13" t="s">
        <v>86</v>
      </c>
      <c r="AW402" s="13" t="s">
        <v>4</v>
      </c>
      <c r="AX402" s="13" t="s">
        <v>84</v>
      </c>
      <c r="AY402" s="153" t="s">
        <v>120</v>
      </c>
    </row>
    <row r="403" spans="2:65" s="1" customFormat="1" ht="16.5" customHeight="1">
      <c r="B403" s="32"/>
      <c r="C403" s="132" t="s">
        <v>531</v>
      </c>
      <c r="D403" s="132" t="s">
        <v>122</v>
      </c>
      <c r="E403" s="133" t="s">
        <v>532</v>
      </c>
      <c r="F403" s="134" t="s">
        <v>533</v>
      </c>
      <c r="G403" s="135" t="s">
        <v>125</v>
      </c>
      <c r="H403" s="136">
        <v>14.856999999999999</v>
      </c>
      <c r="I403" s="137"/>
      <c r="J403" s="138">
        <f>ROUND(I403*H403,2)</f>
        <v>0</v>
      </c>
      <c r="K403" s="134" t="s">
        <v>126</v>
      </c>
      <c r="L403" s="32"/>
      <c r="M403" s="139" t="s">
        <v>1</v>
      </c>
      <c r="N403" s="140" t="s">
        <v>41</v>
      </c>
      <c r="P403" s="141">
        <f>O403*H403</f>
        <v>0</v>
      </c>
      <c r="Q403" s="141">
        <v>4.0000000000000002E-4</v>
      </c>
      <c r="R403" s="141">
        <f>Q403*H403</f>
        <v>5.9427999999999998E-3</v>
      </c>
      <c r="S403" s="141">
        <v>0</v>
      </c>
      <c r="T403" s="142">
        <f>S403*H403</f>
        <v>0</v>
      </c>
      <c r="AR403" s="143" t="s">
        <v>137</v>
      </c>
      <c r="AT403" s="143" t="s">
        <v>122</v>
      </c>
      <c r="AU403" s="143" t="s">
        <v>86</v>
      </c>
      <c r="AY403" s="17" t="s">
        <v>120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84</v>
      </c>
      <c r="BK403" s="144">
        <f>ROUND(I403*H403,2)</f>
        <v>0</v>
      </c>
      <c r="BL403" s="17" t="s">
        <v>137</v>
      </c>
      <c r="BM403" s="143" t="s">
        <v>534</v>
      </c>
    </row>
    <row r="404" spans="2:65" s="12" customFormat="1">
      <c r="B404" s="145"/>
      <c r="D404" s="146" t="s">
        <v>129</v>
      </c>
      <c r="E404" s="147" t="s">
        <v>1</v>
      </c>
      <c r="F404" s="148" t="s">
        <v>497</v>
      </c>
      <c r="H404" s="147" t="s">
        <v>1</v>
      </c>
      <c r="I404" s="149"/>
      <c r="L404" s="145"/>
      <c r="M404" s="150"/>
      <c r="T404" s="151"/>
      <c r="AT404" s="147" t="s">
        <v>129</v>
      </c>
      <c r="AU404" s="147" t="s">
        <v>86</v>
      </c>
      <c r="AV404" s="12" t="s">
        <v>84</v>
      </c>
      <c r="AW404" s="12" t="s">
        <v>31</v>
      </c>
      <c r="AX404" s="12" t="s">
        <v>76</v>
      </c>
      <c r="AY404" s="147" t="s">
        <v>120</v>
      </c>
    </row>
    <row r="405" spans="2:65" s="12" customFormat="1">
      <c r="B405" s="145"/>
      <c r="D405" s="146" t="s">
        <v>129</v>
      </c>
      <c r="E405" s="147" t="s">
        <v>1</v>
      </c>
      <c r="F405" s="148" t="s">
        <v>535</v>
      </c>
      <c r="H405" s="147" t="s">
        <v>1</v>
      </c>
      <c r="I405" s="149"/>
      <c r="L405" s="145"/>
      <c r="M405" s="150"/>
      <c r="T405" s="151"/>
      <c r="AT405" s="147" t="s">
        <v>129</v>
      </c>
      <c r="AU405" s="147" t="s">
        <v>86</v>
      </c>
      <c r="AV405" s="12" t="s">
        <v>84</v>
      </c>
      <c r="AW405" s="12" t="s">
        <v>31</v>
      </c>
      <c r="AX405" s="12" t="s">
        <v>76</v>
      </c>
      <c r="AY405" s="147" t="s">
        <v>120</v>
      </c>
    </row>
    <row r="406" spans="2:65" s="13" customFormat="1">
      <c r="B406" s="152"/>
      <c r="D406" s="146" t="s">
        <v>129</v>
      </c>
      <c r="E406" s="153" t="s">
        <v>1</v>
      </c>
      <c r="F406" s="154" t="s">
        <v>499</v>
      </c>
      <c r="H406" s="155">
        <v>8.9499999999999993</v>
      </c>
      <c r="I406" s="156"/>
      <c r="L406" s="152"/>
      <c r="M406" s="157"/>
      <c r="T406" s="158"/>
      <c r="AT406" s="153" t="s">
        <v>129</v>
      </c>
      <c r="AU406" s="153" t="s">
        <v>86</v>
      </c>
      <c r="AV406" s="13" t="s">
        <v>86</v>
      </c>
      <c r="AW406" s="13" t="s">
        <v>31</v>
      </c>
      <c r="AX406" s="13" t="s">
        <v>76</v>
      </c>
      <c r="AY406" s="153" t="s">
        <v>120</v>
      </c>
    </row>
    <row r="407" spans="2:65" s="12" customFormat="1">
      <c r="B407" s="145"/>
      <c r="D407" s="146" t="s">
        <v>129</v>
      </c>
      <c r="E407" s="147" t="s">
        <v>1</v>
      </c>
      <c r="F407" s="148" t="s">
        <v>536</v>
      </c>
      <c r="H407" s="147" t="s">
        <v>1</v>
      </c>
      <c r="I407" s="149"/>
      <c r="L407" s="145"/>
      <c r="M407" s="150"/>
      <c r="T407" s="151"/>
      <c r="AT407" s="147" t="s">
        <v>129</v>
      </c>
      <c r="AU407" s="147" t="s">
        <v>86</v>
      </c>
      <c r="AV407" s="12" t="s">
        <v>84</v>
      </c>
      <c r="AW407" s="12" t="s">
        <v>31</v>
      </c>
      <c r="AX407" s="12" t="s">
        <v>76</v>
      </c>
      <c r="AY407" s="147" t="s">
        <v>120</v>
      </c>
    </row>
    <row r="408" spans="2:65" s="13" customFormat="1">
      <c r="B408" s="152"/>
      <c r="D408" s="146" t="s">
        <v>129</v>
      </c>
      <c r="E408" s="153" t="s">
        <v>1</v>
      </c>
      <c r="F408" s="154" t="s">
        <v>537</v>
      </c>
      <c r="H408" s="155">
        <v>5.907</v>
      </c>
      <c r="I408" s="156"/>
      <c r="L408" s="152"/>
      <c r="M408" s="157"/>
      <c r="T408" s="158"/>
      <c r="AT408" s="153" t="s">
        <v>129</v>
      </c>
      <c r="AU408" s="153" t="s">
        <v>86</v>
      </c>
      <c r="AV408" s="13" t="s">
        <v>86</v>
      </c>
      <c r="AW408" s="13" t="s">
        <v>31</v>
      </c>
      <c r="AX408" s="13" t="s">
        <v>76</v>
      </c>
      <c r="AY408" s="153" t="s">
        <v>120</v>
      </c>
    </row>
    <row r="409" spans="2:65" s="14" customFormat="1">
      <c r="B409" s="159"/>
      <c r="D409" s="146" t="s">
        <v>129</v>
      </c>
      <c r="E409" s="160" t="s">
        <v>1</v>
      </c>
      <c r="F409" s="161" t="s">
        <v>132</v>
      </c>
      <c r="H409" s="162">
        <v>14.856999999999999</v>
      </c>
      <c r="I409" s="163"/>
      <c r="L409" s="159"/>
      <c r="M409" s="164"/>
      <c r="T409" s="165"/>
      <c r="AT409" s="160" t="s">
        <v>129</v>
      </c>
      <c r="AU409" s="160" t="s">
        <v>86</v>
      </c>
      <c r="AV409" s="14" t="s">
        <v>127</v>
      </c>
      <c r="AW409" s="14" t="s">
        <v>31</v>
      </c>
      <c r="AX409" s="14" t="s">
        <v>84</v>
      </c>
      <c r="AY409" s="160" t="s">
        <v>120</v>
      </c>
    </row>
    <row r="410" spans="2:65" s="1" customFormat="1" ht="16.5" customHeight="1">
      <c r="B410" s="32"/>
      <c r="C410" s="173" t="s">
        <v>538</v>
      </c>
      <c r="D410" s="173" t="s">
        <v>306</v>
      </c>
      <c r="E410" s="174" t="s">
        <v>539</v>
      </c>
      <c r="F410" s="175" t="s">
        <v>540</v>
      </c>
      <c r="G410" s="176" t="s">
        <v>125</v>
      </c>
      <c r="H410" s="177">
        <v>10.928000000000001</v>
      </c>
      <c r="I410" s="178"/>
      <c r="J410" s="179">
        <f>ROUND(I410*H410,2)</f>
        <v>0</v>
      </c>
      <c r="K410" s="175" t="s">
        <v>152</v>
      </c>
      <c r="L410" s="180"/>
      <c r="M410" s="181" t="s">
        <v>1</v>
      </c>
      <c r="N410" s="182" t="s">
        <v>41</v>
      </c>
      <c r="P410" s="141">
        <f>O410*H410</f>
        <v>0</v>
      </c>
      <c r="Q410" s="141">
        <v>6.4000000000000003E-3</v>
      </c>
      <c r="R410" s="141">
        <f>Q410*H410</f>
        <v>6.9939200000000007E-2</v>
      </c>
      <c r="S410" s="141">
        <v>0</v>
      </c>
      <c r="T410" s="142">
        <f>S410*H410</f>
        <v>0</v>
      </c>
      <c r="AR410" s="143" t="s">
        <v>461</v>
      </c>
      <c r="AT410" s="143" t="s">
        <v>306</v>
      </c>
      <c r="AU410" s="143" t="s">
        <v>86</v>
      </c>
      <c r="AY410" s="17" t="s">
        <v>120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84</v>
      </c>
      <c r="BK410" s="144">
        <f>ROUND(I410*H410,2)</f>
        <v>0</v>
      </c>
      <c r="BL410" s="17" t="s">
        <v>137</v>
      </c>
      <c r="BM410" s="143" t="s">
        <v>541</v>
      </c>
    </row>
    <row r="411" spans="2:65" s="12" customFormat="1">
      <c r="B411" s="145"/>
      <c r="D411" s="146" t="s">
        <v>129</v>
      </c>
      <c r="E411" s="147" t="s">
        <v>1</v>
      </c>
      <c r="F411" s="148" t="s">
        <v>535</v>
      </c>
      <c r="H411" s="147" t="s">
        <v>1</v>
      </c>
      <c r="I411" s="149"/>
      <c r="L411" s="145"/>
      <c r="M411" s="150"/>
      <c r="T411" s="151"/>
      <c r="AT411" s="147" t="s">
        <v>129</v>
      </c>
      <c r="AU411" s="147" t="s">
        <v>86</v>
      </c>
      <c r="AV411" s="12" t="s">
        <v>84</v>
      </c>
      <c r="AW411" s="12" t="s">
        <v>31</v>
      </c>
      <c r="AX411" s="12" t="s">
        <v>76</v>
      </c>
      <c r="AY411" s="147" t="s">
        <v>120</v>
      </c>
    </row>
    <row r="412" spans="2:65" s="13" customFormat="1">
      <c r="B412" s="152"/>
      <c r="D412" s="146" t="s">
        <v>129</v>
      </c>
      <c r="E412" s="153" t="s">
        <v>1</v>
      </c>
      <c r="F412" s="154" t="s">
        <v>499</v>
      </c>
      <c r="H412" s="155">
        <v>8.9499999999999993</v>
      </c>
      <c r="I412" s="156"/>
      <c r="L412" s="152"/>
      <c r="M412" s="157"/>
      <c r="T412" s="158"/>
      <c r="AT412" s="153" t="s">
        <v>129</v>
      </c>
      <c r="AU412" s="153" t="s">
        <v>86</v>
      </c>
      <c r="AV412" s="13" t="s">
        <v>86</v>
      </c>
      <c r="AW412" s="13" t="s">
        <v>31</v>
      </c>
      <c r="AX412" s="13" t="s">
        <v>76</v>
      </c>
      <c r="AY412" s="153" t="s">
        <v>120</v>
      </c>
    </row>
    <row r="413" spans="2:65" s="14" customFormat="1">
      <c r="B413" s="159"/>
      <c r="D413" s="146" t="s">
        <v>129</v>
      </c>
      <c r="E413" s="160" t="s">
        <v>1</v>
      </c>
      <c r="F413" s="161" t="s">
        <v>132</v>
      </c>
      <c r="H413" s="162">
        <v>8.9499999999999993</v>
      </c>
      <c r="I413" s="163"/>
      <c r="L413" s="159"/>
      <c r="M413" s="164"/>
      <c r="T413" s="165"/>
      <c r="AT413" s="160" t="s">
        <v>129</v>
      </c>
      <c r="AU413" s="160" t="s">
        <v>86</v>
      </c>
      <c r="AV413" s="14" t="s">
        <v>127</v>
      </c>
      <c r="AW413" s="14" t="s">
        <v>31</v>
      </c>
      <c r="AX413" s="14" t="s">
        <v>84</v>
      </c>
      <c r="AY413" s="160" t="s">
        <v>120</v>
      </c>
    </row>
    <row r="414" spans="2:65" s="13" customFormat="1">
      <c r="B414" s="152"/>
      <c r="D414" s="146" t="s">
        <v>129</v>
      </c>
      <c r="F414" s="154" t="s">
        <v>542</v>
      </c>
      <c r="H414" s="155">
        <v>10.928000000000001</v>
      </c>
      <c r="I414" s="156"/>
      <c r="L414" s="152"/>
      <c r="M414" s="157"/>
      <c r="T414" s="158"/>
      <c r="AT414" s="153" t="s">
        <v>129</v>
      </c>
      <c r="AU414" s="153" t="s">
        <v>86</v>
      </c>
      <c r="AV414" s="13" t="s">
        <v>86</v>
      </c>
      <c r="AW414" s="13" t="s">
        <v>4</v>
      </c>
      <c r="AX414" s="13" t="s">
        <v>84</v>
      </c>
      <c r="AY414" s="153" t="s">
        <v>120</v>
      </c>
    </row>
    <row r="415" spans="2:65" s="1" customFormat="1" ht="16.5" customHeight="1">
      <c r="B415" s="32"/>
      <c r="C415" s="173" t="s">
        <v>543</v>
      </c>
      <c r="D415" s="173" t="s">
        <v>306</v>
      </c>
      <c r="E415" s="174" t="s">
        <v>544</v>
      </c>
      <c r="F415" s="175" t="s">
        <v>545</v>
      </c>
      <c r="G415" s="176" t="s">
        <v>125</v>
      </c>
      <c r="H415" s="177">
        <v>7.2119999999999997</v>
      </c>
      <c r="I415" s="178"/>
      <c r="J415" s="179">
        <f>ROUND(I415*H415,2)</f>
        <v>0</v>
      </c>
      <c r="K415" s="175" t="s">
        <v>152</v>
      </c>
      <c r="L415" s="180"/>
      <c r="M415" s="181" t="s">
        <v>1</v>
      </c>
      <c r="N415" s="182" t="s">
        <v>41</v>
      </c>
      <c r="P415" s="141">
        <f>O415*H415</f>
        <v>0</v>
      </c>
      <c r="Q415" s="141">
        <v>5.3E-3</v>
      </c>
      <c r="R415" s="141">
        <f>Q415*H415</f>
        <v>3.8223599999999996E-2</v>
      </c>
      <c r="S415" s="141">
        <v>0</v>
      </c>
      <c r="T415" s="142">
        <f>S415*H415</f>
        <v>0</v>
      </c>
      <c r="AR415" s="143" t="s">
        <v>461</v>
      </c>
      <c r="AT415" s="143" t="s">
        <v>306</v>
      </c>
      <c r="AU415" s="143" t="s">
        <v>86</v>
      </c>
      <c r="AY415" s="17" t="s">
        <v>120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84</v>
      </c>
      <c r="BK415" s="144">
        <f>ROUND(I415*H415,2)</f>
        <v>0</v>
      </c>
      <c r="BL415" s="17" t="s">
        <v>137</v>
      </c>
      <c r="BM415" s="143" t="s">
        <v>546</v>
      </c>
    </row>
    <row r="416" spans="2:65" s="12" customFormat="1">
      <c r="B416" s="145"/>
      <c r="D416" s="146" t="s">
        <v>129</v>
      </c>
      <c r="E416" s="147" t="s">
        <v>1</v>
      </c>
      <c r="F416" s="148" t="s">
        <v>536</v>
      </c>
      <c r="H416" s="147" t="s">
        <v>1</v>
      </c>
      <c r="I416" s="149"/>
      <c r="L416" s="145"/>
      <c r="M416" s="150"/>
      <c r="T416" s="151"/>
      <c r="AT416" s="147" t="s">
        <v>129</v>
      </c>
      <c r="AU416" s="147" t="s">
        <v>86</v>
      </c>
      <c r="AV416" s="12" t="s">
        <v>84</v>
      </c>
      <c r="AW416" s="12" t="s">
        <v>31</v>
      </c>
      <c r="AX416" s="12" t="s">
        <v>76</v>
      </c>
      <c r="AY416" s="147" t="s">
        <v>120</v>
      </c>
    </row>
    <row r="417" spans="2:65" s="13" customFormat="1">
      <c r="B417" s="152"/>
      <c r="D417" s="146" t="s">
        <v>129</v>
      </c>
      <c r="E417" s="153" t="s">
        <v>1</v>
      </c>
      <c r="F417" s="154" t="s">
        <v>537</v>
      </c>
      <c r="H417" s="155">
        <v>5.907</v>
      </c>
      <c r="I417" s="156"/>
      <c r="L417" s="152"/>
      <c r="M417" s="157"/>
      <c r="T417" s="158"/>
      <c r="AT417" s="153" t="s">
        <v>129</v>
      </c>
      <c r="AU417" s="153" t="s">
        <v>86</v>
      </c>
      <c r="AV417" s="13" t="s">
        <v>86</v>
      </c>
      <c r="AW417" s="13" t="s">
        <v>31</v>
      </c>
      <c r="AX417" s="13" t="s">
        <v>76</v>
      </c>
      <c r="AY417" s="153" t="s">
        <v>120</v>
      </c>
    </row>
    <row r="418" spans="2:65" s="14" customFormat="1">
      <c r="B418" s="159"/>
      <c r="D418" s="146" t="s">
        <v>129</v>
      </c>
      <c r="E418" s="160" t="s">
        <v>1</v>
      </c>
      <c r="F418" s="161" t="s">
        <v>132</v>
      </c>
      <c r="H418" s="162">
        <v>5.907</v>
      </c>
      <c r="I418" s="163"/>
      <c r="L418" s="159"/>
      <c r="M418" s="164"/>
      <c r="T418" s="165"/>
      <c r="AT418" s="160" t="s">
        <v>129</v>
      </c>
      <c r="AU418" s="160" t="s">
        <v>86</v>
      </c>
      <c r="AV418" s="14" t="s">
        <v>127</v>
      </c>
      <c r="AW418" s="14" t="s">
        <v>31</v>
      </c>
      <c r="AX418" s="14" t="s">
        <v>84</v>
      </c>
      <c r="AY418" s="160" t="s">
        <v>120</v>
      </c>
    </row>
    <row r="419" spans="2:65" s="13" customFormat="1">
      <c r="B419" s="152"/>
      <c r="D419" s="146" t="s">
        <v>129</v>
      </c>
      <c r="F419" s="154" t="s">
        <v>547</v>
      </c>
      <c r="H419" s="155">
        <v>7.2119999999999997</v>
      </c>
      <c r="I419" s="156"/>
      <c r="L419" s="152"/>
      <c r="M419" s="157"/>
      <c r="T419" s="158"/>
      <c r="AT419" s="153" t="s">
        <v>129</v>
      </c>
      <c r="AU419" s="153" t="s">
        <v>86</v>
      </c>
      <c r="AV419" s="13" t="s">
        <v>86</v>
      </c>
      <c r="AW419" s="13" t="s">
        <v>4</v>
      </c>
      <c r="AX419" s="13" t="s">
        <v>84</v>
      </c>
      <c r="AY419" s="153" t="s">
        <v>120</v>
      </c>
    </row>
    <row r="420" spans="2:65" s="1" customFormat="1" ht="16.5" customHeight="1">
      <c r="B420" s="32"/>
      <c r="C420" s="132" t="s">
        <v>548</v>
      </c>
      <c r="D420" s="132" t="s">
        <v>122</v>
      </c>
      <c r="E420" s="133" t="s">
        <v>549</v>
      </c>
      <c r="F420" s="134" t="s">
        <v>550</v>
      </c>
      <c r="G420" s="135" t="s">
        <v>172</v>
      </c>
      <c r="H420" s="136">
        <v>17.899999999999999</v>
      </c>
      <c r="I420" s="137"/>
      <c r="J420" s="138">
        <f>ROUND(I420*H420,2)</f>
        <v>0</v>
      </c>
      <c r="K420" s="134" t="s">
        <v>152</v>
      </c>
      <c r="L420" s="32"/>
      <c r="M420" s="139" t="s">
        <v>1</v>
      </c>
      <c r="N420" s="140" t="s">
        <v>41</v>
      </c>
      <c r="P420" s="141">
        <f>O420*H420</f>
        <v>0</v>
      </c>
      <c r="Q420" s="141">
        <v>0</v>
      </c>
      <c r="R420" s="141">
        <f>Q420*H420</f>
        <v>0</v>
      </c>
      <c r="S420" s="141">
        <v>0</v>
      </c>
      <c r="T420" s="142">
        <f>S420*H420</f>
        <v>0</v>
      </c>
      <c r="AR420" s="143" t="s">
        <v>137</v>
      </c>
      <c r="AT420" s="143" t="s">
        <v>122</v>
      </c>
      <c r="AU420" s="143" t="s">
        <v>86</v>
      </c>
      <c r="AY420" s="17" t="s">
        <v>120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84</v>
      </c>
      <c r="BK420" s="144">
        <f>ROUND(I420*H420,2)</f>
        <v>0</v>
      </c>
      <c r="BL420" s="17" t="s">
        <v>137</v>
      </c>
      <c r="BM420" s="143" t="s">
        <v>551</v>
      </c>
    </row>
    <row r="421" spans="2:65" s="12" customFormat="1">
      <c r="B421" s="145"/>
      <c r="D421" s="146" t="s">
        <v>129</v>
      </c>
      <c r="E421" s="147" t="s">
        <v>1</v>
      </c>
      <c r="F421" s="148" t="s">
        <v>497</v>
      </c>
      <c r="H421" s="147" t="s">
        <v>1</v>
      </c>
      <c r="I421" s="149"/>
      <c r="L421" s="145"/>
      <c r="M421" s="150"/>
      <c r="T421" s="151"/>
      <c r="AT421" s="147" t="s">
        <v>129</v>
      </c>
      <c r="AU421" s="147" t="s">
        <v>86</v>
      </c>
      <c r="AV421" s="12" t="s">
        <v>84</v>
      </c>
      <c r="AW421" s="12" t="s">
        <v>31</v>
      </c>
      <c r="AX421" s="12" t="s">
        <v>76</v>
      </c>
      <c r="AY421" s="147" t="s">
        <v>120</v>
      </c>
    </row>
    <row r="422" spans="2:65" s="13" customFormat="1">
      <c r="B422" s="152"/>
      <c r="D422" s="146" t="s">
        <v>129</v>
      </c>
      <c r="E422" s="153" t="s">
        <v>1</v>
      </c>
      <c r="F422" s="154" t="s">
        <v>552</v>
      </c>
      <c r="H422" s="155">
        <v>17.899999999999999</v>
      </c>
      <c r="I422" s="156"/>
      <c r="L422" s="152"/>
      <c r="M422" s="157"/>
      <c r="T422" s="158"/>
      <c r="AT422" s="153" t="s">
        <v>129</v>
      </c>
      <c r="AU422" s="153" t="s">
        <v>86</v>
      </c>
      <c r="AV422" s="13" t="s">
        <v>86</v>
      </c>
      <c r="AW422" s="13" t="s">
        <v>31</v>
      </c>
      <c r="AX422" s="13" t="s">
        <v>76</v>
      </c>
      <c r="AY422" s="153" t="s">
        <v>120</v>
      </c>
    </row>
    <row r="423" spans="2:65" s="14" customFormat="1">
      <c r="B423" s="159"/>
      <c r="D423" s="146" t="s">
        <v>129</v>
      </c>
      <c r="E423" s="160" t="s">
        <v>1</v>
      </c>
      <c r="F423" s="161" t="s">
        <v>132</v>
      </c>
      <c r="H423" s="162">
        <v>17.899999999999999</v>
      </c>
      <c r="I423" s="163"/>
      <c r="L423" s="159"/>
      <c r="M423" s="164"/>
      <c r="T423" s="165"/>
      <c r="AT423" s="160" t="s">
        <v>129</v>
      </c>
      <c r="AU423" s="160" t="s">
        <v>86</v>
      </c>
      <c r="AV423" s="14" t="s">
        <v>127</v>
      </c>
      <c r="AW423" s="14" t="s">
        <v>31</v>
      </c>
      <c r="AX423" s="14" t="s">
        <v>84</v>
      </c>
      <c r="AY423" s="160" t="s">
        <v>120</v>
      </c>
    </row>
    <row r="424" spans="2:65" s="1" customFormat="1" ht="16.5" customHeight="1">
      <c r="B424" s="32"/>
      <c r="C424" s="132" t="s">
        <v>553</v>
      </c>
      <c r="D424" s="132" t="s">
        <v>122</v>
      </c>
      <c r="E424" s="133" t="s">
        <v>554</v>
      </c>
      <c r="F424" s="134" t="s">
        <v>555</v>
      </c>
      <c r="G424" s="135" t="s">
        <v>234</v>
      </c>
      <c r="H424" s="169"/>
      <c r="I424" s="137"/>
      <c r="J424" s="138">
        <f>ROUND(I424*H424,2)</f>
        <v>0</v>
      </c>
      <c r="K424" s="134" t="s">
        <v>126</v>
      </c>
      <c r="L424" s="32"/>
      <c r="M424" s="139" t="s">
        <v>1</v>
      </c>
      <c r="N424" s="140" t="s">
        <v>41</v>
      </c>
      <c r="P424" s="141">
        <f>O424*H424</f>
        <v>0</v>
      </c>
      <c r="Q424" s="141">
        <v>0</v>
      </c>
      <c r="R424" s="141">
        <f>Q424*H424</f>
        <v>0</v>
      </c>
      <c r="S424" s="141">
        <v>0</v>
      </c>
      <c r="T424" s="142">
        <f>S424*H424</f>
        <v>0</v>
      </c>
      <c r="AR424" s="143" t="s">
        <v>137</v>
      </c>
      <c r="AT424" s="143" t="s">
        <v>122</v>
      </c>
      <c r="AU424" s="143" t="s">
        <v>86</v>
      </c>
      <c r="AY424" s="17" t="s">
        <v>120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84</v>
      </c>
      <c r="BK424" s="144">
        <f>ROUND(I424*H424,2)</f>
        <v>0</v>
      </c>
      <c r="BL424" s="17" t="s">
        <v>137</v>
      </c>
      <c r="BM424" s="143" t="s">
        <v>556</v>
      </c>
    </row>
    <row r="425" spans="2:65" s="11" customFormat="1" ht="22.95" customHeight="1">
      <c r="B425" s="120"/>
      <c r="D425" s="121" t="s">
        <v>75</v>
      </c>
      <c r="E425" s="130" t="s">
        <v>557</v>
      </c>
      <c r="F425" s="130" t="s">
        <v>558</v>
      </c>
      <c r="I425" s="123"/>
      <c r="J425" s="131">
        <f>BK425</f>
        <v>0</v>
      </c>
      <c r="L425" s="120"/>
      <c r="M425" s="125"/>
      <c r="P425" s="126">
        <f>SUM(P426:P431)</f>
        <v>0</v>
      </c>
      <c r="R425" s="126">
        <f>SUM(R426:R431)</f>
        <v>3.0821999999999993E-3</v>
      </c>
      <c r="T425" s="127">
        <f>SUM(T426:T431)</f>
        <v>0</v>
      </c>
      <c r="AR425" s="121" t="s">
        <v>86</v>
      </c>
      <c r="AT425" s="128" t="s">
        <v>75</v>
      </c>
      <c r="AU425" s="128" t="s">
        <v>84</v>
      </c>
      <c r="AY425" s="121" t="s">
        <v>120</v>
      </c>
      <c r="BK425" s="129">
        <f>SUM(BK426:BK431)</f>
        <v>0</v>
      </c>
    </row>
    <row r="426" spans="2:65" s="1" customFormat="1" ht="16.5" customHeight="1">
      <c r="B426" s="32"/>
      <c r="C426" s="132" t="s">
        <v>559</v>
      </c>
      <c r="D426" s="132" t="s">
        <v>122</v>
      </c>
      <c r="E426" s="133" t="s">
        <v>560</v>
      </c>
      <c r="F426" s="134" t="s">
        <v>561</v>
      </c>
      <c r="G426" s="135" t="s">
        <v>125</v>
      </c>
      <c r="H426" s="136">
        <v>8.9339999999999993</v>
      </c>
      <c r="I426" s="137"/>
      <c r="J426" s="138">
        <f>ROUND(I426*H426,2)</f>
        <v>0</v>
      </c>
      <c r="K426" s="134" t="s">
        <v>126</v>
      </c>
      <c r="L426" s="32"/>
      <c r="M426" s="139" t="s">
        <v>1</v>
      </c>
      <c r="N426" s="140" t="s">
        <v>41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137</v>
      </c>
      <c r="AT426" s="143" t="s">
        <v>122</v>
      </c>
      <c r="AU426" s="143" t="s">
        <v>86</v>
      </c>
      <c r="AY426" s="17" t="s">
        <v>120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84</v>
      </c>
      <c r="BK426" s="144">
        <f>ROUND(I426*H426,2)</f>
        <v>0</v>
      </c>
      <c r="BL426" s="17" t="s">
        <v>137</v>
      </c>
      <c r="BM426" s="143" t="s">
        <v>562</v>
      </c>
    </row>
    <row r="427" spans="2:65" s="13" customFormat="1">
      <c r="B427" s="152"/>
      <c r="D427" s="146" t="s">
        <v>129</v>
      </c>
      <c r="E427" s="153" t="s">
        <v>1</v>
      </c>
      <c r="F427" s="154" t="s">
        <v>563</v>
      </c>
      <c r="H427" s="155">
        <v>8.9339999999999993</v>
      </c>
      <c r="I427" s="156"/>
      <c r="L427" s="152"/>
      <c r="M427" s="157"/>
      <c r="T427" s="158"/>
      <c r="AT427" s="153" t="s">
        <v>129</v>
      </c>
      <c r="AU427" s="153" t="s">
        <v>86</v>
      </c>
      <c r="AV427" s="13" t="s">
        <v>86</v>
      </c>
      <c r="AW427" s="13" t="s">
        <v>31</v>
      </c>
      <c r="AX427" s="13" t="s">
        <v>76</v>
      </c>
      <c r="AY427" s="153" t="s">
        <v>120</v>
      </c>
    </row>
    <row r="428" spans="2:65" s="14" customFormat="1">
      <c r="B428" s="159"/>
      <c r="D428" s="146" t="s">
        <v>129</v>
      </c>
      <c r="E428" s="160" t="s">
        <v>1</v>
      </c>
      <c r="F428" s="161" t="s">
        <v>132</v>
      </c>
      <c r="H428" s="162">
        <v>8.9339999999999993</v>
      </c>
      <c r="I428" s="163"/>
      <c r="L428" s="159"/>
      <c r="M428" s="164"/>
      <c r="T428" s="165"/>
      <c r="AT428" s="160" t="s">
        <v>129</v>
      </c>
      <c r="AU428" s="160" t="s">
        <v>86</v>
      </c>
      <c r="AV428" s="14" t="s">
        <v>127</v>
      </c>
      <c r="AW428" s="14" t="s">
        <v>31</v>
      </c>
      <c r="AX428" s="14" t="s">
        <v>84</v>
      </c>
      <c r="AY428" s="160" t="s">
        <v>120</v>
      </c>
    </row>
    <row r="429" spans="2:65" s="1" customFormat="1" ht="16.5" customHeight="1">
      <c r="B429" s="32"/>
      <c r="C429" s="173" t="s">
        <v>564</v>
      </c>
      <c r="D429" s="173" t="s">
        <v>306</v>
      </c>
      <c r="E429" s="174" t="s">
        <v>565</v>
      </c>
      <c r="F429" s="175" t="s">
        <v>566</v>
      </c>
      <c r="G429" s="176" t="s">
        <v>125</v>
      </c>
      <c r="H429" s="177">
        <v>10.273999999999999</v>
      </c>
      <c r="I429" s="178"/>
      <c r="J429" s="179">
        <f>ROUND(I429*H429,2)</f>
        <v>0</v>
      </c>
      <c r="K429" s="175" t="s">
        <v>126</v>
      </c>
      <c r="L429" s="180"/>
      <c r="M429" s="181" t="s">
        <v>1</v>
      </c>
      <c r="N429" s="182" t="s">
        <v>41</v>
      </c>
      <c r="P429" s="141">
        <f>O429*H429</f>
        <v>0</v>
      </c>
      <c r="Q429" s="141">
        <v>2.9999999999999997E-4</v>
      </c>
      <c r="R429" s="141">
        <f>Q429*H429</f>
        <v>3.0821999999999993E-3</v>
      </c>
      <c r="S429" s="141">
        <v>0</v>
      </c>
      <c r="T429" s="142">
        <f>S429*H429</f>
        <v>0</v>
      </c>
      <c r="AR429" s="143" t="s">
        <v>461</v>
      </c>
      <c r="AT429" s="143" t="s">
        <v>306</v>
      </c>
      <c r="AU429" s="143" t="s">
        <v>86</v>
      </c>
      <c r="AY429" s="17" t="s">
        <v>120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84</v>
      </c>
      <c r="BK429" s="144">
        <f>ROUND(I429*H429,2)</f>
        <v>0</v>
      </c>
      <c r="BL429" s="17" t="s">
        <v>137</v>
      </c>
      <c r="BM429" s="143" t="s">
        <v>567</v>
      </c>
    </row>
    <row r="430" spans="2:65" s="13" customFormat="1">
      <c r="B430" s="152"/>
      <c r="D430" s="146" t="s">
        <v>129</v>
      </c>
      <c r="F430" s="154" t="s">
        <v>568</v>
      </c>
      <c r="H430" s="155">
        <v>10.273999999999999</v>
      </c>
      <c r="I430" s="156"/>
      <c r="L430" s="152"/>
      <c r="M430" s="157"/>
      <c r="T430" s="158"/>
      <c r="AT430" s="153" t="s">
        <v>129</v>
      </c>
      <c r="AU430" s="153" t="s">
        <v>86</v>
      </c>
      <c r="AV430" s="13" t="s">
        <v>86</v>
      </c>
      <c r="AW430" s="13" t="s">
        <v>4</v>
      </c>
      <c r="AX430" s="13" t="s">
        <v>84</v>
      </c>
      <c r="AY430" s="153" t="s">
        <v>120</v>
      </c>
    </row>
    <row r="431" spans="2:65" s="1" customFormat="1" ht="16.5" customHeight="1">
      <c r="B431" s="32"/>
      <c r="C431" s="132" t="s">
        <v>569</v>
      </c>
      <c r="D431" s="132" t="s">
        <v>122</v>
      </c>
      <c r="E431" s="133" t="s">
        <v>570</v>
      </c>
      <c r="F431" s="134" t="s">
        <v>571</v>
      </c>
      <c r="G431" s="135" t="s">
        <v>234</v>
      </c>
      <c r="H431" s="169"/>
      <c r="I431" s="137"/>
      <c r="J431" s="138">
        <f>ROUND(I431*H431,2)</f>
        <v>0</v>
      </c>
      <c r="K431" s="134" t="s">
        <v>126</v>
      </c>
      <c r="L431" s="32"/>
      <c r="M431" s="139" t="s">
        <v>1</v>
      </c>
      <c r="N431" s="140" t="s">
        <v>41</v>
      </c>
      <c r="P431" s="141">
        <f>O431*H431</f>
        <v>0</v>
      </c>
      <c r="Q431" s="141">
        <v>0</v>
      </c>
      <c r="R431" s="141">
        <f>Q431*H431</f>
        <v>0</v>
      </c>
      <c r="S431" s="141">
        <v>0</v>
      </c>
      <c r="T431" s="142">
        <f>S431*H431</f>
        <v>0</v>
      </c>
      <c r="AR431" s="143" t="s">
        <v>137</v>
      </c>
      <c r="AT431" s="143" t="s">
        <v>122</v>
      </c>
      <c r="AU431" s="143" t="s">
        <v>86</v>
      </c>
      <c r="AY431" s="17" t="s">
        <v>120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84</v>
      </c>
      <c r="BK431" s="144">
        <f>ROUND(I431*H431,2)</f>
        <v>0</v>
      </c>
      <c r="BL431" s="17" t="s">
        <v>137</v>
      </c>
      <c r="BM431" s="143" t="s">
        <v>572</v>
      </c>
    </row>
    <row r="432" spans="2:65" s="11" customFormat="1" ht="22.95" customHeight="1">
      <c r="B432" s="120"/>
      <c r="D432" s="121" t="s">
        <v>75</v>
      </c>
      <c r="E432" s="130" t="s">
        <v>573</v>
      </c>
      <c r="F432" s="130" t="s">
        <v>574</v>
      </c>
      <c r="I432" s="123"/>
      <c r="J432" s="131">
        <f>BK432</f>
        <v>0</v>
      </c>
      <c r="L432" s="120"/>
      <c r="M432" s="125"/>
      <c r="P432" s="126">
        <f>SUM(P433:P434)</f>
        <v>0</v>
      </c>
      <c r="R432" s="126">
        <f>SUM(R433:R434)</f>
        <v>2.6904000000000003E-3</v>
      </c>
      <c r="T432" s="127">
        <f>SUM(T433:T434)</f>
        <v>0</v>
      </c>
      <c r="AR432" s="121" t="s">
        <v>86</v>
      </c>
      <c r="AT432" s="128" t="s">
        <v>75</v>
      </c>
      <c r="AU432" s="128" t="s">
        <v>84</v>
      </c>
      <c r="AY432" s="121" t="s">
        <v>120</v>
      </c>
      <c r="BK432" s="129">
        <f>SUM(BK433:BK434)</f>
        <v>0</v>
      </c>
    </row>
    <row r="433" spans="2:65" s="1" customFormat="1" ht="16.5" customHeight="1">
      <c r="B433" s="32"/>
      <c r="C433" s="132" t="s">
        <v>575</v>
      </c>
      <c r="D433" s="132" t="s">
        <v>122</v>
      </c>
      <c r="E433" s="133" t="s">
        <v>576</v>
      </c>
      <c r="F433" s="134" t="s">
        <v>577</v>
      </c>
      <c r="G433" s="135" t="s">
        <v>172</v>
      </c>
      <c r="H433" s="136">
        <v>0.76</v>
      </c>
      <c r="I433" s="137"/>
      <c r="J433" s="138">
        <f>ROUND(I433*H433,2)</f>
        <v>0</v>
      </c>
      <c r="K433" s="134" t="s">
        <v>1</v>
      </c>
      <c r="L433" s="32"/>
      <c r="M433" s="139" t="s">
        <v>1</v>
      </c>
      <c r="N433" s="140" t="s">
        <v>41</v>
      </c>
      <c r="P433" s="141">
        <f>O433*H433</f>
        <v>0</v>
      </c>
      <c r="Q433" s="141">
        <v>3.5400000000000002E-3</v>
      </c>
      <c r="R433" s="141">
        <f>Q433*H433</f>
        <v>2.6904000000000003E-3</v>
      </c>
      <c r="S433" s="141">
        <v>0</v>
      </c>
      <c r="T433" s="142">
        <f>S433*H433</f>
        <v>0</v>
      </c>
      <c r="AR433" s="143" t="s">
        <v>137</v>
      </c>
      <c r="AT433" s="143" t="s">
        <v>122</v>
      </c>
      <c r="AU433" s="143" t="s">
        <v>86</v>
      </c>
      <c r="AY433" s="17" t="s">
        <v>120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84</v>
      </c>
      <c r="BK433" s="144">
        <f>ROUND(I433*H433,2)</f>
        <v>0</v>
      </c>
      <c r="BL433" s="17" t="s">
        <v>137</v>
      </c>
      <c r="BM433" s="143" t="s">
        <v>578</v>
      </c>
    </row>
    <row r="434" spans="2:65" s="1" customFormat="1" ht="16.5" customHeight="1">
      <c r="B434" s="32"/>
      <c r="C434" s="132" t="s">
        <v>579</v>
      </c>
      <c r="D434" s="132" t="s">
        <v>122</v>
      </c>
      <c r="E434" s="133" t="s">
        <v>580</v>
      </c>
      <c r="F434" s="134" t="s">
        <v>581</v>
      </c>
      <c r="G434" s="135" t="s">
        <v>234</v>
      </c>
      <c r="H434" s="169"/>
      <c r="I434" s="137"/>
      <c r="J434" s="138">
        <f>ROUND(I434*H434,2)</f>
        <v>0</v>
      </c>
      <c r="K434" s="134" t="s">
        <v>126</v>
      </c>
      <c r="L434" s="32"/>
      <c r="M434" s="139" t="s">
        <v>1</v>
      </c>
      <c r="N434" s="140" t="s">
        <v>41</v>
      </c>
      <c r="P434" s="141">
        <f>O434*H434</f>
        <v>0</v>
      </c>
      <c r="Q434" s="141">
        <v>0</v>
      </c>
      <c r="R434" s="141">
        <f>Q434*H434</f>
        <v>0</v>
      </c>
      <c r="S434" s="141">
        <v>0</v>
      </c>
      <c r="T434" s="142">
        <f>S434*H434</f>
        <v>0</v>
      </c>
      <c r="AR434" s="143" t="s">
        <v>137</v>
      </c>
      <c r="AT434" s="143" t="s">
        <v>122</v>
      </c>
      <c r="AU434" s="143" t="s">
        <v>86</v>
      </c>
      <c r="AY434" s="17" t="s">
        <v>120</v>
      </c>
      <c r="BE434" s="144">
        <f>IF(N434="základní",J434,0)</f>
        <v>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7" t="s">
        <v>84</v>
      </c>
      <c r="BK434" s="144">
        <f>ROUND(I434*H434,2)</f>
        <v>0</v>
      </c>
      <c r="BL434" s="17" t="s">
        <v>137</v>
      </c>
      <c r="BM434" s="143" t="s">
        <v>582</v>
      </c>
    </row>
    <row r="435" spans="2:65" s="11" customFormat="1" ht="22.95" customHeight="1">
      <c r="B435" s="120"/>
      <c r="D435" s="121" t="s">
        <v>75</v>
      </c>
      <c r="E435" s="130" t="s">
        <v>583</v>
      </c>
      <c r="F435" s="130" t="s">
        <v>584</v>
      </c>
      <c r="I435" s="123"/>
      <c r="J435" s="131">
        <f>BK435</f>
        <v>0</v>
      </c>
      <c r="L435" s="120"/>
      <c r="M435" s="125"/>
      <c r="P435" s="126">
        <f>SUM(P436:P446)</f>
        <v>0</v>
      </c>
      <c r="R435" s="126">
        <f>SUM(R436:R446)</f>
        <v>5.3814599999999997E-2</v>
      </c>
      <c r="T435" s="127">
        <f>SUM(T436:T446)</f>
        <v>0</v>
      </c>
      <c r="AR435" s="121" t="s">
        <v>86</v>
      </c>
      <c r="AT435" s="128" t="s">
        <v>75</v>
      </c>
      <c r="AU435" s="128" t="s">
        <v>84</v>
      </c>
      <c r="AY435" s="121" t="s">
        <v>120</v>
      </c>
      <c r="BK435" s="129">
        <f>SUM(BK436:BK446)</f>
        <v>0</v>
      </c>
    </row>
    <row r="436" spans="2:65" s="1" customFormat="1" ht="16.5" customHeight="1">
      <c r="B436" s="32"/>
      <c r="C436" s="132" t="s">
        <v>585</v>
      </c>
      <c r="D436" s="132" t="s">
        <v>122</v>
      </c>
      <c r="E436" s="133" t="s">
        <v>586</v>
      </c>
      <c r="F436" s="134" t="s">
        <v>587</v>
      </c>
      <c r="G436" s="135" t="s">
        <v>125</v>
      </c>
      <c r="H436" s="136">
        <v>358.76400000000001</v>
      </c>
      <c r="I436" s="137"/>
      <c r="J436" s="138">
        <f>ROUND(I436*H436,2)</f>
        <v>0</v>
      </c>
      <c r="K436" s="134" t="s">
        <v>126</v>
      </c>
      <c r="L436" s="32"/>
      <c r="M436" s="139" t="s">
        <v>1</v>
      </c>
      <c r="N436" s="140" t="s">
        <v>41</v>
      </c>
      <c r="P436" s="141">
        <f>O436*H436</f>
        <v>0</v>
      </c>
      <c r="Q436" s="141">
        <v>1.4999999999999999E-4</v>
      </c>
      <c r="R436" s="141">
        <f>Q436*H436</f>
        <v>5.3814599999999997E-2</v>
      </c>
      <c r="S436" s="141">
        <v>0</v>
      </c>
      <c r="T436" s="142">
        <f>S436*H436</f>
        <v>0</v>
      </c>
      <c r="AR436" s="143" t="s">
        <v>137</v>
      </c>
      <c r="AT436" s="143" t="s">
        <v>122</v>
      </c>
      <c r="AU436" s="143" t="s">
        <v>86</v>
      </c>
      <c r="AY436" s="17" t="s">
        <v>120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7" t="s">
        <v>84</v>
      </c>
      <c r="BK436" s="144">
        <f>ROUND(I436*H436,2)</f>
        <v>0</v>
      </c>
      <c r="BL436" s="17" t="s">
        <v>137</v>
      </c>
      <c r="BM436" s="143" t="s">
        <v>588</v>
      </c>
    </row>
    <row r="437" spans="2:65" s="12" customFormat="1">
      <c r="B437" s="145"/>
      <c r="D437" s="146" t="s">
        <v>129</v>
      </c>
      <c r="E437" s="147" t="s">
        <v>1</v>
      </c>
      <c r="F437" s="148" t="s">
        <v>589</v>
      </c>
      <c r="H437" s="147" t="s">
        <v>1</v>
      </c>
      <c r="I437" s="149"/>
      <c r="L437" s="145"/>
      <c r="M437" s="150"/>
      <c r="T437" s="151"/>
      <c r="AT437" s="147" t="s">
        <v>129</v>
      </c>
      <c r="AU437" s="147" t="s">
        <v>86</v>
      </c>
      <c r="AV437" s="12" t="s">
        <v>84</v>
      </c>
      <c r="AW437" s="12" t="s">
        <v>31</v>
      </c>
      <c r="AX437" s="12" t="s">
        <v>76</v>
      </c>
      <c r="AY437" s="147" t="s">
        <v>120</v>
      </c>
    </row>
    <row r="438" spans="2:65" s="13" customFormat="1">
      <c r="B438" s="152"/>
      <c r="D438" s="146" t="s">
        <v>129</v>
      </c>
      <c r="E438" s="153" t="s">
        <v>1</v>
      </c>
      <c r="F438" s="154" t="s">
        <v>448</v>
      </c>
      <c r="H438" s="155">
        <v>59.298999999999999</v>
      </c>
      <c r="I438" s="156"/>
      <c r="L438" s="152"/>
      <c r="M438" s="157"/>
      <c r="T438" s="158"/>
      <c r="AT438" s="153" t="s">
        <v>129</v>
      </c>
      <c r="AU438" s="153" t="s">
        <v>86</v>
      </c>
      <c r="AV438" s="13" t="s">
        <v>86</v>
      </c>
      <c r="AW438" s="13" t="s">
        <v>31</v>
      </c>
      <c r="AX438" s="13" t="s">
        <v>76</v>
      </c>
      <c r="AY438" s="153" t="s">
        <v>120</v>
      </c>
    </row>
    <row r="439" spans="2:65" s="13" customFormat="1">
      <c r="B439" s="152"/>
      <c r="D439" s="146" t="s">
        <v>129</v>
      </c>
      <c r="E439" s="153" t="s">
        <v>1</v>
      </c>
      <c r="F439" s="154" t="s">
        <v>449</v>
      </c>
      <c r="H439" s="155">
        <v>26.471</v>
      </c>
      <c r="I439" s="156"/>
      <c r="L439" s="152"/>
      <c r="M439" s="157"/>
      <c r="T439" s="158"/>
      <c r="AT439" s="153" t="s">
        <v>129</v>
      </c>
      <c r="AU439" s="153" t="s">
        <v>86</v>
      </c>
      <c r="AV439" s="13" t="s">
        <v>86</v>
      </c>
      <c r="AW439" s="13" t="s">
        <v>31</v>
      </c>
      <c r="AX439" s="13" t="s">
        <v>76</v>
      </c>
      <c r="AY439" s="153" t="s">
        <v>120</v>
      </c>
    </row>
    <row r="440" spans="2:65" s="13" customFormat="1">
      <c r="B440" s="152"/>
      <c r="D440" s="146" t="s">
        <v>129</v>
      </c>
      <c r="E440" s="153" t="s">
        <v>1</v>
      </c>
      <c r="F440" s="154" t="s">
        <v>450</v>
      </c>
      <c r="H440" s="155">
        <v>20.969000000000001</v>
      </c>
      <c r="I440" s="156"/>
      <c r="L440" s="152"/>
      <c r="M440" s="157"/>
      <c r="T440" s="158"/>
      <c r="AT440" s="153" t="s">
        <v>129</v>
      </c>
      <c r="AU440" s="153" t="s">
        <v>86</v>
      </c>
      <c r="AV440" s="13" t="s">
        <v>86</v>
      </c>
      <c r="AW440" s="13" t="s">
        <v>31</v>
      </c>
      <c r="AX440" s="13" t="s">
        <v>76</v>
      </c>
      <c r="AY440" s="153" t="s">
        <v>120</v>
      </c>
    </row>
    <row r="441" spans="2:65" s="13" customFormat="1">
      <c r="B441" s="152"/>
      <c r="D441" s="146" t="s">
        <v>129</v>
      </c>
      <c r="E441" s="153" t="s">
        <v>1</v>
      </c>
      <c r="F441" s="154" t="s">
        <v>451</v>
      </c>
      <c r="H441" s="155">
        <v>20.372</v>
      </c>
      <c r="I441" s="156"/>
      <c r="L441" s="152"/>
      <c r="M441" s="157"/>
      <c r="T441" s="158"/>
      <c r="AT441" s="153" t="s">
        <v>129</v>
      </c>
      <c r="AU441" s="153" t="s">
        <v>86</v>
      </c>
      <c r="AV441" s="13" t="s">
        <v>86</v>
      </c>
      <c r="AW441" s="13" t="s">
        <v>31</v>
      </c>
      <c r="AX441" s="13" t="s">
        <v>76</v>
      </c>
      <c r="AY441" s="153" t="s">
        <v>120</v>
      </c>
    </row>
    <row r="442" spans="2:65" s="13" customFormat="1">
      <c r="B442" s="152"/>
      <c r="D442" s="146" t="s">
        <v>129</v>
      </c>
      <c r="E442" s="153" t="s">
        <v>1</v>
      </c>
      <c r="F442" s="154" t="s">
        <v>452</v>
      </c>
      <c r="H442" s="155">
        <v>14.119</v>
      </c>
      <c r="I442" s="156"/>
      <c r="L442" s="152"/>
      <c r="M442" s="157"/>
      <c r="T442" s="158"/>
      <c r="AT442" s="153" t="s">
        <v>129</v>
      </c>
      <c r="AU442" s="153" t="s">
        <v>86</v>
      </c>
      <c r="AV442" s="13" t="s">
        <v>86</v>
      </c>
      <c r="AW442" s="13" t="s">
        <v>31</v>
      </c>
      <c r="AX442" s="13" t="s">
        <v>76</v>
      </c>
      <c r="AY442" s="153" t="s">
        <v>120</v>
      </c>
    </row>
    <row r="443" spans="2:65" s="13" customFormat="1">
      <c r="B443" s="152"/>
      <c r="D443" s="146" t="s">
        <v>129</v>
      </c>
      <c r="E443" s="153" t="s">
        <v>1</v>
      </c>
      <c r="F443" s="154" t="s">
        <v>453</v>
      </c>
      <c r="H443" s="155">
        <v>20.372</v>
      </c>
      <c r="I443" s="156"/>
      <c r="L443" s="152"/>
      <c r="M443" s="157"/>
      <c r="T443" s="158"/>
      <c r="AT443" s="153" t="s">
        <v>129</v>
      </c>
      <c r="AU443" s="153" t="s">
        <v>86</v>
      </c>
      <c r="AV443" s="13" t="s">
        <v>86</v>
      </c>
      <c r="AW443" s="13" t="s">
        <v>31</v>
      </c>
      <c r="AX443" s="13" t="s">
        <v>76</v>
      </c>
      <c r="AY443" s="153" t="s">
        <v>120</v>
      </c>
    </row>
    <row r="444" spans="2:65" s="13" customFormat="1">
      <c r="B444" s="152"/>
      <c r="D444" s="146" t="s">
        <v>129</v>
      </c>
      <c r="E444" s="153" t="s">
        <v>1</v>
      </c>
      <c r="F444" s="154" t="s">
        <v>454</v>
      </c>
      <c r="H444" s="155">
        <v>17.78</v>
      </c>
      <c r="I444" s="156"/>
      <c r="L444" s="152"/>
      <c r="M444" s="157"/>
      <c r="T444" s="158"/>
      <c r="AT444" s="153" t="s">
        <v>129</v>
      </c>
      <c r="AU444" s="153" t="s">
        <v>86</v>
      </c>
      <c r="AV444" s="13" t="s">
        <v>86</v>
      </c>
      <c r="AW444" s="13" t="s">
        <v>31</v>
      </c>
      <c r="AX444" s="13" t="s">
        <v>76</v>
      </c>
      <c r="AY444" s="153" t="s">
        <v>120</v>
      </c>
    </row>
    <row r="445" spans="2:65" s="14" customFormat="1">
      <c r="B445" s="159"/>
      <c r="D445" s="146" t="s">
        <v>129</v>
      </c>
      <c r="E445" s="160" t="s">
        <v>1</v>
      </c>
      <c r="F445" s="161" t="s">
        <v>132</v>
      </c>
      <c r="H445" s="162">
        <v>179.38200000000001</v>
      </c>
      <c r="I445" s="163"/>
      <c r="L445" s="159"/>
      <c r="M445" s="164"/>
      <c r="T445" s="165"/>
      <c r="AT445" s="160" t="s">
        <v>129</v>
      </c>
      <c r="AU445" s="160" t="s">
        <v>86</v>
      </c>
      <c r="AV445" s="14" t="s">
        <v>127</v>
      </c>
      <c r="AW445" s="14" t="s">
        <v>31</v>
      </c>
      <c r="AX445" s="14" t="s">
        <v>84</v>
      </c>
      <c r="AY445" s="160" t="s">
        <v>120</v>
      </c>
    </row>
    <row r="446" spans="2:65" s="13" customFormat="1">
      <c r="B446" s="152"/>
      <c r="D446" s="146" t="s">
        <v>129</v>
      </c>
      <c r="F446" s="154" t="s">
        <v>590</v>
      </c>
      <c r="H446" s="155">
        <v>358.76400000000001</v>
      </c>
      <c r="I446" s="156"/>
      <c r="L446" s="152"/>
      <c r="M446" s="157"/>
      <c r="T446" s="158"/>
      <c r="AT446" s="153" t="s">
        <v>129</v>
      </c>
      <c r="AU446" s="153" t="s">
        <v>86</v>
      </c>
      <c r="AV446" s="13" t="s">
        <v>86</v>
      </c>
      <c r="AW446" s="13" t="s">
        <v>4</v>
      </c>
      <c r="AX446" s="13" t="s">
        <v>84</v>
      </c>
      <c r="AY446" s="153" t="s">
        <v>120</v>
      </c>
    </row>
    <row r="447" spans="2:65" s="11" customFormat="1" ht="25.95" customHeight="1">
      <c r="B447" s="120"/>
      <c r="D447" s="121" t="s">
        <v>75</v>
      </c>
      <c r="E447" s="122" t="s">
        <v>228</v>
      </c>
      <c r="F447" s="122" t="s">
        <v>229</v>
      </c>
      <c r="I447" s="123"/>
      <c r="J447" s="124">
        <f>BK447</f>
        <v>0</v>
      </c>
      <c r="L447" s="120"/>
      <c r="M447" s="125"/>
      <c r="P447" s="126">
        <f>P448</f>
        <v>0</v>
      </c>
      <c r="R447" s="126">
        <f>R448</f>
        <v>0</v>
      </c>
      <c r="T447" s="127">
        <f>T448</f>
        <v>0</v>
      </c>
      <c r="AR447" s="121" t="s">
        <v>169</v>
      </c>
      <c r="AT447" s="128" t="s">
        <v>75</v>
      </c>
      <c r="AU447" s="128" t="s">
        <v>76</v>
      </c>
      <c r="AY447" s="121" t="s">
        <v>120</v>
      </c>
      <c r="BK447" s="129">
        <f>BK448</f>
        <v>0</v>
      </c>
    </row>
    <row r="448" spans="2:65" s="11" customFormat="1" ht="22.95" customHeight="1">
      <c r="B448" s="120"/>
      <c r="D448" s="121" t="s">
        <v>75</v>
      </c>
      <c r="E448" s="130" t="s">
        <v>230</v>
      </c>
      <c r="F448" s="130" t="s">
        <v>231</v>
      </c>
      <c r="I448" s="123"/>
      <c r="J448" s="131">
        <f>BK448</f>
        <v>0</v>
      </c>
      <c r="L448" s="120"/>
      <c r="M448" s="125"/>
      <c r="P448" s="126">
        <f>SUM(P449:P464)</f>
        <v>0</v>
      </c>
      <c r="R448" s="126">
        <f>SUM(R449:R464)</f>
        <v>0</v>
      </c>
      <c r="T448" s="127">
        <f>SUM(T449:T464)</f>
        <v>0</v>
      </c>
      <c r="AR448" s="121" t="s">
        <v>169</v>
      </c>
      <c r="AT448" s="128" t="s">
        <v>75</v>
      </c>
      <c r="AU448" s="128" t="s">
        <v>84</v>
      </c>
      <c r="AY448" s="121" t="s">
        <v>120</v>
      </c>
      <c r="BK448" s="129">
        <f>SUM(BK449:BK464)</f>
        <v>0</v>
      </c>
    </row>
    <row r="449" spans="2:65" s="1" customFormat="1" ht="37.950000000000003" customHeight="1">
      <c r="B449" s="32"/>
      <c r="C449" s="132" t="s">
        <v>591</v>
      </c>
      <c r="D449" s="132" t="s">
        <v>122</v>
      </c>
      <c r="E449" s="133" t="s">
        <v>232</v>
      </c>
      <c r="F449" s="134" t="s">
        <v>233</v>
      </c>
      <c r="G449" s="135" t="s">
        <v>234</v>
      </c>
      <c r="H449" s="169"/>
      <c r="I449" s="137"/>
      <c r="J449" s="138">
        <f>ROUND(I449*H449,2)</f>
        <v>0</v>
      </c>
      <c r="K449" s="134" t="s">
        <v>152</v>
      </c>
      <c r="L449" s="32"/>
      <c r="M449" s="139" t="s">
        <v>1</v>
      </c>
      <c r="N449" s="140" t="s">
        <v>41</v>
      </c>
      <c r="P449" s="141">
        <f>O449*H449</f>
        <v>0</v>
      </c>
      <c r="Q449" s="141">
        <v>0</v>
      </c>
      <c r="R449" s="141">
        <f>Q449*H449</f>
        <v>0</v>
      </c>
      <c r="S449" s="141">
        <v>0</v>
      </c>
      <c r="T449" s="142">
        <f>S449*H449</f>
        <v>0</v>
      </c>
      <c r="AR449" s="143" t="s">
        <v>235</v>
      </c>
      <c r="AT449" s="143" t="s">
        <v>122</v>
      </c>
      <c r="AU449" s="143" t="s">
        <v>86</v>
      </c>
      <c r="AY449" s="17" t="s">
        <v>120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84</v>
      </c>
      <c r="BK449" s="144">
        <f>ROUND(I449*H449,2)</f>
        <v>0</v>
      </c>
      <c r="BL449" s="17" t="s">
        <v>235</v>
      </c>
      <c r="BM449" s="143" t="s">
        <v>592</v>
      </c>
    </row>
    <row r="450" spans="2:65" s="1" customFormat="1" ht="19.2">
      <c r="B450" s="32"/>
      <c r="D450" s="146" t="s">
        <v>221</v>
      </c>
      <c r="F450" s="166" t="s">
        <v>237</v>
      </c>
      <c r="I450" s="167"/>
      <c r="L450" s="32"/>
      <c r="M450" s="168"/>
      <c r="T450" s="56"/>
      <c r="AT450" s="17" t="s">
        <v>221</v>
      </c>
      <c r="AU450" s="17" t="s">
        <v>86</v>
      </c>
    </row>
    <row r="451" spans="2:65" s="1" customFormat="1" ht="16.5" customHeight="1">
      <c r="B451" s="32"/>
      <c r="C451" s="132" t="s">
        <v>593</v>
      </c>
      <c r="D451" s="132" t="s">
        <v>122</v>
      </c>
      <c r="E451" s="133" t="s">
        <v>594</v>
      </c>
      <c r="F451" s="134" t="s">
        <v>595</v>
      </c>
      <c r="G451" s="135" t="s">
        <v>204</v>
      </c>
      <c r="H451" s="136">
        <v>1</v>
      </c>
      <c r="I451" s="137"/>
      <c r="J451" s="138">
        <f>ROUND(I451*H451,2)</f>
        <v>0</v>
      </c>
      <c r="K451" s="134" t="s">
        <v>152</v>
      </c>
      <c r="L451" s="32"/>
      <c r="M451" s="139" t="s">
        <v>1</v>
      </c>
      <c r="N451" s="140" t="s">
        <v>41</v>
      </c>
      <c r="P451" s="141">
        <f>O451*H451</f>
        <v>0</v>
      </c>
      <c r="Q451" s="141">
        <v>0</v>
      </c>
      <c r="R451" s="141">
        <f>Q451*H451</f>
        <v>0</v>
      </c>
      <c r="S451" s="141">
        <v>0</v>
      </c>
      <c r="T451" s="142">
        <f>S451*H451</f>
        <v>0</v>
      </c>
      <c r="AR451" s="143" t="s">
        <v>235</v>
      </c>
      <c r="AT451" s="143" t="s">
        <v>122</v>
      </c>
      <c r="AU451" s="143" t="s">
        <v>86</v>
      </c>
      <c r="AY451" s="17" t="s">
        <v>120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84</v>
      </c>
      <c r="BK451" s="144">
        <f>ROUND(I451*H451,2)</f>
        <v>0</v>
      </c>
      <c r="BL451" s="17" t="s">
        <v>235</v>
      </c>
      <c r="BM451" s="143" t="s">
        <v>596</v>
      </c>
    </row>
    <row r="452" spans="2:65" s="1" customFormat="1" ht="19.2">
      <c r="B452" s="32"/>
      <c r="D452" s="146" t="s">
        <v>221</v>
      </c>
      <c r="F452" s="166" t="s">
        <v>237</v>
      </c>
      <c r="I452" s="167"/>
      <c r="L452" s="32"/>
      <c r="M452" s="168"/>
      <c r="T452" s="56"/>
      <c r="AT452" s="17" t="s">
        <v>221</v>
      </c>
      <c r="AU452" s="17" t="s">
        <v>86</v>
      </c>
    </row>
    <row r="453" spans="2:65" s="1" customFormat="1" ht="16.5" customHeight="1">
      <c r="B453" s="32"/>
      <c r="C453" s="132" t="s">
        <v>597</v>
      </c>
      <c r="D453" s="132" t="s">
        <v>122</v>
      </c>
      <c r="E453" s="133" t="s">
        <v>598</v>
      </c>
      <c r="F453" s="134" t="s">
        <v>599</v>
      </c>
      <c r="G453" s="135" t="s">
        <v>204</v>
      </c>
      <c r="H453" s="136">
        <v>1</v>
      </c>
      <c r="I453" s="137"/>
      <c r="J453" s="138">
        <f>ROUND(I453*H453,2)</f>
        <v>0</v>
      </c>
      <c r="K453" s="134" t="s">
        <v>152</v>
      </c>
      <c r="L453" s="32"/>
      <c r="M453" s="139" t="s">
        <v>1</v>
      </c>
      <c r="N453" s="140" t="s">
        <v>41</v>
      </c>
      <c r="P453" s="141">
        <f>O453*H453</f>
        <v>0</v>
      </c>
      <c r="Q453" s="141">
        <v>0</v>
      </c>
      <c r="R453" s="141">
        <f>Q453*H453</f>
        <v>0</v>
      </c>
      <c r="S453" s="141">
        <v>0</v>
      </c>
      <c r="T453" s="142">
        <f>S453*H453</f>
        <v>0</v>
      </c>
      <c r="AR453" s="143" t="s">
        <v>235</v>
      </c>
      <c r="AT453" s="143" t="s">
        <v>122</v>
      </c>
      <c r="AU453" s="143" t="s">
        <v>86</v>
      </c>
      <c r="AY453" s="17" t="s">
        <v>120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84</v>
      </c>
      <c r="BK453" s="144">
        <f>ROUND(I453*H453,2)</f>
        <v>0</v>
      </c>
      <c r="BL453" s="17" t="s">
        <v>235</v>
      </c>
      <c r="BM453" s="143" t="s">
        <v>600</v>
      </c>
    </row>
    <row r="454" spans="2:65" s="1" customFormat="1" ht="19.2">
      <c r="B454" s="32"/>
      <c r="D454" s="146" t="s">
        <v>221</v>
      </c>
      <c r="F454" s="166" t="s">
        <v>237</v>
      </c>
      <c r="I454" s="167"/>
      <c r="L454" s="32"/>
      <c r="M454" s="168"/>
      <c r="T454" s="56"/>
      <c r="AT454" s="17" t="s">
        <v>221</v>
      </c>
      <c r="AU454" s="17" t="s">
        <v>86</v>
      </c>
    </row>
    <row r="455" spans="2:65" s="1" customFormat="1" ht="22.8">
      <c r="B455" s="32"/>
      <c r="C455" s="132" t="s">
        <v>601</v>
      </c>
      <c r="D455" s="132" t="s">
        <v>122</v>
      </c>
      <c r="E455" s="133" t="s">
        <v>602</v>
      </c>
      <c r="F455" s="134" t="s">
        <v>624</v>
      </c>
      <c r="G455" s="135" t="s">
        <v>204</v>
      </c>
      <c r="H455" s="136">
        <v>1</v>
      </c>
      <c r="I455" s="137"/>
      <c r="J455" s="138">
        <f>ROUND(I455*H455,2)</f>
        <v>0</v>
      </c>
      <c r="K455" s="134" t="s">
        <v>152</v>
      </c>
      <c r="L455" s="32"/>
      <c r="M455" s="139" t="s">
        <v>1</v>
      </c>
      <c r="N455" s="140" t="s">
        <v>41</v>
      </c>
      <c r="P455" s="141">
        <f>O455*H455</f>
        <v>0</v>
      </c>
      <c r="Q455" s="141">
        <v>0</v>
      </c>
      <c r="R455" s="141">
        <f>Q455*H455</f>
        <v>0</v>
      </c>
      <c r="S455" s="141">
        <v>0</v>
      </c>
      <c r="T455" s="142">
        <f>S455*H455</f>
        <v>0</v>
      </c>
      <c r="AR455" s="143" t="s">
        <v>235</v>
      </c>
      <c r="AT455" s="143" t="s">
        <v>122</v>
      </c>
      <c r="AU455" s="143" t="s">
        <v>86</v>
      </c>
      <c r="AY455" s="17" t="s">
        <v>120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84</v>
      </c>
      <c r="BK455" s="144">
        <f>ROUND(I455*H455,2)</f>
        <v>0</v>
      </c>
      <c r="BL455" s="17" t="s">
        <v>235</v>
      </c>
      <c r="BM455" s="143" t="s">
        <v>603</v>
      </c>
    </row>
    <row r="456" spans="2:65" s="1" customFormat="1" ht="19.2">
      <c r="B456" s="32"/>
      <c r="D456" s="146" t="s">
        <v>221</v>
      </c>
      <c r="F456" s="166" t="s">
        <v>237</v>
      </c>
      <c r="I456" s="167"/>
      <c r="L456" s="32"/>
      <c r="M456" s="168"/>
      <c r="T456" s="56"/>
      <c r="AT456" s="17" t="s">
        <v>221</v>
      </c>
      <c r="AU456" s="17" t="s">
        <v>86</v>
      </c>
    </row>
    <row r="457" spans="2:65" s="1" customFormat="1" ht="16.5" customHeight="1">
      <c r="B457" s="32"/>
      <c r="C457" s="132" t="s">
        <v>604</v>
      </c>
      <c r="D457" s="132" t="s">
        <v>122</v>
      </c>
      <c r="E457" s="133" t="s">
        <v>605</v>
      </c>
      <c r="F457" s="134" t="s">
        <v>606</v>
      </c>
      <c r="G457" s="135" t="s">
        <v>204</v>
      </c>
      <c r="H457" s="136">
        <v>1</v>
      </c>
      <c r="I457" s="137"/>
      <c r="J457" s="138">
        <f>ROUND(I457*H457,2)</f>
        <v>0</v>
      </c>
      <c r="K457" s="134" t="s">
        <v>152</v>
      </c>
      <c r="L457" s="32"/>
      <c r="M457" s="139" t="s">
        <v>1</v>
      </c>
      <c r="N457" s="140" t="s">
        <v>41</v>
      </c>
      <c r="P457" s="141">
        <f>O457*H457</f>
        <v>0</v>
      </c>
      <c r="Q457" s="141">
        <v>0</v>
      </c>
      <c r="R457" s="141">
        <f>Q457*H457</f>
        <v>0</v>
      </c>
      <c r="S457" s="141">
        <v>0</v>
      </c>
      <c r="T457" s="142">
        <f>S457*H457</f>
        <v>0</v>
      </c>
      <c r="AR457" s="143" t="s">
        <v>235</v>
      </c>
      <c r="AT457" s="143" t="s">
        <v>122</v>
      </c>
      <c r="AU457" s="143" t="s">
        <v>86</v>
      </c>
      <c r="AY457" s="17" t="s">
        <v>120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84</v>
      </c>
      <c r="BK457" s="144">
        <f>ROUND(I457*H457,2)</f>
        <v>0</v>
      </c>
      <c r="BL457" s="17" t="s">
        <v>235</v>
      </c>
      <c r="BM457" s="143" t="s">
        <v>607</v>
      </c>
    </row>
    <row r="458" spans="2:65" s="1" customFormat="1" ht="19.2">
      <c r="B458" s="32"/>
      <c r="D458" s="146" t="s">
        <v>221</v>
      </c>
      <c r="F458" s="166" t="s">
        <v>237</v>
      </c>
      <c r="I458" s="167"/>
      <c r="L458" s="32"/>
      <c r="M458" s="168"/>
      <c r="T458" s="56"/>
      <c r="AT458" s="17" t="s">
        <v>221</v>
      </c>
      <c r="AU458" s="17" t="s">
        <v>86</v>
      </c>
    </row>
    <row r="459" spans="2:65" s="1" customFormat="1" ht="16.5" customHeight="1">
      <c r="B459" s="32"/>
      <c r="C459" s="132" t="s">
        <v>608</v>
      </c>
      <c r="D459" s="132" t="s">
        <v>122</v>
      </c>
      <c r="E459" s="133" t="s">
        <v>609</v>
      </c>
      <c r="F459" s="134" t="s">
        <v>610</v>
      </c>
      <c r="G459" s="135" t="s">
        <v>204</v>
      </c>
      <c r="H459" s="136">
        <v>1</v>
      </c>
      <c r="I459" s="137"/>
      <c r="J459" s="138">
        <f>ROUND(I459*H459,2)</f>
        <v>0</v>
      </c>
      <c r="K459" s="134" t="s">
        <v>152</v>
      </c>
      <c r="L459" s="32"/>
      <c r="M459" s="139" t="s">
        <v>1</v>
      </c>
      <c r="N459" s="140" t="s">
        <v>41</v>
      </c>
      <c r="P459" s="141">
        <f>O459*H459</f>
        <v>0</v>
      </c>
      <c r="Q459" s="141">
        <v>0</v>
      </c>
      <c r="R459" s="141">
        <f>Q459*H459</f>
        <v>0</v>
      </c>
      <c r="S459" s="141">
        <v>0</v>
      </c>
      <c r="T459" s="142">
        <f>S459*H459</f>
        <v>0</v>
      </c>
      <c r="AR459" s="143" t="s">
        <v>235</v>
      </c>
      <c r="AT459" s="143" t="s">
        <v>122</v>
      </c>
      <c r="AU459" s="143" t="s">
        <v>86</v>
      </c>
      <c r="AY459" s="17" t="s">
        <v>120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84</v>
      </c>
      <c r="BK459" s="144">
        <f>ROUND(I459*H459,2)</f>
        <v>0</v>
      </c>
      <c r="BL459" s="17" t="s">
        <v>235</v>
      </c>
      <c r="BM459" s="143" t="s">
        <v>611</v>
      </c>
    </row>
    <row r="460" spans="2:65" s="1" customFormat="1" ht="19.2">
      <c r="B460" s="32"/>
      <c r="D460" s="146" t="s">
        <v>221</v>
      </c>
      <c r="F460" s="166" t="s">
        <v>237</v>
      </c>
      <c r="I460" s="167"/>
      <c r="L460" s="32"/>
      <c r="M460" s="168"/>
      <c r="T460" s="56"/>
      <c r="AT460" s="17" t="s">
        <v>221</v>
      </c>
      <c r="AU460" s="17" t="s">
        <v>86</v>
      </c>
    </row>
    <row r="461" spans="2:65" s="1" customFormat="1" ht="16.5" customHeight="1">
      <c r="B461" s="32"/>
      <c r="C461" s="132" t="s">
        <v>612</v>
      </c>
      <c r="D461" s="132" t="s">
        <v>122</v>
      </c>
      <c r="E461" s="133" t="s">
        <v>613</v>
      </c>
      <c r="F461" s="134" t="s">
        <v>614</v>
      </c>
      <c r="G461" s="135" t="s">
        <v>204</v>
      </c>
      <c r="H461" s="136">
        <v>1</v>
      </c>
      <c r="I461" s="137"/>
      <c r="J461" s="138">
        <f>ROUND(I461*H461,2)</f>
        <v>0</v>
      </c>
      <c r="K461" s="134" t="s">
        <v>152</v>
      </c>
      <c r="L461" s="32"/>
      <c r="M461" s="139" t="s">
        <v>1</v>
      </c>
      <c r="N461" s="140" t="s">
        <v>41</v>
      </c>
      <c r="P461" s="141">
        <f>O461*H461</f>
        <v>0</v>
      </c>
      <c r="Q461" s="141">
        <v>0</v>
      </c>
      <c r="R461" s="141">
        <f>Q461*H461</f>
        <v>0</v>
      </c>
      <c r="S461" s="141">
        <v>0</v>
      </c>
      <c r="T461" s="142">
        <f>S461*H461</f>
        <v>0</v>
      </c>
      <c r="AR461" s="143" t="s">
        <v>235</v>
      </c>
      <c r="AT461" s="143" t="s">
        <v>122</v>
      </c>
      <c r="AU461" s="143" t="s">
        <v>86</v>
      </c>
      <c r="AY461" s="17" t="s">
        <v>120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7" t="s">
        <v>84</v>
      </c>
      <c r="BK461" s="144">
        <f>ROUND(I461*H461,2)</f>
        <v>0</v>
      </c>
      <c r="BL461" s="17" t="s">
        <v>235</v>
      </c>
      <c r="BM461" s="143" t="s">
        <v>615</v>
      </c>
    </row>
    <row r="462" spans="2:65" s="1" customFormat="1" ht="19.2">
      <c r="B462" s="32"/>
      <c r="D462" s="146" t="s">
        <v>221</v>
      </c>
      <c r="F462" s="166" t="s">
        <v>237</v>
      </c>
      <c r="I462" s="167"/>
      <c r="L462" s="32"/>
      <c r="M462" s="168"/>
      <c r="T462" s="56"/>
      <c r="AT462" s="17" t="s">
        <v>221</v>
      </c>
      <c r="AU462" s="17" t="s">
        <v>86</v>
      </c>
    </row>
    <row r="463" spans="2:65" s="1" customFormat="1" ht="16.5" customHeight="1">
      <c r="B463" s="32"/>
      <c r="C463" s="132" t="s">
        <v>616</v>
      </c>
      <c r="D463" s="132" t="s">
        <v>122</v>
      </c>
      <c r="E463" s="133" t="s">
        <v>617</v>
      </c>
      <c r="F463" s="134" t="s">
        <v>618</v>
      </c>
      <c r="G463" s="135" t="s">
        <v>204</v>
      </c>
      <c r="H463" s="136">
        <v>1</v>
      </c>
      <c r="I463" s="137"/>
      <c r="J463" s="138">
        <f>ROUND(I463*H463,2)</f>
        <v>0</v>
      </c>
      <c r="K463" s="134" t="s">
        <v>152</v>
      </c>
      <c r="L463" s="32"/>
      <c r="M463" s="139" t="s">
        <v>1</v>
      </c>
      <c r="N463" s="140" t="s">
        <v>41</v>
      </c>
      <c r="P463" s="141">
        <f>O463*H463</f>
        <v>0</v>
      </c>
      <c r="Q463" s="141">
        <v>0</v>
      </c>
      <c r="R463" s="141">
        <f>Q463*H463</f>
        <v>0</v>
      </c>
      <c r="S463" s="141">
        <v>0</v>
      </c>
      <c r="T463" s="142">
        <f>S463*H463</f>
        <v>0</v>
      </c>
      <c r="AR463" s="143" t="s">
        <v>235</v>
      </c>
      <c r="AT463" s="143" t="s">
        <v>122</v>
      </c>
      <c r="AU463" s="143" t="s">
        <v>86</v>
      </c>
      <c r="AY463" s="17" t="s">
        <v>120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7" t="s">
        <v>84</v>
      </c>
      <c r="BK463" s="144">
        <f>ROUND(I463*H463,2)</f>
        <v>0</v>
      </c>
      <c r="BL463" s="17" t="s">
        <v>235</v>
      </c>
      <c r="BM463" s="143" t="s">
        <v>619</v>
      </c>
    </row>
    <row r="464" spans="2:65" s="1" customFormat="1" ht="19.2">
      <c r="B464" s="32"/>
      <c r="D464" s="146" t="s">
        <v>221</v>
      </c>
      <c r="F464" s="166" t="s">
        <v>237</v>
      </c>
      <c r="I464" s="167"/>
      <c r="L464" s="32"/>
      <c r="M464" s="170"/>
      <c r="N464" s="171"/>
      <c r="O464" s="171"/>
      <c r="P464" s="171"/>
      <c r="Q464" s="171"/>
      <c r="R464" s="171"/>
      <c r="S464" s="171"/>
      <c r="T464" s="172"/>
      <c r="AT464" s="17" t="s">
        <v>221</v>
      </c>
      <c r="AU464" s="17" t="s">
        <v>86</v>
      </c>
    </row>
    <row r="465" spans="2:12" s="1" customFormat="1" ht="6.9" customHeight="1">
      <c r="B465" s="44"/>
      <c r="C465" s="45"/>
      <c r="D465" s="45"/>
      <c r="E465" s="45"/>
      <c r="F465" s="45"/>
      <c r="G465" s="45"/>
      <c r="H465" s="45"/>
      <c r="I465" s="45"/>
      <c r="J465" s="45"/>
      <c r="K465" s="45"/>
      <c r="L465" s="32"/>
    </row>
  </sheetData>
  <sheetProtection algorithmName="SHA-512" hashValue="3FABS8wnErWLYBQ1Ooq8c2OaujNRrMtDzp1SXRmiH/CIxWjbJj3Kk2Ht63iJP9c1cN4C7HlZ70bSw2bTpr8HLQ==" saltValue="PXPznCEOuFqcbyl2x0vYOQ==" spinCount="100000" sheet="1" objects="1" scenarios="1" formatColumns="0" formatRows="0" autoFilter="0"/>
  <autoFilter ref="C131:K464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2022-010801.1 - Bourací p...</vt:lpstr>
      <vt:lpstr>2022-010801.2 - Nové kons...</vt:lpstr>
      <vt:lpstr>'2022-010801.1 - Bourací p...'!Názvy_tisku</vt:lpstr>
      <vt:lpstr>'2022-010801.2 - Nové kons...'!Názvy_tisku</vt:lpstr>
      <vt:lpstr>'Rekapitulace stavby'!Názvy_tisku</vt:lpstr>
      <vt:lpstr>'2022-010801.1 - Bourací p...'!Oblast_tisku</vt:lpstr>
      <vt:lpstr>'2022-010801.2 - Nové kons...'!Oblast_tisku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LAPTOP-BD7KPVOK\lukas</dc:creator>
  <cp:lastModifiedBy>Václav Bohata</cp:lastModifiedBy>
  <dcterms:created xsi:type="dcterms:W3CDTF">2022-11-21T19:12:26Z</dcterms:created>
  <dcterms:modified xsi:type="dcterms:W3CDTF">2024-02-05T08:27:22Z</dcterms:modified>
</cp:coreProperties>
</file>