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9040" windowHeight="15840" activeTab="0"/>
  </bookViews>
  <sheets>
    <sheet name="Rekapitulace stavby" sheetId="1" r:id="rId1"/>
    <sheet name="Dům Liteň - Dům Liteň - S..." sheetId="2" r:id="rId2"/>
    <sheet name="Zámek Suchomasty - Zámek ..." sheetId="3" r:id="rId3"/>
  </sheets>
  <definedNames>
    <definedName name="_xlnm._FilterDatabase" localSheetId="1" hidden="1">'Dům Liteň - Dům Liteň - S...'!$C$123:$K$189</definedName>
    <definedName name="_xlnm._FilterDatabase" localSheetId="2" hidden="1">'Zámek Suchomasty - Zámek ...'!$C$123:$K$235</definedName>
    <definedName name="_xlnm.Print_Area" localSheetId="1">'Dům Liteň - Dům Liteň - S...'!$C$4:$J$76,'Dům Liteň - Dům Liteň - S...'!$C$82:$J$105,'Dům Liteň - Dům Liteň - S...'!$C$111:$J$189</definedName>
    <definedName name="_xlnm.Print_Area" localSheetId="0">'Rekapitulace stavby'!$D$4:$AO$76,'Rekapitulace stavby'!$C$82:$AQ$97</definedName>
    <definedName name="_xlnm.Print_Area" localSheetId="2">'Zámek Suchomasty - Zámek ...'!$C$4:$J$76,'Zámek Suchomasty - Zámek ...'!$C$82:$J$105,'Zámek Suchomasty - Zámek ...'!$C$111:$J$235</definedName>
    <definedName name="_xlnm.Print_Titles" localSheetId="0">'Rekapitulace stavby'!$92:$92</definedName>
    <definedName name="_xlnm.Print_Titles" localSheetId="1">'Dům Liteň - Dům Liteň - S...'!$123:$123</definedName>
    <definedName name="_xlnm.Print_Titles" localSheetId="2">'Zámek Suchomasty - Zámek ...'!$123:$123</definedName>
  </definedNames>
  <calcPr calcId="191029"/>
  <extLst/>
</workbook>
</file>

<file path=xl/sharedStrings.xml><?xml version="1.0" encoding="utf-8"?>
<sst xmlns="http://schemas.openxmlformats.org/spreadsheetml/2006/main" count="1962" uniqueCount="447">
  <si>
    <t>Export Komplet</t>
  </si>
  <si>
    <t/>
  </si>
  <si>
    <t>2.0</t>
  </si>
  <si>
    <t>False</t>
  </si>
  <si>
    <t>{9cf9cbee-8834-4309-b9ae-b725177292ed}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</si>
  <si>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</si>
  <si>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</si>
  <si>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</si>
  <si>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</si>
  <si>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</si>
  <si>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</si>
  <si>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</si>
  <si>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</si>
  <si>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KoniklecSuchomasty</t>
  </si>
  <si>
    <t>Stavba:</t>
  </si>
  <si>
    <t>Koniklec Suchomasty , Liteň - Projekt silnoproud, slaboproud</t>
  </si>
  <si>
    <t>KSO:</t>
  </si>
  <si>
    <t>CC-CZ:</t>
  </si>
  <si>
    <t>Místo:</t>
  </si>
  <si>
    <t>Koniklec Suchomasty</t>
  </si>
  <si>
    <t>Datum:</t>
  </si>
  <si>
    <t>30. 9. 2023</t>
  </si>
  <si>
    <t>Zadavatel:</t>
  </si>
  <si>
    <t>IČ:</t>
  </si>
  <si>
    <t>75009889</t>
  </si>
  <si>
    <t>DIČ:</t>
  </si>
  <si>
    <t>Zhotovitel:</t>
  </si>
  <si>
    <t xml:space="preserve"> </t>
  </si>
  <si>
    <t>Projektant:</t>
  </si>
  <si>
    <t>True</t>
  </si>
  <si>
    <t>Zpracovatel:</t>
  </si>
  <si>
    <t>26865513</t>
  </si>
  <si>
    <t>Chirana Technik s.r.o.</t>
  </si>
  <si>
    <t>CZ26865513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</si>
  <si>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</si>
  <si>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</si>
  <si>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</si>
  <si>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</si>
  <si>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</si>
  <si>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</si>
  <si>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</si>
  <si>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</si>
  <si>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</si>
  <si>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</si>
  <si>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</si>
  <si>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</si>
  <si>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</si>
  <si>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</si>
  <si>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</si>
  <si>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</si>
  <si>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</si>
  <si>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</si>
  <si>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</si>
  <si>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</si>
  <si>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</si>
  <si>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</si>
  <si>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</si>
  <si>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</si>
  <si>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</si>
  <si>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</si>
  <si>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</si>
  <si>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</si>
  <si>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</si>
  <si>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</si>
  <si>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</si>
  <si>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</si>
  <si>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</si>
  <si>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</si>
  <si>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</si>
  <si>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</si>
  <si>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</si>
  <si>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</si>
  <si>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</si>
  <si>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</si>
  <si>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</si>
  <si>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</si>
  <si>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</si>
  <si>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</si>
  <si>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</si>
  <si>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</si>
  <si>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Dům Liteň</t>
  </si>
  <si>
    <t>Dům Liteň - Silnoproud a slaborpoud</t>
  </si>
  <si>
    <t>STA</t>
  </si>
  <si>
    <t>1</t>
  </si>
  <si>
    <t>{ca314e59-84c0-4ad0-b523-4acd6193f10a}</t>
  </si>
  <si>
    <t>Zámek Suchomasty</t>
  </si>
  <si>
    <t>Zámek Suchomasty - silnorpoud, slaboproud</t>
  </si>
  <si>
    <t>{2922101c-3b36-436f-9929-fd6945a7bb19}</t>
  </si>
  <si>
    <t>KRYCÍ LIST SOUPISU PRACÍ</t>
  </si>
  <si>
    <t>Objekt:</t>
  </si>
  <si>
    <t>Dům Liteň - Dům Liteň - Silnoproud a slaborpoud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</si>
  <si>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</si>
  <si>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</si>
  <si>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</si>
  <si>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</si>
  <si>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</si>
  <si>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</si>
  <si>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Elektroinstalace - silnoproud</t>
  </si>
  <si>
    <t xml:space="preserve">      740 - Elektromontáže - zkoušky a revize</t>
  </si>
  <si>
    <t xml:space="preserve">    742 - Elektroinstalace - slaboproud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</si>
  <si>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</si>
  <si>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</si>
  <si>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</si>
  <si>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ostatní práce a konstrukce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</si>
  <si>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</si>
  <si>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</si>
  <si>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</si>
  <si>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</si>
  <si>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</si>
  <si>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</si>
  <si>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</si>
  <si>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</si>
  <si>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</si>
  <si>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</si>
  <si>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</si>
  <si>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</si>
  <si>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</si>
  <si>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</si>
  <si>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</si>
  <si>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</si>
  <si>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</si>
  <si>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741</t>
  </si>
  <si>
    <t>Elektroinstalace - silnoproud</t>
  </si>
  <si>
    <t>M</t>
  </si>
  <si>
    <t>M001</t>
  </si>
  <si>
    <t>RE - dle schématu</t>
  </si>
  <si>
    <t>ks</t>
  </si>
  <si>
    <t>512</t>
  </si>
  <si>
    <t>-507622161</t>
  </si>
  <si>
    <t>M002</t>
  </si>
  <si>
    <t>RD - dle schématu</t>
  </si>
  <si>
    <t>-1981287543</t>
  </si>
  <si>
    <t>3</t>
  </si>
  <si>
    <t>M003</t>
  </si>
  <si>
    <t>RS - dle schématu</t>
  </si>
  <si>
    <t>1456555525</t>
  </si>
  <si>
    <t>740</t>
  </si>
  <si>
    <t>Elektromontáže - zkoušky a revize</t>
  </si>
  <si>
    <t>27</t>
  </si>
  <si>
    <t>M027</t>
  </si>
  <si>
    <t>projekt skutečného provedení</t>
  </si>
  <si>
    <t>kpl</t>
  </si>
  <si>
    <t>-1560466071</t>
  </si>
  <si>
    <t>PP</t>
  </si>
  <si>
    <t>projekční činnost rozvaděčů</t>
  </si>
  <si>
    <t>29</t>
  </si>
  <si>
    <t>M077</t>
  </si>
  <si>
    <t>revize</t>
  </si>
  <si>
    <t>celk</t>
  </si>
  <si>
    <t>887285459</t>
  </si>
  <si>
    <t>742</t>
  </si>
  <si>
    <t>Elektroinstalace - slaboproud</t>
  </si>
  <si>
    <t>18</t>
  </si>
  <si>
    <t>M018</t>
  </si>
  <si>
    <t>přívodní kabel coax</t>
  </si>
  <si>
    <t>m</t>
  </si>
  <si>
    <t>782979895</t>
  </si>
  <si>
    <t>24</t>
  </si>
  <si>
    <t>M024</t>
  </si>
  <si>
    <t>UTP kabel cat.6</t>
  </si>
  <si>
    <t>-524119853</t>
  </si>
  <si>
    <t>25</t>
  </si>
  <si>
    <t>M025</t>
  </si>
  <si>
    <t>Ohebná trubka PVC 320N 20mm</t>
  </si>
  <si>
    <t>-1453528092</t>
  </si>
  <si>
    <t>744</t>
  </si>
  <si>
    <t>Elektromontáže - rozvody vodičů měděných</t>
  </si>
  <si>
    <t>20</t>
  </si>
  <si>
    <t>M020</t>
  </si>
  <si>
    <t>CYA 6</t>
  </si>
  <si>
    <t xml:space="preserve"> m </t>
  </si>
  <si>
    <t>-805598448</t>
  </si>
  <si>
    <t>16</t>
  </si>
  <si>
    <t>M016</t>
  </si>
  <si>
    <t>přívodní kabel cyky 3x2,5</t>
  </si>
  <si>
    <t>415948416</t>
  </si>
  <si>
    <t>17</t>
  </si>
  <si>
    <t>M017</t>
  </si>
  <si>
    <t>přívodní kabel cyky 3x1,5</t>
  </si>
  <si>
    <t>146895819</t>
  </si>
  <si>
    <t>747</t>
  </si>
  <si>
    <t>Elektromontáže - kompletace rozvodů</t>
  </si>
  <si>
    <t>M015</t>
  </si>
  <si>
    <t>instalační krabice do fasády pro jednoduchou zásuvku KEFZ 80_KB</t>
  </si>
  <si>
    <t>-1924667923</t>
  </si>
  <si>
    <t>28</t>
  </si>
  <si>
    <t>M028</t>
  </si>
  <si>
    <t>modul zásuvky TV-R-SAT 753152</t>
  </si>
  <si>
    <t>-227914556</t>
  </si>
  <si>
    <t>4</t>
  </si>
  <si>
    <t>M004</t>
  </si>
  <si>
    <t>zásuvka 230V strojek 753280</t>
  </si>
  <si>
    <t>1544951393</t>
  </si>
  <si>
    <t>5</t>
  </si>
  <si>
    <t>M005</t>
  </si>
  <si>
    <t>dvojitá zásuvka 230V strojek 753286</t>
  </si>
  <si>
    <t>710661544</t>
  </si>
  <si>
    <t>6</t>
  </si>
  <si>
    <t>M006</t>
  </si>
  <si>
    <t>zásuvka IP44</t>
  </si>
  <si>
    <t>865083800</t>
  </si>
  <si>
    <t>7</t>
  </si>
  <si>
    <t>M007</t>
  </si>
  <si>
    <t>elektroinstalační krabice KU68-45</t>
  </si>
  <si>
    <t>261934340</t>
  </si>
  <si>
    <t>8</t>
  </si>
  <si>
    <t>M008</t>
  </si>
  <si>
    <t>modul slp zásuvka RJ 45 632705</t>
  </si>
  <si>
    <t>807373735</t>
  </si>
  <si>
    <t>9</t>
  </si>
  <si>
    <t>M009</t>
  </si>
  <si>
    <t>jednoduchý rámeček 754061</t>
  </si>
  <si>
    <t>-386405325</t>
  </si>
  <si>
    <t>10</t>
  </si>
  <si>
    <t>M010</t>
  </si>
  <si>
    <t>společný dvojrámeček 754062</t>
  </si>
  <si>
    <t>-248276616</t>
  </si>
  <si>
    <t>11</t>
  </si>
  <si>
    <t>M011</t>
  </si>
  <si>
    <t>společný trojrámeček 754063</t>
  </si>
  <si>
    <t>715972129</t>
  </si>
  <si>
    <t>12</t>
  </si>
  <si>
    <t>M012</t>
  </si>
  <si>
    <t>vypínač osvětlení ř.1, strojek 752201</t>
  </si>
  <si>
    <t>-271365092</t>
  </si>
  <si>
    <t>13</t>
  </si>
  <si>
    <t>M013</t>
  </si>
  <si>
    <t>vypínač osvětlení ř.5, strojek 752205</t>
  </si>
  <si>
    <t>1071875061</t>
  </si>
  <si>
    <t>748</t>
  </si>
  <si>
    <t>Elektromontáže - osvětlovací zařízení a svítidla</t>
  </si>
  <si>
    <t>22</t>
  </si>
  <si>
    <t>M022</t>
  </si>
  <si>
    <t>Svítidla panel</t>
  </si>
  <si>
    <t>747542669</t>
  </si>
  <si>
    <t>23</t>
  </si>
  <si>
    <t>M023</t>
  </si>
  <si>
    <t>Bodové světla</t>
  </si>
  <si>
    <t>764473616</t>
  </si>
  <si>
    <t>749</t>
  </si>
  <si>
    <t>Elektromontáže - ostatní práce a konstrukce</t>
  </si>
  <si>
    <t>31</t>
  </si>
  <si>
    <t>K</t>
  </si>
  <si>
    <t>M-223</t>
  </si>
  <si>
    <t>odvoz suti</t>
  </si>
  <si>
    <t>t</t>
  </si>
  <si>
    <t>-897685722</t>
  </si>
  <si>
    <t>14</t>
  </si>
  <si>
    <t>M014</t>
  </si>
  <si>
    <t>prostup obvodovým zdivem</t>
  </si>
  <si>
    <t>-1953857828</t>
  </si>
  <si>
    <t>19</t>
  </si>
  <si>
    <t>M019</t>
  </si>
  <si>
    <t>drážka cihlou</t>
  </si>
  <si>
    <t>-769672668</t>
  </si>
  <si>
    <t>M021</t>
  </si>
  <si>
    <t>zapravení zdiva</t>
  </si>
  <si>
    <t>-458984889</t>
  </si>
  <si>
    <t>30</t>
  </si>
  <si>
    <t>M029</t>
  </si>
  <si>
    <t>podružný materiál</t>
  </si>
  <si>
    <t>-298042666</t>
  </si>
  <si>
    <t>Zámek Suchomasty - Zámek Suchomasty - silnorpoud, slaboproud</t>
  </si>
  <si>
    <t xml:space="preserve">    740 - Elektromontáže - zkoušky a revize</t>
  </si>
  <si>
    <t>34</t>
  </si>
  <si>
    <t>M063</t>
  </si>
  <si>
    <t>-1077988982</t>
  </si>
  <si>
    <t>55</t>
  </si>
  <si>
    <t>741820101</t>
  </si>
  <si>
    <t>Měření izolačního stavu svítidel</t>
  </si>
  <si>
    <t>soubor</t>
  </si>
  <si>
    <t>-1810304487</t>
  </si>
  <si>
    <t>Měření osvětlovacího zařízení izolačního stavu svítidel na pracovišti do. 200 ks svítidel</t>
  </si>
  <si>
    <t>52</t>
  </si>
  <si>
    <t>M081</t>
  </si>
  <si>
    <t xml:space="preserve"> celk </t>
  </si>
  <si>
    <t>60914890</t>
  </si>
  <si>
    <t>M033</t>
  </si>
  <si>
    <t>RM1- dle schématu</t>
  </si>
  <si>
    <t>-1213371215</t>
  </si>
  <si>
    <t>M034</t>
  </si>
  <si>
    <t>RM2 - dle schématu</t>
  </si>
  <si>
    <t>1566487299</t>
  </si>
  <si>
    <t>M035</t>
  </si>
  <si>
    <t>RM3 - dle schématu</t>
  </si>
  <si>
    <t>-643972888</t>
  </si>
  <si>
    <t>M036</t>
  </si>
  <si>
    <t>RK - dle schématu</t>
  </si>
  <si>
    <t>-1794408110</t>
  </si>
  <si>
    <t>M030</t>
  </si>
  <si>
    <t>RS1 - dle schématu</t>
  </si>
  <si>
    <t>-259837591</t>
  </si>
  <si>
    <t>M031</t>
  </si>
  <si>
    <t>RS2 - dle schématu</t>
  </si>
  <si>
    <t>-203551042</t>
  </si>
  <si>
    <t>M032</t>
  </si>
  <si>
    <t>RS3 - dle schématu</t>
  </si>
  <si>
    <t>-66373105</t>
  </si>
  <si>
    <t>M048</t>
  </si>
  <si>
    <t>Antenní zesilovač</t>
  </si>
  <si>
    <t xml:space="preserve"> ks </t>
  </si>
  <si>
    <t>318685465</t>
  </si>
  <si>
    <t>M054</t>
  </si>
  <si>
    <t>520452824</t>
  </si>
  <si>
    <t>M060</t>
  </si>
  <si>
    <t>120591420</t>
  </si>
  <si>
    <t>32</t>
  </si>
  <si>
    <t>M061</t>
  </si>
  <si>
    <t>122422533</t>
  </si>
  <si>
    <t>36</t>
  </si>
  <si>
    <t>M065</t>
  </si>
  <si>
    <t>Kabelové žlaby 100x50</t>
  </si>
  <si>
    <t>-1473253848</t>
  </si>
  <si>
    <t>37</t>
  </si>
  <si>
    <t>M066</t>
  </si>
  <si>
    <t>přívodní kabel cyky 5x16</t>
  </si>
  <si>
    <t>827836891</t>
  </si>
  <si>
    <t>38</t>
  </si>
  <si>
    <t>M067</t>
  </si>
  <si>
    <t>přívodní kabel cyky 5x10</t>
  </si>
  <si>
    <t>-1260569631</t>
  </si>
  <si>
    <t>39</t>
  </si>
  <si>
    <t>M068</t>
  </si>
  <si>
    <t>přívodní kabel cyky 5x6</t>
  </si>
  <si>
    <t>542012535</t>
  </si>
  <si>
    <t>40</t>
  </si>
  <si>
    <t>M069</t>
  </si>
  <si>
    <t>přívodní kabel cyky 5x4</t>
  </si>
  <si>
    <t>-699011887</t>
  </si>
  <si>
    <t>41</t>
  </si>
  <si>
    <t>M070</t>
  </si>
  <si>
    <t>přívodní kabel cyky 5x2,5</t>
  </si>
  <si>
    <t>1373094533</t>
  </si>
  <si>
    <t>43</t>
  </si>
  <si>
    <t>-1365337075</t>
  </si>
  <si>
    <t>M050</t>
  </si>
  <si>
    <t>-709745759</t>
  </si>
  <si>
    <t>M051</t>
  </si>
  <si>
    <t>-618562441</t>
  </si>
  <si>
    <t>M052</t>
  </si>
  <si>
    <t>přívodní kabel PRAFlaSafe 3x2,5</t>
  </si>
  <si>
    <t>89361194</t>
  </si>
  <si>
    <t>M053</t>
  </si>
  <si>
    <t>přívodní kabel PRAFlaSafe 3x1,5</t>
  </si>
  <si>
    <t>-814682369</t>
  </si>
  <si>
    <t>M041</t>
  </si>
  <si>
    <t>-713503701</t>
  </si>
  <si>
    <t>35</t>
  </si>
  <si>
    <t>M064</t>
  </si>
  <si>
    <t>modul zásuvky TV-R-SAT</t>
  </si>
  <si>
    <t>982345366</t>
  </si>
  <si>
    <t>M049</t>
  </si>
  <si>
    <t>Tablo pro ovládání výtahu pro jídlo</t>
  </si>
  <si>
    <t>-36286212</t>
  </si>
  <si>
    <t>M037</t>
  </si>
  <si>
    <t>-1175575302</t>
  </si>
  <si>
    <t>M038</t>
  </si>
  <si>
    <t>1834091353</t>
  </si>
  <si>
    <t>M039</t>
  </si>
  <si>
    <t>-597454176</t>
  </si>
  <si>
    <t>M040</t>
  </si>
  <si>
    <t>1367335891</t>
  </si>
  <si>
    <t>M042</t>
  </si>
  <si>
    <t>-1208141242</t>
  </si>
  <si>
    <t>M043</t>
  </si>
  <si>
    <t>1510773417</t>
  </si>
  <si>
    <t>M044</t>
  </si>
  <si>
    <t>-787621812</t>
  </si>
  <si>
    <t>M045</t>
  </si>
  <si>
    <t>společný čtyřrámeček 754064</t>
  </si>
  <si>
    <t>1962547983</t>
  </si>
  <si>
    <t>M046</t>
  </si>
  <si>
    <t>společný pětirámeček 754065</t>
  </si>
  <si>
    <t>-1519487567</t>
  </si>
  <si>
    <t>M047</t>
  </si>
  <si>
    <t>-1094387377</t>
  </si>
  <si>
    <t>M057</t>
  </si>
  <si>
    <t>Svítidla panel + prachotěs</t>
  </si>
  <si>
    <t>-1571739873</t>
  </si>
  <si>
    <t>M058</t>
  </si>
  <si>
    <t>68687404</t>
  </si>
  <si>
    <t>M059</t>
  </si>
  <si>
    <t>Nouzové osvětlení</t>
  </si>
  <si>
    <t>1453415841</t>
  </si>
  <si>
    <t>47</t>
  </si>
  <si>
    <t>M074</t>
  </si>
  <si>
    <t xml:space="preserve">t </t>
  </si>
  <si>
    <t>-244684801</t>
  </si>
  <si>
    <t>58</t>
  </si>
  <si>
    <t>766411231PD2</t>
  </si>
  <si>
    <t xml:space="preserve">Montáž obložení stěn z původního tvrdého dřeva </t>
  </si>
  <si>
    <t>m2</t>
  </si>
  <si>
    <t>-497763631</t>
  </si>
  <si>
    <t>Montáž obložení stěn palubkami na pero a drážku plochy do 5 m2 z tvrdého dřeva, šířky přes 40 do 60 mm</t>
  </si>
  <si>
    <t>57</t>
  </si>
  <si>
    <t>766622811PD</t>
  </si>
  <si>
    <t>Demontáž obložení dřevěných do 1 m2 k opětovnému použití</t>
  </si>
  <si>
    <t>-182262546</t>
  </si>
  <si>
    <t>Demontáž okenních konstrukcí k opětovnému použití rámu jednoduchých dřevěných, plochy otvoru do 1 m2</t>
  </si>
  <si>
    <t>59</t>
  </si>
  <si>
    <t>766662911</t>
  </si>
  <si>
    <t>Oprava obložení z tvrdého dřeva tmelením vnitřní strany</t>
  </si>
  <si>
    <t>-400585898</t>
  </si>
  <si>
    <t>Oprava dveřních křídel dřevěných z tvrdého dřeva zatmelením</t>
  </si>
  <si>
    <t>56</t>
  </si>
  <si>
    <t>781471810</t>
  </si>
  <si>
    <t>Demontáž obkladů z obkladaček keramických kladených do malty</t>
  </si>
  <si>
    <t>-1379357882</t>
  </si>
  <si>
    <t>Demontáž obkladů z dlaždic keramických kladených do malty</t>
  </si>
  <si>
    <t>54</t>
  </si>
  <si>
    <t>763111313.KNF</t>
  </si>
  <si>
    <t>SDK příčka W 111 tl 100 mm profil CW+UW 75 desky 1x WHITE (A) 12,5 bez TI EI 30</t>
  </si>
  <si>
    <t>786826490</t>
  </si>
  <si>
    <t>46</t>
  </si>
  <si>
    <t>M073</t>
  </si>
  <si>
    <t>demontáž původních stěn z umakartu</t>
  </si>
  <si>
    <t xml:space="preserve">m2 </t>
  </si>
  <si>
    <t>-588662411</t>
  </si>
  <si>
    <t>demontáž umakartu</t>
  </si>
  <si>
    <t>26</t>
  </si>
  <si>
    <t>M055</t>
  </si>
  <si>
    <t>-684195822</t>
  </si>
  <si>
    <t>M056</t>
  </si>
  <si>
    <t xml:space="preserve"> kpl</t>
  </si>
  <si>
    <t>-345753074</t>
  </si>
  <si>
    <t>48</t>
  </si>
  <si>
    <t>M075</t>
  </si>
  <si>
    <t>715504277</t>
  </si>
  <si>
    <t>49</t>
  </si>
  <si>
    <t>M078</t>
  </si>
  <si>
    <t>obklady</t>
  </si>
  <si>
    <t xml:space="preserve"> m2 </t>
  </si>
  <si>
    <t>1998561399</t>
  </si>
  <si>
    <t>51</t>
  </si>
  <si>
    <t>M080</t>
  </si>
  <si>
    <t xml:space="preserve">výmalba, zabroušení </t>
  </si>
  <si>
    <t>200861080</t>
  </si>
  <si>
    <t>výmalba</t>
  </si>
  <si>
    <t>53</t>
  </si>
  <si>
    <t>M082</t>
  </si>
  <si>
    <t>koordinace</t>
  </si>
  <si>
    <t>1848466180</t>
  </si>
  <si>
    <t>60</t>
  </si>
  <si>
    <t>SN01</t>
  </si>
  <si>
    <t>Provedení sond k zjištění stavu původní elektroinstalace včetně odpoborného stanoviska, dle požadavku PÚ v rozsahu min. 32 sond</t>
  </si>
  <si>
    <t>-654586403</t>
  </si>
  <si>
    <t>Provedení sond k zisštění stavu původní elektroinstalace včetně odpoborného stanoviska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</si>
</sst>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/>
    <xf numFmtId="166" fontId="28" fillId="0" borderId="10" xfId="0" applyNumberFormat="1" applyFont="1" applyBorder="1"/>
    <xf numFmtId="166" fontId="28" fillId="0" borderId="11" xfId="0" applyNumberFormat="1" applyFont="1" applyBorder="1"/>
    <xf numFmtId="4" fontId="29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9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55" t="s">
        <v>5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83" t="s">
        <v>13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R5" s="16"/>
      <c r="BS5" s="13" t="s">
        <v>6</v>
      </c>
    </row>
    <row r="6" spans="2:71" ht="36.95" customHeight="1">
      <c r="B6" s="16"/>
      <c r="D6" s="21" t="s">
        <v>14</v>
      </c>
      <c r="K6" s="184" t="s">
        <v>15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R6" s="16"/>
      <c r="BS6" s="13" t="s">
        <v>6</v>
      </c>
    </row>
    <row r="7" spans="2:71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18</v>
      </c>
      <c r="K8" s="20" t="s">
        <v>19</v>
      </c>
      <c r="AK8" s="22" t="s">
        <v>20</v>
      </c>
      <c r="AN8" s="20" t="s">
        <v>21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22</v>
      </c>
      <c r="AK10" s="22" t="s">
        <v>23</v>
      </c>
      <c r="AN10" s="20" t="s">
        <v>24</v>
      </c>
      <c r="AR10" s="16"/>
      <c r="BS10" s="13" t="s">
        <v>6</v>
      </c>
    </row>
    <row r="11" spans="2:71" ht="18.4" customHeight="1">
      <c r="B11" s="16"/>
      <c r="E11" s="20" t="s">
        <v>19</v>
      </c>
      <c r="AK11" s="22" t="s">
        <v>25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26</v>
      </c>
      <c r="AK13" s="22" t="s">
        <v>23</v>
      </c>
      <c r="AN13" s="20" t="s">
        <v>1</v>
      </c>
      <c r="AR13" s="16"/>
      <c r="BS13" s="13" t="s">
        <v>6</v>
      </c>
    </row>
    <row r="14" spans="2:71" ht="12.75">
      <c r="B14" s="16"/>
      <c r="E14" s="20" t="s">
        <v>27</v>
      </c>
      <c r="AK14" s="22" t="s">
        <v>25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28</v>
      </c>
      <c r="AK16" s="22" t="s">
        <v>23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27</v>
      </c>
      <c r="AK17" s="22" t="s">
        <v>25</v>
      </c>
      <c r="AN17" s="20" t="s">
        <v>1</v>
      </c>
      <c r="AR17" s="16"/>
      <c r="BS17" s="13" t="s">
        <v>29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30</v>
      </c>
      <c r="AK19" s="22" t="s">
        <v>23</v>
      </c>
      <c r="AN19" s="20" t="s">
        <v>31</v>
      </c>
      <c r="AR19" s="16"/>
      <c r="BS19" s="13" t="s">
        <v>6</v>
      </c>
    </row>
    <row r="20" spans="2:71" ht="18.4" customHeight="1">
      <c r="B20" s="16"/>
      <c r="E20" s="20" t="s">
        <v>32</v>
      </c>
      <c r="AK20" s="22" t="s">
        <v>25</v>
      </c>
      <c r="AN20" s="20" t="s">
        <v>33</v>
      </c>
      <c r="AR20" s="16"/>
      <c r="BS20" s="13" t="s">
        <v>29</v>
      </c>
    </row>
    <row r="21" spans="2:44" ht="6.95" customHeight="1">
      <c r="B21" s="16"/>
      <c r="AR21" s="16"/>
    </row>
    <row r="22" spans="2:44" ht="12" customHeight="1">
      <c r="B22" s="16"/>
      <c r="D22" s="22" t="s">
        <v>34</v>
      </c>
      <c r="AR22" s="16"/>
    </row>
    <row r="23" spans="2:44" ht="16.5" customHeight="1">
      <c r="B23" s="16"/>
      <c r="E23" s="185" t="s">
        <v>1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35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86">
        <f>ROUND(AG94,2)</f>
        <v>0</v>
      </c>
      <c r="AL26" s="187"/>
      <c r="AM26" s="187"/>
      <c r="AN26" s="187"/>
      <c r="AO26" s="187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188" t="s">
        <v>36</v>
      </c>
      <c r="M28" s="188"/>
      <c r="N28" s="188"/>
      <c r="O28" s="188"/>
      <c r="P28" s="188"/>
      <c r="W28" s="188" t="s">
        <v>37</v>
      </c>
      <c r="X28" s="188"/>
      <c r="Y28" s="188"/>
      <c r="Z28" s="188"/>
      <c r="AA28" s="188"/>
      <c r="AB28" s="188"/>
      <c r="AC28" s="188"/>
      <c r="AD28" s="188"/>
      <c r="AE28" s="188"/>
      <c r="AK28" s="188" t="s">
        <v>38</v>
      </c>
      <c r="AL28" s="188"/>
      <c r="AM28" s="188"/>
      <c r="AN28" s="188"/>
      <c r="AO28" s="188"/>
      <c r="AR28" s="25"/>
    </row>
    <row r="29" spans="2:44" s="2" customFormat="1" ht="14.45" customHeight="1">
      <c r="B29" s="29"/>
      <c r="D29" s="22" t="s">
        <v>39</v>
      </c>
      <c r="F29" s="22" t="s">
        <v>40</v>
      </c>
      <c r="L29" s="178">
        <v>0.21</v>
      </c>
      <c r="M29" s="177"/>
      <c r="N29" s="177"/>
      <c r="O29" s="177"/>
      <c r="P29" s="177"/>
      <c r="W29" s="176">
        <f>ROUND(AZ94,2)</f>
        <v>0</v>
      </c>
      <c r="X29" s="177"/>
      <c r="Y29" s="177"/>
      <c r="Z29" s="177"/>
      <c r="AA29" s="177"/>
      <c r="AB29" s="177"/>
      <c r="AC29" s="177"/>
      <c r="AD29" s="177"/>
      <c r="AE29" s="177"/>
      <c r="AK29" s="176">
        <f>ROUND(AV94,2)</f>
        <v>0</v>
      </c>
      <c r="AL29" s="177"/>
      <c r="AM29" s="177"/>
      <c r="AN29" s="177"/>
      <c r="AO29" s="177"/>
      <c r="AR29" s="29"/>
    </row>
    <row r="30" spans="2:44" s="2" customFormat="1" ht="14.45" customHeight="1">
      <c r="B30" s="29"/>
      <c r="F30" s="22" t="s">
        <v>41</v>
      </c>
      <c r="L30" s="178">
        <v>0.15</v>
      </c>
      <c r="M30" s="177"/>
      <c r="N30" s="177"/>
      <c r="O30" s="177"/>
      <c r="P30" s="177"/>
      <c r="W30" s="176">
        <f>ROUND(BA94,2)</f>
        <v>0</v>
      </c>
      <c r="X30" s="177"/>
      <c r="Y30" s="177"/>
      <c r="Z30" s="177"/>
      <c r="AA30" s="177"/>
      <c r="AB30" s="177"/>
      <c r="AC30" s="177"/>
      <c r="AD30" s="177"/>
      <c r="AE30" s="177"/>
      <c r="AK30" s="176">
        <f>ROUND(AW94,2)</f>
        <v>0</v>
      </c>
      <c r="AL30" s="177"/>
      <c r="AM30" s="177"/>
      <c r="AN30" s="177"/>
      <c r="AO30" s="177"/>
      <c r="AR30" s="29"/>
    </row>
    <row r="31" spans="2:44" s="2" customFormat="1" ht="14.45" customHeight="1" hidden="1">
      <c r="B31" s="29"/>
      <c r="F31" s="22" t="s">
        <v>42</v>
      </c>
      <c r="L31" s="178">
        <v>0.21</v>
      </c>
      <c r="M31" s="177"/>
      <c r="N31" s="177"/>
      <c r="O31" s="177"/>
      <c r="P31" s="177"/>
      <c r="W31" s="176">
        <f>ROUND(BB94,2)</f>
        <v>0</v>
      </c>
      <c r="X31" s="177"/>
      <c r="Y31" s="177"/>
      <c r="Z31" s="177"/>
      <c r="AA31" s="177"/>
      <c r="AB31" s="177"/>
      <c r="AC31" s="177"/>
      <c r="AD31" s="177"/>
      <c r="AE31" s="177"/>
      <c r="AK31" s="176">
        <v>0</v>
      </c>
      <c r="AL31" s="177"/>
      <c r="AM31" s="177"/>
      <c r="AN31" s="177"/>
      <c r="AO31" s="177"/>
      <c r="AR31" s="29"/>
    </row>
    <row r="32" spans="2:44" s="2" customFormat="1" ht="14.45" customHeight="1" hidden="1">
      <c r="B32" s="29"/>
      <c r="F32" s="22" t="s">
        <v>43</v>
      </c>
      <c r="L32" s="178">
        <v>0.15</v>
      </c>
      <c r="M32" s="177"/>
      <c r="N32" s="177"/>
      <c r="O32" s="177"/>
      <c r="P32" s="177"/>
      <c r="W32" s="176">
        <f>ROUND(BC94,2)</f>
        <v>0</v>
      </c>
      <c r="X32" s="177"/>
      <c r="Y32" s="177"/>
      <c r="Z32" s="177"/>
      <c r="AA32" s="177"/>
      <c r="AB32" s="177"/>
      <c r="AC32" s="177"/>
      <c r="AD32" s="177"/>
      <c r="AE32" s="177"/>
      <c r="AK32" s="176">
        <v>0</v>
      </c>
      <c r="AL32" s="177"/>
      <c r="AM32" s="177"/>
      <c r="AN32" s="177"/>
      <c r="AO32" s="177"/>
      <c r="AR32" s="29"/>
    </row>
    <row r="33" spans="2:44" s="2" customFormat="1" ht="14.45" customHeight="1" hidden="1">
      <c r="B33" s="29"/>
      <c r="F33" s="22" t="s">
        <v>44</v>
      </c>
      <c r="L33" s="178">
        <v>0</v>
      </c>
      <c r="M33" s="177"/>
      <c r="N33" s="177"/>
      <c r="O33" s="177"/>
      <c r="P33" s="177"/>
      <c r="W33" s="176">
        <f>ROUND(BD94,2)</f>
        <v>0</v>
      </c>
      <c r="X33" s="177"/>
      <c r="Y33" s="177"/>
      <c r="Z33" s="177"/>
      <c r="AA33" s="177"/>
      <c r="AB33" s="177"/>
      <c r="AC33" s="177"/>
      <c r="AD33" s="177"/>
      <c r="AE33" s="177"/>
      <c r="AK33" s="176">
        <v>0</v>
      </c>
      <c r="AL33" s="177"/>
      <c r="AM33" s="177"/>
      <c r="AN33" s="177"/>
      <c r="AO33" s="177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45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46</v>
      </c>
      <c r="U35" s="32"/>
      <c r="V35" s="32"/>
      <c r="W35" s="32"/>
      <c r="X35" s="179" t="s">
        <v>47</v>
      </c>
      <c r="Y35" s="180"/>
      <c r="Z35" s="180"/>
      <c r="AA35" s="180"/>
      <c r="AB35" s="180"/>
      <c r="AC35" s="32"/>
      <c r="AD35" s="32"/>
      <c r="AE35" s="32"/>
      <c r="AF35" s="32"/>
      <c r="AG35" s="32"/>
      <c r="AH35" s="32"/>
      <c r="AI35" s="32"/>
      <c r="AJ35" s="32"/>
      <c r="AK35" s="181">
        <f>SUM(AK26:AK33)</f>
        <v>0</v>
      </c>
      <c r="AL35" s="180"/>
      <c r="AM35" s="180"/>
      <c r="AN35" s="180"/>
      <c r="AO35" s="182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48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49</v>
      </c>
      <c r="AI49" s="35"/>
      <c r="AJ49" s="35"/>
      <c r="AK49" s="35"/>
      <c r="AL49" s="35"/>
      <c r="AM49" s="35"/>
      <c r="AN49" s="35"/>
      <c r="AO49" s="35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75">
      <c r="B60" s="25"/>
      <c r="D60" s="36" t="s">
        <v>50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51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50</v>
      </c>
      <c r="AI60" s="27"/>
      <c r="AJ60" s="27"/>
      <c r="AK60" s="27"/>
      <c r="AL60" s="27"/>
      <c r="AM60" s="36" t="s">
        <v>51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2.75">
      <c r="B64" s="25"/>
      <c r="D64" s="34" t="s">
        <v>52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53</v>
      </c>
      <c r="AI64" s="35"/>
      <c r="AJ64" s="35"/>
      <c r="AK64" s="35"/>
      <c r="AL64" s="35"/>
      <c r="AM64" s="35"/>
      <c r="AN64" s="35"/>
      <c r="AO64" s="35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75">
      <c r="B75" s="25"/>
      <c r="D75" s="36" t="s">
        <v>50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51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50</v>
      </c>
      <c r="AI75" s="27"/>
      <c r="AJ75" s="27"/>
      <c r="AK75" s="27"/>
      <c r="AL75" s="27"/>
      <c r="AM75" s="36" t="s">
        <v>51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95" customHeight="1">
      <c r="B82" s="25"/>
      <c r="C82" s="17" t="s">
        <v>54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KoniklecSuchomasty</v>
      </c>
      <c r="AR84" s="41"/>
    </row>
    <row r="85" spans="2:44" s="4" customFormat="1" ht="36.95" customHeight="1">
      <c r="B85" s="42"/>
      <c r="C85" s="43" t="s">
        <v>14</v>
      </c>
      <c r="L85" s="167" t="str">
        <f>K6</f>
        <v>Koniklec Suchomasty , Liteň - Projekt silnoproud, slaboproud</v>
      </c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R85" s="42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18</v>
      </c>
      <c r="L87" s="44" t="str">
        <f>IF(K8="","",K8)</f>
        <v>Koniklec Suchomasty</v>
      </c>
      <c r="AI87" s="22" t="s">
        <v>20</v>
      </c>
      <c r="AM87" s="169" t="str">
        <f>IF(AN8="","",AN8)</f>
        <v>30. 9. 2023</v>
      </c>
      <c r="AN87" s="169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22</v>
      </c>
      <c r="L89" s="3" t="str">
        <f>IF(E11="","",E11)</f>
        <v>Koniklec Suchomasty</v>
      </c>
      <c r="AI89" s="22" t="s">
        <v>28</v>
      </c>
      <c r="AM89" s="170" t="str">
        <f>IF(E17="","",E17)</f>
        <v xml:space="preserve"> </v>
      </c>
      <c r="AN89" s="171"/>
      <c r="AO89" s="171"/>
      <c r="AP89" s="171"/>
      <c r="AR89" s="25"/>
      <c r="AS89" s="172" t="s">
        <v>55</v>
      </c>
      <c r="AT89" s="173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" customHeight="1">
      <c r="B90" s="25"/>
      <c r="C90" s="22" t="s">
        <v>26</v>
      </c>
      <c r="L90" s="3" t="str">
        <f>IF(E14="","",E14)</f>
        <v xml:space="preserve"> </v>
      </c>
      <c r="AI90" s="22" t="s">
        <v>30</v>
      </c>
      <c r="AM90" s="170" t="str">
        <f>IF(E20="","",E20)</f>
        <v>Chirana Technik s.r.o.</v>
      </c>
      <c r="AN90" s="171"/>
      <c r="AO90" s="171"/>
      <c r="AP90" s="171"/>
      <c r="AR90" s="25"/>
      <c r="AS90" s="174"/>
      <c r="AT90" s="175"/>
      <c r="BD90" s="49"/>
    </row>
    <row r="91" spans="2:56" s="1" customFormat="1" ht="10.9" customHeight="1">
      <c r="B91" s="25"/>
      <c r="AR91" s="25"/>
      <c r="AS91" s="174"/>
      <c r="AT91" s="175"/>
      <c r="BD91" s="49"/>
    </row>
    <row r="92" spans="2:56" s="1" customFormat="1" ht="29.25" customHeight="1">
      <c r="B92" s="25"/>
      <c r="C92" s="162" t="s">
        <v>56</v>
      </c>
      <c r="D92" s="163"/>
      <c r="E92" s="163"/>
      <c r="F92" s="163"/>
      <c r="G92" s="163"/>
      <c r="H92" s="50"/>
      <c r="I92" s="164" t="s">
        <v>57</v>
      </c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5" t="s">
        <v>58</v>
      </c>
      <c r="AH92" s="163"/>
      <c r="AI92" s="163"/>
      <c r="AJ92" s="163"/>
      <c r="AK92" s="163"/>
      <c r="AL92" s="163"/>
      <c r="AM92" s="163"/>
      <c r="AN92" s="164" t="s">
        <v>59</v>
      </c>
      <c r="AO92" s="163"/>
      <c r="AP92" s="166"/>
      <c r="AQ92" s="51" t="s">
        <v>60</v>
      </c>
      <c r="AR92" s="25"/>
      <c r="AS92" s="52" t="s">
        <v>61</v>
      </c>
      <c r="AT92" s="53" t="s">
        <v>62</v>
      </c>
      <c r="AU92" s="53" t="s">
        <v>63</v>
      </c>
      <c r="AV92" s="53" t="s">
        <v>64</v>
      </c>
      <c r="AW92" s="53" t="s">
        <v>65</v>
      </c>
      <c r="AX92" s="53" t="s">
        <v>66</v>
      </c>
      <c r="AY92" s="53" t="s">
        <v>67</v>
      </c>
      <c r="AZ92" s="53" t="s">
        <v>68</v>
      </c>
      <c r="BA92" s="53" t="s">
        <v>69</v>
      </c>
      <c r="BB92" s="53" t="s">
        <v>70</v>
      </c>
      <c r="BC92" s="53" t="s">
        <v>71</v>
      </c>
      <c r="BD92" s="54" t="s">
        <v>72</v>
      </c>
    </row>
    <row r="93" spans="2:56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45" customHeight="1">
      <c r="B94" s="56"/>
      <c r="C94" s="57" t="s">
        <v>73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0">
        <f>ROUND(SUM(AG95:AG96),2)</f>
        <v>0</v>
      </c>
      <c r="AH94" s="160"/>
      <c r="AI94" s="160"/>
      <c r="AJ94" s="160"/>
      <c r="AK94" s="160"/>
      <c r="AL94" s="160"/>
      <c r="AM94" s="160"/>
      <c r="AN94" s="161">
        <f>SUM(AG94,AT94)</f>
        <v>0</v>
      </c>
      <c r="AO94" s="161"/>
      <c r="AP94" s="161"/>
      <c r="AQ94" s="60" t="s">
        <v>1</v>
      </c>
      <c r="AR94" s="56"/>
      <c r="AS94" s="61">
        <f>ROUND(SUM(AS95:AS96),2)</f>
        <v>0</v>
      </c>
      <c r="AT94" s="62">
        <f>ROUND(SUM(AV94:AW94),2)</f>
        <v>0</v>
      </c>
      <c r="AU94" s="63">
        <f>ROUND(SUM(AU95:AU96),5)</f>
        <v>2471.701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ROUND(SUM(AZ95:AZ96),2)</f>
        <v>0</v>
      </c>
      <c r="BA94" s="62">
        <f>ROUND(SUM(BA95:BA96),2)</f>
        <v>0</v>
      </c>
      <c r="BB94" s="62">
        <f>ROUND(SUM(BB95:BB96),2)</f>
        <v>0</v>
      </c>
      <c r="BC94" s="62">
        <f>ROUND(SUM(BC95:BC96),2)</f>
        <v>0</v>
      </c>
      <c r="BD94" s="64">
        <f>ROUND(SUM(BD95:BD96),2)</f>
        <v>0</v>
      </c>
      <c r="BS94" s="65" t="s">
        <v>74</v>
      </c>
      <c r="BT94" s="65" t="s">
        <v>75</v>
      </c>
      <c r="BU94" s="66" t="s">
        <v>76</v>
      </c>
      <c r="BV94" s="65" t="s">
        <v>77</v>
      </c>
      <c r="BW94" s="65" t="s">
        <v>4</v>
      </c>
      <c r="BX94" s="65" t="s">
        <v>78</v>
      </c>
      <c r="CL94" s="65" t="s">
        <v>1</v>
      </c>
    </row>
    <row r="95" spans="1:91" s="6" customFormat="1" ht="24.75" customHeight="1">
      <c r="A95" s="67" t="s">
        <v>79</v>
      </c>
      <c r="B95" s="68"/>
      <c r="C95" s="69"/>
      <c r="D95" s="159" t="s">
        <v>80</v>
      </c>
      <c r="E95" s="159"/>
      <c r="F95" s="159"/>
      <c r="G95" s="159"/>
      <c r="H95" s="159"/>
      <c r="I95" s="70"/>
      <c r="J95" s="159" t="s">
        <v>81</v>
      </c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7">
        <f>'Dům Liteň - Dům Liteň - S...'!J30</f>
        <v>0</v>
      </c>
      <c r="AH95" s="158"/>
      <c r="AI95" s="158"/>
      <c r="AJ95" s="158"/>
      <c r="AK95" s="158"/>
      <c r="AL95" s="158"/>
      <c r="AM95" s="158"/>
      <c r="AN95" s="157">
        <f>SUM(AG95,AT95)</f>
        <v>0</v>
      </c>
      <c r="AO95" s="158"/>
      <c r="AP95" s="158"/>
      <c r="AQ95" s="71" t="s">
        <v>82</v>
      </c>
      <c r="AR95" s="68"/>
      <c r="AS95" s="72">
        <v>0</v>
      </c>
      <c r="AT95" s="73">
        <f>ROUND(SUM(AV95:AW95),2)</f>
        <v>0</v>
      </c>
      <c r="AU95" s="74">
        <f>'Dům Liteň - Dům Liteň - S...'!P124</f>
        <v>0</v>
      </c>
      <c r="AV95" s="73">
        <f>'Dům Liteň - Dům Liteň - S...'!J33</f>
        <v>0</v>
      </c>
      <c r="AW95" s="73">
        <f>'Dům Liteň - Dům Liteň - S...'!J34</f>
        <v>0</v>
      </c>
      <c r="AX95" s="73">
        <f>'Dům Liteň - Dům Liteň - S...'!J35</f>
        <v>0</v>
      </c>
      <c r="AY95" s="73">
        <f>'Dům Liteň - Dům Liteň - S...'!J36</f>
        <v>0</v>
      </c>
      <c r="AZ95" s="73">
        <f>'Dům Liteň - Dům Liteň - S...'!F33</f>
        <v>0</v>
      </c>
      <c r="BA95" s="73">
        <f>'Dům Liteň - Dům Liteň - S...'!F34</f>
        <v>0</v>
      </c>
      <c r="BB95" s="73">
        <f>'Dům Liteň - Dům Liteň - S...'!F35</f>
        <v>0</v>
      </c>
      <c r="BC95" s="73">
        <f>'Dům Liteň - Dům Liteň - S...'!F36</f>
        <v>0</v>
      </c>
      <c r="BD95" s="75">
        <f>'Dům Liteň - Dům Liteň - S...'!F37</f>
        <v>0</v>
      </c>
      <c r="BT95" s="76" t="s">
        <v>83</v>
      </c>
      <c r="BV95" s="76" t="s">
        <v>77</v>
      </c>
      <c r="BW95" s="76" t="s">
        <v>84</v>
      </c>
      <c r="BX95" s="76" t="s">
        <v>4</v>
      </c>
      <c r="CL95" s="76" t="s">
        <v>1</v>
      </c>
      <c r="CM95" s="76" t="s">
        <v>83</v>
      </c>
    </row>
    <row r="96" spans="1:91" s="6" customFormat="1" ht="37.5" customHeight="1">
      <c r="A96" s="67" t="s">
        <v>79</v>
      </c>
      <c r="B96" s="68"/>
      <c r="C96" s="69"/>
      <c r="D96" s="159" t="s">
        <v>85</v>
      </c>
      <c r="E96" s="159"/>
      <c r="F96" s="159"/>
      <c r="G96" s="159"/>
      <c r="H96" s="159"/>
      <c r="I96" s="70"/>
      <c r="J96" s="159" t="s">
        <v>86</v>
      </c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7">
        <f>'Zámek Suchomasty - Zámek ...'!J30</f>
        <v>0</v>
      </c>
      <c r="AH96" s="158"/>
      <c r="AI96" s="158"/>
      <c r="AJ96" s="158"/>
      <c r="AK96" s="158"/>
      <c r="AL96" s="158"/>
      <c r="AM96" s="158"/>
      <c r="AN96" s="157">
        <f>SUM(AG96,AT96)</f>
        <v>0</v>
      </c>
      <c r="AO96" s="158"/>
      <c r="AP96" s="158"/>
      <c r="AQ96" s="71" t="s">
        <v>82</v>
      </c>
      <c r="AR96" s="68"/>
      <c r="AS96" s="77">
        <v>0</v>
      </c>
      <c r="AT96" s="78">
        <f>ROUND(SUM(AV96:AW96),2)</f>
        <v>0</v>
      </c>
      <c r="AU96" s="79">
        <f>'Zámek Suchomasty - Zámek ...'!P124</f>
        <v>2471.701</v>
      </c>
      <c r="AV96" s="78">
        <f>'Zámek Suchomasty - Zámek ...'!J33</f>
        <v>0</v>
      </c>
      <c r="AW96" s="78">
        <f>'Zámek Suchomasty - Zámek ...'!J34</f>
        <v>0</v>
      </c>
      <c r="AX96" s="78">
        <f>'Zámek Suchomasty - Zámek ...'!J35</f>
        <v>0</v>
      </c>
      <c r="AY96" s="78">
        <f>'Zámek Suchomasty - Zámek ...'!J36</f>
        <v>0</v>
      </c>
      <c r="AZ96" s="78">
        <f>'Zámek Suchomasty - Zámek ...'!F33</f>
        <v>0</v>
      </c>
      <c r="BA96" s="78">
        <f>'Zámek Suchomasty - Zámek ...'!F34</f>
        <v>0</v>
      </c>
      <c r="BB96" s="78">
        <f>'Zámek Suchomasty - Zámek ...'!F35</f>
        <v>0</v>
      </c>
      <c r="BC96" s="78">
        <f>'Zámek Suchomasty - Zámek ...'!F36</f>
        <v>0</v>
      </c>
      <c r="BD96" s="80">
        <f>'Zámek Suchomasty - Zámek ...'!F37</f>
        <v>0</v>
      </c>
      <c r="BT96" s="76" t="s">
        <v>83</v>
      </c>
      <c r="BV96" s="76" t="s">
        <v>77</v>
      </c>
      <c r="BW96" s="76" t="s">
        <v>87</v>
      </c>
      <c r="BX96" s="76" t="s">
        <v>4</v>
      </c>
      <c r="CL96" s="76" t="s">
        <v>1</v>
      </c>
      <c r="CM96" s="76" t="s">
        <v>83</v>
      </c>
    </row>
    <row r="97" spans="2:44" s="1" customFormat="1" ht="30" customHeight="1">
      <c r="B97" s="25"/>
      <c r="AR97" s="25"/>
    </row>
    <row r="98" spans="2:44" s="1" customFormat="1" ht="6.95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25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Dům Liteň - Dům Liteň - S...'!C2" display="/"/>
    <hyperlink ref="A96" location="'Zámek Suchomasty - Zámek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90"/>
  <sheetViews>
    <sheetView showGridLines="0" workbookViewId="0" topLeftCell="A115">
      <selection activeCell="I127" sqref="I12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55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3" t="s">
        <v>84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5" customHeight="1">
      <c r="B4" s="16"/>
      <c r="D4" s="17" t="s">
        <v>88</v>
      </c>
      <c r="L4" s="16"/>
      <c r="M4" s="81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190" t="str">
        <f>'Rekapitulace stavby'!K6</f>
        <v>Koniklec Suchomasty , Liteň - Projekt silnoproud, slaboproud</v>
      </c>
      <c r="F7" s="191"/>
      <c r="G7" s="191"/>
      <c r="H7" s="191"/>
      <c r="L7" s="16"/>
    </row>
    <row r="8" spans="2:12" s="1" customFormat="1" ht="12" customHeight="1">
      <c r="B8" s="25"/>
      <c r="D8" s="22" t="s">
        <v>89</v>
      </c>
      <c r="L8" s="25"/>
    </row>
    <row r="9" spans="2:12" s="1" customFormat="1" ht="16.5" customHeight="1">
      <c r="B9" s="25"/>
      <c r="E9" s="167" t="s">
        <v>90</v>
      </c>
      <c r="F9" s="189"/>
      <c r="G9" s="189"/>
      <c r="H9" s="189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2:12" s="1" customFormat="1" ht="12" customHeight="1">
      <c r="B12" s="25"/>
      <c r="D12" s="22" t="s">
        <v>18</v>
      </c>
      <c r="F12" s="20" t="s">
        <v>27</v>
      </c>
      <c r="I12" s="22" t="s">
        <v>20</v>
      </c>
      <c r="J12" s="45" t="str">
        <f>'Rekapitulace stavby'!AN8</f>
        <v>30. 9. 2023</v>
      </c>
      <c r="L12" s="25"/>
    </row>
    <row r="13" spans="2:12" s="1" customFormat="1" ht="10.9" customHeight="1">
      <c r="B13" s="25"/>
      <c r="L13" s="25"/>
    </row>
    <row r="14" spans="2:12" s="1" customFormat="1" ht="12" customHeight="1">
      <c r="B14" s="25"/>
      <c r="D14" s="22" t="s">
        <v>22</v>
      </c>
      <c r="I14" s="22" t="s">
        <v>23</v>
      </c>
      <c r="J14" s="20" t="str">
        <f>IF('Rekapitulace stavby'!AN10="","",'Rekapitulace stavby'!AN10)</f>
        <v>75009889</v>
      </c>
      <c r="L14" s="25"/>
    </row>
    <row r="15" spans="2:12" s="1" customFormat="1" ht="18" customHeight="1">
      <c r="B15" s="25"/>
      <c r="E15" s="20" t="str">
        <f>IF('Rekapitulace stavby'!E11="","",'Rekapitulace stavby'!E11)</f>
        <v>Koniklec Suchomasty</v>
      </c>
      <c r="I15" s="22" t="s">
        <v>25</v>
      </c>
      <c r="J15" s="20" t="str">
        <f>IF('Rekapitulace stavby'!AN11="","",'Rekapitulace stavby'!AN11)</f>
        <v/>
      </c>
      <c r="L15" s="25"/>
    </row>
    <row r="16" spans="2:12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tr">
        <f>'Rekapitulace stavby'!AN13</f>
        <v/>
      </c>
      <c r="L17" s="25"/>
    </row>
    <row r="18" spans="2:12" s="1" customFormat="1" ht="18" customHeight="1">
      <c r="B18" s="25"/>
      <c r="E18" s="183" t="str">
        <f>'Rekapitulace stavby'!E14</f>
        <v xml:space="preserve"> </v>
      </c>
      <c r="F18" s="183"/>
      <c r="G18" s="183"/>
      <c r="H18" s="183"/>
      <c r="I18" s="22" t="s">
        <v>25</v>
      </c>
      <c r="J18" s="20" t="str">
        <f>'Rekapitulace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tr">
        <f>IF('Rekapitulace stavby'!AN16="","",'Rekapitulace stavby'!AN16)</f>
        <v/>
      </c>
      <c r="L20" s="25"/>
    </row>
    <row r="21" spans="2:12" s="1" customFormat="1" ht="18" customHeight="1">
      <c r="B21" s="25"/>
      <c r="E21" s="20" t="str">
        <f>IF('Rekapitulace stavby'!E17="","",'Rekapitulace stavby'!E17)</f>
        <v xml:space="preserve"> </v>
      </c>
      <c r="I21" s="22" t="s">
        <v>25</v>
      </c>
      <c r="J21" s="20" t="str">
        <f>IF('Rekapitulace stavby'!AN17="","",'Rekapitulace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23</v>
      </c>
      <c r="J23" s="20" t="str">
        <f>IF('Rekapitulace stavby'!AN19="","",'Rekapitulace stavby'!AN19)</f>
        <v>26865513</v>
      </c>
      <c r="L23" s="25"/>
    </row>
    <row r="24" spans="2:12" s="1" customFormat="1" ht="18" customHeight="1">
      <c r="B24" s="25"/>
      <c r="E24" s="20" t="str">
        <f>IF('Rekapitulace stavby'!E20="","",'Rekapitulace stavby'!E20)</f>
        <v>Chirana Technik s.r.o.</v>
      </c>
      <c r="I24" s="22" t="s">
        <v>25</v>
      </c>
      <c r="J24" s="20" t="str">
        <f>IF('Rekapitulace stavby'!AN20="","",'Rekapitulace stavby'!AN20)</f>
        <v>CZ26865513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34</v>
      </c>
      <c r="L26" s="25"/>
    </row>
    <row r="27" spans="2:12" s="7" customFormat="1" ht="16.5" customHeight="1">
      <c r="B27" s="82"/>
      <c r="E27" s="185" t="s">
        <v>1</v>
      </c>
      <c r="F27" s="185"/>
      <c r="G27" s="185"/>
      <c r="H27" s="185"/>
      <c r="L27" s="82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3" t="s">
        <v>35</v>
      </c>
      <c r="J30" s="59">
        <f>ROUND(J124,2)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37</v>
      </c>
      <c r="I32" s="28" t="s">
        <v>36</v>
      </c>
      <c r="J32" s="28" t="s">
        <v>38</v>
      </c>
      <c r="L32" s="25"/>
    </row>
    <row r="33" spans="2:12" s="1" customFormat="1" ht="14.45" customHeight="1">
      <c r="B33" s="25"/>
      <c r="D33" s="48" t="s">
        <v>39</v>
      </c>
      <c r="E33" s="22" t="s">
        <v>40</v>
      </c>
      <c r="F33" s="84">
        <f>ROUND((SUM(BE124:BE189)),2)</f>
        <v>0</v>
      </c>
      <c r="I33" s="85">
        <v>0.21</v>
      </c>
      <c r="J33" s="84">
        <f>ROUND(((SUM(BE124:BE189))*I33),2)</f>
        <v>0</v>
      </c>
      <c r="L33" s="25"/>
    </row>
    <row r="34" spans="2:12" s="1" customFormat="1" ht="14.45" customHeight="1">
      <c r="B34" s="25"/>
      <c r="E34" s="22" t="s">
        <v>41</v>
      </c>
      <c r="F34" s="84">
        <f>ROUND((SUM(BF124:BF189)),2)</f>
        <v>0</v>
      </c>
      <c r="I34" s="85">
        <v>0.15</v>
      </c>
      <c r="J34" s="84">
        <f>ROUND(((SUM(BF124:BF189))*I34),2)</f>
        <v>0</v>
      </c>
      <c r="L34" s="25"/>
    </row>
    <row r="35" spans="2:12" s="1" customFormat="1" ht="14.45" customHeight="1" hidden="1">
      <c r="B35" s="25"/>
      <c r="E35" s="22" t="s">
        <v>42</v>
      </c>
      <c r="F35" s="84">
        <f>ROUND((SUM(BG124:BG189)),2)</f>
        <v>0</v>
      </c>
      <c r="I35" s="85">
        <v>0.21</v>
      </c>
      <c r="J35" s="84">
        <f>0</f>
        <v>0</v>
      </c>
      <c r="L35" s="25"/>
    </row>
    <row r="36" spans="2:12" s="1" customFormat="1" ht="14.45" customHeight="1" hidden="1">
      <c r="B36" s="25"/>
      <c r="E36" s="22" t="s">
        <v>43</v>
      </c>
      <c r="F36" s="84">
        <f>ROUND((SUM(BH124:BH189)),2)</f>
        <v>0</v>
      </c>
      <c r="I36" s="85">
        <v>0.15</v>
      </c>
      <c r="J36" s="84">
        <f>0</f>
        <v>0</v>
      </c>
      <c r="L36" s="25"/>
    </row>
    <row r="37" spans="2:12" s="1" customFormat="1" ht="14.45" customHeight="1" hidden="1">
      <c r="B37" s="25"/>
      <c r="E37" s="22" t="s">
        <v>44</v>
      </c>
      <c r="F37" s="84">
        <f>ROUND((SUM(BI124:BI189)),2)</f>
        <v>0</v>
      </c>
      <c r="I37" s="85">
        <v>0</v>
      </c>
      <c r="J37" s="84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6"/>
      <c r="D39" s="87" t="s">
        <v>45</v>
      </c>
      <c r="E39" s="50"/>
      <c r="F39" s="50"/>
      <c r="G39" s="88" t="s">
        <v>46</v>
      </c>
      <c r="H39" s="89" t="s">
        <v>47</v>
      </c>
      <c r="I39" s="50"/>
      <c r="J39" s="90">
        <f>SUM(J30:J37)</f>
        <v>0</v>
      </c>
      <c r="K39" s="91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48</v>
      </c>
      <c r="E50" s="35"/>
      <c r="F50" s="35"/>
      <c r="G50" s="34" t="s">
        <v>49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50</v>
      </c>
      <c r="E61" s="27"/>
      <c r="F61" s="92" t="s">
        <v>51</v>
      </c>
      <c r="G61" s="36" t="s">
        <v>50</v>
      </c>
      <c r="H61" s="27"/>
      <c r="I61" s="27"/>
      <c r="J61" s="93" t="s">
        <v>51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52</v>
      </c>
      <c r="E65" s="35"/>
      <c r="F65" s="35"/>
      <c r="G65" s="34" t="s">
        <v>53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50</v>
      </c>
      <c r="E76" s="27"/>
      <c r="F76" s="92" t="s">
        <v>51</v>
      </c>
      <c r="G76" s="36" t="s">
        <v>50</v>
      </c>
      <c r="H76" s="27"/>
      <c r="I76" s="27"/>
      <c r="J76" s="93" t="s">
        <v>51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91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190" t="str">
        <f>E7</f>
        <v>Koniklec Suchomasty , Liteň - Projekt silnoproud, slaboproud</v>
      </c>
      <c r="F85" s="191"/>
      <c r="G85" s="191"/>
      <c r="H85" s="191"/>
      <c r="L85" s="25"/>
    </row>
    <row r="86" spans="2:12" s="1" customFormat="1" ht="12" customHeight="1">
      <c r="B86" s="25"/>
      <c r="C86" s="22" t="s">
        <v>89</v>
      </c>
      <c r="L86" s="25"/>
    </row>
    <row r="87" spans="2:12" s="1" customFormat="1" ht="16.5" customHeight="1">
      <c r="B87" s="25"/>
      <c r="E87" s="167" t="str">
        <f>E9</f>
        <v>Dům Liteň - Dům Liteň - Silnoproud a slaborpoud</v>
      </c>
      <c r="F87" s="189"/>
      <c r="G87" s="189"/>
      <c r="H87" s="189"/>
      <c r="L87" s="25"/>
    </row>
    <row r="88" spans="2:12" s="1" customFormat="1" ht="6.95" customHeight="1">
      <c r="B88" s="25"/>
      <c r="L88" s="25"/>
    </row>
    <row r="89" spans="2:12" s="1" customFormat="1" ht="12" customHeight="1">
      <c r="B89" s="25"/>
      <c r="C89" s="22" t="s">
        <v>18</v>
      </c>
      <c r="F89" s="20" t="str">
        <f>F12</f>
        <v xml:space="preserve"> </v>
      </c>
      <c r="I89" s="22" t="s">
        <v>20</v>
      </c>
      <c r="J89" s="45" t="str">
        <f>IF(J12="","",J12)</f>
        <v>30. 9. 2023</v>
      </c>
      <c r="L89" s="25"/>
    </row>
    <row r="90" spans="2:12" s="1" customFormat="1" ht="6.95" customHeight="1">
      <c r="B90" s="25"/>
      <c r="L90" s="25"/>
    </row>
    <row r="91" spans="2:12" s="1" customFormat="1" ht="15.2" customHeight="1">
      <c r="B91" s="25"/>
      <c r="C91" s="22" t="s">
        <v>22</v>
      </c>
      <c r="F91" s="20" t="str">
        <f>E15</f>
        <v>Koniklec Suchomasty</v>
      </c>
      <c r="I91" s="22" t="s">
        <v>28</v>
      </c>
      <c r="J91" s="23" t="str">
        <f>E21</f>
        <v xml:space="preserve"> </v>
      </c>
      <c r="L91" s="25"/>
    </row>
    <row r="92" spans="2:12" s="1" customFormat="1" ht="15.2" customHeight="1">
      <c r="B92" s="25"/>
      <c r="C92" s="22" t="s">
        <v>26</v>
      </c>
      <c r="F92" s="20" t="str">
        <f>IF(E18="","",E18)</f>
        <v xml:space="preserve"> </v>
      </c>
      <c r="I92" s="22" t="s">
        <v>30</v>
      </c>
      <c r="J92" s="23" t="str">
        <f>E24</f>
        <v>Chirana Technik s.r.o.</v>
      </c>
      <c r="L92" s="25"/>
    </row>
    <row r="93" spans="2:12" s="1" customFormat="1" ht="10.35" customHeight="1">
      <c r="B93" s="25"/>
      <c r="L93" s="25"/>
    </row>
    <row r="94" spans="2:12" s="1" customFormat="1" ht="29.25" customHeight="1">
      <c r="B94" s="25"/>
      <c r="C94" s="94" t="s">
        <v>92</v>
      </c>
      <c r="D94" s="86"/>
      <c r="E94" s="86"/>
      <c r="F94" s="86"/>
      <c r="G94" s="86"/>
      <c r="H94" s="86"/>
      <c r="I94" s="86"/>
      <c r="J94" s="95" t="s">
        <v>93</v>
      </c>
      <c r="K94" s="86"/>
      <c r="L94" s="25"/>
    </row>
    <row r="95" spans="2:12" s="1" customFormat="1" ht="10.35" customHeight="1">
      <c r="B95" s="25"/>
      <c r="L95" s="25"/>
    </row>
    <row r="96" spans="2:47" s="1" customFormat="1" ht="22.9" customHeight="1">
      <c r="B96" s="25"/>
      <c r="C96" s="96" t="s">
        <v>94</v>
      </c>
      <c r="J96" s="59">
        <f>J124</f>
        <v>0</v>
      </c>
      <c r="L96" s="25"/>
      <c r="AU96" s="13" t="s">
        <v>95</v>
      </c>
    </row>
    <row r="97" spans="2:12" s="8" customFormat="1" ht="24.95" customHeight="1">
      <c r="B97" s="97"/>
      <c r="D97" s="98" t="s">
        <v>96</v>
      </c>
      <c r="E97" s="99"/>
      <c r="F97" s="99"/>
      <c r="G97" s="99"/>
      <c r="H97" s="99"/>
      <c r="I97" s="99"/>
      <c r="J97" s="100">
        <f>J125</f>
        <v>0</v>
      </c>
      <c r="L97" s="97"/>
    </row>
    <row r="98" spans="2:12" s="9" customFormat="1" ht="19.9" customHeight="1">
      <c r="B98" s="101"/>
      <c r="D98" s="102" t="s">
        <v>97</v>
      </c>
      <c r="E98" s="103"/>
      <c r="F98" s="103"/>
      <c r="G98" s="103"/>
      <c r="H98" s="103"/>
      <c r="I98" s="103"/>
      <c r="J98" s="104">
        <f>J126</f>
        <v>0</v>
      </c>
      <c r="L98" s="101"/>
    </row>
    <row r="99" spans="2:12" s="9" customFormat="1" ht="14.85" customHeight="1">
      <c r="B99" s="101"/>
      <c r="D99" s="102" t="s">
        <v>98</v>
      </c>
      <c r="E99" s="103"/>
      <c r="F99" s="103"/>
      <c r="G99" s="103"/>
      <c r="H99" s="103"/>
      <c r="I99" s="103"/>
      <c r="J99" s="104">
        <f>J130</f>
        <v>0</v>
      </c>
      <c r="L99" s="101"/>
    </row>
    <row r="100" spans="2:12" s="9" customFormat="1" ht="19.9" customHeight="1">
      <c r="B100" s="101"/>
      <c r="D100" s="102" t="s">
        <v>99</v>
      </c>
      <c r="E100" s="103"/>
      <c r="F100" s="103"/>
      <c r="G100" s="103"/>
      <c r="H100" s="103"/>
      <c r="I100" s="103"/>
      <c r="J100" s="104">
        <f>J135</f>
        <v>0</v>
      </c>
      <c r="L100" s="101"/>
    </row>
    <row r="101" spans="2:12" s="9" customFormat="1" ht="19.9" customHeight="1">
      <c r="B101" s="101"/>
      <c r="D101" s="102" t="s">
        <v>100</v>
      </c>
      <c r="E101" s="103"/>
      <c r="F101" s="103"/>
      <c r="G101" s="103"/>
      <c r="H101" s="103"/>
      <c r="I101" s="103"/>
      <c r="J101" s="104">
        <f>J142</f>
        <v>0</v>
      </c>
      <c r="L101" s="101"/>
    </row>
    <row r="102" spans="2:12" s="9" customFormat="1" ht="19.9" customHeight="1">
      <c r="B102" s="101"/>
      <c r="D102" s="102" t="s">
        <v>101</v>
      </c>
      <c r="E102" s="103"/>
      <c r="F102" s="103"/>
      <c r="G102" s="103"/>
      <c r="H102" s="103"/>
      <c r="I102" s="103"/>
      <c r="J102" s="104">
        <f>J149</f>
        <v>0</v>
      </c>
      <c r="L102" s="101"/>
    </row>
    <row r="103" spans="2:12" s="9" customFormat="1" ht="19.9" customHeight="1">
      <c r="B103" s="101"/>
      <c r="D103" s="102" t="s">
        <v>102</v>
      </c>
      <c r="E103" s="103"/>
      <c r="F103" s="103"/>
      <c r="G103" s="103"/>
      <c r="H103" s="103"/>
      <c r="I103" s="103"/>
      <c r="J103" s="104">
        <f>J174</f>
        <v>0</v>
      </c>
      <c r="L103" s="101"/>
    </row>
    <row r="104" spans="2:12" s="9" customFormat="1" ht="19.9" customHeight="1">
      <c r="B104" s="101"/>
      <c r="D104" s="102" t="s">
        <v>103</v>
      </c>
      <c r="E104" s="103"/>
      <c r="F104" s="103"/>
      <c r="G104" s="103"/>
      <c r="H104" s="103"/>
      <c r="I104" s="103"/>
      <c r="J104" s="104">
        <f>J179</f>
        <v>0</v>
      </c>
      <c r="L104" s="101"/>
    </row>
    <row r="105" spans="2:12" s="1" customFormat="1" ht="21.75" customHeight="1">
      <c r="B105" s="25"/>
      <c r="L105" s="25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25"/>
    </row>
    <row r="110" spans="2:12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25"/>
    </row>
    <row r="111" spans="2:12" s="1" customFormat="1" ht="24.95" customHeight="1">
      <c r="B111" s="25"/>
      <c r="C111" s="17" t="s">
        <v>104</v>
      </c>
      <c r="L111" s="25"/>
    </row>
    <row r="112" spans="2:12" s="1" customFormat="1" ht="6.95" customHeight="1">
      <c r="B112" s="25"/>
      <c r="L112" s="25"/>
    </row>
    <row r="113" spans="2:12" s="1" customFormat="1" ht="12" customHeight="1">
      <c r="B113" s="25"/>
      <c r="C113" s="22" t="s">
        <v>14</v>
      </c>
      <c r="L113" s="25"/>
    </row>
    <row r="114" spans="2:12" s="1" customFormat="1" ht="16.5" customHeight="1">
      <c r="B114" s="25"/>
      <c r="E114" s="190" t="str">
        <f>E7</f>
        <v>Koniklec Suchomasty , Liteň - Projekt silnoproud, slaboproud</v>
      </c>
      <c r="F114" s="191"/>
      <c r="G114" s="191"/>
      <c r="H114" s="191"/>
      <c r="L114" s="25"/>
    </row>
    <row r="115" spans="2:12" s="1" customFormat="1" ht="12" customHeight="1">
      <c r="B115" s="25"/>
      <c r="C115" s="22" t="s">
        <v>89</v>
      </c>
      <c r="L115" s="25"/>
    </row>
    <row r="116" spans="2:12" s="1" customFormat="1" ht="16.5" customHeight="1">
      <c r="B116" s="25"/>
      <c r="E116" s="167" t="str">
        <f>E9</f>
        <v>Dům Liteň - Dům Liteň - Silnoproud a slaborpoud</v>
      </c>
      <c r="F116" s="189"/>
      <c r="G116" s="189"/>
      <c r="H116" s="189"/>
      <c r="L116" s="25"/>
    </row>
    <row r="117" spans="2:12" s="1" customFormat="1" ht="6.95" customHeight="1">
      <c r="B117" s="25"/>
      <c r="L117" s="25"/>
    </row>
    <row r="118" spans="2:12" s="1" customFormat="1" ht="12" customHeight="1">
      <c r="B118" s="25"/>
      <c r="C118" s="22" t="s">
        <v>18</v>
      </c>
      <c r="F118" s="20" t="str">
        <f>F12</f>
        <v xml:space="preserve"> </v>
      </c>
      <c r="I118" s="22" t="s">
        <v>20</v>
      </c>
      <c r="J118" s="45" t="str">
        <f>IF(J12="","",J12)</f>
        <v>30. 9. 2023</v>
      </c>
      <c r="L118" s="25"/>
    </row>
    <row r="119" spans="2:12" s="1" customFormat="1" ht="6.95" customHeight="1">
      <c r="B119" s="25"/>
      <c r="L119" s="25"/>
    </row>
    <row r="120" spans="2:12" s="1" customFormat="1" ht="15.2" customHeight="1">
      <c r="B120" s="25"/>
      <c r="C120" s="22" t="s">
        <v>22</v>
      </c>
      <c r="F120" s="20" t="str">
        <f>E15</f>
        <v>Koniklec Suchomasty</v>
      </c>
      <c r="I120" s="22" t="s">
        <v>28</v>
      </c>
      <c r="J120" s="23" t="str">
        <f>E21</f>
        <v xml:space="preserve"> </v>
      </c>
      <c r="L120" s="25"/>
    </row>
    <row r="121" spans="2:12" s="1" customFormat="1" ht="15.2" customHeight="1">
      <c r="B121" s="25"/>
      <c r="C121" s="22" t="s">
        <v>26</v>
      </c>
      <c r="F121" s="20" t="str">
        <f>IF(E18="","",E18)</f>
        <v xml:space="preserve"> </v>
      </c>
      <c r="I121" s="22" t="s">
        <v>30</v>
      </c>
      <c r="J121" s="23" t="str">
        <f>E24</f>
        <v>Chirana Technik s.r.o.</v>
      </c>
      <c r="L121" s="25"/>
    </row>
    <row r="122" spans="2:12" s="1" customFormat="1" ht="10.35" customHeight="1">
      <c r="B122" s="25"/>
      <c r="L122" s="25"/>
    </row>
    <row r="123" spans="2:20" s="10" customFormat="1" ht="29.25" customHeight="1">
      <c r="B123" s="105"/>
      <c r="C123" s="106" t="s">
        <v>105</v>
      </c>
      <c r="D123" s="107" t="s">
        <v>60</v>
      </c>
      <c r="E123" s="107" t="s">
        <v>56</v>
      </c>
      <c r="F123" s="107" t="s">
        <v>57</v>
      </c>
      <c r="G123" s="107" t="s">
        <v>106</v>
      </c>
      <c r="H123" s="107" t="s">
        <v>107</v>
      </c>
      <c r="I123" s="107" t="s">
        <v>108</v>
      </c>
      <c r="J123" s="108" t="s">
        <v>93</v>
      </c>
      <c r="K123" s="109" t="s">
        <v>109</v>
      </c>
      <c r="L123" s="105"/>
      <c r="M123" s="52" t="s">
        <v>1</v>
      </c>
      <c r="N123" s="53" t="s">
        <v>39</v>
      </c>
      <c r="O123" s="53" t="s">
        <v>110</v>
      </c>
      <c r="P123" s="53" t="s">
        <v>111</v>
      </c>
      <c r="Q123" s="53" t="s">
        <v>112</v>
      </c>
      <c r="R123" s="53" t="s">
        <v>113</v>
      </c>
      <c r="S123" s="53" t="s">
        <v>114</v>
      </c>
      <c r="T123" s="54" t="s">
        <v>115</v>
      </c>
    </row>
    <row r="124" spans="2:63" s="1" customFormat="1" ht="22.9" customHeight="1">
      <c r="B124" s="25"/>
      <c r="C124" s="57" t="s">
        <v>116</v>
      </c>
      <c r="J124" s="110">
        <f>BK124</f>
        <v>0</v>
      </c>
      <c r="L124" s="25"/>
      <c r="M124" s="55"/>
      <c r="N124" s="46"/>
      <c r="O124" s="46"/>
      <c r="P124" s="111">
        <f>P125</f>
        <v>0</v>
      </c>
      <c r="Q124" s="46"/>
      <c r="R124" s="111">
        <f>R125</f>
        <v>0</v>
      </c>
      <c r="S124" s="46"/>
      <c r="T124" s="112">
        <f>T125</f>
        <v>0</v>
      </c>
      <c r="AT124" s="13" t="s">
        <v>74</v>
      </c>
      <c r="AU124" s="13" t="s">
        <v>95</v>
      </c>
      <c r="BK124" s="113">
        <f>BK125</f>
        <v>0</v>
      </c>
    </row>
    <row r="125" spans="2:63" s="11" customFormat="1" ht="25.9" customHeight="1">
      <c r="B125" s="114"/>
      <c r="D125" s="115" t="s">
        <v>74</v>
      </c>
      <c r="E125" s="116" t="s">
        <v>117</v>
      </c>
      <c r="F125" s="116" t="s">
        <v>118</v>
      </c>
      <c r="J125" s="117">
        <f>BK125</f>
        <v>0</v>
      </c>
      <c r="L125" s="114"/>
      <c r="M125" s="118"/>
      <c r="P125" s="119">
        <f>P126+P135+P142+P149+P174+P179</f>
        <v>0</v>
      </c>
      <c r="R125" s="119">
        <f>R126+R135+R142+R149+R174+R179</f>
        <v>0</v>
      </c>
      <c r="T125" s="120">
        <f>T126+T135+T142+T149+T174+T179</f>
        <v>0</v>
      </c>
      <c r="AR125" s="115" t="s">
        <v>119</v>
      </c>
      <c r="AT125" s="121" t="s">
        <v>74</v>
      </c>
      <c r="AU125" s="121" t="s">
        <v>75</v>
      </c>
      <c r="AY125" s="115" t="s">
        <v>120</v>
      </c>
      <c r="BK125" s="122">
        <f>BK126+BK135+BK142+BK149+BK174+BK179</f>
        <v>0</v>
      </c>
    </row>
    <row r="126" spans="2:63" s="11" customFormat="1" ht="22.9" customHeight="1">
      <c r="B126" s="114"/>
      <c r="D126" s="115" t="s">
        <v>74</v>
      </c>
      <c r="E126" s="123" t="s">
        <v>121</v>
      </c>
      <c r="F126" s="123" t="s">
        <v>122</v>
      </c>
      <c r="J126" s="124">
        <f>BK126</f>
        <v>0</v>
      </c>
      <c r="L126" s="114"/>
      <c r="M126" s="118"/>
      <c r="P126" s="119">
        <f>P127+SUM(P128:P130)</f>
        <v>0</v>
      </c>
      <c r="R126" s="119">
        <f>R127+SUM(R128:R130)</f>
        <v>0</v>
      </c>
      <c r="T126" s="120">
        <f>T127+SUM(T128:T130)</f>
        <v>0</v>
      </c>
      <c r="AR126" s="115" t="s">
        <v>119</v>
      </c>
      <c r="AT126" s="121" t="s">
        <v>74</v>
      </c>
      <c r="AU126" s="121" t="s">
        <v>83</v>
      </c>
      <c r="AY126" s="115" t="s">
        <v>120</v>
      </c>
      <c r="BK126" s="122">
        <f>BK127+SUM(BK128:BK130)</f>
        <v>0</v>
      </c>
    </row>
    <row r="127" spans="2:65" s="1" customFormat="1" ht="16.5" customHeight="1">
      <c r="B127" s="125"/>
      <c r="C127" s="126" t="s">
        <v>83</v>
      </c>
      <c r="D127" s="126" t="s">
        <v>123</v>
      </c>
      <c r="E127" s="127" t="s">
        <v>124</v>
      </c>
      <c r="F127" s="128" t="s">
        <v>125</v>
      </c>
      <c r="G127" s="129" t="s">
        <v>126</v>
      </c>
      <c r="H127" s="130">
        <v>1</v>
      </c>
      <c r="I127" s="131"/>
      <c r="J127" s="131">
        <f>ROUND(I127*H127,2)</f>
        <v>0</v>
      </c>
      <c r="K127" s="132"/>
      <c r="L127" s="133"/>
      <c r="M127" s="134" t="s">
        <v>1</v>
      </c>
      <c r="N127" s="135" t="s">
        <v>41</v>
      </c>
      <c r="O127" s="136">
        <v>0</v>
      </c>
      <c r="P127" s="136">
        <f>O127*H127</f>
        <v>0</v>
      </c>
      <c r="Q127" s="136">
        <v>0</v>
      </c>
      <c r="R127" s="136">
        <f>Q127*H127</f>
        <v>0</v>
      </c>
      <c r="S127" s="136">
        <v>0</v>
      </c>
      <c r="T127" s="137">
        <f>S127*H127</f>
        <v>0</v>
      </c>
      <c r="AR127" s="138" t="s">
        <v>127</v>
      </c>
      <c r="AT127" s="138" t="s">
        <v>123</v>
      </c>
      <c r="AU127" s="138" t="s">
        <v>119</v>
      </c>
      <c r="AY127" s="13" t="s">
        <v>120</v>
      </c>
      <c r="BE127" s="139">
        <f>IF(N127="základní",J127,0)</f>
        <v>0</v>
      </c>
      <c r="BF127" s="139">
        <f>IF(N127="snížená",J127,0)</f>
        <v>0</v>
      </c>
      <c r="BG127" s="139">
        <f>IF(N127="zákl. přenesená",J127,0)</f>
        <v>0</v>
      </c>
      <c r="BH127" s="139">
        <f>IF(N127="sníž. přenesená",J127,0)</f>
        <v>0</v>
      </c>
      <c r="BI127" s="139">
        <f>IF(N127="nulová",J127,0)</f>
        <v>0</v>
      </c>
      <c r="BJ127" s="13" t="s">
        <v>119</v>
      </c>
      <c r="BK127" s="139">
        <f>ROUND(I127*H127,2)</f>
        <v>0</v>
      </c>
      <c r="BL127" s="13" t="s">
        <v>127</v>
      </c>
      <c r="BM127" s="138" t="s">
        <v>128</v>
      </c>
    </row>
    <row r="128" spans="2:65" s="1" customFormat="1" ht="16.5" customHeight="1">
      <c r="B128" s="125"/>
      <c r="C128" s="126" t="s">
        <v>119</v>
      </c>
      <c r="D128" s="126" t="s">
        <v>123</v>
      </c>
      <c r="E128" s="127" t="s">
        <v>129</v>
      </c>
      <c r="F128" s="128" t="s">
        <v>130</v>
      </c>
      <c r="G128" s="129" t="s">
        <v>126</v>
      </c>
      <c r="H128" s="130">
        <v>1</v>
      </c>
      <c r="I128" s="131"/>
      <c r="J128" s="131">
        <f>ROUND(I128*H128,2)</f>
        <v>0</v>
      </c>
      <c r="K128" s="132"/>
      <c r="L128" s="133"/>
      <c r="M128" s="134" t="s">
        <v>1</v>
      </c>
      <c r="N128" s="135" t="s">
        <v>41</v>
      </c>
      <c r="O128" s="136">
        <v>0</v>
      </c>
      <c r="P128" s="136">
        <f>O128*H128</f>
        <v>0</v>
      </c>
      <c r="Q128" s="136">
        <v>0</v>
      </c>
      <c r="R128" s="136">
        <f>Q128*H128</f>
        <v>0</v>
      </c>
      <c r="S128" s="136">
        <v>0</v>
      </c>
      <c r="T128" s="137">
        <f>S128*H128</f>
        <v>0</v>
      </c>
      <c r="AR128" s="138" t="s">
        <v>127</v>
      </c>
      <c r="AT128" s="138" t="s">
        <v>123</v>
      </c>
      <c r="AU128" s="138" t="s">
        <v>119</v>
      </c>
      <c r="AY128" s="13" t="s">
        <v>120</v>
      </c>
      <c r="BE128" s="139">
        <f>IF(N128="základní",J128,0)</f>
        <v>0</v>
      </c>
      <c r="BF128" s="139">
        <f>IF(N128="snížená",J128,0)</f>
        <v>0</v>
      </c>
      <c r="BG128" s="139">
        <f>IF(N128="zákl. přenesená",J128,0)</f>
        <v>0</v>
      </c>
      <c r="BH128" s="139">
        <f>IF(N128="sníž. přenesená",J128,0)</f>
        <v>0</v>
      </c>
      <c r="BI128" s="139">
        <f>IF(N128="nulová",J128,0)</f>
        <v>0</v>
      </c>
      <c r="BJ128" s="13" t="s">
        <v>119</v>
      </c>
      <c r="BK128" s="139">
        <f>ROUND(I128*H128,2)</f>
        <v>0</v>
      </c>
      <c r="BL128" s="13" t="s">
        <v>127</v>
      </c>
      <c r="BM128" s="138" t="s">
        <v>131</v>
      </c>
    </row>
    <row r="129" spans="2:65" s="1" customFormat="1" ht="16.5" customHeight="1">
      <c r="B129" s="125"/>
      <c r="C129" s="126" t="s">
        <v>132</v>
      </c>
      <c r="D129" s="126" t="s">
        <v>123</v>
      </c>
      <c r="E129" s="127" t="s">
        <v>133</v>
      </c>
      <c r="F129" s="128" t="s">
        <v>134</v>
      </c>
      <c r="G129" s="129" t="s">
        <v>126</v>
      </c>
      <c r="H129" s="130">
        <v>1</v>
      </c>
      <c r="I129" s="131"/>
      <c r="J129" s="131">
        <f>ROUND(I129*H129,2)</f>
        <v>0</v>
      </c>
      <c r="K129" s="132"/>
      <c r="L129" s="133"/>
      <c r="M129" s="134" t="s">
        <v>1</v>
      </c>
      <c r="N129" s="135" t="s">
        <v>41</v>
      </c>
      <c r="O129" s="136">
        <v>0</v>
      </c>
      <c r="P129" s="136">
        <f>O129*H129</f>
        <v>0</v>
      </c>
      <c r="Q129" s="136">
        <v>0</v>
      </c>
      <c r="R129" s="136">
        <f>Q129*H129</f>
        <v>0</v>
      </c>
      <c r="S129" s="136">
        <v>0</v>
      </c>
      <c r="T129" s="137">
        <f>S129*H129</f>
        <v>0</v>
      </c>
      <c r="AR129" s="138" t="s">
        <v>127</v>
      </c>
      <c r="AT129" s="138" t="s">
        <v>123</v>
      </c>
      <c r="AU129" s="138" t="s">
        <v>119</v>
      </c>
      <c r="AY129" s="13" t="s">
        <v>120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3" t="s">
        <v>119</v>
      </c>
      <c r="BK129" s="139">
        <f>ROUND(I129*H129,2)</f>
        <v>0</v>
      </c>
      <c r="BL129" s="13" t="s">
        <v>127</v>
      </c>
      <c r="BM129" s="138" t="s">
        <v>135</v>
      </c>
    </row>
    <row r="130" spans="2:63" s="11" customFormat="1" ht="20.85" customHeight="1">
      <c r="B130" s="114"/>
      <c r="D130" s="115" t="s">
        <v>74</v>
      </c>
      <c r="E130" s="123" t="s">
        <v>136</v>
      </c>
      <c r="F130" s="123" t="s">
        <v>137</v>
      </c>
      <c r="J130" s="124">
        <f>BK130</f>
        <v>0</v>
      </c>
      <c r="L130" s="114"/>
      <c r="M130" s="118"/>
      <c r="P130" s="119">
        <f>SUM(P131:P134)</f>
        <v>0</v>
      </c>
      <c r="R130" s="119">
        <f>SUM(R131:R134)</f>
        <v>0</v>
      </c>
      <c r="T130" s="120">
        <f>SUM(T131:T134)</f>
        <v>0</v>
      </c>
      <c r="AR130" s="115" t="s">
        <v>119</v>
      </c>
      <c r="AT130" s="121" t="s">
        <v>74</v>
      </c>
      <c r="AU130" s="121" t="s">
        <v>119</v>
      </c>
      <c r="AY130" s="115" t="s">
        <v>120</v>
      </c>
      <c r="BK130" s="122">
        <f>SUM(BK131:BK134)</f>
        <v>0</v>
      </c>
    </row>
    <row r="131" spans="2:65" s="1" customFormat="1" ht="16.5" customHeight="1">
      <c r="B131" s="125"/>
      <c r="C131" s="126" t="s">
        <v>138</v>
      </c>
      <c r="D131" s="126" t="s">
        <v>123</v>
      </c>
      <c r="E131" s="127" t="s">
        <v>139</v>
      </c>
      <c r="F131" s="128" t="s">
        <v>140</v>
      </c>
      <c r="G131" s="129" t="s">
        <v>141</v>
      </c>
      <c r="H131" s="130">
        <v>1</v>
      </c>
      <c r="I131" s="131"/>
      <c r="J131" s="131">
        <f>ROUND(I131*H131,2)</f>
        <v>0</v>
      </c>
      <c r="K131" s="132"/>
      <c r="L131" s="133"/>
      <c r="M131" s="134" t="s">
        <v>1</v>
      </c>
      <c r="N131" s="135" t="s">
        <v>41</v>
      </c>
      <c r="O131" s="136">
        <v>0</v>
      </c>
      <c r="P131" s="136">
        <f>O131*H131</f>
        <v>0</v>
      </c>
      <c r="Q131" s="136">
        <v>0</v>
      </c>
      <c r="R131" s="136">
        <f>Q131*H131</f>
        <v>0</v>
      </c>
      <c r="S131" s="136">
        <v>0</v>
      </c>
      <c r="T131" s="137">
        <f>S131*H131</f>
        <v>0</v>
      </c>
      <c r="AR131" s="138" t="s">
        <v>127</v>
      </c>
      <c r="AT131" s="138" t="s">
        <v>123</v>
      </c>
      <c r="AU131" s="138" t="s">
        <v>132</v>
      </c>
      <c r="AY131" s="13" t="s">
        <v>120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3" t="s">
        <v>119</v>
      </c>
      <c r="BK131" s="139">
        <f>ROUND(I131*H131,2)</f>
        <v>0</v>
      </c>
      <c r="BL131" s="13" t="s">
        <v>127</v>
      </c>
      <c r="BM131" s="138" t="s">
        <v>142</v>
      </c>
    </row>
    <row r="132" spans="2:47" s="1" customFormat="1" ht="12">
      <c r="B132" s="25"/>
      <c r="D132" s="140" t="s">
        <v>143</v>
      </c>
      <c r="F132" s="141" t="s">
        <v>144</v>
      </c>
      <c r="L132" s="25"/>
      <c r="M132" s="142"/>
      <c r="T132" s="49"/>
      <c r="AT132" s="13" t="s">
        <v>143</v>
      </c>
      <c r="AU132" s="13" t="s">
        <v>132</v>
      </c>
    </row>
    <row r="133" spans="2:65" s="1" customFormat="1" ht="16.5" customHeight="1">
      <c r="B133" s="125"/>
      <c r="C133" s="126" t="s">
        <v>145</v>
      </c>
      <c r="D133" s="126" t="s">
        <v>123</v>
      </c>
      <c r="E133" s="127" t="s">
        <v>146</v>
      </c>
      <c r="F133" s="128" t="s">
        <v>147</v>
      </c>
      <c r="G133" s="129" t="s">
        <v>148</v>
      </c>
      <c r="H133" s="130">
        <v>1</v>
      </c>
      <c r="I133" s="131"/>
      <c r="J133" s="131">
        <f>ROUND(I133*H133,2)</f>
        <v>0</v>
      </c>
      <c r="K133" s="132"/>
      <c r="L133" s="133"/>
      <c r="M133" s="134" t="s">
        <v>1</v>
      </c>
      <c r="N133" s="135" t="s">
        <v>41</v>
      </c>
      <c r="O133" s="136">
        <v>0</v>
      </c>
      <c r="P133" s="136">
        <f>O133*H133</f>
        <v>0</v>
      </c>
      <c r="Q133" s="136">
        <v>0</v>
      </c>
      <c r="R133" s="136">
        <f>Q133*H133</f>
        <v>0</v>
      </c>
      <c r="S133" s="136">
        <v>0</v>
      </c>
      <c r="T133" s="137">
        <f>S133*H133</f>
        <v>0</v>
      </c>
      <c r="AR133" s="138" t="s">
        <v>127</v>
      </c>
      <c r="AT133" s="138" t="s">
        <v>123</v>
      </c>
      <c r="AU133" s="138" t="s">
        <v>132</v>
      </c>
      <c r="AY133" s="13" t="s">
        <v>120</v>
      </c>
      <c r="BE133" s="139">
        <f>IF(N133="základní",J133,0)</f>
        <v>0</v>
      </c>
      <c r="BF133" s="139">
        <f>IF(N133="snížená",J133,0)</f>
        <v>0</v>
      </c>
      <c r="BG133" s="139">
        <f>IF(N133="zákl. přenesená",J133,0)</f>
        <v>0</v>
      </c>
      <c r="BH133" s="139">
        <f>IF(N133="sníž. přenesená",J133,0)</f>
        <v>0</v>
      </c>
      <c r="BI133" s="139">
        <f>IF(N133="nulová",J133,0)</f>
        <v>0</v>
      </c>
      <c r="BJ133" s="13" t="s">
        <v>119</v>
      </c>
      <c r="BK133" s="139">
        <f>ROUND(I133*H133,2)</f>
        <v>0</v>
      </c>
      <c r="BL133" s="13" t="s">
        <v>127</v>
      </c>
      <c r="BM133" s="138" t="s">
        <v>149</v>
      </c>
    </row>
    <row r="134" spans="2:47" s="1" customFormat="1" ht="12">
      <c r="B134" s="25"/>
      <c r="D134" s="140" t="s">
        <v>143</v>
      </c>
      <c r="F134" s="141" t="s">
        <v>147</v>
      </c>
      <c r="L134" s="25"/>
      <c r="M134" s="142"/>
      <c r="T134" s="49"/>
      <c r="AT134" s="13" t="s">
        <v>143</v>
      </c>
      <c r="AU134" s="13" t="s">
        <v>132</v>
      </c>
    </row>
    <row r="135" spans="2:63" s="11" customFormat="1" ht="22.9" customHeight="1">
      <c r="B135" s="114"/>
      <c r="D135" s="115" t="s">
        <v>74</v>
      </c>
      <c r="E135" s="123" t="s">
        <v>150</v>
      </c>
      <c r="F135" s="123" t="s">
        <v>151</v>
      </c>
      <c r="J135" s="124">
        <f>BK135</f>
        <v>0</v>
      </c>
      <c r="L135" s="114"/>
      <c r="M135" s="118"/>
      <c r="P135" s="119">
        <f>SUM(P136:P141)</f>
        <v>0</v>
      </c>
      <c r="R135" s="119">
        <f>SUM(R136:R141)</f>
        <v>0</v>
      </c>
      <c r="T135" s="120">
        <f>SUM(T136:T141)</f>
        <v>0</v>
      </c>
      <c r="AR135" s="115" t="s">
        <v>119</v>
      </c>
      <c r="AT135" s="121" t="s">
        <v>74</v>
      </c>
      <c r="AU135" s="121" t="s">
        <v>83</v>
      </c>
      <c r="AY135" s="115" t="s">
        <v>120</v>
      </c>
      <c r="BK135" s="122">
        <f>SUM(BK136:BK141)</f>
        <v>0</v>
      </c>
    </row>
    <row r="136" spans="2:65" s="1" customFormat="1" ht="16.5" customHeight="1">
      <c r="B136" s="125"/>
      <c r="C136" s="126" t="s">
        <v>152</v>
      </c>
      <c r="D136" s="126" t="s">
        <v>123</v>
      </c>
      <c r="E136" s="127" t="s">
        <v>153</v>
      </c>
      <c r="F136" s="128" t="s">
        <v>154</v>
      </c>
      <c r="G136" s="129" t="s">
        <v>155</v>
      </c>
      <c r="H136" s="130">
        <v>30</v>
      </c>
      <c r="I136" s="131"/>
      <c r="J136" s="131">
        <f>ROUND(I136*H136,2)</f>
        <v>0</v>
      </c>
      <c r="K136" s="132"/>
      <c r="L136" s="133"/>
      <c r="M136" s="134" t="s">
        <v>1</v>
      </c>
      <c r="N136" s="135" t="s">
        <v>41</v>
      </c>
      <c r="O136" s="136">
        <v>0</v>
      </c>
      <c r="P136" s="136">
        <f>O136*H136</f>
        <v>0</v>
      </c>
      <c r="Q136" s="136">
        <v>0</v>
      </c>
      <c r="R136" s="136">
        <f>Q136*H136</f>
        <v>0</v>
      </c>
      <c r="S136" s="136">
        <v>0</v>
      </c>
      <c r="T136" s="137">
        <f>S136*H136</f>
        <v>0</v>
      </c>
      <c r="AR136" s="138" t="s">
        <v>127</v>
      </c>
      <c r="AT136" s="138" t="s">
        <v>123</v>
      </c>
      <c r="AU136" s="138" t="s">
        <v>119</v>
      </c>
      <c r="AY136" s="13" t="s">
        <v>120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3" t="s">
        <v>119</v>
      </c>
      <c r="BK136" s="139">
        <f>ROUND(I136*H136,2)</f>
        <v>0</v>
      </c>
      <c r="BL136" s="13" t="s">
        <v>127</v>
      </c>
      <c r="BM136" s="138" t="s">
        <v>156</v>
      </c>
    </row>
    <row r="137" spans="2:47" s="1" customFormat="1" ht="12">
      <c r="B137" s="25"/>
      <c r="D137" s="140" t="s">
        <v>143</v>
      </c>
      <c r="F137" s="141" t="s">
        <v>154</v>
      </c>
      <c r="L137" s="25"/>
      <c r="M137" s="142"/>
      <c r="T137" s="49"/>
      <c r="AT137" s="13" t="s">
        <v>143</v>
      </c>
      <c r="AU137" s="13" t="s">
        <v>119</v>
      </c>
    </row>
    <row r="138" spans="2:65" s="1" customFormat="1" ht="16.5" customHeight="1">
      <c r="B138" s="125"/>
      <c r="C138" s="126" t="s">
        <v>157</v>
      </c>
      <c r="D138" s="126" t="s">
        <v>123</v>
      </c>
      <c r="E138" s="127" t="s">
        <v>158</v>
      </c>
      <c r="F138" s="128" t="s">
        <v>159</v>
      </c>
      <c r="G138" s="129" t="s">
        <v>155</v>
      </c>
      <c r="H138" s="130">
        <v>80</v>
      </c>
      <c r="I138" s="131"/>
      <c r="J138" s="131">
        <f>ROUND(I138*H138,2)</f>
        <v>0</v>
      </c>
      <c r="K138" s="132"/>
      <c r="L138" s="133"/>
      <c r="M138" s="134" t="s">
        <v>1</v>
      </c>
      <c r="N138" s="135" t="s">
        <v>41</v>
      </c>
      <c r="O138" s="136">
        <v>0</v>
      </c>
      <c r="P138" s="136">
        <f>O138*H138</f>
        <v>0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AR138" s="138" t="s">
        <v>127</v>
      </c>
      <c r="AT138" s="138" t="s">
        <v>123</v>
      </c>
      <c r="AU138" s="138" t="s">
        <v>119</v>
      </c>
      <c r="AY138" s="13" t="s">
        <v>120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3" t="s">
        <v>119</v>
      </c>
      <c r="BK138" s="139">
        <f>ROUND(I138*H138,2)</f>
        <v>0</v>
      </c>
      <c r="BL138" s="13" t="s">
        <v>127</v>
      </c>
      <c r="BM138" s="138" t="s">
        <v>160</v>
      </c>
    </row>
    <row r="139" spans="2:47" s="1" customFormat="1" ht="12">
      <c r="B139" s="25"/>
      <c r="D139" s="140" t="s">
        <v>143</v>
      </c>
      <c r="F139" s="141" t="s">
        <v>159</v>
      </c>
      <c r="L139" s="25"/>
      <c r="M139" s="142"/>
      <c r="T139" s="49"/>
      <c r="AT139" s="13" t="s">
        <v>143</v>
      </c>
      <c r="AU139" s="13" t="s">
        <v>119</v>
      </c>
    </row>
    <row r="140" spans="2:65" s="1" customFormat="1" ht="16.5" customHeight="1">
      <c r="B140" s="125"/>
      <c r="C140" s="126" t="s">
        <v>161</v>
      </c>
      <c r="D140" s="126" t="s">
        <v>123</v>
      </c>
      <c r="E140" s="127" t="s">
        <v>162</v>
      </c>
      <c r="F140" s="128" t="s">
        <v>163</v>
      </c>
      <c r="G140" s="129" t="s">
        <v>155</v>
      </c>
      <c r="H140" s="130">
        <v>100</v>
      </c>
      <c r="I140" s="131"/>
      <c r="J140" s="131">
        <f>ROUND(I140*H140,2)</f>
        <v>0</v>
      </c>
      <c r="K140" s="132"/>
      <c r="L140" s="133"/>
      <c r="M140" s="134" t="s">
        <v>1</v>
      </c>
      <c r="N140" s="135" t="s">
        <v>41</v>
      </c>
      <c r="O140" s="136">
        <v>0</v>
      </c>
      <c r="P140" s="136">
        <f>O140*H140</f>
        <v>0</v>
      </c>
      <c r="Q140" s="136">
        <v>0</v>
      </c>
      <c r="R140" s="136">
        <f>Q140*H140</f>
        <v>0</v>
      </c>
      <c r="S140" s="136">
        <v>0</v>
      </c>
      <c r="T140" s="137">
        <f>S140*H140</f>
        <v>0</v>
      </c>
      <c r="AR140" s="138" t="s">
        <v>127</v>
      </c>
      <c r="AT140" s="138" t="s">
        <v>123</v>
      </c>
      <c r="AU140" s="138" t="s">
        <v>119</v>
      </c>
      <c r="AY140" s="13" t="s">
        <v>120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3" t="s">
        <v>119</v>
      </c>
      <c r="BK140" s="139">
        <f>ROUND(I140*H140,2)</f>
        <v>0</v>
      </c>
      <c r="BL140" s="13" t="s">
        <v>127</v>
      </c>
      <c r="BM140" s="138" t="s">
        <v>164</v>
      </c>
    </row>
    <row r="141" spans="2:47" s="1" customFormat="1" ht="12">
      <c r="B141" s="25"/>
      <c r="D141" s="140" t="s">
        <v>143</v>
      </c>
      <c r="F141" s="141" t="s">
        <v>163</v>
      </c>
      <c r="L141" s="25"/>
      <c r="M141" s="142"/>
      <c r="T141" s="49"/>
      <c r="AT141" s="13" t="s">
        <v>143</v>
      </c>
      <c r="AU141" s="13" t="s">
        <v>119</v>
      </c>
    </row>
    <row r="142" spans="2:63" s="11" customFormat="1" ht="22.9" customHeight="1">
      <c r="B142" s="114"/>
      <c r="D142" s="115" t="s">
        <v>74</v>
      </c>
      <c r="E142" s="123" t="s">
        <v>165</v>
      </c>
      <c r="F142" s="123" t="s">
        <v>166</v>
      </c>
      <c r="J142" s="124">
        <f>BK142</f>
        <v>0</v>
      </c>
      <c r="L142" s="114"/>
      <c r="M142" s="118"/>
      <c r="P142" s="119">
        <f>SUM(P143:P148)</f>
        <v>0</v>
      </c>
      <c r="R142" s="119">
        <f>SUM(R143:R148)</f>
        <v>0</v>
      </c>
      <c r="T142" s="120">
        <f>SUM(T143:T148)</f>
        <v>0</v>
      </c>
      <c r="AR142" s="115" t="s">
        <v>119</v>
      </c>
      <c r="AT142" s="121" t="s">
        <v>74</v>
      </c>
      <c r="AU142" s="121" t="s">
        <v>83</v>
      </c>
      <c r="AY142" s="115" t="s">
        <v>120</v>
      </c>
      <c r="BK142" s="122">
        <f>SUM(BK143:BK148)</f>
        <v>0</v>
      </c>
    </row>
    <row r="143" spans="2:65" s="1" customFormat="1" ht="16.5" customHeight="1">
      <c r="B143" s="125"/>
      <c r="C143" s="126" t="s">
        <v>167</v>
      </c>
      <c r="D143" s="126" t="s">
        <v>123</v>
      </c>
      <c r="E143" s="127" t="s">
        <v>168</v>
      </c>
      <c r="F143" s="128" t="s">
        <v>169</v>
      </c>
      <c r="G143" s="129" t="s">
        <v>170</v>
      </c>
      <c r="H143" s="130">
        <v>40</v>
      </c>
      <c r="I143" s="131"/>
      <c r="J143" s="131">
        <f>ROUND(I143*H143,2)</f>
        <v>0</v>
      </c>
      <c r="K143" s="132"/>
      <c r="L143" s="133"/>
      <c r="M143" s="134" t="s">
        <v>1</v>
      </c>
      <c r="N143" s="135" t="s">
        <v>41</v>
      </c>
      <c r="O143" s="136">
        <v>0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127</v>
      </c>
      <c r="AT143" s="138" t="s">
        <v>123</v>
      </c>
      <c r="AU143" s="138" t="s">
        <v>119</v>
      </c>
      <c r="AY143" s="13" t="s">
        <v>120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3" t="s">
        <v>119</v>
      </c>
      <c r="BK143" s="139">
        <f>ROUND(I143*H143,2)</f>
        <v>0</v>
      </c>
      <c r="BL143" s="13" t="s">
        <v>127</v>
      </c>
      <c r="BM143" s="138" t="s">
        <v>171</v>
      </c>
    </row>
    <row r="144" spans="2:47" s="1" customFormat="1" ht="12">
      <c r="B144" s="25"/>
      <c r="D144" s="140" t="s">
        <v>143</v>
      </c>
      <c r="F144" s="141" t="s">
        <v>169</v>
      </c>
      <c r="L144" s="25"/>
      <c r="M144" s="142"/>
      <c r="T144" s="49"/>
      <c r="AT144" s="13" t="s">
        <v>143</v>
      </c>
      <c r="AU144" s="13" t="s">
        <v>119</v>
      </c>
    </row>
    <row r="145" spans="2:65" s="1" customFormat="1" ht="16.5" customHeight="1">
      <c r="B145" s="125"/>
      <c r="C145" s="126" t="s">
        <v>172</v>
      </c>
      <c r="D145" s="126" t="s">
        <v>123</v>
      </c>
      <c r="E145" s="127" t="s">
        <v>173</v>
      </c>
      <c r="F145" s="128" t="s">
        <v>174</v>
      </c>
      <c r="G145" s="129" t="s">
        <v>155</v>
      </c>
      <c r="H145" s="130">
        <v>1480</v>
      </c>
      <c r="I145" s="131"/>
      <c r="J145" s="131">
        <f>ROUND(I145*H145,2)</f>
        <v>0</v>
      </c>
      <c r="K145" s="132"/>
      <c r="L145" s="133"/>
      <c r="M145" s="134" t="s">
        <v>1</v>
      </c>
      <c r="N145" s="135" t="s">
        <v>41</v>
      </c>
      <c r="O145" s="136">
        <v>0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127</v>
      </c>
      <c r="AT145" s="138" t="s">
        <v>123</v>
      </c>
      <c r="AU145" s="138" t="s">
        <v>119</v>
      </c>
      <c r="AY145" s="13" t="s">
        <v>120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3" t="s">
        <v>119</v>
      </c>
      <c r="BK145" s="139">
        <f>ROUND(I145*H145,2)</f>
        <v>0</v>
      </c>
      <c r="BL145" s="13" t="s">
        <v>127</v>
      </c>
      <c r="BM145" s="138" t="s">
        <v>175</v>
      </c>
    </row>
    <row r="146" spans="2:47" s="1" customFormat="1" ht="12">
      <c r="B146" s="25"/>
      <c r="D146" s="140" t="s">
        <v>143</v>
      </c>
      <c r="F146" s="141" t="s">
        <v>174</v>
      </c>
      <c r="L146" s="25"/>
      <c r="M146" s="142"/>
      <c r="T146" s="49"/>
      <c r="AT146" s="13" t="s">
        <v>143</v>
      </c>
      <c r="AU146" s="13" t="s">
        <v>119</v>
      </c>
    </row>
    <row r="147" spans="2:65" s="1" customFormat="1" ht="16.5" customHeight="1">
      <c r="B147" s="125"/>
      <c r="C147" s="126" t="s">
        <v>176</v>
      </c>
      <c r="D147" s="126" t="s">
        <v>123</v>
      </c>
      <c r="E147" s="127" t="s">
        <v>177</v>
      </c>
      <c r="F147" s="128" t="s">
        <v>178</v>
      </c>
      <c r="G147" s="129" t="s">
        <v>155</v>
      </c>
      <c r="H147" s="130">
        <v>1460</v>
      </c>
      <c r="I147" s="131"/>
      <c r="J147" s="131">
        <f>ROUND(I147*H147,2)</f>
        <v>0</v>
      </c>
      <c r="K147" s="132"/>
      <c r="L147" s="133"/>
      <c r="M147" s="134" t="s">
        <v>1</v>
      </c>
      <c r="N147" s="135" t="s">
        <v>41</v>
      </c>
      <c r="O147" s="136">
        <v>0</v>
      </c>
      <c r="P147" s="136">
        <f>O147*H147</f>
        <v>0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AR147" s="138" t="s">
        <v>127</v>
      </c>
      <c r="AT147" s="138" t="s">
        <v>123</v>
      </c>
      <c r="AU147" s="138" t="s">
        <v>119</v>
      </c>
      <c r="AY147" s="13" t="s">
        <v>120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3" t="s">
        <v>119</v>
      </c>
      <c r="BK147" s="139">
        <f>ROUND(I147*H147,2)</f>
        <v>0</v>
      </c>
      <c r="BL147" s="13" t="s">
        <v>127</v>
      </c>
      <c r="BM147" s="138" t="s">
        <v>179</v>
      </c>
    </row>
    <row r="148" spans="2:47" s="1" customFormat="1" ht="12">
      <c r="B148" s="25"/>
      <c r="D148" s="140" t="s">
        <v>143</v>
      </c>
      <c r="F148" s="141" t="s">
        <v>178</v>
      </c>
      <c r="L148" s="25"/>
      <c r="M148" s="142"/>
      <c r="T148" s="49"/>
      <c r="AT148" s="13" t="s">
        <v>143</v>
      </c>
      <c r="AU148" s="13" t="s">
        <v>119</v>
      </c>
    </row>
    <row r="149" spans="2:63" s="11" customFormat="1" ht="22.9" customHeight="1">
      <c r="B149" s="114"/>
      <c r="D149" s="115" t="s">
        <v>74</v>
      </c>
      <c r="E149" s="123" t="s">
        <v>180</v>
      </c>
      <c r="F149" s="123" t="s">
        <v>181</v>
      </c>
      <c r="J149" s="124">
        <f>BK149</f>
        <v>0</v>
      </c>
      <c r="L149" s="114"/>
      <c r="M149" s="118"/>
      <c r="P149" s="119">
        <f>SUM(P150:P173)</f>
        <v>0</v>
      </c>
      <c r="R149" s="119">
        <f>SUM(R150:R173)</f>
        <v>0</v>
      </c>
      <c r="T149" s="120">
        <f>SUM(T150:T173)</f>
        <v>0</v>
      </c>
      <c r="AR149" s="115" t="s">
        <v>119</v>
      </c>
      <c r="AT149" s="121" t="s">
        <v>74</v>
      </c>
      <c r="AU149" s="121" t="s">
        <v>83</v>
      </c>
      <c r="AY149" s="115" t="s">
        <v>120</v>
      </c>
      <c r="BK149" s="122">
        <f>SUM(BK150:BK173)</f>
        <v>0</v>
      </c>
    </row>
    <row r="150" spans="2:65" s="1" customFormat="1" ht="24.2" customHeight="1">
      <c r="B150" s="125"/>
      <c r="C150" s="126" t="s">
        <v>8</v>
      </c>
      <c r="D150" s="126" t="s">
        <v>123</v>
      </c>
      <c r="E150" s="127" t="s">
        <v>182</v>
      </c>
      <c r="F150" s="128" t="s">
        <v>183</v>
      </c>
      <c r="G150" s="129" t="s">
        <v>126</v>
      </c>
      <c r="H150" s="130">
        <v>1</v>
      </c>
      <c r="I150" s="131"/>
      <c r="J150" s="131">
        <f>ROUND(I150*H150,2)</f>
        <v>0</v>
      </c>
      <c r="K150" s="132"/>
      <c r="L150" s="133"/>
      <c r="M150" s="134" t="s">
        <v>1</v>
      </c>
      <c r="N150" s="135" t="s">
        <v>41</v>
      </c>
      <c r="O150" s="136">
        <v>0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127</v>
      </c>
      <c r="AT150" s="138" t="s">
        <v>123</v>
      </c>
      <c r="AU150" s="138" t="s">
        <v>119</v>
      </c>
      <c r="AY150" s="13" t="s">
        <v>120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3" t="s">
        <v>119</v>
      </c>
      <c r="BK150" s="139">
        <f>ROUND(I150*H150,2)</f>
        <v>0</v>
      </c>
      <c r="BL150" s="13" t="s">
        <v>127</v>
      </c>
      <c r="BM150" s="138" t="s">
        <v>184</v>
      </c>
    </row>
    <row r="151" spans="2:47" s="1" customFormat="1" ht="12">
      <c r="B151" s="25"/>
      <c r="D151" s="140" t="s">
        <v>143</v>
      </c>
      <c r="F151" s="141" t="s">
        <v>183</v>
      </c>
      <c r="L151" s="25"/>
      <c r="M151" s="142"/>
      <c r="T151" s="49"/>
      <c r="AT151" s="13" t="s">
        <v>143</v>
      </c>
      <c r="AU151" s="13" t="s">
        <v>119</v>
      </c>
    </row>
    <row r="152" spans="2:65" s="1" customFormat="1" ht="16.5" customHeight="1">
      <c r="B152" s="125"/>
      <c r="C152" s="126" t="s">
        <v>185</v>
      </c>
      <c r="D152" s="126" t="s">
        <v>123</v>
      </c>
      <c r="E152" s="127" t="s">
        <v>186</v>
      </c>
      <c r="F152" s="128" t="s">
        <v>187</v>
      </c>
      <c r="G152" s="129" t="s">
        <v>126</v>
      </c>
      <c r="H152" s="130">
        <v>1</v>
      </c>
      <c r="I152" s="131"/>
      <c r="J152" s="131">
        <f>ROUND(I152*H152,2)</f>
        <v>0</v>
      </c>
      <c r="K152" s="132"/>
      <c r="L152" s="133"/>
      <c r="M152" s="134" t="s">
        <v>1</v>
      </c>
      <c r="N152" s="135" t="s">
        <v>41</v>
      </c>
      <c r="O152" s="136">
        <v>0</v>
      </c>
      <c r="P152" s="136">
        <f>O152*H152</f>
        <v>0</v>
      </c>
      <c r="Q152" s="136">
        <v>0</v>
      </c>
      <c r="R152" s="136">
        <f>Q152*H152</f>
        <v>0</v>
      </c>
      <c r="S152" s="136">
        <v>0</v>
      </c>
      <c r="T152" s="137">
        <f>S152*H152</f>
        <v>0</v>
      </c>
      <c r="AR152" s="138" t="s">
        <v>127</v>
      </c>
      <c r="AT152" s="138" t="s">
        <v>123</v>
      </c>
      <c r="AU152" s="138" t="s">
        <v>119</v>
      </c>
      <c r="AY152" s="13" t="s">
        <v>120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3" t="s">
        <v>119</v>
      </c>
      <c r="BK152" s="139">
        <f>ROUND(I152*H152,2)</f>
        <v>0</v>
      </c>
      <c r="BL152" s="13" t="s">
        <v>127</v>
      </c>
      <c r="BM152" s="138" t="s">
        <v>188</v>
      </c>
    </row>
    <row r="153" spans="2:47" s="1" customFormat="1" ht="12">
      <c r="B153" s="25"/>
      <c r="D153" s="140" t="s">
        <v>143</v>
      </c>
      <c r="F153" s="141" t="s">
        <v>187</v>
      </c>
      <c r="L153" s="25"/>
      <c r="M153" s="142"/>
      <c r="T153" s="49"/>
      <c r="AT153" s="13" t="s">
        <v>143</v>
      </c>
      <c r="AU153" s="13" t="s">
        <v>119</v>
      </c>
    </row>
    <row r="154" spans="2:65" s="1" customFormat="1" ht="16.5" customHeight="1">
      <c r="B154" s="125"/>
      <c r="C154" s="126" t="s">
        <v>189</v>
      </c>
      <c r="D154" s="126" t="s">
        <v>123</v>
      </c>
      <c r="E154" s="127" t="s">
        <v>190</v>
      </c>
      <c r="F154" s="128" t="s">
        <v>191</v>
      </c>
      <c r="G154" s="129" t="s">
        <v>126</v>
      </c>
      <c r="H154" s="130">
        <v>12</v>
      </c>
      <c r="I154" s="131"/>
      <c r="J154" s="131">
        <f>ROUND(I154*H154,2)</f>
        <v>0</v>
      </c>
      <c r="K154" s="132"/>
      <c r="L154" s="133"/>
      <c r="M154" s="134" t="s">
        <v>1</v>
      </c>
      <c r="N154" s="135" t="s">
        <v>41</v>
      </c>
      <c r="O154" s="136">
        <v>0</v>
      </c>
      <c r="P154" s="136">
        <f>O154*H154</f>
        <v>0</v>
      </c>
      <c r="Q154" s="136">
        <v>0</v>
      </c>
      <c r="R154" s="136">
        <f>Q154*H154</f>
        <v>0</v>
      </c>
      <c r="S154" s="136">
        <v>0</v>
      </c>
      <c r="T154" s="137">
        <f>S154*H154</f>
        <v>0</v>
      </c>
      <c r="AR154" s="138" t="s">
        <v>127</v>
      </c>
      <c r="AT154" s="138" t="s">
        <v>123</v>
      </c>
      <c r="AU154" s="138" t="s">
        <v>119</v>
      </c>
      <c r="AY154" s="13" t="s">
        <v>120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3" t="s">
        <v>119</v>
      </c>
      <c r="BK154" s="139">
        <f>ROUND(I154*H154,2)</f>
        <v>0</v>
      </c>
      <c r="BL154" s="13" t="s">
        <v>127</v>
      </c>
      <c r="BM154" s="138" t="s">
        <v>192</v>
      </c>
    </row>
    <row r="155" spans="2:47" s="1" customFormat="1" ht="12">
      <c r="B155" s="25"/>
      <c r="D155" s="140" t="s">
        <v>143</v>
      </c>
      <c r="F155" s="141" t="s">
        <v>191</v>
      </c>
      <c r="L155" s="25"/>
      <c r="M155" s="142"/>
      <c r="T155" s="49"/>
      <c r="AT155" s="13" t="s">
        <v>143</v>
      </c>
      <c r="AU155" s="13" t="s">
        <v>119</v>
      </c>
    </row>
    <row r="156" spans="2:65" s="1" customFormat="1" ht="16.5" customHeight="1">
      <c r="B156" s="125"/>
      <c r="C156" s="126" t="s">
        <v>193</v>
      </c>
      <c r="D156" s="126" t="s">
        <v>123</v>
      </c>
      <c r="E156" s="127" t="s">
        <v>194</v>
      </c>
      <c r="F156" s="128" t="s">
        <v>195</v>
      </c>
      <c r="G156" s="129" t="s">
        <v>126</v>
      </c>
      <c r="H156" s="130">
        <v>46</v>
      </c>
      <c r="I156" s="131"/>
      <c r="J156" s="131">
        <f>ROUND(I156*H156,2)</f>
        <v>0</v>
      </c>
      <c r="K156" s="132"/>
      <c r="L156" s="133"/>
      <c r="M156" s="134" t="s">
        <v>1</v>
      </c>
      <c r="N156" s="135" t="s">
        <v>41</v>
      </c>
      <c r="O156" s="136">
        <v>0</v>
      </c>
      <c r="P156" s="136">
        <f>O156*H156</f>
        <v>0</v>
      </c>
      <c r="Q156" s="136">
        <v>0</v>
      </c>
      <c r="R156" s="136">
        <f>Q156*H156</f>
        <v>0</v>
      </c>
      <c r="S156" s="136">
        <v>0</v>
      </c>
      <c r="T156" s="137">
        <f>S156*H156</f>
        <v>0</v>
      </c>
      <c r="AR156" s="138" t="s">
        <v>127</v>
      </c>
      <c r="AT156" s="138" t="s">
        <v>123</v>
      </c>
      <c r="AU156" s="138" t="s">
        <v>119</v>
      </c>
      <c r="AY156" s="13" t="s">
        <v>120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3" t="s">
        <v>119</v>
      </c>
      <c r="BK156" s="139">
        <f>ROUND(I156*H156,2)</f>
        <v>0</v>
      </c>
      <c r="BL156" s="13" t="s">
        <v>127</v>
      </c>
      <c r="BM156" s="138" t="s">
        <v>196</v>
      </c>
    </row>
    <row r="157" spans="2:47" s="1" customFormat="1" ht="12">
      <c r="B157" s="25"/>
      <c r="D157" s="140" t="s">
        <v>143</v>
      </c>
      <c r="F157" s="141" t="s">
        <v>195</v>
      </c>
      <c r="L157" s="25"/>
      <c r="M157" s="142"/>
      <c r="T157" s="49"/>
      <c r="AT157" s="13" t="s">
        <v>143</v>
      </c>
      <c r="AU157" s="13" t="s">
        <v>119</v>
      </c>
    </row>
    <row r="158" spans="2:65" s="1" customFormat="1" ht="16.5" customHeight="1">
      <c r="B158" s="125"/>
      <c r="C158" s="126" t="s">
        <v>197</v>
      </c>
      <c r="D158" s="126" t="s">
        <v>123</v>
      </c>
      <c r="E158" s="127" t="s">
        <v>198</v>
      </c>
      <c r="F158" s="128" t="s">
        <v>199</v>
      </c>
      <c r="G158" s="129" t="s">
        <v>126</v>
      </c>
      <c r="H158" s="130">
        <v>2</v>
      </c>
      <c r="I158" s="131"/>
      <c r="J158" s="131">
        <f>ROUND(I158*H158,2)</f>
        <v>0</v>
      </c>
      <c r="K158" s="132"/>
      <c r="L158" s="133"/>
      <c r="M158" s="134" t="s">
        <v>1</v>
      </c>
      <c r="N158" s="135" t="s">
        <v>41</v>
      </c>
      <c r="O158" s="136">
        <v>0</v>
      </c>
      <c r="P158" s="136">
        <f>O158*H158</f>
        <v>0</v>
      </c>
      <c r="Q158" s="136">
        <v>0</v>
      </c>
      <c r="R158" s="136">
        <f>Q158*H158</f>
        <v>0</v>
      </c>
      <c r="S158" s="136">
        <v>0</v>
      </c>
      <c r="T158" s="137">
        <f>S158*H158</f>
        <v>0</v>
      </c>
      <c r="AR158" s="138" t="s">
        <v>127</v>
      </c>
      <c r="AT158" s="138" t="s">
        <v>123</v>
      </c>
      <c r="AU158" s="138" t="s">
        <v>119</v>
      </c>
      <c r="AY158" s="13" t="s">
        <v>120</v>
      </c>
      <c r="BE158" s="139">
        <f>IF(N158="základní",J158,0)</f>
        <v>0</v>
      </c>
      <c r="BF158" s="139">
        <f>IF(N158="snížená",J158,0)</f>
        <v>0</v>
      </c>
      <c r="BG158" s="139">
        <f>IF(N158="zákl. přenesená",J158,0)</f>
        <v>0</v>
      </c>
      <c r="BH158" s="139">
        <f>IF(N158="sníž. přenesená",J158,0)</f>
        <v>0</v>
      </c>
      <c r="BI158" s="139">
        <f>IF(N158="nulová",J158,0)</f>
        <v>0</v>
      </c>
      <c r="BJ158" s="13" t="s">
        <v>119</v>
      </c>
      <c r="BK158" s="139">
        <f>ROUND(I158*H158,2)</f>
        <v>0</v>
      </c>
      <c r="BL158" s="13" t="s">
        <v>127</v>
      </c>
      <c r="BM158" s="138" t="s">
        <v>200</v>
      </c>
    </row>
    <row r="159" spans="2:47" s="1" customFormat="1" ht="12">
      <c r="B159" s="25"/>
      <c r="D159" s="140" t="s">
        <v>143</v>
      </c>
      <c r="F159" s="141" t="s">
        <v>199</v>
      </c>
      <c r="L159" s="25"/>
      <c r="M159" s="142"/>
      <c r="T159" s="49"/>
      <c r="AT159" s="13" t="s">
        <v>143</v>
      </c>
      <c r="AU159" s="13" t="s">
        <v>119</v>
      </c>
    </row>
    <row r="160" spans="2:65" s="1" customFormat="1" ht="16.5" customHeight="1">
      <c r="B160" s="125"/>
      <c r="C160" s="126" t="s">
        <v>201</v>
      </c>
      <c r="D160" s="126" t="s">
        <v>123</v>
      </c>
      <c r="E160" s="127" t="s">
        <v>202</v>
      </c>
      <c r="F160" s="128" t="s">
        <v>203</v>
      </c>
      <c r="G160" s="129" t="s">
        <v>126</v>
      </c>
      <c r="H160" s="130">
        <v>88</v>
      </c>
      <c r="I160" s="131"/>
      <c r="J160" s="131">
        <f>ROUND(I160*H160,2)</f>
        <v>0</v>
      </c>
      <c r="K160" s="132"/>
      <c r="L160" s="133"/>
      <c r="M160" s="134" t="s">
        <v>1</v>
      </c>
      <c r="N160" s="135" t="s">
        <v>41</v>
      </c>
      <c r="O160" s="136">
        <v>0</v>
      </c>
      <c r="P160" s="136">
        <f>O160*H160</f>
        <v>0</v>
      </c>
      <c r="Q160" s="136">
        <v>0</v>
      </c>
      <c r="R160" s="136">
        <f>Q160*H160</f>
        <v>0</v>
      </c>
      <c r="S160" s="136">
        <v>0</v>
      </c>
      <c r="T160" s="137">
        <f>S160*H160</f>
        <v>0</v>
      </c>
      <c r="AR160" s="138" t="s">
        <v>127</v>
      </c>
      <c r="AT160" s="138" t="s">
        <v>123</v>
      </c>
      <c r="AU160" s="138" t="s">
        <v>119</v>
      </c>
      <c r="AY160" s="13" t="s">
        <v>120</v>
      </c>
      <c r="BE160" s="139">
        <f>IF(N160="základní",J160,0)</f>
        <v>0</v>
      </c>
      <c r="BF160" s="139">
        <f>IF(N160="snížená",J160,0)</f>
        <v>0</v>
      </c>
      <c r="BG160" s="139">
        <f>IF(N160="zákl. přenesená",J160,0)</f>
        <v>0</v>
      </c>
      <c r="BH160" s="139">
        <f>IF(N160="sníž. přenesená",J160,0)</f>
        <v>0</v>
      </c>
      <c r="BI160" s="139">
        <f>IF(N160="nulová",J160,0)</f>
        <v>0</v>
      </c>
      <c r="BJ160" s="13" t="s">
        <v>119</v>
      </c>
      <c r="BK160" s="139">
        <f>ROUND(I160*H160,2)</f>
        <v>0</v>
      </c>
      <c r="BL160" s="13" t="s">
        <v>127</v>
      </c>
      <c r="BM160" s="138" t="s">
        <v>204</v>
      </c>
    </row>
    <row r="161" spans="2:47" s="1" customFormat="1" ht="12">
      <c r="B161" s="25"/>
      <c r="D161" s="140" t="s">
        <v>143</v>
      </c>
      <c r="F161" s="141" t="s">
        <v>203</v>
      </c>
      <c r="L161" s="25"/>
      <c r="M161" s="142"/>
      <c r="T161" s="49"/>
      <c r="AT161" s="13" t="s">
        <v>143</v>
      </c>
      <c r="AU161" s="13" t="s">
        <v>119</v>
      </c>
    </row>
    <row r="162" spans="2:65" s="1" customFormat="1" ht="16.5" customHeight="1">
      <c r="B162" s="125"/>
      <c r="C162" s="126" t="s">
        <v>205</v>
      </c>
      <c r="D162" s="126" t="s">
        <v>123</v>
      </c>
      <c r="E162" s="127" t="s">
        <v>206</v>
      </c>
      <c r="F162" s="128" t="s">
        <v>207</v>
      </c>
      <c r="G162" s="129" t="s">
        <v>126</v>
      </c>
      <c r="H162" s="130">
        <v>6</v>
      </c>
      <c r="I162" s="131"/>
      <c r="J162" s="131">
        <f>ROUND(I162*H162,2)</f>
        <v>0</v>
      </c>
      <c r="K162" s="132"/>
      <c r="L162" s="133"/>
      <c r="M162" s="134" t="s">
        <v>1</v>
      </c>
      <c r="N162" s="135" t="s">
        <v>41</v>
      </c>
      <c r="O162" s="136">
        <v>0</v>
      </c>
      <c r="P162" s="136">
        <f>O162*H162</f>
        <v>0</v>
      </c>
      <c r="Q162" s="136">
        <v>0</v>
      </c>
      <c r="R162" s="136">
        <f>Q162*H162</f>
        <v>0</v>
      </c>
      <c r="S162" s="136">
        <v>0</v>
      </c>
      <c r="T162" s="137">
        <f>S162*H162</f>
        <v>0</v>
      </c>
      <c r="AR162" s="138" t="s">
        <v>127</v>
      </c>
      <c r="AT162" s="138" t="s">
        <v>123</v>
      </c>
      <c r="AU162" s="138" t="s">
        <v>119</v>
      </c>
      <c r="AY162" s="13" t="s">
        <v>120</v>
      </c>
      <c r="BE162" s="139">
        <f>IF(N162="základní",J162,0)</f>
        <v>0</v>
      </c>
      <c r="BF162" s="139">
        <f>IF(N162="snížená",J162,0)</f>
        <v>0</v>
      </c>
      <c r="BG162" s="139">
        <f>IF(N162="zákl. přenesená",J162,0)</f>
        <v>0</v>
      </c>
      <c r="BH162" s="139">
        <f>IF(N162="sníž. přenesená",J162,0)</f>
        <v>0</v>
      </c>
      <c r="BI162" s="139">
        <f>IF(N162="nulová",J162,0)</f>
        <v>0</v>
      </c>
      <c r="BJ162" s="13" t="s">
        <v>119</v>
      </c>
      <c r="BK162" s="139">
        <f>ROUND(I162*H162,2)</f>
        <v>0</v>
      </c>
      <c r="BL162" s="13" t="s">
        <v>127</v>
      </c>
      <c r="BM162" s="138" t="s">
        <v>208</v>
      </c>
    </row>
    <row r="163" spans="2:47" s="1" customFormat="1" ht="12">
      <c r="B163" s="25"/>
      <c r="D163" s="140" t="s">
        <v>143</v>
      </c>
      <c r="F163" s="141" t="s">
        <v>207</v>
      </c>
      <c r="L163" s="25"/>
      <c r="M163" s="142"/>
      <c r="T163" s="49"/>
      <c r="AT163" s="13" t="s">
        <v>143</v>
      </c>
      <c r="AU163" s="13" t="s">
        <v>119</v>
      </c>
    </row>
    <row r="164" spans="2:65" s="1" customFormat="1" ht="16.5" customHeight="1">
      <c r="B164" s="125"/>
      <c r="C164" s="126" t="s">
        <v>209</v>
      </c>
      <c r="D164" s="126" t="s">
        <v>123</v>
      </c>
      <c r="E164" s="127" t="s">
        <v>210</v>
      </c>
      <c r="F164" s="128" t="s">
        <v>211</v>
      </c>
      <c r="G164" s="129" t="s">
        <v>126</v>
      </c>
      <c r="H164" s="130">
        <v>80</v>
      </c>
      <c r="I164" s="131"/>
      <c r="J164" s="131">
        <f>ROUND(I164*H164,2)</f>
        <v>0</v>
      </c>
      <c r="K164" s="132"/>
      <c r="L164" s="133"/>
      <c r="M164" s="134" t="s">
        <v>1</v>
      </c>
      <c r="N164" s="135" t="s">
        <v>41</v>
      </c>
      <c r="O164" s="136">
        <v>0</v>
      </c>
      <c r="P164" s="136">
        <f>O164*H164</f>
        <v>0</v>
      </c>
      <c r="Q164" s="136">
        <v>0</v>
      </c>
      <c r="R164" s="136">
        <f>Q164*H164</f>
        <v>0</v>
      </c>
      <c r="S164" s="136">
        <v>0</v>
      </c>
      <c r="T164" s="137">
        <f>S164*H164</f>
        <v>0</v>
      </c>
      <c r="AR164" s="138" t="s">
        <v>127</v>
      </c>
      <c r="AT164" s="138" t="s">
        <v>123</v>
      </c>
      <c r="AU164" s="138" t="s">
        <v>119</v>
      </c>
      <c r="AY164" s="13" t="s">
        <v>120</v>
      </c>
      <c r="BE164" s="139">
        <f>IF(N164="základní",J164,0)</f>
        <v>0</v>
      </c>
      <c r="BF164" s="139">
        <f>IF(N164="snížená",J164,0)</f>
        <v>0</v>
      </c>
      <c r="BG164" s="139">
        <f>IF(N164="zákl. přenesená",J164,0)</f>
        <v>0</v>
      </c>
      <c r="BH164" s="139">
        <f>IF(N164="sníž. přenesená",J164,0)</f>
        <v>0</v>
      </c>
      <c r="BI164" s="139">
        <f>IF(N164="nulová",J164,0)</f>
        <v>0</v>
      </c>
      <c r="BJ164" s="13" t="s">
        <v>119</v>
      </c>
      <c r="BK164" s="139">
        <f>ROUND(I164*H164,2)</f>
        <v>0</v>
      </c>
      <c r="BL164" s="13" t="s">
        <v>127</v>
      </c>
      <c r="BM164" s="138" t="s">
        <v>212</v>
      </c>
    </row>
    <row r="165" spans="2:47" s="1" customFormat="1" ht="12">
      <c r="B165" s="25"/>
      <c r="D165" s="140" t="s">
        <v>143</v>
      </c>
      <c r="F165" s="141" t="s">
        <v>211</v>
      </c>
      <c r="L165" s="25"/>
      <c r="M165" s="142"/>
      <c r="T165" s="49"/>
      <c r="AT165" s="13" t="s">
        <v>143</v>
      </c>
      <c r="AU165" s="13" t="s">
        <v>119</v>
      </c>
    </row>
    <row r="166" spans="2:65" s="1" customFormat="1" ht="16.5" customHeight="1">
      <c r="B166" s="125"/>
      <c r="C166" s="126" t="s">
        <v>213</v>
      </c>
      <c r="D166" s="126" t="s">
        <v>123</v>
      </c>
      <c r="E166" s="127" t="s">
        <v>214</v>
      </c>
      <c r="F166" s="128" t="s">
        <v>215</v>
      </c>
      <c r="G166" s="129" t="s">
        <v>126</v>
      </c>
      <c r="H166" s="130">
        <v>3</v>
      </c>
      <c r="I166" s="131"/>
      <c r="J166" s="131">
        <f>ROUND(I166*H166,2)</f>
        <v>0</v>
      </c>
      <c r="K166" s="132"/>
      <c r="L166" s="133"/>
      <c r="M166" s="134" t="s">
        <v>1</v>
      </c>
      <c r="N166" s="135" t="s">
        <v>41</v>
      </c>
      <c r="O166" s="136">
        <v>0</v>
      </c>
      <c r="P166" s="136">
        <f>O166*H166</f>
        <v>0</v>
      </c>
      <c r="Q166" s="136">
        <v>0</v>
      </c>
      <c r="R166" s="136">
        <f>Q166*H166</f>
        <v>0</v>
      </c>
      <c r="S166" s="136">
        <v>0</v>
      </c>
      <c r="T166" s="137">
        <f>S166*H166</f>
        <v>0</v>
      </c>
      <c r="AR166" s="138" t="s">
        <v>127</v>
      </c>
      <c r="AT166" s="138" t="s">
        <v>123</v>
      </c>
      <c r="AU166" s="138" t="s">
        <v>119</v>
      </c>
      <c r="AY166" s="13" t="s">
        <v>120</v>
      </c>
      <c r="BE166" s="139">
        <f>IF(N166="základní",J166,0)</f>
        <v>0</v>
      </c>
      <c r="BF166" s="139">
        <f>IF(N166="snížená",J166,0)</f>
        <v>0</v>
      </c>
      <c r="BG166" s="139">
        <f>IF(N166="zákl. přenesená",J166,0)</f>
        <v>0</v>
      </c>
      <c r="BH166" s="139">
        <f>IF(N166="sníž. přenesená",J166,0)</f>
        <v>0</v>
      </c>
      <c r="BI166" s="139">
        <f>IF(N166="nulová",J166,0)</f>
        <v>0</v>
      </c>
      <c r="BJ166" s="13" t="s">
        <v>119</v>
      </c>
      <c r="BK166" s="139">
        <f>ROUND(I166*H166,2)</f>
        <v>0</v>
      </c>
      <c r="BL166" s="13" t="s">
        <v>127</v>
      </c>
      <c r="BM166" s="138" t="s">
        <v>216</v>
      </c>
    </row>
    <row r="167" spans="2:47" s="1" customFormat="1" ht="12">
      <c r="B167" s="25"/>
      <c r="D167" s="140" t="s">
        <v>143</v>
      </c>
      <c r="F167" s="141" t="s">
        <v>215</v>
      </c>
      <c r="L167" s="25"/>
      <c r="M167" s="142"/>
      <c r="T167" s="49"/>
      <c r="AT167" s="13" t="s">
        <v>143</v>
      </c>
      <c r="AU167" s="13" t="s">
        <v>119</v>
      </c>
    </row>
    <row r="168" spans="2:65" s="1" customFormat="1" ht="16.5" customHeight="1">
      <c r="B168" s="125"/>
      <c r="C168" s="126" t="s">
        <v>217</v>
      </c>
      <c r="D168" s="126" t="s">
        <v>123</v>
      </c>
      <c r="E168" s="127" t="s">
        <v>218</v>
      </c>
      <c r="F168" s="128" t="s">
        <v>219</v>
      </c>
      <c r="G168" s="129" t="s">
        <v>126</v>
      </c>
      <c r="H168" s="130">
        <v>1</v>
      </c>
      <c r="I168" s="131"/>
      <c r="J168" s="131">
        <f>ROUND(I168*H168,2)</f>
        <v>0</v>
      </c>
      <c r="K168" s="132"/>
      <c r="L168" s="133"/>
      <c r="M168" s="134" t="s">
        <v>1</v>
      </c>
      <c r="N168" s="135" t="s">
        <v>41</v>
      </c>
      <c r="O168" s="136">
        <v>0</v>
      </c>
      <c r="P168" s="136">
        <f>O168*H168</f>
        <v>0</v>
      </c>
      <c r="Q168" s="136">
        <v>0</v>
      </c>
      <c r="R168" s="136">
        <f>Q168*H168</f>
        <v>0</v>
      </c>
      <c r="S168" s="136">
        <v>0</v>
      </c>
      <c r="T168" s="137">
        <f>S168*H168</f>
        <v>0</v>
      </c>
      <c r="AR168" s="138" t="s">
        <v>127</v>
      </c>
      <c r="AT168" s="138" t="s">
        <v>123</v>
      </c>
      <c r="AU168" s="138" t="s">
        <v>119</v>
      </c>
      <c r="AY168" s="13" t="s">
        <v>120</v>
      </c>
      <c r="BE168" s="139">
        <f>IF(N168="základní",J168,0)</f>
        <v>0</v>
      </c>
      <c r="BF168" s="139">
        <f>IF(N168="snížená",J168,0)</f>
        <v>0</v>
      </c>
      <c r="BG168" s="139">
        <f>IF(N168="zákl. přenesená",J168,0)</f>
        <v>0</v>
      </c>
      <c r="BH168" s="139">
        <f>IF(N168="sníž. přenesená",J168,0)</f>
        <v>0</v>
      </c>
      <c r="BI168" s="139">
        <f>IF(N168="nulová",J168,0)</f>
        <v>0</v>
      </c>
      <c r="BJ168" s="13" t="s">
        <v>119</v>
      </c>
      <c r="BK168" s="139">
        <f>ROUND(I168*H168,2)</f>
        <v>0</v>
      </c>
      <c r="BL168" s="13" t="s">
        <v>127</v>
      </c>
      <c r="BM168" s="138" t="s">
        <v>220</v>
      </c>
    </row>
    <row r="169" spans="2:47" s="1" customFormat="1" ht="12">
      <c r="B169" s="25"/>
      <c r="D169" s="140" t="s">
        <v>143</v>
      </c>
      <c r="F169" s="141" t="s">
        <v>219</v>
      </c>
      <c r="L169" s="25"/>
      <c r="M169" s="142"/>
      <c r="T169" s="49"/>
      <c r="AT169" s="13" t="s">
        <v>143</v>
      </c>
      <c r="AU169" s="13" t="s">
        <v>119</v>
      </c>
    </row>
    <row r="170" spans="2:65" s="1" customFormat="1" ht="16.5" customHeight="1">
      <c r="B170" s="125"/>
      <c r="C170" s="126" t="s">
        <v>221</v>
      </c>
      <c r="D170" s="126" t="s">
        <v>123</v>
      </c>
      <c r="E170" s="127" t="s">
        <v>222</v>
      </c>
      <c r="F170" s="128" t="s">
        <v>223</v>
      </c>
      <c r="G170" s="129" t="s">
        <v>126</v>
      </c>
      <c r="H170" s="130">
        <v>28</v>
      </c>
      <c r="I170" s="131"/>
      <c r="J170" s="131">
        <f>ROUND(I170*H170,2)</f>
        <v>0</v>
      </c>
      <c r="K170" s="132"/>
      <c r="L170" s="133"/>
      <c r="M170" s="134" t="s">
        <v>1</v>
      </c>
      <c r="N170" s="135" t="s">
        <v>41</v>
      </c>
      <c r="O170" s="136">
        <v>0</v>
      </c>
      <c r="P170" s="136">
        <f>O170*H170</f>
        <v>0</v>
      </c>
      <c r="Q170" s="136">
        <v>0</v>
      </c>
      <c r="R170" s="136">
        <f>Q170*H170</f>
        <v>0</v>
      </c>
      <c r="S170" s="136">
        <v>0</v>
      </c>
      <c r="T170" s="137">
        <f>S170*H170</f>
        <v>0</v>
      </c>
      <c r="AR170" s="138" t="s">
        <v>127</v>
      </c>
      <c r="AT170" s="138" t="s">
        <v>123</v>
      </c>
      <c r="AU170" s="138" t="s">
        <v>119</v>
      </c>
      <c r="AY170" s="13" t="s">
        <v>120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3" t="s">
        <v>119</v>
      </c>
      <c r="BK170" s="139">
        <f>ROUND(I170*H170,2)</f>
        <v>0</v>
      </c>
      <c r="BL170" s="13" t="s">
        <v>127</v>
      </c>
      <c r="BM170" s="138" t="s">
        <v>224</v>
      </c>
    </row>
    <row r="171" spans="2:47" s="1" customFormat="1" ht="12">
      <c r="B171" s="25"/>
      <c r="D171" s="140" t="s">
        <v>143</v>
      </c>
      <c r="F171" s="141" t="s">
        <v>223</v>
      </c>
      <c r="L171" s="25"/>
      <c r="M171" s="142"/>
      <c r="T171" s="49"/>
      <c r="AT171" s="13" t="s">
        <v>143</v>
      </c>
      <c r="AU171" s="13" t="s">
        <v>119</v>
      </c>
    </row>
    <row r="172" spans="2:65" s="1" customFormat="1" ht="16.5" customHeight="1">
      <c r="B172" s="125"/>
      <c r="C172" s="126" t="s">
        <v>225</v>
      </c>
      <c r="D172" s="126" t="s">
        <v>123</v>
      </c>
      <c r="E172" s="127" t="s">
        <v>226</v>
      </c>
      <c r="F172" s="128" t="s">
        <v>227</v>
      </c>
      <c r="G172" s="129" t="s">
        <v>126</v>
      </c>
      <c r="H172" s="130">
        <v>2</v>
      </c>
      <c r="I172" s="131"/>
      <c r="J172" s="131">
        <f>ROUND(I172*H172,2)</f>
        <v>0</v>
      </c>
      <c r="K172" s="132"/>
      <c r="L172" s="133"/>
      <c r="M172" s="134" t="s">
        <v>1</v>
      </c>
      <c r="N172" s="135" t="s">
        <v>41</v>
      </c>
      <c r="O172" s="136">
        <v>0</v>
      </c>
      <c r="P172" s="136">
        <f>O172*H172</f>
        <v>0</v>
      </c>
      <c r="Q172" s="136">
        <v>0</v>
      </c>
      <c r="R172" s="136">
        <f>Q172*H172</f>
        <v>0</v>
      </c>
      <c r="S172" s="136">
        <v>0</v>
      </c>
      <c r="T172" s="137">
        <f>S172*H172</f>
        <v>0</v>
      </c>
      <c r="AR172" s="138" t="s">
        <v>127</v>
      </c>
      <c r="AT172" s="138" t="s">
        <v>123</v>
      </c>
      <c r="AU172" s="138" t="s">
        <v>119</v>
      </c>
      <c r="AY172" s="13" t="s">
        <v>120</v>
      </c>
      <c r="BE172" s="139">
        <f>IF(N172="základní",J172,0)</f>
        <v>0</v>
      </c>
      <c r="BF172" s="139">
        <f>IF(N172="snížená",J172,0)</f>
        <v>0</v>
      </c>
      <c r="BG172" s="139">
        <f>IF(N172="zákl. přenesená",J172,0)</f>
        <v>0</v>
      </c>
      <c r="BH172" s="139">
        <f>IF(N172="sníž. přenesená",J172,0)</f>
        <v>0</v>
      </c>
      <c r="BI172" s="139">
        <f>IF(N172="nulová",J172,0)</f>
        <v>0</v>
      </c>
      <c r="BJ172" s="13" t="s">
        <v>119</v>
      </c>
      <c r="BK172" s="139">
        <f>ROUND(I172*H172,2)</f>
        <v>0</v>
      </c>
      <c r="BL172" s="13" t="s">
        <v>127</v>
      </c>
      <c r="BM172" s="138" t="s">
        <v>228</v>
      </c>
    </row>
    <row r="173" spans="2:47" s="1" customFormat="1" ht="12">
      <c r="B173" s="25"/>
      <c r="D173" s="140" t="s">
        <v>143</v>
      </c>
      <c r="F173" s="141" t="s">
        <v>227</v>
      </c>
      <c r="L173" s="25"/>
      <c r="M173" s="142"/>
      <c r="T173" s="49"/>
      <c r="AT173" s="13" t="s">
        <v>143</v>
      </c>
      <c r="AU173" s="13" t="s">
        <v>119</v>
      </c>
    </row>
    <row r="174" spans="2:63" s="11" customFormat="1" ht="22.9" customHeight="1">
      <c r="B174" s="114"/>
      <c r="D174" s="115" t="s">
        <v>74</v>
      </c>
      <c r="E174" s="123" t="s">
        <v>229</v>
      </c>
      <c r="F174" s="123" t="s">
        <v>230</v>
      </c>
      <c r="J174" s="124">
        <f>BK174</f>
        <v>0</v>
      </c>
      <c r="L174" s="114"/>
      <c r="M174" s="118"/>
      <c r="P174" s="119">
        <f>SUM(P175:P178)</f>
        <v>0</v>
      </c>
      <c r="R174" s="119">
        <f>SUM(R175:R178)</f>
        <v>0</v>
      </c>
      <c r="T174" s="120">
        <f>SUM(T175:T178)</f>
        <v>0</v>
      </c>
      <c r="AR174" s="115" t="s">
        <v>119</v>
      </c>
      <c r="AT174" s="121" t="s">
        <v>74</v>
      </c>
      <c r="AU174" s="121" t="s">
        <v>83</v>
      </c>
      <c r="AY174" s="115" t="s">
        <v>120</v>
      </c>
      <c r="BK174" s="122">
        <f>SUM(BK175:BK178)</f>
        <v>0</v>
      </c>
    </row>
    <row r="175" spans="2:65" s="1" customFormat="1" ht="16.5" customHeight="1">
      <c r="B175" s="125"/>
      <c r="C175" s="126" t="s">
        <v>231</v>
      </c>
      <c r="D175" s="126" t="s">
        <v>123</v>
      </c>
      <c r="E175" s="127" t="s">
        <v>232</v>
      </c>
      <c r="F175" s="128" t="s">
        <v>233</v>
      </c>
      <c r="G175" s="129" t="s">
        <v>126</v>
      </c>
      <c r="H175" s="130">
        <v>27</v>
      </c>
      <c r="I175" s="131"/>
      <c r="J175" s="131">
        <f>ROUND(I175*H175,2)</f>
        <v>0</v>
      </c>
      <c r="K175" s="132"/>
      <c r="L175" s="133"/>
      <c r="M175" s="134" t="s">
        <v>1</v>
      </c>
      <c r="N175" s="135" t="s">
        <v>41</v>
      </c>
      <c r="O175" s="136">
        <v>0</v>
      </c>
      <c r="P175" s="136">
        <f>O175*H175</f>
        <v>0</v>
      </c>
      <c r="Q175" s="136">
        <v>0</v>
      </c>
      <c r="R175" s="136">
        <f>Q175*H175</f>
        <v>0</v>
      </c>
      <c r="S175" s="136">
        <v>0</v>
      </c>
      <c r="T175" s="137">
        <f>S175*H175</f>
        <v>0</v>
      </c>
      <c r="AR175" s="138" t="s">
        <v>127</v>
      </c>
      <c r="AT175" s="138" t="s">
        <v>123</v>
      </c>
      <c r="AU175" s="138" t="s">
        <v>119</v>
      </c>
      <c r="AY175" s="13" t="s">
        <v>120</v>
      </c>
      <c r="BE175" s="139">
        <f>IF(N175="základní",J175,0)</f>
        <v>0</v>
      </c>
      <c r="BF175" s="139">
        <f>IF(N175="snížená",J175,0)</f>
        <v>0</v>
      </c>
      <c r="BG175" s="139">
        <f>IF(N175="zákl. přenesená",J175,0)</f>
        <v>0</v>
      </c>
      <c r="BH175" s="139">
        <f>IF(N175="sníž. přenesená",J175,0)</f>
        <v>0</v>
      </c>
      <c r="BI175" s="139">
        <f>IF(N175="nulová",J175,0)</f>
        <v>0</v>
      </c>
      <c r="BJ175" s="13" t="s">
        <v>119</v>
      </c>
      <c r="BK175" s="139">
        <f>ROUND(I175*H175,2)</f>
        <v>0</v>
      </c>
      <c r="BL175" s="13" t="s">
        <v>127</v>
      </c>
      <c r="BM175" s="138" t="s">
        <v>234</v>
      </c>
    </row>
    <row r="176" spans="2:47" s="1" customFormat="1" ht="12">
      <c r="B176" s="25"/>
      <c r="D176" s="140" t="s">
        <v>143</v>
      </c>
      <c r="F176" s="141" t="s">
        <v>233</v>
      </c>
      <c r="L176" s="25"/>
      <c r="M176" s="142"/>
      <c r="T176" s="49"/>
      <c r="AT176" s="13" t="s">
        <v>143</v>
      </c>
      <c r="AU176" s="13" t="s">
        <v>119</v>
      </c>
    </row>
    <row r="177" spans="2:65" s="1" customFormat="1" ht="16.5" customHeight="1">
      <c r="B177" s="125"/>
      <c r="C177" s="126" t="s">
        <v>235</v>
      </c>
      <c r="D177" s="126" t="s">
        <v>123</v>
      </c>
      <c r="E177" s="127" t="s">
        <v>236</v>
      </c>
      <c r="F177" s="128" t="s">
        <v>237</v>
      </c>
      <c r="G177" s="129" t="s">
        <v>126</v>
      </c>
      <c r="H177" s="130">
        <v>8</v>
      </c>
      <c r="I177" s="131"/>
      <c r="J177" s="131">
        <f>ROUND(I177*H177,2)</f>
        <v>0</v>
      </c>
      <c r="K177" s="132"/>
      <c r="L177" s="133"/>
      <c r="M177" s="134" t="s">
        <v>1</v>
      </c>
      <c r="N177" s="135" t="s">
        <v>41</v>
      </c>
      <c r="O177" s="136">
        <v>0</v>
      </c>
      <c r="P177" s="136">
        <f>O177*H177</f>
        <v>0</v>
      </c>
      <c r="Q177" s="136">
        <v>0</v>
      </c>
      <c r="R177" s="136">
        <f>Q177*H177</f>
        <v>0</v>
      </c>
      <c r="S177" s="136">
        <v>0</v>
      </c>
      <c r="T177" s="137">
        <f>S177*H177</f>
        <v>0</v>
      </c>
      <c r="AR177" s="138" t="s">
        <v>127</v>
      </c>
      <c r="AT177" s="138" t="s">
        <v>123</v>
      </c>
      <c r="AU177" s="138" t="s">
        <v>119</v>
      </c>
      <c r="AY177" s="13" t="s">
        <v>120</v>
      </c>
      <c r="BE177" s="139">
        <f>IF(N177="základní",J177,0)</f>
        <v>0</v>
      </c>
      <c r="BF177" s="139">
        <f>IF(N177="snížená",J177,0)</f>
        <v>0</v>
      </c>
      <c r="BG177" s="139">
        <f>IF(N177="zákl. přenesená",J177,0)</f>
        <v>0</v>
      </c>
      <c r="BH177" s="139">
        <f>IF(N177="sníž. přenesená",J177,0)</f>
        <v>0</v>
      </c>
      <c r="BI177" s="139">
        <f>IF(N177="nulová",J177,0)</f>
        <v>0</v>
      </c>
      <c r="BJ177" s="13" t="s">
        <v>119</v>
      </c>
      <c r="BK177" s="139">
        <f>ROUND(I177*H177,2)</f>
        <v>0</v>
      </c>
      <c r="BL177" s="13" t="s">
        <v>127</v>
      </c>
      <c r="BM177" s="138" t="s">
        <v>238</v>
      </c>
    </row>
    <row r="178" spans="2:47" s="1" customFormat="1" ht="12">
      <c r="B178" s="25"/>
      <c r="D178" s="140" t="s">
        <v>143</v>
      </c>
      <c r="F178" s="141" t="s">
        <v>237</v>
      </c>
      <c r="L178" s="25"/>
      <c r="M178" s="142"/>
      <c r="T178" s="49"/>
      <c r="AT178" s="13" t="s">
        <v>143</v>
      </c>
      <c r="AU178" s="13" t="s">
        <v>119</v>
      </c>
    </row>
    <row r="179" spans="2:63" s="11" customFormat="1" ht="22.9" customHeight="1">
      <c r="B179" s="114"/>
      <c r="D179" s="115" t="s">
        <v>74</v>
      </c>
      <c r="E179" s="123" t="s">
        <v>239</v>
      </c>
      <c r="F179" s="123" t="s">
        <v>240</v>
      </c>
      <c r="J179" s="124">
        <f>BK179</f>
        <v>0</v>
      </c>
      <c r="L179" s="114"/>
      <c r="M179" s="118"/>
      <c r="P179" s="119">
        <f>SUM(P180:P189)</f>
        <v>0</v>
      </c>
      <c r="R179" s="119">
        <f>SUM(R180:R189)</f>
        <v>0</v>
      </c>
      <c r="T179" s="120">
        <f>SUM(T180:T189)</f>
        <v>0</v>
      </c>
      <c r="AR179" s="115" t="s">
        <v>119</v>
      </c>
      <c r="AT179" s="121" t="s">
        <v>74</v>
      </c>
      <c r="AU179" s="121" t="s">
        <v>83</v>
      </c>
      <c r="AY179" s="115" t="s">
        <v>120</v>
      </c>
      <c r="BK179" s="122">
        <f>SUM(BK180:BK189)</f>
        <v>0</v>
      </c>
    </row>
    <row r="180" spans="2:65" s="1" customFormat="1" ht="16.5" customHeight="1">
      <c r="B180" s="125"/>
      <c r="C180" s="143" t="s">
        <v>241</v>
      </c>
      <c r="D180" s="143" t="s">
        <v>242</v>
      </c>
      <c r="E180" s="144" t="s">
        <v>243</v>
      </c>
      <c r="F180" s="145" t="s">
        <v>244</v>
      </c>
      <c r="G180" s="146" t="s">
        <v>245</v>
      </c>
      <c r="H180" s="147">
        <v>2</v>
      </c>
      <c r="I180" s="148"/>
      <c r="J180" s="148">
        <f>ROUND(I180*H180,2)</f>
        <v>0</v>
      </c>
      <c r="K180" s="149"/>
      <c r="L180" s="25"/>
      <c r="M180" s="150" t="s">
        <v>1</v>
      </c>
      <c r="N180" s="151" t="s">
        <v>41</v>
      </c>
      <c r="O180" s="136">
        <v>0</v>
      </c>
      <c r="P180" s="136">
        <f>O180*H180</f>
        <v>0</v>
      </c>
      <c r="Q180" s="136">
        <v>0</v>
      </c>
      <c r="R180" s="136">
        <f>Q180*H180</f>
        <v>0</v>
      </c>
      <c r="S180" s="136">
        <v>0</v>
      </c>
      <c r="T180" s="137">
        <f>S180*H180</f>
        <v>0</v>
      </c>
      <c r="AR180" s="138" t="s">
        <v>172</v>
      </c>
      <c r="AT180" s="138" t="s">
        <v>242</v>
      </c>
      <c r="AU180" s="138" t="s">
        <v>119</v>
      </c>
      <c r="AY180" s="13" t="s">
        <v>120</v>
      </c>
      <c r="BE180" s="139">
        <f>IF(N180="základní",J180,0)</f>
        <v>0</v>
      </c>
      <c r="BF180" s="139">
        <f>IF(N180="snížená",J180,0)</f>
        <v>0</v>
      </c>
      <c r="BG180" s="139">
        <f>IF(N180="zákl. přenesená",J180,0)</f>
        <v>0</v>
      </c>
      <c r="BH180" s="139">
        <f>IF(N180="sníž. přenesená",J180,0)</f>
        <v>0</v>
      </c>
      <c r="BI180" s="139">
        <f>IF(N180="nulová",J180,0)</f>
        <v>0</v>
      </c>
      <c r="BJ180" s="13" t="s">
        <v>119</v>
      </c>
      <c r="BK180" s="139">
        <f>ROUND(I180*H180,2)</f>
        <v>0</v>
      </c>
      <c r="BL180" s="13" t="s">
        <v>172</v>
      </c>
      <c r="BM180" s="138" t="s">
        <v>246</v>
      </c>
    </row>
    <row r="181" spans="2:47" s="1" customFormat="1" ht="12">
      <c r="B181" s="25"/>
      <c r="D181" s="140" t="s">
        <v>143</v>
      </c>
      <c r="F181" s="141" t="s">
        <v>244</v>
      </c>
      <c r="L181" s="25"/>
      <c r="M181" s="142"/>
      <c r="T181" s="49"/>
      <c r="AT181" s="13" t="s">
        <v>143</v>
      </c>
      <c r="AU181" s="13" t="s">
        <v>119</v>
      </c>
    </row>
    <row r="182" spans="2:65" s="1" customFormat="1" ht="16.5" customHeight="1">
      <c r="B182" s="125"/>
      <c r="C182" s="126" t="s">
        <v>247</v>
      </c>
      <c r="D182" s="126" t="s">
        <v>123</v>
      </c>
      <c r="E182" s="127" t="s">
        <v>248</v>
      </c>
      <c r="F182" s="128" t="s">
        <v>249</v>
      </c>
      <c r="G182" s="129" t="s">
        <v>126</v>
      </c>
      <c r="H182" s="130">
        <v>2</v>
      </c>
      <c r="I182" s="131"/>
      <c r="J182" s="131">
        <f>ROUND(I182*H182,2)</f>
        <v>0</v>
      </c>
      <c r="K182" s="132"/>
      <c r="L182" s="133"/>
      <c r="M182" s="134" t="s">
        <v>1</v>
      </c>
      <c r="N182" s="135" t="s">
        <v>41</v>
      </c>
      <c r="O182" s="136">
        <v>0</v>
      </c>
      <c r="P182" s="136">
        <f>O182*H182</f>
        <v>0</v>
      </c>
      <c r="Q182" s="136">
        <v>0</v>
      </c>
      <c r="R182" s="136">
        <f>Q182*H182</f>
        <v>0</v>
      </c>
      <c r="S182" s="136">
        <v>0</v>
      </c>
      <c r="T182" s="137">
        <f>S182*H182</f>
        <v>0</v>
      </c>
      <c r="AR182" s="138" t="s">
        <v>127</v>
      </c>
      <c r="AT182" s="138" t="s">
        <v>123</v>
      </c>
      <c r="AU182" s="138" t="s">
        <v>119</v>
      </c>
      <c r="AY182" s="13" t="s">
        <v>120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3" t="s">
        <v>119</v>
      </c>
      <c r="BK182" s="139">
        <f>ROUND(I182*H182,2)</f>
        <v>0</v>
      </c>
      <c r="BL182" s="13" t="s">
        <v>127</v>
      </c>
      <c r="BM182" s="138" t="s">
        <v>250</v>
      </c>
    </row>
    <row r="183" spans="2:47" s="1" customFormat="1" ht="12">
      <c r="B183" s="25"/>
      <c r="D183" s="140" t="s">
        <v>143</v>
      </c>
      <c r="F183" s="141" t="s">
        <v>249</v>
      </c>
      <c r="L183" s="25"/>
      <c r="M183" s="142"/>
      <c r="T183" s="49"/>
      <c r="AT183" s="13" t="s">
        <v>143</v>
      </c>
      <c r="AU183" s="13" t="s">
        <v>119</v>
      </c>
    </row>
    <row r="184" spans="2:65" s="1" customFormat="1" ht="16.5" customHeight="1">
      <c r="B184" s="125"/>
      <c r="C184" s="126" t="s">
        <v>251</v>
      </c>
      <c r="D184" s="126" t="s">
        <v>123</v>
      </c>
      <c r="E184" s="127" t="s">
        <v>252</v>
      </c>
      <c r="F184" s="128" t="s">
        <v>253</v>
      </c>
      <c r="G184" s="129" t="s">
        <v>155</v>
      </c>
      <c r="H184" s="130">
        <v>1600</v>
      </c>
      <c r="I184" s="131"/>
      <c r="J184" s="131">
        <f>ROUND(I184*H184,2)</f>
        <v>0</v>
      </c>
      <c r="K184" s="132"/>
      <c r="L184" s="133"/>
      <c r="M184" s="134" t="s">
        <v>1</v>
      </c>
      <c r="N184" s="135" t="s">
        <v>41</v>
      </c>
      <c r="O184" s="136">
        <v>0</v>
      </c>
      <c r="P184" s="136">
        <f>O184*H184</f>
        <v>0</v>
      </c>
      <c r="Q184" s="136">
        <v>0</v>
      </c>
      <c r="R184" s="136">
        <f>Q184*H184</f>
        <v>0</v>
      </c>
      <c r="S184" s="136">
        <v>0</v>
      </c>
      <c r="T184" s="137">
        <f>S184*H184</f>
        <v>0</v>
      </c>
      <c r="AR184" s="138" t="s">
        <v>127</v>
      </c>
      <c r="AT184" s="138" t="s">
        <v>123</v>
      </c>
      <c r="AU184" s="138" t="s">
        <v>119</v>
      </c>
      <c r="AY184" s="13" t="s">
        <v>120</v>
      </c>
      <c r="BE184" s="139">
        <f>IF(N184="základní",J184,0)</f>
        <v>0</v>
      </c>
      <c r="BF184" s="139">
        <f>IF(N184="snížená",J184,0)</f>
        <v>0</v>
      </c>
      <c r="BG184" s="139">
        <f>IF(N184="zákl. přenesená",J184,0)</f>
        <v>0</v>
      </c>
      <c r="BH184" s="139">
        <f>IF(N184="sníž. přenesená",J184,0)</f>
        <v>0</v>
      </c>
      <c r="BI184" s="139">
        <f>IF(N184="nulová",J184,0)</f>
        <v>0</v>
      </c>
      <c r="BJ184" s="13" t="s">
        <v>119</v>
      </c>
      <c r="BK184" s="139">
        <f>ROUND(I184*H184,2)</f>
        <v>0</v>
      </c>
      <c r="BL184" s="13" t="s">
        <v>127</v>
      </c>
      <c r="BM184" s="138" t="s">
        <v>254</v>
      </c>
    </row>
    <row r="185" spans="2:47" s="1" customFormat="1" ht="12">
      <c r="B185" s="25"/>
      <c r="D185" s="140" t="s">
        <v>143</v>
      </c>
      <c r="F185" s="141" t="s">
        <v>253</v>
      </c>
      <c r="L185" s="25"/>
      <c r="M185" s="142"/>
      <c r="T185" s="49"/>
      <c r="AT185" s="13" t="s">
        <v>143</v>
      </c>
      <c r="AU185" s="13" t="s">
        <v>119</v>
      </c>
    </row>
    <row r="186" spans="2:65" s="1" customFormat="1" ht="16.5" customHeight="1">
      <c r="B186" s="125"/>
      <c r="C186" s="126" t="s">
        <v>7</v>
      </c>
      <c r="D186" s="126" t="s">
        <v>123</v>
      </c>
      <c r="E186" s="127" t="s">
        <v>255</v>
      </c>
      <c r="F186" s="128" t="s">
        <v>256</v>
      </c>
      <c r="G186" s="129" t="s">
        <v>141</v>
      </c>
      <c r="H186" s="130">
        <v>1</v>
      </c>
      <c r="I186" s="131"/>
      <c r="J186" s="131">
        <f>ROUND(I186*H186,2)</f>
        <v>0</v>
      </c>
      <c r="K186" s="132"/>
      <c r="L186" s="133"/>
      <c r="M186" s="134" t="s">
        <v>1</v>
      </c>
      <c r="N186" s="135" t="s">
        <v>41</v>
      </c>
      <c r="O186" s="136">
        <v>0</v>
      </c>
      <c r="P186" s="136">
        <f>O186*H186</f>
        <v>0</v>
      </c>
      <c r="Q186" s="136">
        <v>0</v>
      </c>
      <c r="R186" s="136">
        <f>Q186*H186</f>
        <v>0</v>
      </c>
      <c r="S186" s="136">
        <v>0</v>
      </c>
      <c r="T186" s="137">
        <f>S186*H186</f>
        <v>0</v>
      </c>
      <c r="AR186" s="138" t="s">
        <v>127</v>
      </c>
      <c r="AT186" s="138" t="s">
        <v>123</v>
      </c>
      <c r="AU186" s="138" t="s">
        <v>119</v>
      </c>
      <c r="AY186" s="13" t="s">
        <v>120</v>
      </c>
      <c r="BE186" s="139">
        <f>IF(N186="základní",J186,0)</f>
        <v>0</v>
      </c>
      <c r="BF186" s="139">
        <f>IF(N186="snížená",J186,0)</f>
        <v>0</v>
      </c>
      <c r="BG186" s="139">
        <f>IF(N186="zákl. přenesená",J186,0)</f>
        <v>0</v>
      </c>
      <c r="BH186" s="139">
        <f>IF(N186="sníž. přenesená",J186,0)</f>
        <v>0</v>
      </c>
      <c r="BI186" s="139">
        <f>IF(N186="nulová",J186,0)</f>
        <v>0</v>
      </c>
      <c r="BJ186" s="13" t="s">
        <v>119</v>
      </c>
      <c r="BK186" s="139">
        <f>ROUND(I186*H186,2)</f>
        <v>0</v>
      </c>
      <c r="BL186" s="13" t="s">
        <v>127</v>
      </c>
      <c r="BM186" s="138" t="s">
        <v>257</v>
      </c>
    </row>
    <row r="187" spans="2:47" s="1" customFormat="1" ht="12">
      <c r="B187" s="25"/>
      <c r="D187" s="140" t="s">
        <v>143</v>
      </c>
      <c r="F187" s="141" t="s">
        <v>256</v>
      </c>
      <c r="L187" s="25"/>
      <c r="M187" s="142"/>
      <c r="T187" s="49"/>
      <c r="AT187" s="13" t="s">
        <v>143</v>
      </c>
      <c r="AU187" s="13" t="s">
        <v>119</v>
      </c>
    </row>
    <row r="188" spans="2:65" s="1" customFormat="1" ht="16.5" customHeight="1">
      <c r="B188" s="125"/>
      <c r="C188" s="126" t="s">
        <v>258</v>
      </c>
      <c r="D188" s="126" t="s">
        <v>123</v>
      </c>
      <c r="E188" s="127" t="s">
        <v>259</v>
      </c>
      <c r="F188" s="128" t="s">
        <v>260</v>
      </c>
      <c r="G188" s="129" t="s">
        <v>148</v>
      </c>
      <c r="H188" s="130">
        <v>1</v>
      </c>
      <c r="I188" s="131"/>
      <c r="J188" s="131">
        <f>ROUND(I188*H188,2)</f>
        <v>0</v>
      </c>
      <c r="K188" s="132"/>
      <c r="L188" s="133"/>
      <c r="M188" s="134" t="s">
        <v>1</v>
      </c>
      <c r="N188" s="135" t="s">
        <v>41</v>
      </c>
      <c r="O188" s="136">
        <v>0</v>
      </c>
      <c r="P188" s="136">
        <f>O188*H188</f>
        <v>0</v>
      </c>
      <c r="Q188" s="136">
        <v>0</v>
      </c>
      <c r="R188" s="136">
        <f>Q188*H188</f>
        <v>0</v>
      </c>
      <c r="S188" s="136">
        <v>0</v>
      </c>
      <c r="T188" s="137">
        <f>S188*H188</f>
        <v>0</v>
      </c>
      <c r="AR188" s="138" t="s">
        <v>127</v>
      </c>
      <c r="AT188" s="138" t="s">
        <v>123</v>
      </c>
      <c r="AU188" s="138" t="s">
        <v>119</v>
      </c>
      <c r="AY188" s="13" t="s">
        <v>120</v>
      </c>
      <c r="BE188" s="139">
        <f>IF(N188="základní",J188,0)</f>
        <v>0</v>
      </c>
      <c r="BF188" s="139">
        <f>IF(N188="snížená",J188,0)</f>
        <v>0</v>
      </c>
      <c r="BG188" s="139">
        <f>IF(N188="zákl. přenesená",J188,0)</f>
        <v>0</v>
      </c>
      <c r="BH188" s="139">
        <f>IF(N188="sníž. přenesená",J188,0)</f>
        <v>0</v>
      </c>
      <c r="BI188" s="139">
        <f>IF(N188="nulová",J188,0)</f>
        <v>0</v>
      </c>
      <c r="BJ188" s="13" t="s">
        <v>119</v>
      </c>
      <c r="BK188" s="139">
        <f>ROUND(I188*H188,2)</f>
        <v>0</v>
      </c>
      <c r="BL188" s="13" t="s">
        <v>127</v>
      </c>
      <c r="BM188" s="138" t="s">
        <v>261</v>
      </c>
    </row>
    <row r="189" spans="2:47" s="1" customFormat="1" ht="12">
      <c r="B189" s="25"/>
      <c r="D189" s="140" t="s">
        <v>143</v>
      </c>
      <c r="F189" s="141" t="s">
        <v>260</v>
      </c>
      <c r="L189" s="25"/>
      <c r="M189" s="152"/>
      <c r="N189" s="153"/>
      <c r="O189" s="153"/>
      <c r="P189" s="153"/>
      <c r="Q189" s="153"/>
      <c r="R189" s="153"/>
      <c r="S189" s="153"/>
      <c r="T189" s="154"/>
      <c r="AT189" s="13" t="s">
        <v>143</v>
      </c>
      <c r="AU189" s="13" t="s">
        <v>119</v>
      </c>
    </row>
    <row r="190" spans="2:12" s="1" customFormat="1" ht="6.95" customHeight="1">
      <c r="B190" s="37"/>
      <c r="C190" s="38"/>
      <c r="D190" s="38"/>
      <c r="E190" s="38"/>
      <c r="F190" s="38"/>
      <c r="G190" s="38"/>
      <c r="H190" s="38"/>
      <c r="I190" s="38"/>
      <c r="J190" s="38"/>
      <c r="K190" s="38"/>
      <c r="L190" s="25"/>
    </row>
  </sheetData>
  <autoFilter ref="C123:K18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36"/>
  <sheetViews>
    <sheetView showGridLines="0" workbookViewId="0" topLeftCell="A103">
      <selection activeCell="I127" sqref="I127:I23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55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3" t="s">
        <v>87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5" customHeight="1">
      <c r="B4" s="16"/>
      <c r="D4" s="17" t="s">
        <v>88</v>
      </c>
      <c r="L4" s="16"/>
      <c r="M4" s="81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190" t="str">
        <f>'Rekapitulace stavby'!K6</f>
        <v>Koniklec Suchomasty , Liteň - Projekt silnoproud, slaboproud</v>
      </c>
      <c r="F7" s="191"/>
      <c r="G7" s="191"/>
      <c r="H7" s="191"/>
      <c r="L7" s="16"/>
    </row>
    <row r="8" spans="2:12" s="1" customFormat="1" ht="12" customHeight="1">
      <c r="B8" s="25"/>
      <c r="D8" s="22" t="s">
        <v>89</v>
      </c>
      <c r="L8" s="25"/>
    </row>
    <row r="9" spans="2:12" s="1" customFormat="1" ht="30" customHeight="1">
      <c r="B9" s="25"/>
      <c r="E9" s="167" t="s">
        <v>262</v>
      </c>
      <c r="F9" s="189"/>
      <c r="G9" s="189"/>
      <c r="H9" s="189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2:12" s="1" customFormat="1" ht="12" customHeight="1">
      <c r="B12" s="25"/>
      <c r="D12" s="22" t="s">
        <v>18</v>
      </c>
      <c r="F12" s="20" t="s">
        <v>27</v>
      </c>
      <c r="I12" s="22" t="s">
        <v>20</v>
      </c>
      <c r="J12" s="45" t="str">
        <f>'Rekapitulace stavby'!AN8</f>
        <v>30. 9. 2023</v>
      </c>
      <c r="L12" s="25"/>
    </row>
    <row r="13" spans="2:12" s="1" customFormat="1" ht="10.9" customHeight="1">
      <c r="B13" s="25"/>
      <c r="L13" s="25"/>
    </row>
    <row r="14" spans="2:12" s="1" customFormat="1" ht="12" customHeight="1">
      <c r="B14" s="25"/>
      <c r="D14" s="22" t="s">
        <v>22</v>
      </c>
      <c r="I14" s="22" t="s">
        <v>23</v>
      </c>
      <c r="J14" s="20" t="str">
        <f>IF('Rekapitulace stavby'!AN10="","",'Rekapitulace stavby'!AN10)</f>
        <v>75009889</v>
      </c>
      <c r="L14" s="25"/>
    </row>
    <row r="15" spans="2:12" s="1" customFormat="1" ht="18" customHeight="1">
      <c r="B15" s="25"/>
      <c r="E15" s="20" t="str">
        <f>IF('Rekapitulace stavby'!E11="","",'Rekapitulace stavby'!E11)</f>
        <v>Koniklec Suchomasty</v>
      </c>
      <c r="I15" s="22" t="s">
        <v>25</v>
      </c>
      <c r="J15" s="20" t="str">
        <f>IF('Rekapitulace stavby'!AN11="","",'Rekapitulace stavby'!AN11)</f>
        <v/>
      </c>
      <c r="L15" s="25"/>
    </row>
    <row r="16" spans="2:12" s="1" customFormat="1" ht="6.95" customHeight="1">
      <c r="B16" s="25"/>
      <c r="L16" s="25"/>
    </row>
    <row r="17" spans="2:12" s="1" customFormat="1" ht="12" customHeight="1">
      <c r="B17" s="25"/>
      <c r="D17" s="22" t="s">
        <v>26</v>
      </c>
      <c r="I17" s="22" t="s">
        <v>23</v>
      </c>
      <c r="J17" s="20" t="str">
        <f>'Rekapitulace stavby'!AN13</f>
        <v/>
      </c>
      <c r="L17" s="25"/>
    </row>
    <row r="18" spans="2:12" s="1" customFormat="1" ht="18" customHeight="1">
      <c r="B18" s="25"/>
      <c r="E18" s="183" t="str">
        <f>'Rekapitulace stavby'!E14</f>
        <v xml:space="preserve"> </v>
      </c>
      <c r="F18" s="183"/>
      <c r="G18" s="183"/>
      <c r="H18" s="183"/>
      <c r="I18" s="22" t="s">
        <v>25</v>
      </c>
      <c r="J18" s="20" t="str">
        <f>'Rekapitulace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28</v>
      </c>
      <c r="I20" s="22" t="s">
        <v>23</v>
      </c>
      <c r="J20" s="20" t="str">
        <f>IF('Rekapitulace stavby'!AN16="","",'Rekapitulace stavby'!AN16)</f>
        <v/>
      </c>
      <c r="L20" s="25"/>
    </row>
    <row r="21" spans="2:12" s="1" customFormat="1" ht="18" customHeight="1">
      <c r="B21" s="25"/>
      <c r="E21" s="20" t="str">
        <f>IF('Rekapitulace stavby'!E17="","",'Rekapitulace stavby'!E17)</f>
        <v xml:space="preserve"> </v>
      </c>
      <c r="I21" s="22" t="s">
        <v>25</v>
      </c>
      <c r="J21" s="20" t="str">
        <f>IF('Rekapitulace stavby'!AN17="","",'Rekapitulace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23</v>
      </c>
      <c r="J23" s="20" t="str">
        <f>IF('Rekapitulace stavby'!AN19="","",'Rekapitulace stavby'!AN19)</f>
        <v>26865513</v>
      </c>
      <c r="L23" s="25"/>
    </row>
    <row r="24" spans="2:12" s="1" customFormat="1" ht="18" customHeight="1">
      <c r="B24" s="25"/>
      <c r="E24" s="20" t="str">
        <f>IF('Rekapitulace stavby'!E20="","",'Rekapitulace stavby'!E20)</f>
        <v>Chirana Technik s.r.o.</v>
      </c>
      <c r="I24" s="22" t="s">
        <v>25</v>
      </c>
      <c r="J24" s="20" t="str">
        <f>IF('Rekapitulace stavby'!AN20="","",'Rekapitulace stavby'!AN20)</f>
        <v>CZ26865513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34</v>
      </c>
      <c r="L26" s="25"/>
    </row>
    <row r="27" spans="2:12" s="7" customFormat="1" ht="16.5" customHeight="1">
      <c r="B27" s="82"/>
      <c r="E27" s="185" t="s">
        <v>1</v>
      </c>
      <c r="F27" s="185"/>
      <c r="G27" s="185"/>
      <c r="H27" s="185"/>
      <c r="L27" s="82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3" t="s">
        <v>35</v>
      </c>
      <c r="J30" s="59">
        <f>ROUND(J124,2)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37</v>
      </c>
      <c r="I32" s="28" t="s">
        <v>36</v>
      </c>
      <c r="J32" s="28" t="s">
        <v>38</v>
      </c>
      <c r="L32" s="25"/>
    </row>
    <row r="33" spans="2:12" s="1" customFormat="1" ht="14.45" customHeight="1">
      <c r="B33" s="25"/>
      <c r="D33" s="48" t="s">
        <v>39</v>
      </c>
      <c r="E33" s="22" t="s">
        <v>40</v>
      </c>
      <c r="F33" s="84">
        <f>ROUND((SUM(BE124:BE235)),2)</f>
        <v>0</v>
      </c>
      <c r="I33" s="85">
        <v>0.21</v>
      </c>
      <c r="J33" s="84">
        <f>ROUND(((SUM(BE124:BE235))*I33),2)</f>
        <v>0</v>
      </c>
      <c r="L33" s="25"/>
    </row>
    <row r="34" spans="2:12" s="1" customFormat="1" ht="14.45" customHeight="1">
      <c r="B34" s="25"/>
      <c r="E34" s="22" t="s">
        <v>41</v>
      </c>
      <c r="F34" s="84">
        <f>ROUND((SUM(BF124:BF235)),2)</f>
        <v>0</v>
      </c>
      <c r="I34" s="85">
        <v>0.15</v>
      </c>
      <c r="J34" s="84">
        <f>ROUND(((SUM(BF124:BF235))*I34),2)</f>
        <v>0</v>
      </c>
      <c r="L34" s="25"/>
    </row>
    <row r="35" spans="2:12" s="1" customFormat="1" ht="14.45" customHeight="1" hidden="1">
      <c r="B35" s="25"/>
      <c r="E35" s="22" t="s">
        <v>42</v>
      </c>
      <c r="F35" s="84">
        <f>ROUND((SUM(BG124:BG235)),2)</f>
        <v>0</v>
      </c>
      <c r="I35" s="85">
        <v>0.21</v>
      </c>
      <c r="J35" s="84">
        <f>0</f>
        <v>0</v>
      </c>
      <c r="L35" s="25"/>
    </row>
    <row r="36" spans="2:12" s="1" customFormat="1" ht="14.45" customHeight="1" hidden="1">
      <c r="B36" s="25"/>
      <c r="E36" s="22" t="s">
        <v>43</v>
      </c>
      <c r="F36" s="84">
        <f>ROUND((SUM(BH124:BH235)),2)</f>
        <v>0</v>
      </c>
      <c r="I36" s="85">
        <v>0.15</v>
      </c>
      <c r="J36" s="84">
        <f>0</f>
        <v>0</v>
      </c>
      <c r="L36" s="25"/>
    </row>
    <row r="37" spans="2:12" s="1" customFormat="1" ht="14.45" customHeight="1" hidden="1">
      <c r="B37" s="25"/>
      <c r="E37" s="22" t="s">
        <v>44</v>
      </c>
      <c r="F37" s="84">
        <f>ROUND((SUM(BI124:BI235)),2)</f>
        <v>0</v>
      </c>
      <c r="I37" s="85">
        <v>0</v>
      </c>
      <c r="J37" s="84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6"/>
      <c r="D39" s="87" t="s">
        <v>45</v>
      </c>
      <c r="E39" s="50"/>
      <c r="F39" s="50"/>
      <c r="G39" s="88" t="s">
        <v>46</v>
      </c>
      <c r="H39" s="89" t="s">
        <v>47</v>
      </c>
      <c r="I39" s="50"/>
      <c r="J39" s="90">
        <f>SUM(J30:J37)</f>
        <v>0</v>
      </c>
      <c r="K39" s="91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48</v>
      </c>
      <c r="E50" s="35"/>
      <c r="F50" s="35"/>
      <c r="G50" s="34" t="s">
        <v>49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50</v>
      </c>
      <c r="E61" s="27"/>
      <c r="F61" s="92" t="s">
        <v>51</v>
      </c>
      <c r="G61" s="36" t="s">
        <v>50</v>
      </c>
      <c r="H61" s="27"/>
      <c r="I61" s="27"/>
      <c r="J61" s="93" t="s">
        <v>51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52</v>
      </c>
      <c r="E65" s="35"/>
      <c r="F65" s="35"/>
      <c r="G65" s="34" t="s">
        <v>53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50</v>
      </c>
      <c r="E76" s="27"/>
      <c r="F76" s="92" t="s">
        <v>51</v>
      </c>
      <c r="G76" s="36" t="s">
        <v>50</v>
      </c>
      <c r="H76" s="27"/>
      <c r="I76" s="27"/>
      <c r="J76" s="93" t="s">
        <v>51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91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190" t="str">
        <f>E7</f>
        <v>Koniklec Suchomasty , Liteň - Projekt silnoproud, slaboproud</v>
      </c>
      <c r="F85" s="191"/>
      <c r="G85" s="191"/>
      <c r="H85" s="191"/>
      <c r="L85" s="25"/>
    </row>
    <row r="86" spans="2:12" s="1" customFormat="1" ht="12" customHeight="1">
      <c r="B86" s="25"/>
      <c r="C86" s="22" t="s">
        <v>89</v>
      </c>
      <c r="L86" s="25"/>
    </row>
    <row r="87" spans="2:12" s="1" customFormat="1" ht="30" customHeight="1">
      <c r="B87" s="25"/>
      <c r="E87" s="167" t="str">
        <f>E9</f>
        <v>Zámek Suchomasty - Zámek Suchomasty - silnorpoud, slaboproud</v>
      </c>
      <c r="F87" s="189"/>
      <c r="G87" s="189"/>
      <c r="H87" s="189"/>
      <c r="L87" s="25"/>
    </row>
    <row r="88" spans="2:12" s="1" customFormat="1" ht="6.95" customHeight="1">
      <c r="B88" s="25"/>
      <c r="L88" s="25"/>
    </row>
    <row r="89" spans="2:12" s="1" customFormat="1" ht="12" customHeight="1">
      <c r="B89" s="25"/>
      <c r="C89" s="22" t="s">
        <v>18</v>
      </c>
      <c r="F89" s="20" t="str">
        <f>F12</f>
        <v xml:space="preserve"> </v>
      </c>
      <c r="I89" s="22" t="s">
        <v>20</v>
      </c>
      <c r="J89" s="45" t="str">
        <f>IF(J12="","",J12)</f>
        <v>30. 9. 2023</v>
      </c>
      <c r="L89" s="25"/>
    </row>
    <row r="90" spans="2:12" s="1" customFormat="1" ht="6.95" customHeight="1">
      <c r="B90" s="25"/>
      <c r="L90" s="25"/>
    </row>
    <row r="91" spans="2:12" s="1" customFormat="1" ht="15.2" customHeight="1">
      <c r="B91" s="25"/>
      <c r="C91" s="22" t="s">
        <v>22</v>
      </c>
      <c r="F91" s="20" t="str">
        <f>E15</f>
        <v>Koniklec Suchomasty</v>
      </c>
      <c r="I91" s="22" t="s">
        <v>28</v>
      </c>
      <c r="J91" s="23" t="str">
        <f>E21</f>
        <v xml:space="preserve"> </v>
      </c>
      <c r="L91" s="25"/>
    </row>
    <row r="92" spans="2:12" s="1" customFormat="1" ht="15.2" customHeight="1">
      <c r="B92" s="25"/>
      <c r="C92" s="22" t="s">
        <v>26</v>
      </c>
      <c r="F92" s="20" t="str">
        <f>IF(E18="","",E18)</f>
        <v xml:space="preserve"> </v>
      </c>
      <c r="I92" s="22" t="s">
        <v>30</v>
      </c>
      <c r="J92" s="23" t="str">
        <f>E24</f>
        <v>Chirana Technik s.r.o.</v>
      </c>
      <c r="L92" s="25"/>
    </row>
    <row r="93" spans="2:12" s="1" customFormat="1" ht="10.35" customHeight="1">
      <c r="B93" s="25"/>
      <c r="L93" s="25"/>
    </row>
    <row r="94" spans="2:12" s="1" customFormat="1" ht="29.25" customHeight="1">
      <c r="B94" s="25"/>
      <c r="C94" s="94" t="s">
        <v>92</v>
      </c>
      <c r="D94" s="86"/>
      <c r="E94" s="86"/>
      <c r="F94" s="86"/>
      <c r="G94" s="86"/>
      <c r="H94" s="86"/>
      <c r="I94" s="86"/>
      <c r="J94" s="95" t="s">
        <v>93</v>
      </c>
      <c r="K94" s="86"/>
      <c r="L94" s="25"/>
    </row>
    <row r="95" spans="2:12" s="1" customFormat="1" ht="10.35" customHeight="1">
      <c r="B95" s="25"/>
      <c r="L95" s="25"/>
    </row>
    <row r="96" spans="2:47" s="1" customFormat="1" ht="22.9" customHeight="1">
      <c r="B96" s="25"/>
      <c r="C96" s="96" t="s">
        <v>94</v>
      </c>
      <c r="J96" s="59">
        <f>J124</f>
        <v>0</v>
      </c>
      <c r="L96" s="25"/>
      <c r="AU96" s="13" t="s">
        <v>95</v>
      </c>
    </row>
    <row r="97" spans="2:12" s="8" customFormat="1" ht="24.95" customHeight="1">
      <c r="B97" s="97"/>
      <c r="D97" s="98" t="s">
        <v>96</v>
      </c>
      <c r="E97" s="99"/>
      <c r="F97" s="99"/>
      <c r="G97" s="99"/>
      <c r="H97" s="99"/>
      <c r="I97" s="99"/>
      <c r="J97" s="100">
        <f>J125</f>
        <v>0</v>
      </c>
      <c r="L97" s="97"/>
    </row>
    <row r="98" spans="2:12" s="9" customFormat="1" ht="19.9" customHeight="1">
      <c r="B98" s="101"/>
      <c r="D98" s="102" t="s">
        <v>263</v>
      </c>
      <c r="E98" s="103"/>
      <c r="F98" s="103"/>
      <c r="G98" s="103"/>
      <c r="H98" s="103"/>
      <c r="I98" s="103"/>
      <c r="J98" s="104">
        <f>J126</f>
        <v>0</v>
      </c>
      <c r="L98" s="101"/>
    </row>
    <row r="99" spans="2:12" s="9" customFormat="1" ht="19.9" customHeight="1">
      <c r="B99" s="101"/>
      <c r="D99" s="102" t="s">
        <v>97</v>
      </c>
      <c r="E99" s="103"/>
      <c r="F99" s="103"/>
      <c r="G99" s="103"/>
      <c r="H99" s="103"/>
      <c r="I99" s="103"/>
      <c r="J99" s="104">
        <f>J133</f>
        <v>0</v>
      </c>
      <c r="L99" s="101"/>
    </row>
    <row r="100" spans="2:12" s="9" customFormat="1" ht="19.9" customHeight="1">
      <c r="B100" s="101"/>
      <c r="D100" s="102" t="s">
        <v>99</v>
      </c>
      <c r="E100" s="103"/>
      <c r="F100" s="103"/>
      <c r="G100" s="103"/>
      <c r="H100" s="103"/>
      <c r="I100" s="103"/>
      <c r="J100" s="104">
        <f>J141</f>
        <v>0</v>
      </c>
      <c r="L100" s="101"/>
    </row>
    <row r="101" spans="2:12" s="9" customFormat="1" ht="19.9" customHeight="1">
      <c r="B101" s="101"/>
      <c r="D101" s="102" t="s">
        <v>100</v>
      </c>
      <c r="E101" s="103"/>
      <c r="F101" s="103"/>
      <c r="G101" s="103"/>
      <c r="H101" s="103"/>
      <c r="I101" s="103"/>
      <c r="J101" s="104">
        <f>J150</f>
        <v>0</v>
      </c>
      <c r="L101" s="101"/>
    </row>
    <row r="102" spans="2:12" s="9" customFormat="1" ht="19.9" customHeight="1">
      <c r="B102" s="101"/>
      <c r="D102" s="102" t="s">
        <v>101</v>
      </c>
      <c r="E102" s="103"/>
      <c r="F102" s="103"/>
      <c r="G102" s="103"/>
      <c r="H102" s="103"/>
      <c r="I102" s="103"/>
      <c r="J102" s="104">
        <f>J173</f>
        <v>0</v>
      </c>
      <c r="L102" s="101"/>
    </row>
    <row r="103" spans="2:12" s="9" customFormat="1" ht="19.9" customHeight="1">
      <c r="B103" s="101"/>
      <c r="D103" s="102" t="s">
        <v>102</v>
      </c>
      <c r="E103" s="103"/>
      <c r="F103" s="103"/>
      <c r="G103" s="103"/>
      <c r="H103" s="103"/>
      <c r="I103" s="103"/>
      <c r="J103" s="104">
        <f>J200</f>
        <v>0</v>
      </c>
      <c r="L103" s="101"/>
    </row>
    <row r="104" spans="2:12" s="9" customFormat="1" ht="19.9" customHeight="1">
      <c r="B104" s="101"/>
      <c r="D104" s="102" t="s">
        <v>103</v>
      </c>
      <c r="E104" s="103"/>
      <c r="F104" s="103"/>
      <c r="G104" s="103"/>
      <c r="H104" s="103"/>
      <c r="I104" s="103"/>
      <c r="J104" s="104">
        <f>J207</f>
        <v>0</v>
      </c>
      <c r="L104" s="101"/>
    </row>
    <row r="105" spans="2:12" s="1" customFormat="1" ht="21.75" customHeight="1">
      <c r="B105" s="25"/>
      <c r="L105" s="25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25"/>
    </row>
    <row r="110" spans="2:12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25"/>
    </row>
    <row r="111" spans="2:12" s="1" customFormat="1" ht="24.95" customHeight="1">
      <c r="B111" s="25"/>
      <c r="C111" s="17" t="s">
        <v>104</v>
      </c>
      <c r="L111" s="25"/>
    </row>
    <row r="112" spans="2:12" s="1" customFormat="1" ht="6.95" customHeight="1">
      <c r="B112" s="25"/>
      <c r="L112" s="25"/>
    </row>
    <row r="113" spans="2:12" s="1" customFormat="1" ht="12" customHeight="1">
      <c r="B113" s="25"/>
      <c r="C113" s="22" t="s">
        <v>14</v>
      </c>
      <c r="L113" s="25"/>
    </row>
    <row r="114" spans="2:12" s="1" customFormat="1" ht="16.5" customHeight="1">
      <c r="B114" s="25"/>
      <c r="E114" s="190" t="str">
        <f>E7</f>
        <v>Koniklec Suchomasty , Liteň - Projekt silnoproud, slaboproud</v>
      </c>
      <c r="F114" s="191"/>
      <c r="G114" s="191"/>
      <c r="H114" s="191"/>
      <c r="L114" s="25"/>
    </row>
    <row r="115" spans="2:12" s="1" customFormat="1" ht="12" customHeight="1">
      <c r="B115" s="25"/>
      <c r="C115" s="22" t="s">
        <v>89</v>
      </c>
      <c r="L115" s="25"/>
    </row>
    <row r="116" spans="2:12" s="1" customFormat="1" ht="30" customHeight="1">
      <c r="B116" s="25"/>
      <c r="E116" s="167" t="str">
        <f>E9</f>
        <v>Zámek Suchomasty - Zámek Suchomasty - silnorpoud, slaboproud</v>
      </c>
      <c r="F116" s="189"/>
      <c r="G116" s="189"/>
      <c r="H116" s="189"/>
      <c r="L116" s="25"/>
    </row>
    <row r="117" spans="2:12" s="1" customFormat="1" ht="6.95" customHeight="1">
      <c r="B117" s="25"/>
      <c r="L117" s="25"/>
    </row>
    <row r="118" spans="2:12" s="1" customFormat="1" ht="12" customHeight="1">
      <c r="B118" s="25"/>
      <c r="C118" s="22" t="s">
        <v>18</v>
      </c>
      <c r="F118" s="20" t="str">
        <f>F12</f>
        <v xml:space="preserve"> </v>
      </c>
      <c r="I118" s="22" t="s">
        <v>20</v>
      </c>
      <c r="J118" s="45" t="str">
        <f>IF(J12="","",J12)</f>
        <v>30. 9. 2023</v>
      </c>
      <c r="L118" s="25"/>
    </row>
    <row r="119" spans="2:12" s="1" customFormat="1" ht="6.95" customHeight="1">
      <c r="B119" s="25"/>
      <c r="L119" s="25"/>
    </row>
    <row r="120" spans="2:12" s="1" customFormat="1" ht="15.2" customHeight="1">
      <c r="B120" s="25"/>
      <c r="C120" s="22" t="s">
        <v>22</v>
      </c>
      <c r="F120" s="20" t="str">
        <f>E15</f>
        <v>Koniklec Suchomasty</v>
      </c>
      <c r="I120" s="22" t="s">
        <v>28</v>
      </c>
      <c r="J120" s="23" t="str">
        <f>E21</f>
        <v xml:space="preserve"> </v>
      </c>
      <c r="L120" s="25"/>
    </row>
    <row r="121" spans="2:12" s="1" customFormat="1" ht="15.2" customHeight="1">
      <c r="B121" s="25"/>
      <c r="C121" s="22" t="s">
        <v>26</v>
      </c>
      <c r="F121" s="20" t="str">
        <f>IF(E18="","",E18)</f>
        <v xml:space="preserve"> </v>
      </c>
      <c r="I121" s="22" t="s">
        <v>30</v>
      </c>
      <c r="J121" s="23" t="str">
        <f>E24</f>
        <v>Chirana Technik s.r.o.</v>
      </c>
      <c r="L121" s="25"/>
    </row>
    <row r="122" spans="2:12" s="1" customFormat="1" ht="10.35" customHeight="1">
      <c r="B122" s="25"/>
      <c r="L122" s="25"/>
    </row>
    <row r="123" spans="2:20" s="10" customFormat="1" ht="29.25" customHeight="1">
      <c r="B123" s="105"/>
      <c r="C123" s="106" t="s">
        <v>105</v>
      </c>
      <c r="D123" s="107" t="s">
        <v>60</v>
      </c>
      <c r="E123" s="107" t="s">
        <v>56</v>
      </c>
      <c r="F123" s="107" t="s">
        <v>57</v>
      </c>
      <c r="G123" s="107" t="s">
        <v>106</v>
      </c>
      <c r="H123" s="107" t="s">
        <v>107</v>
      </c>
      <c r="I123" s="107" t="s">
        <v>108</v>
      </c>
      <c r="J123" s="108" t="s">
        <v>93</v>
      </c>
      <c r="K123" s="109" t="s">
        <v>109</v>
      </c>
      <c r="L123" s="105"/>
      <c r="M123" s="52" t="s">
        <v>1</v>
      </c>
      <c r="N123" s="53" t="s">
        <v>39</v>
      </c>
      <c r="O123" s="53" t="s">
        <v>110</v>
      </c>
      <c r="P123" s="53" t="s">
        <v>111</v>
      </c>
      <c r="Q123" s="53" t="s">
        <v>112</v>
      </c>
      <c r="R123" s="53" t="s">
        <v>113</v>
      </c>
      <c r="S123" s="53" t="s">
        <v>114</v>
      </c>
      <c r="T123" s="54" t="s">
        <v>115</v>
      </c>
    </row>
    <row r="124" spans="2:63" s="1" customFormat="1" ht="22.9" customHeight="1">
      <c r="B124" s="25"/>
      <c r="C124" s="57" t="s">
        <v>116</v>
      </c>
      <c r="J124" s="110">
        <f>BK124</f>
        <v>0</v>
      </c>
      <c r="L124" s="25"/>
      <c r="M124" s="55"/>
      <c r="N124" s="46"/>
      <c r="O124" s="46"/>
      <c r="P124" s="111">
        <f>P125</f>
        <v>2471.701</v>
      </c>
      <c r="Q124" s="46"/>
      <c r="R124" s="111">
        <f>R125</f>
        <v>9.796199999999999</v>
      </c>
      <c r="S124" s="46"/>
      <c r="T124" s="112">
        <f>T125</f>
        <v>11.002500000000001</v>
      </c>
      <c r="AT124" s="13" t="s">
        <v>74</v>
      </c>
      <c r="AU124" s="13" t="s">
        <v>95</v>
      </c>
      <c r="BK124" s="113">
        <f>BK125</f>
        <v>0</v>
      </c>
    </row>
    <row r="125" spans="2:63" s="11" customFormat="1" ht="25.9" customHeight="1">
      <c r="B125" s="114"/>
      <c r="D125" s="115" t="s">
        <v>74</v>
      </c>
      <c r="E125" s="116" t="s">
        <v>117</v>
      </c>
      <c r="F125" s="116" t="s">
        <v>118</v>
      </c>
      <c r="J125" s="117">
        <f>BK125</f>
        <v>0</v>
      </c>
      <c r="L125" s="114"/>
      <c r="M125" s="118"/>
      <c r="P125" s="119">
        <f>P126+P133+P141+P150+P173+P200+P207</f>
        <v>2471.701</v>
      </c>
      <c r="R125" s="119">
        <f>R126+R133+R141+R150+R173+R200+R207</f>
        <v>9.796199999999999</v>
      </c>
      <c r="T125" s="120">
        <f>T126+T133+T141+T150+T173+T200+T207</f>
        <v>11.002500000000001</v>
      </c>
      <c r="AR125" s="115" t="s">
        <v>119</v>
      </c>
      <c r="AT125" s="121" t="s">
        <v>74</v>
      </c>
      <c r="AU125" s="121" t="s">
        <v>75</v>
      </c>
      <c r="AY125" s="115" t="s">
        <v>120</v>
      </c>
      <c r="BK125" s="122">
        <f>BK126+BK133+BK141+BK150+BK173+BK200+BK207</f>
        <v>0</v>
      </c>
    </row>
    <row r="126" spans="2:63" s="11" customFormat="1" ht="22.9" customHeight="1">
      <c r="B126" s="114"/>
      <c r="D126" s="115" t="s">
        <v>74</v>
      </c>
      <c r="E126" s="123" t="s">
        <v>136</v>
      </c>
      <c r="F126" s="123" t="s">
        <v>137</v>
      </c>
      <c r="J126" s="124">
        <f>BK126</f>
        <v>0</v>
      </c>
      <c r="L126" s="114"/>
      <c r="M126" s="118"/>
      <c r="P126" s="119">
        <f>SUM(P127:P132)</f>
        <v>22.326</v>
      </c>
      <c r="R126" s="119">
        <f>SUM(R127:R132)</f>
        <v>0</v>
      </c>
      <c r="T126" s="120">
        <f>SUM(T127:T132)</f>
        <v>0</v>
      </c>
      <c r="AR126" s="115" t="s">
        <v>119</v>
      </c>
      <c r="AT126" s="121" t="s">
        <v>74</v>
      </c>
      <c r="AU126" s="121" t="s">
        <v>83</v>
      </c>
      <c r="AY126" s="115" t="s">
        <v>120</v>
      </c>
      <c r="BK126" s="122">
        <f>SUM(BK127:BK132)</f>
        <v>0</v>
      </c>
    </row>
    <row r="127" spans="2:65" s="1" customFormat="1" ht="16.5" customHeight="1">
      <c r="B127" s="125"/>
      <c r="C127" s="126" t="s">
        <v>264</v>
      </c>
      <c r="D127" s="126" t="s">
        <v>123</v>
      </c>
      <c r="E127" s="127" t="s">
        <v>265</v>
      </c>
      <c r="F127" s="128" t="s">
        <v>140</v>
      </c>
      <c r="G127" s="129" t="s">
        <v>141</v>
      </c>
      <c r="H127" s="130">
        <v>1</v>
      </c>
      <c r="I127" s="131"/>
      <c r="J127" s="131">
        <f>ROUND(I127*H127,2)</f>
        <v>0</v>
      </c>
      <c r="K127" s="132"/>
      <c r="L127" s="133"/>
      <c r="M127" s="134" t="s">
        <v>1</v>
      </c>
      <c r="N127" s="135" t="s">
        <v>41</v>
      </c>
      <c r="O127" s="136">
        <v>0</v>
      </c>
      <c r="P127" s="136">
        <f>O127*H127</f>
        <v>0</v>
      </c>
      <c r="Q127" s="136">
        <v>0</v>
      </c>
      <c r="R127" s="136">
        <f>Q127*H127</f>
        <v>0</v>
      </c>
      <c r="S127" s="136">
        <v>0</v>
      </c>
      <c r="T127" s="137">
        <f>S127*H127</f>
        <v>0</v>
      </c>
      <c r="AR127" s="138" t="s">
        <v>127</v>
      </c>
      <c r="AT127" s="138" t="s">
        <v>123</v>
      </c>
      <c r="AU127" s="138" t="s">
        <v>119</v>
      </c>
      <c r="AY127" s="13" t="s">
        <v>120</v>
      </c>
      <c r="BE127" s="139">
        <f>IF(N127="základní",J127,0)</f>
        <v>0</v>
      </c>
      <c r="BF127" s="139">
        <f>IF(N127="snížená",J127,0)</f>
        <v>0</v>
      </c>
      <c r="BG127" s="139">
        <f>IF(N127="zákl. přenesená",J127,0)</f>
        <v>0</v>
      </c>
      <c r="BH127" s="139">
        <f>IF(N127="sníž. přenesená",J127,0)</f>
        <v>0</v>
      </c>
      <c r="BI127" s="139">
        <f>IF(N127="nulová",J127,0)</f>
        <v>0</v>
      </c>
      <c r="BJ127" s="13" t="s">
        <v>119</v>
      </c>
      <c r="BK127" s="139">
        <f>ROUND(I127*H127,2)</f>
        <v>0</v>
      </c>
      <c r="BL127" s="13" t="s">
        <v>127</v>
      </c>
      <c r="BM127" s="138" t="s">
        <v>266</v>
      </c>
    </row>
    <row r="128" spans="2:47" s="1" customFormat="1" ht="12">
      <c r="B128" s="25"/>
      <c r="D128" s="140" t="s">
        <v>143</v>
      </c>
      <c r="F128" s="141" t="s">
        <v>144</v>
      </c>
      <c r="L128" s="25"/>
      <c r="M128" s="142"/>
      <c r="T128" s="49"/>
      <c r="AT128" s="13" t="s">
        <v>143</v>
      </c>
      <c r="AU128" s="13" t="s">
        <v>119</v>
      </c>
    </row>
    <row r="129" spans="2:65" s="1" customFormat="1" ht="16.5" customHeight="1">
      <c r="B129" s="125"/>
      <c r="C129" s="143" t="s">
        <v>267</v>
      </c>
      <c r="D129" s="143" t="s">
        <v>242</v>
      </c>
      <c r="E129" s="144" t="s">
        <v>268</v>
      </c>
      <c r="F129" s="145" t="s">
        <v>269</v>
      </c>
      <c r="G129" s="146" t="s">
        <v>270</v>
      </c>
      <c r="H129" s="147">
        <v>3</v>
      </c>
      <c r="I129" s="148"/>
      <c r="J129" s="148">
        <f>ROUND(I129*H129,2)</f>
        <v>0</v>
      </c>
      <c r="K129" s="149"/>
      <c r="L129" s="25"/>
      <c r="M129" s="150" t="s">
        <v>1</v>
      </c>
      <c r="N129" s="151" t="s">
        <v>41</v>
      </c>
      <c r="O129" s="136">
        <v>7.442</v>
      </c>
      <c r="P129" s="136">
        <f>O129*H129</f>
        <v>22.326</v>
      </c>
      <c r="Q129" s="136">
        <v>0</v>
      </c>
      <c r="R129" s="136">
        <f>Q129*H129</f>
        <v>0</v>
      </c>
      <c r="S129" s="136">
        <v>0</v>
      </c>
      <c r="T129" s="137">
        <f>S129*H129</f>
        <v>0</v>
      </c>
      <c r="AR129" s="138" t="s">
        <v>127</v>
      </c>
      <c r="AT129" s="138" t="s">
        <v>242</v>
      </c>
      <c r="AU129" s="138" t="s">
        <v>119</v>
      </c>
      <c r="AY129" s="13" t="s">
        <v>120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3" t="s">
        <v>119</v>
      </c>
      <c r="BK129" s="139">
        <f>ROUND(I129*H129,2)</f>
        <v>0</v>
      </c>
      <c r="BL129" s="13" t="s">
        <v>127</v>
      </c>
      <c r="BM129" s="138" t="s">
        <v>271</v>
      </c>
    </row>
    <row r="130" spans="2:47" s="1" customFormat="1" ht="19.5">
      <c r="B130" s="25"/>
      <c r="D130" s="140" t="s">
        <v>143</v>
      </c>
      <c r="F130" s="141" t="s">
        <v>272</v>
      </c>
      <c r="L130" s="25"/>
      <c r="M130" s="142"/>
      <c r="T130" s="49"/>
      <c r="AT130" s="13" t="s">
        <v>143</v>
      </c>
      <c r="AU130" s="13" t="s">
        <v>119</v>
      </c>
    </row>
    <row r="131" spans="2:65" s="1" customFormat="1" ht="16.5" customHeight="1">
      <c r="B131" s="125"/>
      <c r="C131" s="126" t="s">
        <v>273</v>
      </c>
      <c r="D131" s="126" t="s">
        <v>123</v>
      </c>
      <c r="E131" s="127" t="s">
        <v>274</v>
      </c>
      <c r="F131" s="128" t="s">
        <v>147</v>
      </c>
      <c r="G131" s="129" t="s">
        <v>275</v>
      </c>
      <c r="H131" s="130">
        <v>1</v>
      </c>
      <c r="I131" s="131"/>
      <c r="J131" s="131">
        <f>ROUND(I131*H131,2)</f>
        <v>0</v>
      </c>
      <c r="K131" s="132"/>
      <c r="L131" s="133"/>
      <c r="M131" s="134" t="s">
        <v>1</v>
      </c>
      <c r="N131" s="135" t="s">
        <v>41</v>
      </c>
      <c r="O131" s="136">
        <v>0</v>
      </c>
      <c r="P131" s="136">
        <f>O131*H131</f>
        <v>0</v>
      </c>
      <c r="Q131" s="136">
        <v>0</v>
      </c>
      <c r="R131" s="136">
        <f>Q131*H131</f>
        <v>0</v>
      </c>
      <c r="S131" s="136">
        <v>0</v>
      </c>
      <c r="T131" s="137">
        <f>S131*H131</f>
        <v>0</v>
      </c>
      <c r="AR131" s="138" t="s">
        <v>127</v>
      </c>
      <c r="AT131" s="138" t="s">
        <v>123</v>
      </c>
      <c r="AU131" s="138" t="s">
        <v>119</v>
      </c>
      <c r="AY131" s="13" t="s">
        <v>120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3" t="s">
        <v>119</v>
      </c>
      <c r="BK131" s="139">
        <f>ROUND(I131*H131,2)</f>
        <v>0</v>
      </c>
      <c r="BL131" s="13" t="s">
        <v>127</v>
      </c>
      <c r="BM131" s="138" t="s">
        <v>276</v>
      </c>
    </row>
    <row r="132" spans="2:47" s="1" customFormat="1" ht="12">
      <c r="B132" s="25"/>
      <c r="D132" s="140" t="s">
        <v>143</v>
      </c>
      <c r="F132" s="141" t="s">
        <v>147</v>
      </c>
      <c r="L132" s="25"/>
      <c r="M132" s="142"/>
      <c r="T132" s="49"/>
      <c r="AT132" s="13" t="s">
        <v>143</v>
      </c>
      <c r="AU132" s="13" t="s">
        <v>119</v>
      </c>
    </row>
    <row r="133" spans="2:63" s="11" customFormat="1" ht="22.9" customHeight="1">
      <c r="B133" s="114"/>
      <c r="D133" s="115" t="s">
        <v>74</v>
      </c>
      <c r="E133" s="123" t="s">
        <v>121</v>
      </c>
      <c r="F133" s="123" t="s">
        <v>122</v>
      </c>
      <c r="J133" s="124">
        <f>BK133</f>
        <v>0</v>
      </c>
      <c r="L133" s="114"/>
      <c r="M133" s="118"/>
      <c r="P133" s="119">
        <f>SUM(P134:P140)</f>
        <v>0</v>
      </c>
      <c r="R133" s="119">
        <f>SUM(R134:R140)</f>
        <v>0</v>
      </c>
      <c r="T133" s="120">
        <f>SUM(T134:T140)</f>
        <v>0</v>
      </c>
      <c r="AR133" s="115" t="s">
        <v>119</v>
      </c>
      <c r="AT133" s="121" t="s">
        <v>74</v>
      </c>
      <c r="AU133" s="121" t="s">
        <v>83</v>
      </c>
      <c r="AY133" s="115" t="s">
        <v>120</v>
      </c>
      <c r="BK133" s="122">
        <f>SUM(BK134:BK140)</f>
        <v>0</v>
      </c>
    </row>
    <row r="134" spans="2:65" s="1" customFormat="1" ht="16.5" customHeight="1">
      <c r="B134" s="125"/>
      <c r="C134" s="126" t="s">
        <v>189</v>
      </c>
      <c r="D134" s="126" t="s">
        <v>123</v>
      </c>
      <c r="E134" s="127" t="s">
        <v>277</v>
      </c>
      <c r="F134" s="128" t="s">
        <v>278</v>
      </c>
      <c r="G134" s="129" t="s">
        <v>126</v>
      </c>
      <c r="H134" s="130">
        <v>1</v>
      </c>
      <c r="I134" s="131"/>
      <c r="J134" s="131">
        <f aca="true" t="shared" si="0" ref="J134:J140">ROUND(I134*H134,2)</f>
        <v>0</v>
      </c>
      <c r="K134" s="132"/>
      <c r="L134" s="133"/>
      <c r="M134" s="134" t="s">
        <v>1</v>
      </c>
      <c r="N134" s="135" t="s">
        <v>41</v>
      </c>
      <c r="O134" s="136">
        <v>0</v>
      </c>
      <c r="P134" s="136">
        <f aca="true" t="shared" si="1" ref="P134:P140">O134*H134</f>
        <v>0</v>
      </c>
      <c r="Q134" s="136">
        <v>0</v>
      </c>
      <c r="R134" s="136">
        <f aca="true" t="shared" si="2" ref="R134:R140">Q134*H134</f>
        <v>0</v>
      </c>
      <c r="S134" s="136">
        <v>0</v>
      </c>
      <c r="T134" s="137">
        <f aca="true" t="shared" si="3" ref="T134:T140">S134*H134</f>
        <v>0</v>
      </c>
      <c r="AR134" s="138" t="s">
        <v>127</v>
      </c>
      <c r="AT134" s="138" t="s">
        <v>123</v>
      </c>
      <c r="AU134" s="138" t="s">
        <v>119</v>
      </c>
      <c r="AY134" s="13" t="s">
        <v>120</v>
      </c>
      <c r="BE134" s="139">
        <f aca="true" t="shared" si="4" ref="BE134:BE140">IF(N134="základní",J134,0)</f>
        <v>0</v>
      </c>
      <c r="BF134" s="139">
        <f aca="true" t="shared" si="5" ref="BF134:BF140">IF(N134="snížená",J134,0)</f>
        <v>0</v>
      </c>
      <c r="BG134" s="139">
        <f aca="true" t="shared" si="6" ref="BG134:BG140">IF(N134="zákl. přenesená",J134,0)</f>
        <v>0</v>
      </c>
      <c r="BH134" s="139">
        <f aca="true" t="shared" si="7" ref="BH134:BH140">IF(N134="sníž. přenesená",J134,0)</f>
        <v>0</v>
      </c>
      <c r="BI134" s="139">
        <f aca="true" t="shared" si="8" ref="BI134:BI140">IF(N134="nulová",J134,0)</f>
        <v>0</v>
      </c>
      <c r="BJ134" s="13" t="s">
        <v>119</v>
      </c>
      <c r="BK134" s="139">
        <f aca="true" t="shared" si="9" ref="BK134:BK140">ROUND(I134*H134,2)</f>
        <v>0</v>
      </c>
      <c r="BL134" s="13" t="s">
        <v>127</v>
      </c>
      <c r="BM134" s="138" t="s">
        <v>279</v>
      </c>
    </row>
    <row r="135" spans="2:65" s="1" customFormat="1" ht="16.5" customHeight="1">
      <c r="B135" s="125"/>
      <c r="C135" s="126" t="s">
        <v>193</v>
      </c>
      <c r="D135" s="126" t="s">
        <v>123</v>
      </c>
      <c r="E135" s="127" t="s">
        <v>280</v>
      </c>
      <c r="F135" s="128" t="s">
        <v>281</v>
      </c>
      <c r="G135" s="129" t="s">
        <v>126</v>
      </c>
      <c r="H135" s="130">
        <v>1</v>
      </c>
      <c r="I135" s="131"/>
      <c r="J135" s="131">
        <f t="shared" si="0"/>
        <v>0</v>
      </c>
      <c r="K135" s="132"/>
      <c r="L135" s="133"/>
      <c r="M135" s="134" t="s">
        <v>1</v>
      </c>
      <c r="N135" s="135" t="s">
        <v>41</v>
      </c>
      <c r="O135" s="136">
        <v>0</v>
      </c>
      <c r="P135" s="136">
        <f t="shared" si="1"/>
        <v>0</v>
      </c>
      <c r="Q135" s="136">
        <v>0</v>
      </c>
      <c r="R135" s="136">
        <f t="shared" si="2"/>
        <v>0</v>
      </c>
      <c r="S135" s="136">
        <v>0</v>
      </c>
      <c r="T135" s="137">
        <f t="shared" si="3"/>
        <v>0</v>
      </c>
      <c r="AR135" s="138" t="s">
        <v>127</v>
      </c>
      <c r="AT135" s="138" t="s">
        <v>123</v>
      </c>
      <c r="AU135" s="138" t="s">
        <v>119</v>
      </c>
      <c r="AY135" s="13" t="s">
        <v>120</v>
      </c>
      <c r="BE135" s="139">
        <f t="shared" si="4"/>
        <v>0</v>
      </c>
      <c r="BF135" s="139">
        <f t="shared" si="5"/>
        <v>0</v>
      </c>
      <c r="BG135" s="139">
        <f t="shared" si="6"/>
        <v>0</v>
      </c>
      <c r="BH135" s="139">
        <f t="shared" si="7"/>
        <v>0</v>
      </c>
      <c r="BI135" s="139">
        <f t="shared" si="8"/>
        <v>0</v>
      </c>
      <c r="BJ135" s="13" t="s">
        <v>119</v>
      </c>
      <c r="BK135" s="139">
        <f t="shared" si="9"/>
        <v>0</v>
      </c>
      <c r="BL135" s="13" t="s">
        <v>127</v>
      </c>
      <c r="BM135" s="138" t="s">
        <v>282</v>
      </c>
    </row>
    <row r="136" spans="2:65" s="1" customFormat="1" ht="16.5" customHeight="1">
      <c r="B136" s="125"/>
      <c r="C136" s="126" t="s">
        <v>197</v>
      </c>
      <c r="D136" s="126" t="s">
        <v>123</v>
      </c>
      <c r="E136" s="127" t="s">
        <v>283</v>
      </c>
      <c r="F136" s="128" t="s">
        <v>284</v>
      </c>
      <c r="G136" s="129" t="s">
        <v>126</v>
      </c>
      <c r="H136" s="130">
        <v>1</v>
      </c>
      <c r="I136" s="131"/>
      <c r="J136" s="131">
        <f t="shared" si="0"/>
        <v>0</v>
      </c>
      <c r="K136" s="132"/>
      <c r="L136" s="133"/>
      <c r="M136" s="134" t="s">
        <v>1</v>
      </c>
      <c r="N136" s="135" t="s">
        <v>41</v>
      </c>
      <c r="O136" s="136">
        <v>0</v>
      </c>
      <c r="P136" s="136">
        <f t="shared" si="1"/>
        <v>0</v>
      </c>
      <c r="Q136" s="136">
        <v>0</v>
      </c>
      <c r="R136" s="136">
        <f t="shared" si="2"/>
        <v>0</v>
      </c>
      <c r="S136" s="136">
        <v>0</v>
      </c>
      <c r="T136" s="137">
        <f t="shared" si="3"/>
        <v>0</v>
      </c>
      <c r="AR136" s="138" t="s">
        <v>127</v>
      </c>
      <c r="AT136" s="138" t="s">
        <v>123</v>
      </c>
      <c r="AU136" s="138" t="s">
        <v>119</v>
      </c>
      <c r="AY136" s="13" t="s">
        <v>120</v>
      </c>
      <c r="BE136" s="139">
        <f t="shared" si="4"/>
        <v>0</v>
      </c>
      <c r="BF136" s="139">
        <f t="shared" si="5"/>
        <v>0</v>
      </c>
      <c r="BG136" s="139">
        <f t="shared" si="6"/>
        <v>0</v>
      </c>
      <c r="BH136" s="139">
        <f t="shared" si="7"/>
        <v>0</v>
      </c>
      <c r="BI136" s="139">
        <f t="shared" si="8"/>
        <v>0</v>
      </c>
      <c r="BJ136" s="13" t="s">
        <v>119</v>
      </c>
      <c r="BK136" s="139">
        <f t="shared" si="9"/>
        <v>0</v>
      </c>
      <c r="BL136" s="13" t="s">
        <v>127</v>
      </c>
      <c r="BM136" s="138" t="s">
        <v>285</v>
      </c>
    </row>
    <row r="137" spans="2:65" s="1" customFormat="1" ht="16.5" customHeight="1">
      <c r="B137" s="125"/>
      <c r="C137" s="126" t="s">
        <v>201</v>
      </c>
      <c r="D137" s="126" t="s">
        <v>123</v>
      </c>
      <c r="E137" s="127" t="s">
        <v>286</v>
      </c>
      <c r="F137" s="128" t="s">
        <v>287</v>
      </c>
      <c r="G137" s="129" t="s">
        <v>126</v>
      </c>
      <c r="H137" s="130">
        <v>1</v>
      </c>
      <c r="I137" s="131"/>
      <c r="J137" s="131">
        <f t="shared" si="0"/>
        <v>0</v>
      </c>
      <c r="K137" s="132"/>
      <c r="L137" s="133"/>
      <c r="M137" s="134" t="s">
        <v>1</v>
      </c>
      <c r="N137" s="135" t="s">
        <v>41</v>
      </c>
      <c r="O137" s="136">
        <v>0</v>
      </c>
      <c r="P137" s="136">
        <f t="shared" si="1"/>
        <v>0</v>
      </c>
      <c r="Q137" s="136">
        <v>0</v>
      </c>
      <c r="R137" s="136">
        <f t="shared" si="2"/>
        <v>0</v>
      </c>
      <c r="S137" s="136">
        <v>0</v>
      </c>
      <c r="T137" s="137">
        <f t="shared" si="3"/>
        <v>0</v>
      </c>
      <c r="AR137" s="138" t="s">
        <v>127</v>
      </c>
      <c r="AT137" s="138" t="s">
        <v>123</v>
      </c>
      <c r="AU137" s="138" t="s">
        <v>119</v>
      </c>
      <c r="AY137" s="13" t="s">
        <v>120</v>
      </c>
      <c r="BE137" s="139">
        <f t="shared" si="4"/>
        <v>0</v>
      </c>
      <c r="BF137" s="139">
        <f t="shared" si="5"/>
        <v>0</v>
      </c>
      <c r="BG137" s="139">
        <f t="shared" si="6"/>
        <v>0</v>
      </c>
      <c r="BH137" s="139">
        <f t="shared" si="7"/>
        <v>0</v>
      </c>
      <c r="BI137" s="139">
        <f t="shared" si="8"/>
        <v>0</v>
      </c>
      <c r="BJ137" s="13" t="s">
        <v>119</v>
      </c>
      <c r="BK137" s="139">
        <f t="shared" si="9"/>
        <v>0</v>
      </c>
      <c r="BL137" s="13" t="s">
        <v>127</v>
      </c>
      <c r="BM137" s="138" t="s">
        <v>288</v>
      </c>
    </row>
    <row r="138" spans="2:65" s="1" customFormat="1" ht="16.5" customHeight="1">
      <c r="B138" s="125"/>
      <c r="C138" s="126" t="s">
        <v>83</v>
      </c>
      <c r="D138" s="126" t="s">
        <v>123</v>
      </c>
      <c r="E138" s="127" t="s">
        <v>289</v>
      </c>
      <c r="F138" s="128" t="s">
        <v>290</v>
      </c>
      <c r="G138" s="129" t="s">
        <v>126</v>
      </c>
      <c r="H138" s="130">
        <v>1</v>
      </c>
      <c r="I138" s="131"/>
      <c r="J138" s="131">
        <f t="shared" si="0"/>
        <v>0</v>
      </c>
      <c r="K138" s="132"/>
      <c r="L138" s="133"/>
      <c r="M138" s="134" t="s">
        <v>1</v>
      </c>
      <c r="N138" s="135" t="s">
        <v>41</v>
      </c>
      <c r="O138" s="136">
        <v>0</v>
      </c>
      <c r="P138" s="136">
        <f t="shared" si="1"/>
        <v>0</v>
      </c>
      <c r="Q138" s="136">
        <v>0</v>
      </c>
      <c r="R138" s="136">
        <f t="shared" si="2"/>
        <v>0</v>
      </c>
      <c r="S138" s="136">
        <v>0</v>
      </c>
      <c r="T138" s="137">
        <f t="shared" si="3"/>
        <v>0</v>
      </c>
      <c r="AR138" s="138" t="s">
        <v>127</v>
      </c>
      <c r="AT138" s="138" t="s">
        <v>123</v>
      </c>
      <c r="AU138" s="138" t="s">
        <v>119</v>
      </c>
      <c r="AY138" s="13" t="s">
        <v>120</v>
      </c>
      <c r="BE138" s="139">
        <f t="shared" si="4"/>
        <v>0</v>
      </c>
      <c r="BF138" s="139">
        <f t="shared" si="5"/>
        <v>0</v>
      </c>
      <c r="BG138" s="139">
        <f t="shared" si="6"/>
        <v>0</v>
      </c>
      <c r="BH138" s="139">
        <f t="shared" si="7"/>
        <v>0</v>
      </c>
      <c r="BI138" s="139">
        <f t="shared" si="8"/>
        <v>0</v>
      </c>
      <c r="BJ138" s="13" t="s">
        <v>119</v>
      </c>
      <c r="BK138" s="139">
        <f t="shared" si="9"/>
        <v>0</v>
      </c>
      <c r="BL138" s="13" t="s">
        <v>127</v>
      </c>
      <c r="BM138" s="138" t="s">
        <v>291</v>
      </c>
    </row>
    <row r="139" spans="2:65" s="1" customFormat="1" ht="16.5" customHeight="1">
      <c r="B139" s="125"/>
      <c r="C139" s="126" t="s">
        <v>119</v>
      </c>
      <c r="D139" s="126" t="s">
        <v>123</v>
      </c>
      <c r="E139" s="127" t="s">
        <v>292</v>
      </c>
      <c r="F139" s="128" t="s">
        <v>293</v>
      </c>
      <c r="G139" s="129" t="s">
        <v>126</v>
      </c>
      <c r="H139" s="130">
        <v>1</v>
      </c>
      <c r="I139" s="131"/>
      <c r="J139" s="131">
        <f t="shared" si="0"/>
        <v>0</v>
      </c>
      <c r="K139" s="132"/>
      <c r="L139" s="133"/>
      <c r="M139" s="134" t="s">
        <v>1</v>
      </c>
      <c r="N139" s="135" t="s">
        <v>41</v>
      </c>
      <c r="O139" s="136">
        <v>0</v>
      </c>
      <c r="P139" s="136">
        <f t="shared" si="1"/>
        <v>0</v>
      </c>
      <c r="Q139" s="136">
        <v>0</v>
      </c>
      <c r="R139" s="136">
        <f t="shared" si="2"/>
        <v>0</v>
      </c>
      <c r="S139" s="136">
        <v>0</v>
      </c>
      <c r="T139" s="137">
        <f t="shared" si="3"/>
        <v>0</v>
      </c>
      <c r="AR139" s="138" t="s">
        <v>127</v>
      </c>
      <c r="AT139" s="138" t="s">
        <v>123</v>
      </c>
      <c r="AU139" s="138" t="s">
        <v>119</v>
      </c>
      <c r="AY139" s="13" t="s">
        <v>120</v>
      </c>
      <c r="BE139" s="139">
        <f t="shared" si="4"/>
        <v>0</v>
      </c>
      <c r="BF139" s="139">
        <f t="shared" si="5"/>
        <v>0</v>
      </c>
      <c r="BG139" s="139">
        <f t="shared" si="6"/>
        <v>0</v>
      </c>
      <c r="BH139" s="139">
        <f t="shared" si="7"/>
        <v>0</v>
      </c>
      <c r="BI139" s="139">
        <f t="shared" si="8"/>
        <v>0</v>
      </c>
      <c r="BJ139" s="13" t="s">
        <v>119</v>
      </c>
      <c r="BK139" s="139">
        <f t="shared" si="9"/>
        <v>0</v>
      </c>
      <c r="BL139" s="13" t="s">
        <v>127</v>
      </c>
      <c r="BM139" s="138" t="s">
        <v>294</v>
      </c>
    </row>
    <row r="140" spans="2:65" s="1" customFormat="1" ht="16.5" customHeight="1">
      <c r="B140" s="125"/>
      <c r="C140" s="126" t="s">
        <v>132</v>
      </c>
      <c r="D140" s="126" t="s">
        <v>123</v>
      </c>
      <c r="E140" s="127" t="s">
        <v>295</v>
      </c>
      <c r="F140" s="128" t="s">
        <v>296</v>
      </c>
      <c r="G140" s="129" t="s">
        <v>126</v>
      </c>
      <c r="H140" s="130">
        <v>1</v>
      </c>
      <c r="I140" s="131"/>
      <c r="J140" s="131">
        <f t="shared" si="0"/>
        <v>0</v>
      </c>
      <c r="K140" s="132"/>
      <c r="L140" s="133"/>
      <c r="M140" s="134" t="s">
        <v>1</v>
      </c>
      <c r="N140" s="135" t="s">
        <v>41</v>
      </c>
      <c r="O140" s="136">
        <v>0</v>
      </c>
      <c r="P140" s="136">
        <f t="shared" si="1"/>
        <v>0</v>
      </c>
      <c r="Q140" s="136">
        <v>0</v>
      </c>
      <c r="R140" s="136">
        <f t="shared" si="2"/>
        <v>0</v>
      </c>
      <c r="S140" s="136">
        <v>0</v>
      </c>
      <c r="T140" s="137">
        <f t="shared" si="3"/>
        <v>0</v>
      </c>
      <c r="AR140" s="138" t="s">
        <v>127</v>
      </c>
      <c r="AT140" s="138" t="s">
        <v>123</v>
      </c>
      <c r="AU140" s="138" t="s">
        <v>119</v>
      </c>
      <c r="AY140" s="13" t="s">
        <v>120</v>
      </c>
      <c r="BE140" s="139">
        <f t="shared" si="4"/>
        <v>0</v>
      </c>
      <c r="BF140" s="139">
        <f t="shared" si="5"/>
        <v>0</v>
      </c>
      <c r="BG140" s="139">
        <f t="shared" si="6"/>
        <v>0</v>
      </c>
      <c r="BH140" s="139">
        <f t="shared" si="7"/>
        <v>0</v>
      </c>
      <c r="BI140" s="139">
        <f t="shared" si="8"/>
        <v>0</v>
      </c>
      <c r="BJ140" s="13" t="s">
        <v>119</v>
      </c>
      <c r="BK140" s="139">
        <f t="shared" si="9"/>
        <v>0</v>
      </c>
      <c r="BL140" s="13" t="s">
        <v>127</v>
      </c>
      <c r="BM140" s="138" t="s">
        <v>297</v>
      </c>
    </row>
    <row r="141" spans="2:63" s="11" customFormat="1" ht="22.9" customHeight="1">
      <c r="B141" s="114"/>
      <c r="D141" s="115" t="s">
        <v>74</v>
      </c>
      <c r="E141" s="123" t="s">
        <v>150</v>
      </c>
      <c r="F141" s="123" t="s">
        <v>151</v>
      </c>
      <c r="J141" s="124">
        <f>BK141</f>
        <v>0</v>
      </c>
      <c r="L141" s="114"/>
      <c r="M141" s="118"/>
      <c r="P141" s="119">
        <f>SUM(P142:P149)</f>
        <v>0</v>
      </c>
      <c r="R141" s="119">
        <f>SUM(R142:R149)</f>
        <v>0</v>
      </c>
      <c r="T141" s="120">
        <f>SUM(T142:T149)</f>
        <v>0</v>
      </c>
      <c r="AR141" s="115" t="s">
        <v>119</v>
      </c>
      <c r="AT141" s="121" t="s">
        <v>74</v>
      </c>
      <c r="AU141" s="121" t="s">
        <v>83</v>
      </c>
      <c r="AY141" s="115" t="s">
        <v>120</v>
      </c>
      <c r="BK141" s="122">
        <f>SUM(BK142:BK149)</f>
        <v>0</v>
      </c>
    </row>
    <row r="142" spans="2:65" s="1" customFormat="1" ht="16.5" customHeight="1">
      <c r="B142" s="125"/>
      <c r="C142" s="126" t="s">
        <v>251</v>
      </c>
      <c r="D142" s="126" t="s">
        <v>123</v>
      </c>
      <c r="E142" s="127" t="s">
        <v>298</v>
      </c>
      <c r="F142" s="128" t="s">
        <v>299</v>
      </c>
      <c r="G142" s="129" t="s">
        <v>300</v>
      </c>
      <c r="H142" s="130">
        <v>1</v>
      </c>
      <c r="I142" s="131"/>
      <c r="J142" s="131">
        <f>ROUND(I142*H142,2)</f>
        <v>0</v>
      </c>
      <c r="K142" s="132"/>
      <c r="L142" s="133"/>
      <c r="M142" s="134" t="s">
        <v>1</v>
      </c>
      <c r="N142" s="135" t="s">
        <v>41</v>
      </c>
      <c r="O142" s="136">
        <v>0</v>
      </c>
      <c r="P142" s="136">
        <f>O142*H142</f>
        <v>0</v>
      </c>
      <c r="Q142" s="136">
        <v>0</v>
      </c>
      <c r="R142" s="136">
        <f>Q142*H142</f>
        <v>0</v>
      </c>
      <c r="S142" s="136">
        <v>0</v>
      </c>
      <c r="T142" s="137">
        <f>S142*H142</f>
        <v>0</v>
      </c>
      <c r="AR142" s="138" t="s">
        <v>127</v>
      </c>
      <c r="AT142" s="138" t="s">
        <v>123</v>
      </c>
      <c r="AU142" s="138" t="s">
        <v>119</v>
      </c>
      <c r="AY142" s="13" t="s">
        <v>120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3" t="s">
        <v>119</v>
      </c>
      <c r="BK142" s="139">
        <f>ROUND(I142*H142,2)</f>
        <v>0</v>
      </c>
      <c r="BL142" s="13" t="s">
        <v>127</v>
      </c>
      <c r="BM142" s="138" t="s">
        <v>301</v>
      </c>
    </row>
    <row r="143" spans="2:47" s="1" customFormat="1" ht="12">
      <c r="B143" s="25"/>
      <c r="D143" s="140" t="s">
        <v>143</v>
      </c>
      <c r="F143" s="141" t="s">
        <v>299</v>
      </c>
      <c r="L143" s="25"/>
      <c r="M143" s="142"/>
      <c r="T143" s="49"/>
      <c r="AT143" s="13" t="s">
        <v>143</v>
      </c>
      <c r="AU143" s="13" t="s">
        <v>119</v>
      </c>
    </row>
    <row r="144" spans="2:65" s="1" customFormat="1" ht="16.5" customHeight="1">
      <c r="B144" s="125"/>
      <c r="C144" s="126" t="s">
        <v>161</v>
      </c>
      <c r="D144" s="126" t="s">
        <v>123</v>
      </c>
      <c r="E144" s="127" t="s">
        <v>302</v>
      </c>
      <c r="F144" s="128" t="s">
        <v>154</v>
      </c>
      <c r="G144" s="129" t="s">
        <v>170</v>
      </c>
      <c r="H144" s="130">
        <v>540</v>
      </c>
      <c r="I144" s="131"/>
      <c r="J144" s="131">
        <f>ROUND(I144*H144,2)</f>
        <v>0</v>
      </c>
      <c r="K144" s="132"/>
      <c r="L144" s="133"/>
      <c r="M144" s="134" t="s">
        <v>1</v>
      </c>
      <c r="N144" s="135" t="s">
        <v>41</v>
      </c>
      <c r="O144" s="136">
        <v>0</v>
      </c>
      <c r="P144" s="136">
        <f>O144*H144</f>
        <v>0</v>
      </c>
      <c r="Q144" s="136">
        <v>0</v>
      </c>
      <c r="R144" s="136">
        <f>Q144*H144</f>
        <v>0</v>
      </c>
      <c r="S144" s="136">
        <v>0</v>
      </c>
      <c r="T144" s="137">
        <f>S144*H144</f>
        <v>0</v>
      </c>
      <c r="AR144" s="138" t="s">
        <v>127</v>
      </c>
      <c r="AT144" s="138" t="s">
        <v>123</v>
      </c>
      <c r="AU144" s="138" t="s">
        <v>119</v>
      </c>
      <c r="AY144" s="13" t="s">
        <v>120</v>
      </c>
      <c r="BE144" s="139">
        <f>IF(N144="základní",J144,0)</f>
        <v>0</v>
      </c>
      <c r="BF144" s="139">
        <f>IF(N144="snížená",J144,0)</f>
        <v>0</v>
      </c>
      <c r="BG144" s="139">
        <f>IF(N144="zákl. přenesená",J144,0)</f>
        <v>0</v>
      </c>
      <c r="BH144" s="139">
        <f>IF(N144="sníž. přenesená",J144,0)</f>
        <v>0</v>
      </c>
      <c r="BI144" s="139">
        <f>IF(N144="nulová",J144,0)</f>
        <v>0</v>
      </c>
      <c r="BJ144" s="13" t="s">
        <v>119</v>
      </c>
      <c r="BK144" s="139">
        <f>ROUND(I144*H144,2)</f>
        <v>0</v>
      </c>
      <c r="BL144" s="13" t="s">
        <v>127</v>
      </c>
      <c r="BM144" s="138" t="s">
        <v>303</v>
      </c>
    </row>
    <row r="145" spans="2:47" s="1" customFormat="1" ht="12">
      <c r="B145" s="25"/>
      <c r="D145" s="140" t="s">
        <v>143</v>
      </c>
      <c r="F145" s="141" t="s">
        <v>154</v>
      </c>
      <c r="L145" s="25"/>
      <c r="M145" s="142"/>
      <c r="T145" s="49"/>
      <c r="AT145" s="13" t="s">
        <v>143</v>
      </c>
      <c r="AU145" s="13" t="s">
        <v>119</v>
      </c>
    </row>
    <row r="146" spans="2:65" s="1" customFormat="1" ht="16.5" customHeight="1">
      <c r="B146" s="125"/>
      <c r="C146" s="126" t="s">
        <v>241</v>
      </c>
      <c r="D146" s="126" t="s">
        <v>123</v>
      </c>
      <c r="E146" s="127" t="s">
        <v>304</v>
      </c>
      <c r="F146" s="128" t="s">
        <v>159</v>
      </c>
      <c r="G146" s="129" t="s">
        <v>170</v>
      </c>
      <c r="H146" s="130">
        <v>600</v>
      </c>
      <c r="I146" s="131"/>
      <c r="J146" s="131">
        <f>ROUND(I146*H146,2)</f>
        <v>0</v>
      </c>
      <c r="K146" s="132"/>
      <c r="L146" s="133"/>
      <c r="M146" s="134" t="s">
        <v>1</v>
      </c>
      <c r="N146" s="135" t="s">
        <v>41</v>
      </c>
      <c r="O146" s="136">
        <v>0</v>
      </c>
      <c r="P146" s="136">
        <f>O146*H146</f>
        <v>0</v>
      </c>
      <c r="Q146" s="136">
        <v>0</v>
      </c>
      <c r="R146" s="136">
        <f>Q146*H146</f>
        <v>0</v>
      </c>
      <c r="S146" s="136">
        <v>0</v>
      </c>
      <c r="T146" s="137">
        <f>S146*H146</f>
        <v>0</v>
      </c>
      <c r="AR146" s="138" t="s">
        <v>127</v>
      </c>
      <c r="AT146" s="138" t="s">
        <v>123</v>
      </c>
      <c r="AU146" s="138" t="s">
        <v>119</v>
      </c>
      <c r="AY146" s="13" t="s">
        <v>120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3" t="s">
        <v>119</v>
      </c>
      <c r="BK146" s="139">
        <f>ROUND(I146*H146,2)</f>
        <v>0</v>
      </c>
      <c r="BL146" s="13" t="s">
        <v>127</v>
      </c>
      <c r="BM146" s="138" t="s">
        <v>305</v>
      </c>
    </row>
    <row r="147" spans="2:47" s="1" customFormat="1" ht="12">
      <c r="B147" s="25"/>
      <c r="D147" s="140" t="s">
        <v>143</v>
      </c>
      <c r="F147" s="141" t="s">
        <v>159</v>
      </c>
      <c r="L147" s="25"/>
      <c r="M147" s="142"/>
      <c r="T147" s="49"/>
      <c r="AT147" s="13" t="s">
        <v>143</v>
      </c>
      <c r="AU147" s="13" t="s">
        <v>119</v>
      </c>
    </row>
    <row r="148" spans="2:65" s="1" customFormat="1" ht="16.5" customHeight="1">
      <c r="B148" s="125"/>
      <c r="C148" s="126" t="s">
        <v>306</v>
      </c>
      <c r="D148" s="126" t="s">
        <v>123</v>
      </c>
      <c r="E148" s="127" t="s">
        <v>307</v>
      </c>
      <c r="F148" s="128" t="s">
        <v>163</v>
      </c>
      <c r="G148" s="129" t="s">
        <v>170</v>
      </c>
      <c r="H148" s="130">
        <v>600</v>
      </c>
      <c r="I148" s="131"/>
      <c r="J148" s="131">
        <f>ROUND(I148*H148,2)</f>
        <v>0</v>
      </c>
      <c r="K148" s="132"/>
      <c r="L148" s="133"/>
      <c r="M148" s="134" t="s">
        <v>1</v>
      </c>
      <c r="N148" s="135" t="s">
        <v>41</v>
      </c>
      <c r="O148" s="136">
        <v>0</v>
      </c>
      <c r="P148" s="136">
        <f>O148*H148</f>
        <v>0</v>
      </c>
      <c r="Q148" s="136">
        <v>0</v>
      </c>
      <c r="R148" s="136">
        <f>Q148*H148</f>
        <v>0</v>
      </c>
      <c r="S148" s="136">
        <v>0</v>
      </c>
      <c r="T148" s="137">
        <f>S148*H148</f>
        <v>0</v>
      </c>
      <c r="AR148" s="138" t="s">
        <v>127</v>
      </c>
      <c r="AT148" s="138" t="s">
        <v>123</v>
      </c>
      <c r="AU148" s="138" t="s">
        <v>119</v>
      </c>
      <c r="AY148" s="13" t="s">
        <v>120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3" t="s">
        <v>119</v>
      </c>
      <c r="BK148" s="139">
        <f>ROUND(I148*H148,2)</f>
        <v>0</v>
      </c>
      <c r="BL148" s="13" t="s">
        <v>127</v>
      </c>
      <c r="BM148" s="138" t="s">
        <v>308</v>
      </c>
    </row>
    <row r="149" spans="2:47" s="1" customFormat="1" ht="12">
      <c r="B149" s="25"/>
      <c r="D149" s="140" t="s">
        <v>143</v>
      </c>
      <c r="F149" s="141" t="s">
        <v>163</v>
      </c>
      <c r="L149" s="25"/>
      <c r="M149" s="142"/>
      <c r="T149" s="49"/>
      <c r="AT149" s="13" t="s">
        <v>143</v>
      </c>
      <c r="AU149" s="13" t="s">
        <v>119</v>
      </c>
    </row>
    <row r="150" spans="2:63" s="11" customFormat="1" ht="22.9" customHeight="1">
      <c r="B150" s="114"/>
      <c r="D150" s="115" t="s">
        <v>74</v>
      </c>
      <c r="E150" s="123" t="s">
        <v>165</v>
      </c>
      <c r="F150" s="123" t="s">
        <v>166</v>
      </c>
      <c r="J150" s="124">
        <f>BK150</f>
        <v>0</v>
      </c>
      <c r="L150" s="114"/>
      <c r="M150" s="118"/>
      <c r="P150" s="119">
        <f>SUM(P151:P172)</f>
        <v>0</v>
      </c>
      <c r="R150" s="119">
        <f>SUM(R151:R172)</f>
        <v>0</v>
      </c>
      <c r="T150" s="120">
        <f>SUM(T151:T172)</f>
        <v>0</v>
      </c>
      <c r="AR150" s="115" t="s">
        <v>119</v>
      </c>
      <c r="AT150" s="121" t="s">
        <v>74</v>
      </c>
      <c r="AU150" s="121" t="s">
        <v>83</v>
      </c>
      <c r="AY150" s="115" t="s">
        <v>120</v>
      </c>
      <c r="BK150" s="122">
        <f>SUM(BK151:BK172)</f>
        <v>0</v>
      </c>
    </row>
    <row r="151" spans="2:65" s="1" customFormat="1" ht="16.5" customHeight="1">
      <c r="B151" s="125"/>
      <c r="C151" s="126" t="s">
        <v>309</v>
      </c>
      <c r="D151" s="126" t="s">
        <v>123</v>
      </c>
      <c r="E151" s="127" t="s">
        <v>310</v>
      </c>
      <c r="F151" s="128" t="s">
        <v>311</v>
      </c>
      <c r="G151" s="129" t="s">
        <v>170</v>
      </c>
      <c r="H151" s="130">
        <v>300</v>
      </c>
      <c r="I151" s="131"/>
      <c r="J151" s="131">
        <f>ROUND(I151*H151,2)</f>
        <v>0</v>
      </c>
      <c r="K151" s="132"/>
      <c r="L151" s="133"/>
      <c r="M151" s="134" t="s">
        <v>1</v>
      </c>
      <c r="N151" s="135" t="s">
        <v>41</v>
      </c>
      <c r="O151" s="136">
        <v>0</v>
      </c>
      <c r="P151" s="136">
        <f>O151*H151</f>
        <v>0</v>
      </c>
      <c r="Q151" s="136">
        <v>0</v>
      </c>
      <c r="R151" s="136">
        <f>Q151*H151</f>
        <v>0</v>
      </c>
      <c r="S151" s="136">
        <v>0</v>
      </c>
      <c r="T151" s="137">
        <f>S151*H151</f>
        <v>0</v>
      </c>
      <c r="AR151" s="138" t="s">
        <v>127</v>
      </c>
      <c r="AT151" s="138" t="s">
        <v>123</v>
      </c>
      <c r="AU151" s="138" t="s">
        <v>119</v>
      </c>
      <c r="AY151" s="13" t="s">
        <v>120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3" t="s">
        <v>119</v>
      </c>
      <c r="BK151" s="139">
        <f>ROUND(I151*H151,2)</f>
        <v>0</v>
      </c>
      <c r="BL151" s="13" t="s">
        <v>127</v>
      </c>
      <c r="BM151" s="138" t="s">
        <v>312</v>
      </c>
    </row>
    <row r="152" spans="2:47" s="1" customFormat="1" ht="12">
      <c r="B152" s="25"/>
      <c r="D152" s="140" t="s">
        <v>143</v>
      </c>
      <c r="F152" s="141" t="s">
        <v>311</v>
      </c>
      <c r="L152" s="25"/>
      <c r="M152" s="142"/>
      <c r="T152" s="49"/>
      <c r="AT152" s="13" t="s">
        <v>143</v>
      </c>
      <c r="AU152" s="13" t="s">
        <v>119</v>
      </c>
    </row>
    <row r="153" spans="2:65" s="1" customFormat="1" ht="16.5" customHeight="1">
      <c r="B153" s="125"/>
      <c r="C153" s="126" t="s">
        <v>313</v>
      </c>
      <c r="D153" s="126" t="s">
        <v>123</v>
      </c>
      <c r="E153" s="127" t="s">
        <v>314</v>
      </c>
      <c r="F153" s="128" t="s">
        <v>315</v>
      </c>
      <c r="G153" s="129" t="s">
        <v>170</v>
      </c>
      <c r="H153" s="130">
        <v>23</v>
      </c>
      <c r="I153" s="131"/>
      <c r="J153" s="131">
        <f>ROUND(I153*H153,2)</f>
        <v>0</v>
      </c>
      <c r="K153" s="132"/>
      <c r="L153" s="133"/>
      <c r="M153" s="134" t="s">
        <v>1</v>
      </c>
      <c r="N153" s="135" t="s">
        <v>41</v>
      </c>
      <c r="O153" s="136">
        <v>0</v>
      </c>
      <c r="P153" s="136">
        <f>O153*H153</f>
        <v>0</v>
      </c>
      <c r="Q153" s="136">
        <v>0</v>
      </c>
      <c r="R153" s="136">
        <f>Q153*H153</f>
        <v>0</v>
      </c>
      <c r="S153" s="136">
        <v>0</v>
      </c>
      <c r="T153" s="137">
        <f>S153*H153</f>
        <v>0</v>
      </c>
      <c r="AR153" s="138" t="s">
        <v>127</v>
      </c>
      <c r="AT153" s="138" t="s">
        <v>123</v>
      </c>
      <c r="AU153" s="138" t="s">
        <v>119</v>
      </c>
      <c r="AY153" s="13" t="s">
        <v>120</v>
      </c>
      <c r="BE153" s="139">
        <f>IF(N153="základní",J153,0)</f>
        <v>0</v>
      </c>
      <c r="BF153" s="139">
        <f>IF(N153="snížená",J153,0)</f>
        <v>0</v>
      </c>
      <c r="BG153" s="139">
        <f>IF(N153="zákl. přenesená",J153,0)</f>
        <v>0</v>
      </c>
      <c r="BH153" s="139">
        <f>IF(N153="sníž. přenesená",J153,0)</f>
        <v>0</v>
      </c>
      <c r="BI153" s="139">
        <f>IF(N153="nulová",J153,0)</f>
        <v>0</v>
      </c>
      <c r="BJ153" s="13" t="s">
        <v>119</v>
      </c>
      <c r="BK153" s="139">
        <f>ROUND(I153*H153,2)</f>
        <v>0</v>
      </c>
      <c r="BL153" s="13" t="s">
        <v>127</v>
      </c>
      <c r="BM153" s="138" t="s">
        <v>316</v>
      </c>
    </row>
    <row r="154" spans="2:47" s="1" customFormat="1" ht="12">
      <c r="B154" s="25"/>
      <c r="D154" s="140" t="s">
        <v>143</v>
      </c>
      <c r="F154" s="141" t="s">
        <v>315</v>
      </c>
      <c r="L154" s="25"/>
      <c r="M154" s="142"/>
      <c r="T154" s="49"/>
      <c r="AT154" s="13" t="s">
        <v>143</v>
      </c>
      <c r="AU154" s="13" t="s">
        <v>119</v>
      </c>
    </row>
    <row r="155" spans="2:65" s="1" customFormat="1" ht="16.5" customHeight="1">
      <c r="B155" s="125"/>
      <c r="C155" s="126" t="s">
        <v>317</v>
      </c>
      <c r="D155" s="126" t="s">
        <v>123</v>
      </c>
      <c r="E155" s="127" t="s">
        <v>318</v>
      </c>
      <c r="F155" s="128" t="s">
        <v>319</v>
      </c>
      <c r="G155" s="129" t="s">
        <v>170</v>
      </c>
      <c r="H155" s="130">
        <v>48</v>
      </c>
      <c r="I155" s="131"/>
      <c r="J155" s="131">
        <f>ROUND(I155*H155,2)</f>
        <v>0</v>
      </c>
      <c r="K155" s="132"/>
      <c r="L155" s="133"/>
      <c r="M155" s="134" t="s">
        <v>1</v>
      </c>
      <c r="N155" s="135" t="s">
        <v>41</v>
      </c>
      <c r="O155" s="136">
        <v>0</v>
      </c>
      <c r="P155" s="136">
        <f>O155*H155</f>
        <v>0</v>
      </c>
      <c r="Q155" s="136">
        <v>0</v>
      </c>
      <c r="R155" s="136">
        <f>Q155*H155</f>
        <v>0</v>
      </c>
      <c r="S155" s="136">
        <v>0</v>
      </c>
      <c r="T155" s="137">
        <f>S155*H155</f>
        <v>0</v>
      </c>
      <c r="AR155" s="138" t="s">
        <v>127</v>
      </c>
      <c r="AT155" s="138" t="s">
        <v>123</v>
      </c>
      <c r="AU155" s="138" t="s">
        <v>119</v>
      </c>
      <c r="AY155" s="13" t="s">
        <v>120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13" t="s">
        <v>119</v>
      </c>
      <c r="BK155" s="139">
        <f>ROUND(I155*H155,2)</f>
        <v>0</v>
      </c>
      <c r="BL155" s="13" t="s">
        <v>127</v>
      </c>
      <c r="BM155" s="138" t="s">
        <v>320</v>
      </c>
    </row>
    <row r="156" spans="2:47" s="1" customFormat="1" ht="12">
      <c r="B156" s="25"/>
      <c r="D156" s="140" t="s">
        <v>143</v>
      </c>
      <c r="F156" s="141" t="s">
        <v>319</v>
      </c>
      <c r="L156" s="25"/>
      <c r="M156" s="142"/>
      <c r="T156" s="49"/>
      <c r="AT156" s="13" t="s">
        <v>143</v>
      </c>
      <c r="AU156" s="13" t="s">
        <v>119</v>
      </c>
    </row>
    <row r="157" spans="2:65" s="1" customFormat="1" ht="16.5" customHeight="1">
      <c r="B157" s="125"/>
      <c r="C157" s="126" t="s">
        <v>321</v>
      </c>
      <c r="D157" s="126" t="s">
        <v>123</v>
      </c>
      <c r="E157" s="127" t="s">
        <v>322</v>
      </c>
      <c r="F157" s="128" t="s">
        <v>323</v>
      </c>
      <c r="G157" s="129" t="s">
        <v>170</v>
      </c>
      <c r="H157" s="130">
        <v>69</v>
      </c>
      <c r="I157" s="131"/>
      <c r="J157" s="131">
        <f>ROUND(I157*H157,2)</f>
        <v>0</v>
      </c>
      <c r="K157" s="132"/>
      <c r="L157" s="133"/>
      <c r="M157" s="134" t="s">
        <v>1</v>
      </c>
      <c r="N157" s="135" t="s">
        <v>41</v>
      </c>
      <c r="O157" s="136">
        <v>0</v>
      </c>
      <c r="P157" s="136">
        <f>O157*H157</f>
        <v>0</v>
      </c>
      <c r="Q157" s="136">
        <v>0</v>
      </c>
      <c r="R157" s="136">
        <f>Q157*H157</f>
        <v>0</v>
      </c>
      <c r="S157" s="136">
        <v>0</v>
      </c>
      <c r="T157" s="137">
        <f>S157*H157</f>
        <v>0</v>
      </c>
      <c r="AR157" s="138" t="s">
        <v>127</v>
      </c>
      <c r="AT157" s="138" t="s">
        <v>123</v>
      </c>
      <c r="AU157" s="138" t="s">
        <v>119</v>
      </c>
      <c r="AY157" s="13" t="s">
        <v>120</v>
      </c>
      <c r="BE157" s="139">
        <f>IF(N157="základní",J157,0)</f>
        <v>0</v>
      </c>
      <c r="BF157" s="139">
        <f>IF(N157="snížená",J157,0)</f>
        <v>0</v>
      </c>
      <c r="BG157" s="139">
        <f>IF(N157="zákl. přenesená",J157,0)</f>
        <v>0</v>
      </c>
      <c r="BH157" s="139">
        <f>IF(N157="sníž. přenesená",J157,0)</f>
        <v>0</v>
      </c>
      <c r="BI157" s="139">
        <f>IF(N157="nulová",J157,0)</f>
        <v>0</v>
      </c>
      <c r="BJ157" s="13" t="s">
        <v>119</v>
      </c>
      <c r="BK157" s="139">
        <f>ROUND(I157*H157,2)</f>
        <v>0</v>
      </c>
      <c r="BL157" s="13" t="s">
        <v>127</v>
      </c>
      <c r="BM157" s="138" t="s">
        <v>324</v>
      </c>
    </row>
    <row r="158" spans="2:47" s="1" customFormat="1" ht="12">
      <c r="B158" s="25"/>
      <c r="D158" s="140" t="s">
        <v>143</v>
      </c>
      <c r="F158" s="141" t="s">
        <v>323</v>
      </c>
      <c r="L158" s="25"/>
      <c r="M158" s="142"/>
      <c r="T158" s="49"/>
      <c r="AT158" s="13" t="s">
        <v>143</v>
      </c>
      <c r="AU158" s="13" t="s">
        <v>119</v>
      </c>
    </row>
    <row r="159" spans="2:65" s="1" customFormat="1" ht="16.5" customHeight="1">
      <c r="B159" s="125"/>
      <c r="C159" s="126" t="s">
        <v>325</v>
      </c>
      <c r="D159" s="126" t="s">
        <v>123</v>
      </c>
      <c r="E159" s="127" t="s">
        <v>326</v>
      </c>
      <c r="F159" s="128" t="s">
        <v>327</v>
      </c>
      <c r="G159" s="129" t="s">
        <v>170</v>
      </c>
      <c r="H159" s="130">
        <v>18</v>
      </c>
      <c r="I159" s="131"/>
      <c r="J159" s="131">
        <f>ROUND(I159*H159,2)</f>
        <v>0</v>
      </c>
      <c r="K159" s="132"/>
      <c r="L159" s="133"/>
      <c r="M159" s="134" t="s">
        <v>1</v>
      </c>
      <c r="N159" s="135" t="s">
        <v>41</v>
      </c>
      <c r="O159" s="136">
        <v>0</v>
      </c>
      <c r="P159" s="136">
        <f>O159*H159</f>
        <v>0</v>
      </c>
      <c r="Q159" s="136">
        <v>0</v>
      </c>
      <c r="R159" s="136">
        <f>Q159*H159</f>
        <v>0</v>
      </c>
      <c r="S159" s="136">
        <v>0</v>
      </c>
      <c r="T159" s="137">
        <f>S159*H159</f>
        <v>0</v>
      </c>
      <c r="AR159" s="138" t="s">
        <v>127</v>
      </c>
      <c r="AT159" s="138" t="s">
        <v>123</v>
      </c>
      <c r="AU159" s="138" t="s">
        <v>119</v>
      </c>
      <c r="AY159" s="13" t="s">
        <v>120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3" t="s">
        <v>119</v>
      </c>
      <c r="BK159" s="139">
        <f>ROUND(I159*H159,2)</f>
        <v>0</v>
      </c>
      <c r="BL159" s="13" t="s">
        <v>127</v>
      </c>
      <c r="BM159" s="138" t="s">
        <v>328</v>
      </c>
    </row>
    <row r="160" spans="2:47" s="1" customFormat="1" ht="12">
      <c r="B160" s="25"/>
      <c r="D160" s="140" t="s">
        <v>143</v>
      </c>
      <c r="F160" s="141" t="s">
        <v>327</v>
      </c>
      <c r="L160" s="25"/>
      <c r="M160" s="142"/>
      <c r="T160" s="49"/>
      <c r="AT160" s="13" t="s">
        <v>143</v>
      </c>
      <c r="AU160" s="13" t="s">
        <v>119</v>
      </c>
    </row>
    <row r="161" spans="2:65" s="1" customFormat="1" ht="16.5" customHeight="1">
      <c r="B161" s="125"/>
      <c r="C161" s="126" t="s">
        <v>329</v>
      </c>
      <c r="D161" s="126" t="s">
        <v>123</v>
      </c>
      <c r="E161" s="127" t="s">
        <v>330</v>
      </c>
      <c r="F161" s="128" t="s">
        <v>331</v>
      </c>
      <c r="G161" s="129" t="s">
        <v>170</v>
      </c>
      <c r="H161" s="130">
        <v>37</v>
      </c>
      <c r="I161" s="131"/>
      <c r="J161" s="131">
        <f>ROUND(I161*H161,2)</f>
        <v>0</v>
      </c>
      <c r="K161" s="132"/>
      <c r="L161" s="133"/>
      <c r="M161" s="134" t="s">
        <v>1</v>
      </c>
      <c r="N161" s="135" t="s">
        <v>41</v>
      </c>
      <c r="O161" s="136">
        <v>0</v>
      </c>
      <c r="P161" s="136">
        <f>O161*H161</f>
        <v>0</v>
      </c>
      <c r="Q161" s="136">
        <v>0</v>
      </c>
      <c r="R161" s="136">
        <f>Q161*H161</f>
        <v>0</v>
      </c>
      <c r="S161" s="136">
        <v>0</v>
      </c>
      <c r="T161" s="137">
        <f>S161*H161</f>
        <v>0</v>
      </c>
      <c r="AR161" s="138" t="s">
        <v>127</v>
      </c>
      <c r="AT161" s="138" t="s">
        <v>123</v>
      </c>
      <c r="AU161" s="138" t="s">
        <v>119</v>
      </c>
      <c r="AY161" s="13" t="s">
        <v>120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3" t="s">
        <v>119</v>
      </c>
      <c r="BK161" s="139">
        <f>ROUND(I161*H161,2)</f>
        <v>0</v>
      </c>
      <c r="BL161" s="13" t="s">
        <v>127</v>
      </c>
      <c r="BM161" s="138" t="s">
        <v>332</v>
      </c>
    </row>
    <row r="162" spans="2:47" s="1" customFormat="1" ht="12">
      <c r="B162" s="25"/>
      <c r="D162" s="140" t="s">
        <v>143</v>
      </c>
      <c r="F162" s="141" t="s">
        <v>331</v>
      </c>
      <c r="L162" s="25"/>
      <c r="M162" s="142"/>
      <c r="T162" s="49"/>
      <c r="AT162" s="13" t="s">
        <v>143</v>
      </c>
      <c r="AU162" s="13" t="s">
        <v>119</v>
      </c>
    </row>
    <row r="163" spans="2:65" s="1" customFormat="1" ht="16.5" customHeight="1">
      <c r="B163" s="125"/>
      <c r="C163" s="126" t="s">
        <v>333</v>
      </c>
      <c r="D163" s="126" t="s">
        <v>123</v>
      </c>
      <c r="E163" s="127" t="s">
        <v>168</v>
      </c>
      <c r="F163" s="128" t="s">
        <v>169</v>
      </c>
      <c r="G163" s="129" t="s">
        <v>170</v>
      </c>
      <c r="H163" s="130">
        <v>120</v>
      </c>
      <c r="I163" s="131"/>
      <c r="J163" s="131">
        <f>ROUND(I163*H163,2)</f>
        <v>0</v>
      </c>
      <c r="K163" s="132"/>
      <c r="L163" s="133"/>
      <c r="M163" s="134" t="s">
        <v>1</v>
      </c>
      <c r="N163" s="135" t="s">
        <v>41</v>
      </c>
      <c r="O163" s="136">
        <v>0</v>
      </c>
      <c r="P163" s="136">
        <f>O163*H163</f>
        <v>0</v>
      </c>
      <c r="Q163" s="136">
        <v>0</v>
      </c>
      <c r="R163" s="136">
        <f>Q163*H163</f>
        <v>0</v>
      </c>
      <c r="S163" s="136">
        <v>0</v>
      </c>
      <c r="T163" s="137">
        <f>S163*H163</f>
        <v>0</v>
      </c>
      <c r="AR163" s="138" t="s">
        <v>127</v>
      </c>
      <c r="AT163" s="138" t="s">
        <v>123</v>
      </c>
      <c r="AU163" s="138" t="s">
        <v>119</v>
      </c>
      <c r="AY163" s="13" t="s">
        <v>120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3" t="s">
        <v>119</v>
      </c>
      <c r="BK163" s="139">
        <f>ROUND(I163*H163,2)</f>
        <v>0</v>
      </c>
      <c r="BL163" s="13" t="s">
        <v>127</v>
      </c>
      <c r="BM163" s="138" t="s">
        <v>334</v>
      </c>
    </row>
    <row r="164" spans="2:47" s="1" customFormat="1" ht="12">
      <c r="B164" s="25"/>
      <c r="D164" s="140" t="s">
        <v>143</v>
      </c>
      <c r="F164" s="141" t="s">
        <v>169</v>
      </c>
      <c r="L164" s="25"/>
      <c r="M164" s="142"/>
      <c r="T164" s="49"/>
      <c r="AT164" s="13" t="s">
        <v>143</v>
      </c>
      <c r="AU164" s="13" t="s">
        <v>119</v>
      </c>
    </row>
    <row r="165" spans="2:65" s="1" customFormat="1" ht="16.5" customHeight="1">
      <c r="B165" s="125"/>
      <c r="C165" s="126" t="s">
        <v>7</v>
      </c>
      <c r="D165" s="126" t="s">
        <v>123</v>
      </c>
      <c r="E165" s="127" t="s">
        <v>335</v>
      </c>
      <c r="F165" s="128" t="s">
        <v>174</v>
      </c>
      <c r="G165" s="129" t="s">
        <v>170</v>
      </c>
      <c r="H165" s="130">
        <v>4500</v>
      </c>
      <c r="I165" s="131"/>
      <c r="J165" s="131">
        <f>ROUND(I165*H165,2)</f>
        <v>0</v>
      </c>
      <c r="K165" s="132"/>
      <c r="L165" s="133"/>
      <c r="M165" s="134" t="s">
        <v>1</v>
      </c>
      <c r="N165" s="135" t="s">
        <v>41</v>
      </c>
      <c r="O165" s="136">
        <v>0</v>
      </c>
      <c r="P165" s="136">
        <f>O165*H165</f>
        <v>0</v>
      </c>
      <c r="Q165" s="136">
        <v>0</v>
      </c>
      <c r="R165" s="136">
        <f>Q165*H165</f>
        <v>0</v>
      </c>
      <c r="S165" s="136">
        <v>0</v>
      </c>
      <c r="T165" s="137">
        <f>S165*H165</f>
        <v>0</v>
      </c>
      <c r="AR165" s="138" t="s">
        <v>127</v>
      </c>
      <c r="AT165" s="138" t="s">
        <v>123</v>
      </c>
      <c r="AU165" s="138" t="s">
        <v>119</v>
      </c>
      <c r="AY165" s="13" t="s">
        <v>120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3" t="s">
        <v>119</v>
      </c>
      <c r="BK165" s="139">
        <f>ROUND(I165*H165,2)</f>
        <v>0</v>
      </c>
      <c r="BL165" s="13" t="s">
        <v>127</v>
      </c>
      <c r="BM165" s="138" t="s">
        <v>336</v>
      </c>
    </row>
    <row r="166" spans="2:47" s="1" customFormat="1" ht="12">
      <c r="B166" s="25"/>
      <c r="D166" s="140" t="s">
        <v>143</v>
      </c>
      <c r="F166" s="141" t="s">
        <v>174</v>
      </c>
      <c r="L166" s="25"/>
      <c r="M166" s="142"/>
      <c r="T166" s="49"/>
      <c r="AT166" s="13" t="s">
        <v>143</v>
      </c>
      <c r="AU166" s="13" t="s">
        <v>119</v>
      </c>
    </row>
    <row r="167" spans="2:65" s="1" customFormat="1" ht="16.5" customHeight="1">
      <c r="B167" s="125"/>
      <c r="C167" s="126" t="s">
        <v>231</v>
      </c>
      <c r="D167" s="126" t="s">
        <v>123</v>
      </c>
      <c r="E167" s="127" t="s">
        <v>337</v>
      </c>
      <c r="F167" s="128" t="s">
        <v>178</v>
      </c>
      <c r="G167" s="129" t="s">
        <v>170</v>
      </c>
      <c r="H167" s="130">
        <v>3900</v>
      </c>
      <c r="I167" s="131"/>
      <c r="J167" s="131">
        <f>ROUND(I167*H167,2)</f>
        <v>0</v>
      </c>
      <c r="K167" s="132"/>
      <c r="L167" s="133"/>
      <c r="M167" s="134" t="s">
        <v>1</v>
      </c>
      <c r="N167" s="135" t="s">
        <v>41</v>
      </c>
      <c r="O167" s="136">
        <v>0</v>
      </c>
      <c r="P167" s="136">
        <f>O167*H167</f>
        <v>0</v>
      </c>
      <c r="Q167" s="136">
        <v>0</v>
      </c>
      <c r="R167" s="136">
        <f>Q167*H167</f>
        <v>0</v>
      </c>
      <c r="S167" s="136">
        <v>0</v>
      </c>
      <c r="T167" s="137">
        <f>S167*H167</f>
        <v>0</v>
      </c>
      <c r="AR167" s="138" t="s">
        <v>127</v>
      </c>
      <c r="AT167" s="138" t="s">
        <v>123</v>
      </c>
      <c r="AU167" s="138" t="s">
        <v>119</v>
      </c>
      <c r="AY167" s="13" t="s">
        <v>120</v>
      </c>
      <c r="BE167" s="139">
        <f>IF(N167="základní",J167,0)</f>
        <v>0</v>
      </c>
      <c r="BF167" s="139">
        <f>IF(N167="snížená",J167,0)</f>
        <v>0</v>
      </c>
      <c r="BG167" s="139">
        <f>IF(N167="zákl. přenesená",J167,0)</f>
        <v>0</v>
      </c>
      <c r="BH167" s="139">
        <f>IF(N167="sníž. přenesená",J167,0)</f>
        <v>0</v>
      </c>
      <c r="BI167" s="139">
        <f>IF(N167="nulová",J167,0)</f>
        <v>0</v>
      </c>
      <c r="BJ167" s="13" t="s">
        <v>119</v>
      </c>
      <c r="BK167" s="139">
        <f>ROUND(I167*H167,2)</f>
        <v>0</v>
      </c>
      <c r="BL167" s="13" t="s">
        <v>127</v>
      </c>
      <c r="BM167" s="138" t="s">
        <v>338</v>
      </c>
    </row>
    <row r="168" spans="2:47" s="1" customFormat="1" ht="12">
      <c r="B168" s="25"/>
      <c r="D168" s="140" t="s">
        <v>143</v>
      </c>
      <c r="F168" s="141" t="s">
        <v>178</v>
      </c>
      <c r="L168" s="25"/>
      <c r="M168" s="142"/>
      <c r="T168" s="49"/>
      <c r="AT168" s="13" t="s">
        <v>143</v>
      </c>
      <c r="AU168" s="13" t="s">
        <v>119</v>
      </c>
    </row>
    <row r="169" spans="2:65" s="1" customFormat="1" ht="16.5" customHeight="1">
      <c r="B169" s="125"/>
      <c r="C169" s="126" t="s">
        <v>235</v>
      </c>
      <c r="D169" s="126" t="s">
        <v>123</v>
      </c>
      <c r="E169" s="127" t="s">
        <v>339</v>
      </c>
      <c r="F169" s="128" t="s">
        <v>340</v>
      </c>
      <c r="G169" s="129" t="s">
        <v>170</v>
      </c>
      <c r="H169" s="130">
        <v>150</v>
      </c>
      <c r="I169" s="131"/>
      <c r="J169" s="131">
        <f>ROUND(I169*H169,2)</f>
        <v>0</v>
      </c>
      <c r="K169" s="132"/>
      <c r="L169" s="133"/>
      <c r="M169" s="134" t="s">
        <v>1</v>
      </c>
      <c r="N169" s="135" t="s">
        <v>41</v>
      </c>
      <c r="O169" s="136">
        <v>0</v>
      </c>
      <c r="P169" s="136">
        <f>O169*H169</f>
        <v>0</v>
      </c>
      <c r="Q169" s="136">
        <v>0</v>
      </c>
      <c r="R169" s="136">
        <f>Q169*H169</f>
        <v>0</v>
      </c>
      <c r="S169" s="136">
        <v>0</v>
      </c>
      <c r="T169" s="137">
        <f>S169*H169</f>
        <v>0</v>
      </c>
      <c r="AR169" s="138" t="s">
        <v>127</v>
      </c>
      <c r="AT169" s="138" t="s">
        <v>123</v>
      </c>
      <c r="AU169" s="138" t="s">
        <v>119</v>
      </c>
      <c r="AY169" s="13" t="s">
        <v>120</v>
      </c>
      <c r="BE169" s="139">
        <f>IF(N169="základní",J169,0)</f>
        <v>0</v>
      </c>
      <c r="BF169" s="139">
        <f>IF(N169="snížená",J169,0)</f>
        <v>0</v>
      </c>
      <c r="BG169" s="139">
        <f>IF(N169="zákl. přenesená",J169,0)</f>
        <v>0</v>
      </c>
      <c r="BH169" s="139">
        <f>IF(N169="sníž. přenesená",J169,0)</f>
        <v>0</v>
      </c>
      <c r="BI169" s="139">
        <f>IF(N169="nulová",J169,0)</f>
        <v>0</v>
      </c>
      <c r="BJ169" s="13" t="s">
        <v>119</v>
      </c>
      <c r="BK169" s="139">
        <f>ROUND(I169*H169,2)</f>
        <v>0</v>
      </c>
      <c r="BL169" s="13" t="s">
        <v>127</v>
      </c>
      <c r="BM169" s="138" t="s">
        <v>341</v>
      </c>
    </row>
    <row r="170" spans="2:47" s="1" customFormat="1" ht="12">
      <c r="B170" s="25"/>
      <c r="D170" s="140" t="s">
        <v>143</v>
      </c>
      <c r="F170" s="141" t="s">
        <v>340</v>
      </c>
      <c r="L170" s="25"/>
      <c r="M170" s="142"/>
      <c r="T170" s="49"/>
      <c r="AT170" s="13" t="s">
        <v>143</v>
      </c>
      <c r="AU170" s="13" t="s">
        <v>119</v>
      </c>
    </row>
    <row r="171" spans="2:65" s="1" customFormat="1" ht="16.5" customHeight="1">
      <c r="B171" s="125"/>
      <c r="C171" s="126" t="s">
        <v>157</v>
      </c>
      <c r="D171" s="126" t="s">
        <v>123</v>
      </c>
      <c r="E171" s="127" t="s">
        <v>342</v>
      </c>
      <c r="F171" s="128" t="s">
        <v>343</v>
      </c>
      <c r="G171" s="129" t="s">
        <v>170</v>
      </c>
      <c r="H171" s="130">
        <v>260</v>
      </c>
      <c r="I171" s="131"/>
      <c r="J171" s="131">
        <f>ROUND(I171*H171,2)</f>
        <v>0</v>
      </c>
      <c r="K171" s="132"/>
      <c r="L171" s="133"/>
      <c r="M171" s="134" t="s">
        <v>1</v>
      </c>
      <c r="N171" s="135" t="s">
        <v>41</v>
      </c>
      <c r="O171" s="136">
        <v>0</v>
      </c>
      <c r="P171" s="136">
        <f>O171*H171</f>
        <v>0</v>
      </c>
      <c r="Q171" s="136">
        <v>0</v>
      </c>
      <c r="R171" s="136">
        <f>Q171*H171</f>
        <v>0</v>
      </c>
      <c r="S171" s="136">
        <v>0</v>
      </c>
      <c r="T171" s="137">
        <f>S171*H171</f>
        <v>0</v>
      </c>
      <c r="AR171" s="138" t="s">
        <v>127</v>
      </c>
      <c r="AT171" s="138" t="s">
        <v>123</v>
      </c>
      <c r="AU171" s="138" t="s">
        <v>119</v>
      </c>
      <c r="AY171" s="13" t="s">
        <v>120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13" t="s">
        <v>119</v>
      </c>
      <c r="BK171" s="139">
        <f>ROUND(I171*H171,2)</f>
        <v>0</v>
      </c>
      <c r="BL171" s="13" t="s">
        <v>127</v>
      </c>
      <c r="BM171" s="138" t="s">
        <v>344</v>
      </c>
    </row>
    <row r="172" spans="2:47" s="1" customFormat="1" ht="12">
      <c r="B172" s="25"/>
      <c r="D172" s="140" t="s">
        <v>143</v>
      </c>
      <c r="F172" s="141" t="s">
        <v>343</v>
      </c>
      <c r="L172" s="25"/>
      <c r="M172" s="142"/>
      <c r="T172" s="49"/>
      <c r="AT172" s="13" t="s">
        <v>143</v>
      </c>
      <c r="AU172" s="13" t="s">
        <v>119</v>
      </c>
    </row>
    <row r="173" spans="2:63" s="11" customFormat="1" ht="22.9" customHeight="1">
      <c r="B173" s="114"/>
      <c r="D173" s="115" t="s">
        <v>74</v>
      </c>
      <c r="E173" s="123" t="s">
        <v>180</v>
      </c>
      <c r="F173" s="123" t="s">
        <v>181</v>
      </c>
      <c r="J173" s="124">
        <f>BK173</f>
        <v>0</v>
      </c>
      <c r="L173" s="114"/>
      <c r="M173" s="118"/>
      <c r="P173" s="119">
        <f>SUM(P174:P199)</f>
        <v>0</v>
      </c>
      <c r="R173" s="119">
        <f>SUM(R174:R199)</f>
        <v>0</v>
      </c>
      <c r="T173" s="120">
        <f>SUM(T174:T199)</f>
        <v>0</v>
      </c>
      <c r="AR173" s="115" t="s">
        <v>119</v>
      </c>
      <c r="AT173" s="121" t="s">
        <v>74</v>
      </c>
      <c r="AU173" s="121" t="s">
        <v>83</v>
      </c>
      <c r="AY173" s="115" t="s">
        <v>120</v>
      </c>
      <c r="BK173" s="122">
        <f>SUM(BK174:BK199)</f>
        <v>0</v>
      </c>
    </row>
    <row r="174" spans="2:65" s="1" customFormat="1" ht="16.5" customHeight="1">
      <c r="B174" s="125"/>
      <c r="C174" s="126" t="s">
        <v>221</v>
      </c>
      <c r="D174" s="126" t="s">
        <v>123</v>
      </c>
      <c r="E174" s="127" t="s">
        <v>345</v>
      </c>
      <c r="F174" s="128" t="s">
        <v>207</v>
      </c>
      <c r="G174" s="129" t="s">
        <v>300</v>
      </c>
      <c r="H174" s="130">
        <v>21</v>
      </c>
      <c r="I174" s="131"/>
      <c r="J174" s="131">
        <f>ROUND(I174*H174,2)</f>
        <v>0</v>
      </c>
      <c r="K174" s="132"/>
      <c r="L174" s="133"/>
      <c r="M174" s="134" t="s">
        <v>1</v>
      </c>
      <c r="N174" s="135" t="s">
        <v>41</v>
      </c>
      <c r="O174" s="136">
        <v>0</v>
      </c>
      <c r="P174" s="136">
        <f>O174*H174</f>
        <v>0</v>
      </c>
      <c r="Q174" s="136">
        <v>0</v>
      </c>
      <c r="R174" s="136">
        <f>Q174*H174</f>
        <v>0</v>
      </c>
      <c r="S174" s="136">
        <v>0</v>
      </c>
      <c r="T174" s="137">
        <f>S174*H174</f>
        <v>0</v>
      </c>
      <c r="AR174" s="138" t="s">
        <v>127</v>
      </c>
      <c r="AT174" s="138" t="s">
        <v>123</v>
      </c>
      <c r="AU174" s="138" t="s">
        <v>119</v>
      </c>
      <c r="AY174" s="13" t="s">
        <v>120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3" t="s">
        <v>119</v>
      </c>
      <c r="BK174" s="139">
        <f>ROUND(I174*H174,2)</f>
        <v>0</v>
      </c>
      <c r="BL174" s="13" t="s">
        <v>127</v>
      </c>
      <c r="BM174" s="138" t="s">
        <v>346</v>
      </c>
    </row>
    <row r="175" spans="2:47" s="1" customFormat="1" ht="12">
      <c r="B175" s="25"/>
      <c r="D175" s="140" t="s">
        <v>143</v>
      </c>
      <c r="F175" s="141" t="s">
        <v>207</v>
      </c>
      <c r="L175" s="25"/>
      <c r="M175" s="142"/>
      <c r="T175" s="49"/>
      <c r="AT175" s="13" t="s">
        <v>143</v>
      </c>
      <c r="AU175" s="13" t="s">
        <v>119</v>
      </c>
    </row>
    <row r="176" spans="2:65" s="1" customFormat="1" ht="16.5" customHeight="1">
      <c r="B176" s="125"/>
      <c r="C176" s="126" t="s">
        <v>347</v>
      </c>
      <c r="D176" s="126" t="s">
        <v>123</v>
      </c>
      <c r="E176" s="127" t="s">
        <v>348</v>
      </c>
      <c r="F176" s="128" t="s">
        <v>349</v>
      </c>
      <c r="G176" s="129" t="s">
        <v>300</v>
      </c>
      <c r="H176" s="130">
        <v>11</v>
      </c>
      <c r="I176" s="131"/>
      <c r="J176" s="131">
        <f>ROUND(I176*H176,2)</f>
        <v>0</v>
      </c>
      <c r="K176" s="132"/>
      <c r="L176" s="133"/>
      <c r="M176" s="134" t="s">
        <v>1</v>
      </c>
      <c r="N176" s="135" t="s">
        <v>41</v>
      </c>
      <c r="O176" s="136">
        <v>0</v>
      </c>
      <c r="P176" s="136">
        <f>O176*H176</f>
        <v>0</v>
      </c>
      <c r="Q176" s="136">
        <v>0</v>
      </c>
      <c r="R176" s="136">
        <f>Q176*H176</f>
        <v>0</v>
      </c>
      <c r="S176" s="136">
        <v>0</v>
      </c>
      <c r="T176" s="137">
        <f>S176*H176</f>
        <v>0</v>
      </c>
      <c r="AR176" s="138" t="s">
        <v>127</v>
      </c>
      <c r="AT176" s="138" t="s">
        <v>123</v>
      </c>
      <c r="AU176" s="138" t="s">
        <v>119</v>
      </c>
      <c r="AY176" s="13" t="s">
        <v>120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3" t="s">
        <v>119</v>
      </c>
      <c r="BK176" s="139">
        <f>ROUND(I176*H176,2)</f>
        <v>0</v>
      </c>
      <c r="BL176" s="13" t="s">
        <v>127</v>
      </c>
      <c r="BM176" s="138" t="s">
        <v>350</v>
      </c>
    </row>
    <row r="177" spans="2:47" s="1" customFormat="1" ht="12">
      <c r="B177" s="25"/>
      <c r="D177" s="140" t="s">
        <v>143</v>
      </c>
      <c r="F177" s="141" t="s">
        <v>349</v>
      </c>
      <c r="L177" s="25"/>
      <c r="M177" s="142"/>
      <c r="T177" s="49"/>
      <c r="AT177" s="13" t="s">
        <v>143</v>
      </c>
      <c r="AU177" s="13" t="s">
        <v>119</v>
      </c>
    </row>
    <row r="178" spans="2:65" s="1" customFormat="1" ht="16.5" customHeight="1">
      <c r="B178" s="125"/>
      <c r="C178" s="126" t="s">
        <v>167</v>
      </c>
      <c r="D178" s="126" t="s">
        <v>123</v>
      </c>
      <c r="E178" s="127" t="s">
        <v>351</v>
      </c>
      <c r="F178" s="128" t="s">
        <v>352</v>
      </c>
      <c r="G178" s="129" t="s">
        <v>300</v>
      </c>
      <c r="H178" s="130">
        <v>3</v>
      </c>
      <c r="I178" s="131"/>
      <c r="J178" s="131">
        <f>ROUND(I178*H178,2)</f>
        <v>0</v>
      </c>
      <c r="K178" s="132"/>
      <c r="L178" s="133"/>
      <c r="M178" s="134" t="s">
        <v>1</v>
      </c>
      <c r="N178" s="135" t="s">
        <v>41</v>
      </c>
      <c r="O178" s="136">
        <v>0</v>
      </c>
      <c r="P178" s="136">
        <f>O178*H178</f>
        <v>0</v>
      </c>
      <c r="Q178" s="136">
        <v>0</v>
      </c>
      <c r="R178" s="136">
        <f>Q178*H178</f>
        <v>0</v>
      </c>
      <c r="S178" s="136">
        <v>0</v>
      </c>
      <c r="T178" s="137">
        <f>S178*H178</f>
        <v>0</v>
      </c>
      <c r="AR178" s="138" t="s">
        <v>127</v>
      </c>
      <c r="AT178" s="138" t="s">
        <v>123</v>
      </c>
      <c r="AU178" s="138" t="s">
        <v>119</v>
      </c>
      <c r="AY178" s="13" t="s">
        <v>120</v>
      </c>
      <c r="BE178" s="139">
        <f>IF(N178="základní",J178,0)</f>
        <v>0</v>
      </c>
      <c r="BF178" s="139">
        <f>IF(N178="snížená",J178,0)</f>
        <v>0</v>
      </c>
      <c r="BG178" s="139">
        <f>IF(N178="zákl. přenesená",J178,0)</f>
        <v>0</v>
      </c>
      <c r="BH178" s="139">
        <f>IF(N178="sníž. přenesená",J178,0)</f>
        <v>0</v>
      </c>
      <c r="BI178" s="139">
        <f>IF(N178="nulová",J178,0)</f>
        <v>0</v>
      </c>
      <c r="BJ178" s="13" t="s">
        <v>119</v>
      </c>
      <c r="BK178" s="139">
        <f>ROUND(I178*H178,2)</f>
        <v>0</v>
      </c>
      <c r="BL178" s="13" t="s">
        <v>127</v>
      </c>
      <c r="BM178" s="138" t="s">
        <v>353</v>
      </c>
    </row>
    <row r="179" spans="2:47" s="1" customFormat="1" ht="12">
      <c r="B179" s="25"/>
      <c r="D179" s="140" t="s">
        <v>143</v>
      </c>
      <c r="F179" s="141" t="s">
        <v>352</v>
      </c>
      <c r="L179" s="25"/>
      <c r="M179" s="142"/>
      <c r="T179" s="49"/>
      <c r="AT179" s="13" t="s">
        <v>143</v>
      </c>
      <c r="AU179" s="13" t="s">
        <v>119</v>
      </c>
    </row>
    <row r="180" spans="2:65" s="1" customFormat="1" ht="16.5" customHeight="1">
      <c r="B180" s="125"/>
      <c r="C180" s="126" t="s">
        <v>205</v>
      </c>
      <c r="D180" s="126" t="s">
        <v>123</v>
      </c>
      <c r="E180" s="127" t="s">
        <v>354</v>
      </c>
      <c r="F180" s="128" t="s">
        <v>191</v>
      </c>
      <c r="G180" s="129" t="s">
        <v>300</v>
      </c>
      <c r="H180" s="130">
        <v>108</v>
      </c>
      <c r="I180" s="131"/>
      <c r="J180" s="131">
        <f>ROUND(I180*H180,2)</f>
        <v>0</v>
      </c>
      <c r="K180" s="132"/>
      <c r="L180" s="133"/>
      <c r="M180" s="134" t="s">
        <v>1</v>
      </c>
      <c r="N180" s="135" t="s">
        <v>41</v>
      </c>
      <c r="O180" s="136">
        <v>0</v>
      </c>
      <c r="P180" s="136">
        <f>O180*H180</f>
        <v>0</v>
      </c>
      <c r="Q180" s="136">
        <v>0</v>
      </c>
      <c r="R180" s="136">
        <f>Q180*H180</f>
        <v>0</v>
      </c>
      <c r="S180" s="136">
        <v>0</v>
      </c>
      <c r="T180" s="137">
        <f>S180*H180</f>
        <v>0</v>
      </c>
      <c r="AR180" s="138" t="s">
        <v>127</v>
      </c>
      <c r="AT180" s="138" t="s">
        <v>123</v>
      </c>
      <c r="AU180" s="138" t="s">
        <v>119</v>
      </c>
      <c r="AY180" s="13" t="s">
        <v>120</v>
      </c>
      <c r="BE180" s="139">
        <f>IF(N180="základní",J180,0)</f>
        <v>0</v>
      </c>
      <c r="BF180" s="139">
        <f>IF(N180="snížená",J180,0)</f>
        <v>0</v>
      </c>
      <c r="BG180" s="139">
        <f>IF(N180="zákl. přenesená",J180,0)</f>
        <v>0</v>
      </c>
      <c r="BH180" s="139">
        <f>IF(N180="sníž. přenesená",J180,0)</f>
        <v>0</v>
      </c>
      <c r="BI180" s="139">
        <f>IF(N180="nulová",J180,0)</f>
        <v>0</v>
      </c>
      <c r="BJ180" s="13" t="s">
        <v>119</v>
      </c>
      <c r="BK180" s="139">
        <f>ROUND(I180*H180,2)</f>
        <v>0</v>
      </c>
      <c r="BL180" s="13" t="s">
        <v>127</v>
      </c>
      <c r="BM180" s="138" t="s">
        <v>355</v>
      </c>
    </row>
    <row r="181" spans="2:47" s="1" customFormat="1" ht="12">
      <c r="B181" s="25"/>
      <c r="D181" s="140" t="s">
        <v>143</v>
      </c>
      <c r="F181" s="141" t="s">
        <v>191</v>
      </c>
      <c r="L181" s="25"/>
      <c r="M181" s="142"/>
      <c r="T181" s="49"/>
      <c r="AT181" s="13" t="s">
        <v>143</v>
      </c>
      <c r="AU181" s="13" t="s">
        <v>119</v>
      </c>
    </row>
    <row r="182" spans="2:65" s="1" customFormat="1" ht="16.5" customHeight="1">
      <c r="B182" s="125"/>
      <c r="C182" s="126" t="s">
        <v>209</v>
      </c>
      <c r="D182" s="126" t="s">
        <v>123</v>
      </c>
      <c r="E182" s="127" t="s">
        <v>356</v>
      </c>
      <c r="F182" s="128" t="s">
        <v>195</v>
      </c>
      <c r="G182" s="129" t="s">
        <v>300</v>
      </c>
      <c r="H182" s="130">
        <v>61</v>
      </c>
      <c r="I182" s="131"/>
      <c r="J182" s="131">
        <f>ROUND(I182*H182,2)</f>
        <v>0</v>
      </c>
      <c r="K182" s="132"/>
      <c r="L182" s="133"/>
      <c r="M182" s="134" t="s">
        <v>1</v>
      </c>
      <c r="N182" s="135" t="s">
        <v>41</v>
      </c>
      <c r="O182" s="136">
        <v>0</v>
      </c>
      <c r="P182" s="136">
        <f>O182*H182</f>
        <v>0</v>
      </c>
      <c r="Q182" s="136">
        <v>0</v>
      </c>
      <c r="R182" s="136">
        <f>Q182*H182</f>
        <v>0</v>
      </c>
      <c r="S182" s="136">
        <v>0</v>
      </c>
      <c r="T182" s="137">
        <f>S182*H182</f>
        <v>0</v>
      </c>
      <c r="AR182" s="138" t="s">
        <v>127</v>
      </c>
      <c r="AT182" s="138" t="s">
        <v>123</v>
      </c>
      <c r="AU182" s="138" t="s">
        <v>119</v>
      </c>
      <c r="AY182" s="13" t="s">
        <v>120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3" t="s">
        <v>119</v>
      </c>
      <c r="BK182" s="139">
        <f>ROUND(I182*H182,2)</f>
        <v>0</v>
      </c>
      <c r="BL182" s="13" t="s">
        <v>127</v>
      </c>
      <c r="BM182" s="138" t="s">
        <v>357</v>
      </c>
    </row>
    <row r="183" spans="2:47" s="1" customFormat="1" ht="12">
      <c r="B183" s="25"/>
      <c r="D183" s="140" t="s">
        <v>143</v>
      </c>
      <c r="F183" s="141" t="s">
        <v>195</v>
      </c>
      <c r="L183" s="25"/>
      <c r="M183" s="142"/>
      <c r="T183" s="49"/>
      <c r="AT183" s="13" t="s">
        <v>143</v>
      </c>
      <c r="AU183" s="13" t="s">
        <v>119</v>
      </c>
    </row>
    <row r="184" spans="2:65" s="1" customFormat="1" ht="16.5" customHeight="1">
      <c r="B184" s="125"/>
      <c r="C184" s="126" t="s">
        <v>213</v>
      </c>
      <c r="D184" s="126" t="s">
        <v>123</v>
      </c>
      <c r="E184" s="127" t="s">
        <v>358</v>
      </c>
      <c r="F184" s="128" t="s">
        <v>199</v>
      </c>
      <c r="G184" s="129" t="s">
        <v>300</v>
      </c>
      <c r="H184" s="130">
        <v>2</v>
      </c>
      <c r="I184" s="131"/>
      <c r="J184" s="131">
        <f>ROUND(I184*H184,2)</f>
        <v>0</v>
      </c>
      <c r="K184" s="132"/>
      <c r="L184" s="133"/>
      <c r="M184" s="134" t="s">
        <v>1</v>
      </c>
      <c r="N184" s="135" t="s">
        <v>41</v>
      </c>
      <c r="O184" s="136">
        <v>0</v>
      </c>
      <c r="P184" s="136">
        <f>O184*H184</f>
        <v>0</v>
      </c>
      <c r="Q184" s="136">
        <v>0</v>
      </c>
      <c r="R184" s="136">
        <f>Q184*H184</f>
        <v>0</v>
      </c>
      <c r="S184" s="136">
        <v>0</v>
      </c>
      <c r="T184" s="137">
        <f>S184*H184</f>
        <v>0</v>
      </c>
      <c r="AR184" s="138" t="s">
        <v>127</v>
      </c>
      <c r="AT184" s="138" t="s">
        <v>123</v>
      </c>
      <c r="AU184" s="138" t="s">
        <v>119</v>
      </c>
      <c r="AY184" s="13" t="s">
        <v>120</v>
      </c>
      <c r="BE184" s="139">
        <f>IF(N184="základní",J184,0)</f>
        <v>0</v>
      </c>
      <c r="BF184" s="139">
        <f>IF(N184="snížená",J184,0)</f>
        <v>0</v>
      </c>
      <c r="BG184" s="139">
        <f>IF(N184="zákl. přenesená",J184,0)</f>
        <v>0</v>
      </c>
      <c r="BH184" s="139">
        <f>IF(N184="sníž. přenesená",J184,0)</f>
        <v>0</v>
      </c>
      <c r="BI184" s="139">
        <f>IF(N184="nulová",J184,0)</f>
        <v>0</v>
      </c>
      <c r="BJ184" s="13" t="s">
        <v>119</v>
      </c>
      <c r="BK184" s="139">
        <f>ROUND(I184*H184,2)</f>
        <v>0</v>
      </c>
      <c r="BL184" s="13" t="s">
        <v>127</v>
      </c>
      <c r="BM184" s="138" t="s">
        <v>359</v>
      </c>
    </row>
    <row r="185" spans="2:47" s="1" customFormat="1" ht="12">
      <c r="B185" s="25"/>
      <c r="D185" s="140" t="s">
        <v>143</v>
      </c>
      <c r="F185" s="141" t="s">
        <v>199</v>
      </c>
      <c r="L185" s="25"/>
      <c r="M185" s="142"/>
      <c r="T185" s="49"/>
      <c r="AT185" s="13" t="s">
        <v>143</v>
      </c>
      <c r="AU185" s="13" t="s">
        <v>119</v>
      </c>
    </row>
    <row r="186" spans="2:65" s="1" customFormat="1" ht="16.5" customHeight="1">
      <c r="B186" s="125"/>
      <c r="C186" s="126" t="s">
        <v>217</v>
      </c>
      <c r="D186" s="126" t="s">
        <v>123</v>
      </c>
      <c r="E186" s="127" t="s">
        <v>360</v>
      </c>
      <c r="F186" s="128" t="s">
        <v>203</v>
      </c>
      <c r="G186" s="129" t="s">
        <v>300</v>
      </c>
      <c r="H186" s="130">
        <v>290</v>
      </c>
      <c r="I186" s="131"/>
      <c r="J186" s="131">
        <f>ROUND(I186*H186,2)</f>
        <v>0</v>
      </c>
      <c r="K186" s="132"/>
      <c r="L186" s="133"/>
      <c r="M186" s="134" t="s">
        <v>1</v>
      </c>
      <c r="N186" s="135" t="s">
        <v>41</v>
      </c>
      <c r="O186" s="136">
        <v>0</v>
      </c>
      <c r="P186" s="136">
        <f>O186*H186</f>
        <v>0</v>
      </c>
      <c r="Q186" s="136">
        <v>0</v>
      </c>
      <c r="R186" s="136">
        <f>Q186*H186</f>
        <v>0</v>
      </c>
      <c r="S186" s="136">
        <v>0</v>
      </c>
      <c r="T186" s="137">
        <f>S186*H186</f>
        <v>0</v>
      </c>
      <c r="AR186" s="138" t="s">
        <v>127</v>
      </c>
      <c r="AT186" s="138" t="s">
        <v>123</v>
      </c>
      <c r="AU186" s="138" t="s">
        <v>119</v>
      </c>
      <c r="AY186" s="13" t="s">
        <v>120</v>
      </c>
      <c r="BE186" s="139">
        <f>IF(N186="základní",J186,0)</f>
        <v>0</v>
      </c>
      <c r="BF186" s="139">
        <f>IF(N186="snížená",J186,0)</f>
        <v>0</v>
      </c>
      <c r="BG186" s="139">
        <f>IF(N186="zákl. přenesená",J186,0)</f>
        <v>0</v>
      </c>
      <c r="BH186" s="139">
        <f>IF(N186="sníž. přenesená",J186,0)</f>
        <v>0</v>
      </c>
      <c r="BI186" s="139">
        <f>IF(N186="nulová",J186,0)</f>
        <v>0</v>
      </c>
      <c r="BJ186" s="13" t="s">
        <v>119</v>
      </c>
      <c r="BK186" s="139">
        <f>ROUND(I186*H186,2)</f>
        <v>0</v>
      </c>
      <c r="BL186" s="13" t="s">
        <v>127</v>
      </c>
      <c r="BM186" s="138" t="s">
        <v>361</v>
      </c>
    </row>
    <row r="187" spans="2:47" s="1" customFormat="1" ht="12">
      <c r="B187" s="25"/>
      <c r="D187" s="140" t="s">
        <v>143</v>
      </c>
      <c r="F187" s="141" t="s">
        <v>203</v>
      </c>
      <c r="L187" s="25"/>
      <c r="M187" s="142"/>
      <c r="T187" s="49"/>
      <c r="AT187" s="13" t="s">
        <v>143</v>
      </c>
      <c r="AU187" s="13" t="s">
        <v>119</v>
      </c>
    </row>
    <row r="188" spans="2:65" s="1" customFormat="1" ht="16.5" customHeight="1">
      <c r="B188" s="125"/>
      <c r="C188" s="126" t="s">
        <v>225</v>
      </c>
      <c r="D188" s="126" t="s">
        <v>123</v>
      </c>
      <c r="E188" s="127" t="s">
        <v>362</v>
      </c>
      <c r="F188" s="128" t="s">
        <v>211</v>
      </c>
      <c r="G188" s="129" t="s">
        <v>300</v>
      </c>
      <c r="H188" s="130">
        <v>172</v>
      </c>
      <c r="I188" s="131"/>
      <c r="J188" s="131">
        <f>ROUND(I188*H188,2)</f>
        <v>0</v>
      </c>
      <c r="K188" s="132"/>
      <c r="L188" s="133"/>
      <c r="M188" s="134" t="s">
        <v>1</v>
      </c>
      <c r="N188" s="135" t="s">
        <v>41</v>
      </c>
      <c r="O188" s="136">
        <v>0</v>
      </c>
      <c r="P188" s="136">
        <f>O188*H188</f>
        <v>0</v>
      </c>
      <c r="Q188" s="136">
        <v>0</v>
      </c>
      <c r="R188" s="136">
        <f>Q188*H188</f>
        <v>0</v>
      </c>
      <c r="S188" s="136">
        <v>0</v>
      </c>
      <c r="T188" s="137">
        <f>S188*H188</f>
        <v>0</v>
      </c>
      <c r="AR188" s="138" t="s">
        <v>127</v>
      </c>
      <c r="AT188" s="138" t="s">
        <v>123</v>
      </c>
      <c r="AU188" s="138" t="s">
        <v>119</v>
      </c>
      <c r="AY188" s="13" t="s">
        <v>120</v>
      </c>
      <c r="BE188" s="139">
        <f>IF(N188="základní",J188,0)</f>
        <v>0</v>
      </c>
      <c r="BF188" s="139">
        <f>IF(N188="snížená",J188,0)</f>
        <v>0</v>
      </c>
      <c r="BG188" s="139">
        <f>IF(N188="zákl. přenesená",J188,0)</f>
        <v>0</v>
      </c>
      <c r="BH188" s="139">
        <f>IF(N188="sníž. přenesená",J188,0)</f>
        <v>0</v>
      </c>
      <c r="BI188" s="139">
        <f>IF(N188="nulová",J188,0)</f>
        <v>0</v>
      </c>
      <c r="BJ188" s="13" t="s">
        <v>119</v>
      </c>
      <c r="BK188" s="139">
        <f>ROUND(I188*H188,2)</f>
        <v>0</v>
      </c>
      <c r="BL188" s="13" t="s">
        <v>127</v>
      </c>
      <c r="BM188" s="138" t="s">
        <v>363</v>
      </c>
    </row>
    <row r="189" spans="2:47" s="1" customFormat="1" ht="12">
      <c r="B189" s="25"/>
      <c r="D189" s="140" t="s">
        <v>143</v>
      </c>
      <c r="F189" s="141" t="s">
        <v>211</v>
      </c>
      <c r="L189" s="25"/>
      <c r="M189" s="142"/>
      <c r="T189" s="49"/>
      <c r="AT189" s="13" t="s">
        <v>143</v>
      </c>
      <c r="AU189" s="13" t="s">
        <v>119</v>
      </c>
    </row>
    <row r="190" spans="2:65" s="1" customFormat="1" ht="16.5" customHeight="1">
      <c r="B190" s="125"/>
      <c r="C190" s="126" t="s">
        <v>247</v>
      </c>
      <c r="D190" s="126" t="s">
        <v>123</v>
      </c>
      <c r="E190" s="127" t="s">
        <v>364</v>
      </c>
      <c r="F190" s="128" t="s">
        <v>215</v>
      </c>
      <c r="G190" s="129" t="s">
        <v>300</v>
      </c>
      <c r="H190" s="130">
        <v>30</v>
      </c>
      <c r="I190" s="131"/>
      <c r="J190" s="131">
        <f>ROUND(I190*H190,2)</f>
        <v>0</v>
      </c>
      <c r="K190" s="132"/>
      <c r="L190" s="133"/>
      <c r="M190" s="134" t="s">
        <v>1</v>
      </c>
      <c r="N190" s="135" t="s">
        <v>41</v>
      </c>
      <c r="O190" s="136">
        <v>0</v>
      </c>
      <c r="P190" s="136">
        <f>O190*H190</f>
        <v>0</v>
      </c>
      <c r="Q190" s="136">
        <v>0</v>
      </c>
      <c r="R190" s="136">
        <f>Q190*H190</f>
        <v>0</v>
      </c>
      <c r="S190" s="136">
        <v>0</v>
      </c>
      <c r="T190" s="137">
        <f>S190*H190</f>
        <v>0</v>
      </c>
      <c r="AR190" s="138" t="s">
        <v>127</v>
      </c>
      <c r="AT190" s="138" t="s">
        <v>123</v>
      </c>
      <c r="AU190" s="138" t="s">
        <v>119</v>
      </c>
      <c r="AY190" s="13" t="s">
        <v>120</v>
      </c>
      <c r="BE190" s="139">
        <f>IF(N190="základní",J190,0)</f>
        <v>0</v>
      </c>
      <c r="BF190" s="139">
        <f>IF(N190="snížená",J190,0)</f>
        <v>0</v>
      </c>
      <c r="BG190" s="139">
        <f>IF(N190="zákl. přenesená",J190,0)</f>
        <v>0</v>
      </c>
      <c r="BH190" s="139">
        <f>IF(N190="sníž. přenesená",J190,0)</f>
        <v>0</v>
      </c>
      <c r="BI190" s="139">
        <f>IF(N190="nulová",J190,0)</f>
        <v>0</v>
      </c>
      <c r="BJ190" s="13" t="s">
        <v>119</v>
      </c>
      <c r="BK190" s="139">
        <f>ROUND(I190*H190,2)</f>
        <v>0</v>
      </c>
      <c r="BL190" s="13" t="s">
        <v>127</v>
      </c>
      <c r="BM190" s="138" t="s">
        <v>365</v>
      </c>
    </row>
    <row r="191" spans="2:47" s="1" customFormat="1" ht="12">
      <c r="B191" s="25"/>
      <c r="D191" s="140" t="s">
        <v>143</v>
      </c>
      <c r="F191" s="141" t="s">
        <v>215</v>
      </c>
      <c r="L191" s="25"/>
      <c r="M191" s="142"/>
      <c r="T191" s="49"/>
      <c r="AT191" s="13" t="s">
        <v>143</v>
      </c>
      <c r="AU191" s="13" t="s">
        <v>119</v>
      </c>
    </row>
    <row r="192" spans="2:65" s="1" customFormat="1" ht="16.5" customHeight="1">
      <c r="B192" s="125"/>
      <c r="C192" s="126" t="s">
        <v>8</v>
      </c>
      <c r="D192" s="126" t="s">
        <v>123</v>
      </c>
      <c r="E192" s="127" t="s">
        <v>366</v>
      </c>
      <c r="F192" s="128" t="s">
        <v>219</v>
      </c>
      <c r="G192" s="129" t="s">
        <v>300</v>
      </c>
      <c r="H192" s="130">
        <v>3</v>
      </c>
      <c r="I192" s="131"/>
      <c r="J192" s="131">
        <f>ROUND(I192*H192,2)</f>
        <v>0</v>
      </c>
      <c r="K192" s="132"/>
      <c r="L192" s="133"/>
      <c r="M192" s="134" t="s">
        <v>1</v>
      </c>
      <c r="N192" s="135" t="s">
        <v>41</v>
      </c>
      <c r="O192" s="136">
        <v>0</v>
      </c>
      <c r="P192" s="136">
        <f>O192*H192</f>
        <v>0</v>
      </c>
      <c r="Q192" s="136">
        <v>0</v>
      </c>
      <c r="R192" s="136">
        <f>Q192*H192</f>
        <v>0</v>
      </c>
      <c r="S192" s="136">
        <v>0</v>
      </c>
      <c r="T192" s="137">
        <f>S192*H192</f>
        <v>0</v>
      </c>
      <c r="AR192" s="138" t="s">
        <v>127</v>
      </c>
      <c r="AT192" s="138" t="s">
        <v>123</v>
      </c>
      <c r="AU192" s="138" t="s">
        <v>119</v>
      </c>
      <c r="AY192" s="13" t="s">
        <v>120</v>
      </c>
      <c r="BE192" s="139">
        <f>IF(N192="základní",J192,0)</f>
        <v>0</v>
      </c>
      <c r="BF192" s="139">
        <f>IF(N192="snížená",J192,0)</f>
        <v>0</v>
      </c>
      <c r="BG192" s="139">
        <f>IF(N192="zákl. přenesená",J192,0)</f>
        <v>0</v>
      </c>
      <c r="BH192" s="139">
        <f>IF(N192="sníž. přenesená",J192,0)</f>
        <v>0</v>
      </c>
      <c r="BI192" s="139">
        <f>IF(N192="nulová",J192,0)</f>
        <v>0</v>
      </c>
      <c r="BJ192" s="13" t="s">
        <v>119</v>
      </c>
      <c r="BK192" s="139">
        <f>ROUND(I192*H192,2)</f>
        <v>0</v>
      </c>
      <c r="BL192" s="13" t="s">
        <v>127</v>
      </c>
      <c r="BM192" s="138" t="s">
        <v>367</v>
      </c>
    </row>
    <row r="193" spans="2:47" s="1" customFormat="1" ht="12">
      <c r="B193" s="25"/>
      <c r="D193" s="140" t="s">
        <v>143</v>
      </c>
      <c r="F193" s="141" t="s">
        <v>219</v>
      </c>
      <c r="L193" s="25"/>
      <c r="M193" s="142"/>
      <c r="T193" s="49"/>
      <c r="AT193" s="13" t="s">
        <v>143</v>
      </c>
      <c r="AU193" s="13" t="s">
        <v>119</v>
      </c>
    </row>
    <row r="194" spans="2:65" s="1" customFormat="1" ht="16.5" customHeight="1">
      <c r="B194" s="125"/>
      <c r="C194" s="126" t="s">
        <v>172</v>
      </c>
      <c r="D194" s="126" t="s">
        <v>123</v>
      </c>
      <c r="E194" s="127" t="s">
        <v>368</v>
      </c>
      <c r="F194" s="128" t="s">
        <v>369</v>
      </c>
      <c r="G194" s="129" t="s">
        <v>300</v>
      </c>
      <c r="H194" s="130">
        <v>4</v>
      </c>
      <c r="I194" s="131"/>
      <c r="J194" s="131">
        <f>ROUND(I194*H194,2)</f>
        <v>0</v>
      </c>
      <c r="K194" s="132"/>
      <c r="L194" s="133"/>
      <c r="M194" s="134" t="s">
        <v>1</v>
      </c>
      <c r="N194" s="135" t="s">
        <v>41</v>
      </c>
      <c r="O194" s="136">
        <v>0</v>
      </c>
      <c r="P194" s="136">
        <f>O194*H194</f>
        <v>0</v>
      </c>
      <c r="Q194" s="136">
        <v>0</v>
      </c>
      <c r="R194" s="136">
        <f>Q194*H194</f>
        <v>0</v>
      </c>
      <c r="S194" s="136">
        <v>0</v>
      </c>
      <c r="T194" s="137">
        <f>S194*H194</f>
        <v>0</v>
      </c>
      <c r="AR194" s="138" t="s">
        <v>127</v>
      </c>
      <c r="AT194" s="138" t="s">
        <v>123</v>
      </c>
      <c r="AU194" s="138" t="s">
        <v>119</v>
      </c>
      <c r="AY194" s="13" t="s">
        <v>120</v>
      </c>
      <c r="BE194" s="139">
        <f>IF(N194="základní",J194,0)</f>
        <v>0</v>
      </c>
      <c r="BF194" s="139">
        <f>IF(N194="snížená",J194,0)</f>
        <v>0</v>
      </c>
      <c r="BG194" s="139">
        <f>IF(N194="zákl. přenesená",J194,0)</f>
        <v>0</v>
      </c>
      <c r="BH194" s="139">
        <f>IF(N194="sníž. přenesená",J194,0)</f>
        <v>0</v>
      </c>
      <c r="BI194" s="139">
        <f>IF(N194="nulová",J194,0)</f>
        <v>0</v>
      </c>
      <c r="BJ194" s="13" t="s">
        <v>119</v>
      </c>
      <c r="BK194" s="139">
        <f>ROUND(I194*H194,2)</f>
        <v>0</v>
      </c>
      <c r="BL194" s="13" t="s">
        <v>127</v>
      </c>
      <c r="BM194" s="138" t="s">
        <v>370</v>
      </c>
    </row>
    <row r="195" spans="2:47" s="1" customFormat="1" ht="12">
      <c r="B195" s="25"/>
      <c r="D195" s="140" t="s">
        <v>143</v>
      </c>
      <c r="F195" s="141" t="s">
        <v>369</v>
      </c>
      <c r="L195" s="25"/>
      <c r="M195" s="142"/>
      <c r="T195" s="49"/>
      <c r="AT195" s="13" t="s">
        <v>143</v>
      </c>
      <c r="AU195" s="13" t="s">
        <v>119</v>
      </c>
    </row>
    <row r="196" spans="2:65" s="1" customFormat="1" ht="16.5" customHeight="1">
      <c r="B196" s="125"/>
      <c r="C196" s="126" t="s">
        <v>176</v>
      </c>
      <c r="D196" s="126" t="s">
        <v>123</v>
      </c>
      <c r="E196" s="127" t="s">
        <v>371</v>
      </c>
      <c r="F196" s="128" t="s">
        <v>372</v>
      </c>
      <c r="G196" s="129" t="s">
        <v>300</v>
      </c>
      <c r="H196" s="130">
        <v>1</v>
      </c>
      <c r="I196" s="131"/>
      <c r="J196" s="131">
        <f>ROUND(I196*H196,2)</f>
        <v>0</v>
      </c>
      <c r="K196" s="132"/>
      <c r="L196" s="133"/>
      <c r="M196" s="134" t="s">
        <v>1</v>
      </c>
      <c r="N196" s="135" t="s">
        <v>41</v>
      </c>
      <c r="O196" s="136">
        <v>0</v>
      </c>
      <c r="P196" s="136">
        <f>O196*H196</f>
        <v>0</v>
      </c>
      <c r="Q196" s="136">
        <v>0</v>
      </c>
      <c r="R196" s="136">
        <f>Q196*H196</f>
        <v>0</v>
      </c>
      <c r="S196" s="136">
        <v>0</v>
      </c>
      <c r="T196" s="137">
        <f>S196*H196</f>
        <v>0</v>
      </c>
      <c r="AR196" s="138" t="s">
        <v>127</v>
      </c>
      <c r="AT196" s="138" t="s">
        <v>123</v>
      </c>
      <c r="AU196" s="138" t="s">
        <v>119</v>
      </c>
      <c r="AY196" s="13" t="s">
        <v>120</v>
      </c>
      <c r="BE196" s="139">
        <f>IF(N196="základní",J196,0)</f>
        <v>0</v>
      </c>
      <c r="BF196" s="139">
        <f>IF(N196="snížená",J196,0)</f>
        <v>0</v>
      </c>
      <c r="BG196" s="139">
        <f>IF(N196="zákl. přenesená",J196,0)</f>
        <v>0</v>
      </c>
      <c r="BH196" s="139">
        <f>IF(N196="sníž. přenesená",J196,0)</f>
        <v>0</v>
      </c>
      <c r="BI196" s="139">
        <f>IF(N196="nulová",J196,0)</f>
        <v>0</v>
      </c>
      <c r="BJ196" s="13" t="s">
        <v>119</v>
      </c>
      <c r="BK196" s="139">
        <f>ROUND(I196*H196,2)</f>
        <v>0</v>
      </c>
      <c r="BL196" s="13" t="s">
        <v>127</v>
      </c>
      <c r="BM196" s="138" t="s">
        <v>373</v>
      </c>
    </row>
    <row r="197" spans="2:47" s="1" customFormat="1" ht="12">
      <c r="B197" s="25"/>
      <c r="D197" s="140" t="s">
        <v>143</v>
      </c>
      <c r="F197" s="141" t="s">
        <v>372</v>
      </c>
      <c r="L197" s="25"/>
      <c r="M197" s="142"/>
      <c r="T197" s="49"/>
      <c r="AT197" s="13" t="s">
        <v>143</v>
      </c>
      <c r="AU197" s="13" t="s">
        <v>119</v>
      </c>
    </row>
    <row r="198" spans="2:65" s="1" customFormat="1" ht="16.5" customHeight="1">
      <c r="B198" s="125"/>
      <c r="C198" s="126" t="s">
        <v>152</v>
      </c>
      <c r="D198" s="126" t="s">
        <v>123</v>
      </c>
      <c r="E198" s="127" t="s">
        <v>374</v>
      </c>
      <c r="F198" s="128" t="s">
        <v>223</v>
      </c>
      <c r="G198" s="129" t="s">
        <v>300</v>
      </c>
      <c r="H198" s="130">
        <v>84</v>
      </c>
      <c r="I198" s="131"/>
      <c r="J198" s="131">
        <f>ROUND(I198*H198,2)</f>
        <v>0</v>
      </c>
      <c r="K198" s="132"/>
      <c r="L198" s="133"/>
      <c r="M198" s="134" t="s">
        <v>1</v>
      </c>
      <c r="N198" s="135" t="s">
        <v>41</v>
      </c>
      <c r="O198" s="136">
        <v>0</v>
      </c>
      <c r="P198" s="136">
        <f>O198*H198</f>
        <v>0</v>
      </c>
      <c r="Q198" s="136">
        <v>0</v>
      </c>
      <c r="R198" s="136">
        <f>Q198*H198</f>
        <v>0</v>
      </c>
      <c r="S198" s="136">
        <v>0</v>
      </c>
      <c r="T198" s="137">
        <f>S198*H198</f>
        <v>0</v>
      </c>
      <c r="AR198" s="138" t="s">
        <v>127</v>
      </c>
      <c r="AT198" s="138" t="s">
        <v>123</v>
      </c>
      <c r="AU198" s="138" t="s">
        <v>119</v>
      </c>
      <c r="AY198" s="13" t="s">
        <v>120</v>
      </c>
      <c r="BE198" s="139">
        <f>IF(N198="základní",J198,0)</f>
        <v>0</v>
      </c>
      <c r="BF198" s="139">
        <f>IF(N198="snížená",J198,0)</f>
        <v>0</v>
      </c>
      <c r="BG198" s="139">
        <f>IF(N198="zákl. přenesená",J198,0)</f>
        <v>0</v>
      </c>
      <c r="BH198" s="139">
        <f>IF(N198="sníž. přenesená",J198,0)</f>
        <v>0</v>
      </c>
      <c r="BI198" s="139">
        <f>IF(N198="nulová",J198,0)</f>
        <v>0</v>
      </c>
      <c r="BJ198" s="13" t="s">
        <v>119</v>
      </c>
      <c r="BK198" s="139">
        <f>ROUND(I198*H198,2)</f>
        <v>0</v>
      </c>
      <c r="BL198" s="13" t="s">
        <v>127</v>
      </c>
      <c r="BM198" s="138" t="s">
        <v>375</v>
      </c>
    </row>
    <row r="199" spans="2:47" s="1" customFormat="1" ht="12">
      <c r="B199" s="25"/>
      <c r="D199" s="140" t="s">
        <v>143</v>
      </c>
      <c r="F199" s="141" t="s">
        <v>223</v>
      </c>
      <c r="L199" s="25"/>
      <c r="M199" s="142"/>
      <c r="T199" s="49"/>
      <c r="AT199" s="13" t="s">
        <v>143</v>
      </c>
      <c r="AU199" s="13" t="s">
        <v>119</v>
      </c>
    </row>
    <row r="200" spans="2:63" s="11" customFormat="1" ht="22.9" customHeight="1">
      <c r="B200" s="114"/>
      <c r="D200" s="115" t="s">
        <v>74</v>
      </c>
      <c r="E200" s="123" t="s">
        <v>229</v>
      </c>
      <c r="F200" s="123" t="s">
        <v>230</v>
      </c>
      <c r="J200" s="124">
        <f>BK200</f>
        <v>0</v>
      </c>
      <c r="L200" s="114"/>
      <c r="M200" s="118"/>
      <c r="P200" s="119">
        <f>SUM(P201:P206)</f>
        <v>0</v>
      </c>
      <c r="R200" s="119">
        <f>SUM(R201:R206)</f>
        <v>0</v>
      </c>
      <c r="T200" s="120">
        <f>SUM(T201:T206)</f>
        <v>0</v>
      </c>
      <c r="AR200" s="115" t="s">
        <v>119</v>
      </c>
      <c r="AT200" s="121" t="s">
        <v>74</v>
      </c>
      <c r="AU200" s="121" t="s">
        <v>83</v>
      </c>
      <c r="AY200" s="115" t="s">
        <v>120</v>
      </c>
      <c r="BK200" s="122">
        <f>SUM(BK201:BK206)</f>
        <v>0</v>
      </c>
    </row>
    <row r="201" spans="2:65" s="1" customFormat="1" ht="16.5" customHeight="1">
      <c r="B201" s="125"/>
      <c r="C201" s="126" t="s">
        <v>185</v>
      </c>
      <c r="D201" s="126" t="s">
        <v>123</v>
      </c>
      <c r="E201" s="127" t="s">
        <v>376</v>
      </c>
      <c r="F201" s="128" t="s">
        <v>377</v>
      </c>
      <c r="G201" s="129" t="s">
        <v>300</v>
      </c>
      <c r="H201" s="130">
        <v>83</v>
      </c>
      <c r="I201" s="131"/>
      <c r="J201" s="131">
        <f>ROUND(I201*H201,2)</f>
        <v>0</v>
      </c>
      <c r="K201" s="132"/>
      <c r="L201" s="133"/>
      <c r="M201" s="134" t="s">
        <v>1</v>
      </c>
      <c r="N201" s="135" t="s">
        <v>41</v>
      </c>
      <c r="O201" s="136">
        <v>0</v>
      </c>
      <c r="P201" s="136">
        <f>O201*H201</f>
        <v>0</v>
      </c>
      <c r="Q201" s="136">
        <v>0</v>
      </c>
      <c r="R201" s="136">
        <f>Q201*H201</f>
        <v>0</v>
      </c>
      <c r="S201" s="136">
        <v>0</v>
      </c>
      <c r="T201" s="137">
        <f>S201*H201</f>
        <v>0</v>
      </c>
      <c r="AR201" s="138" t="s">
        <v>127</v>
      </c>
      <c r="AT201" s="138" t="s">
        <v>123</v>
      </c>
      <c r="AU201" s="138" t="s">
        <v>119</v>
      </c>
      <c r="AY201" s="13" t="s">
        <v>120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3" t="s">
        <v>119</v>
      </c>
      <c r="BK201" s="139">
        <f>ROUND(I201*H201,2)</f>
        <v>0</v>
      </c>
      <c r="BL201" s="13" t="s">
        <v>127</v>
      </c>
      <c r="BM201" s="138" t="s">
        <v>378</v>
      </c>
    </row>
    <row r="202" spans="2:47" s="1" customFormat="1" ht="12">
      <c r="B202" s="25"/>
      <c r="D202" s="140" t="s">
        <v>143</v>
      </c>
      <c r="F202" s="141" t="s">
        <v>377</v>
      </c>
      <c r="L202" s="25"/>
      <c r="M202" s="142"/>
      <c r="T202" s="49"/>
      <c r="AT202" s="13" t="s">
        <v>143</v>
      </c>
      <c r="AU202" s="13" t="s">
        <v>119</v>
      </c>
    </row>
    <row r="203" spans="2:65" s="1" customFormat="1" ht="16.5" customHeight="1">
      <c r="B203" s="125"/>
      <c r="C203" s="126" t="s">
        <v>145</v>
      </c>
      <c r="D203" s="126" t="s">
        <v>123</v>
      </c>
      <c r="E203" s="127" t="s">
        <v>379</v>
      </c>
      <c r="F203" s="128" t="s">
        <v>237</v>
      </c>
      <c r="G203" s="129" t="s">
        <v>300</v>
      </c>
      <c r="H203" s="130">
        <v>16</v>
      </c>
      <c r="I203" s="131"/>
      <c r="J203" s="131">
        <f>ROUND(I203*H203,2)</f>
        <v>0</v>
      </c>
      <c r="K203" s="132"/>
      <c r="L203" s="133"/>
      <c r="M203" s="134" t="s">
        <v>1</v>
      </c>
      <c r="N203" s="135" t="s">
        <v>41</v>
      </c>
      <c r="O203" s="136">
        <v>0</v>
      </c>
      <c r="P203" s="136">
        <f>O203*H203</f>
        <v>0</v>
      </c>
      <c r="Q203" s="136">
        <v>0</v>
      </c>
      <c r="R203" s="136">
        <f>Q203*H203</f>
        <v>0</v>
      </c>
      <c r="S203" s="136">
        <v>0</v>
      </c>
      <c r="T203" s="137">
        <f>S203*H203</f>
        <v>0</v>
      </c>
      <c r="AR203" s="138" t="s">
        <v>127</v>
      </c>
      <c r="AT203" s="138" t="s">
        <v>123</v>
      </c>
      <c r="AU203" s="138" t="s">
        <v>119</v>
      </c>
      <c r="AY203" s="13" t="s">
        <v>120</v>
      </c>
      <c r="BE203" s="139">
        <f>IF(N203="základní",J203,0)</f>
        <v>0</v>
      </c>
      <c r="BF203" s="139">
        <f>IF(N203="snížená",J203,0)</f>
        <v>0</v>
      </c>
      <c r="BG203" s="139">
        <f>IF(N203="zákl. přenesená",J203,0)</f>
        <v>0</v>
      </c>
      <c r="BH203" s="139">
        <f>IF(N203="sníž. přenesená",J203,0)</f>
        <v>0</v>
      </c>
      <c r="BI203" s="139">
        <f>IF(N203="nulová",J203,0)</f>
        <v>0</v>
      </c>
      <c r="BJ203" s="13" t="s">
        <v>119</v>
      </c>
      <c r="BK203" s="139">
        <f>ROUND(I203*H203,2)</f>
        <v>0</v>
      </c>
      <c r="BL203" s="13" t="s">
        <v>127</v>
      </c>
      <c r="BM203" s="138" t="s">
        <v>380</v>
      </c>
    </row>
    <row r="204" spans="2:47" s="1" customFormat="1" ht="12">
      <c r="B204" s="25"/>
      <c r="D204" s="140" t="s">
        <v>143</v>
      </c>
      <c r="F204" s="141" t="s">
        <v>237</v>
      </c>
      <c r="L204" s="25"/>
      <c r="M204" s="142"/>
      <c r="T204" s="49"/>
      <c r="AT204" s="13" t="s">
        <v>143</v>
      </c>
      <c r="AU204" s="13" t="s">
        <v>119</v>
      </c>
    </row>
    <row r="205" spans="2:65" s="1" customFormat="1" ht="16.5" customHeight="1">
      <c r="B205" s="125"/>
      <c r="C205" s="126" t="s">
        <v>258</v>
      </c>
      <c r="D205" s="126" t="s">
        <v>123</v>
      </c>
      <c r="E205" s="127" t="s">
        <v>381</v>
      </c>
      <c r="F205" s="128" t="s">
        <v>382</v>
      </c>
      <c r="G205" s="129" t="s">
        <v>300</v>
      </c>
      <c r="H205" s="130">
        <v>32</v>
      </c>
      <c r="I205" s="131"/>
      <c r="J205" s="131">
        <f>ROUND(I205*H205,2)</f>
        <v>0</v>
      </c>
      <c r="K205" s="132"/>
      <c r="L205" s="133"/>
      <c r="M205" s="134" t="s">
        <v>1</v>
      </c>
      <c r="N205" s="135" t="s">
        <v>41</v>
      </c>
      <c r="O205" s="136">
        <v>0</v>
      </c>
      <c r="P205" s="136">
        <f>O205*H205</f>
        <v>0</v>
      </c>
      <c r="Q205" s="136">
        <v>0</v>
      </c>
      <c r="R205" s="136">
        <f>Q205*H205</f>
        <v>0</v>
      </c>
      <c r="S205" s="136">
        <v>0</v>
      </c>
      <c r="T205" s="137">
        <f>S205*H205</f>
        <v>0</v>
      </c>
      <c r="AR205" s="138" t="s">
        <v>127</v>
      </c>
      <c r="AT205" s="138" t="s">
        <v>123</v>
      </c>
      <c r="AU205" s="138" t="s">
        <v>119</v>
      </c>
      <c r="AY205" s="13" t="s">
        <v>120</v>
      </c>
      <c r="BE205" s="139">
        <f>IF(N205="základní",J205,0)</f>
        <v>0</v>
      </c>
      <c r="BF205" s="139">
        <f>IF(N205="snížená",J205,0)</f>
        <v>0</v>
      </c>
      <c r="BG205" s="139">
        <f>IF(N205="zákl. přenesená",J205,0)</f>
        <v>0</v>
      </c>
      <c r="BH205" s="139">
        <f>IF(N205="sníž. přenesená",J205,0)</f>
        <v>0</v>
      </c>
      <c r="BI205" s="139">
        <f>IF(N205="nulová",J205,0)</f>
        <v>0</v>
      </c>
      <c r="BJ205" s="13" t="s">
        <v>119</v>
      </c>
      <c r="BK205" s="139">
        <f>ROUND(I205*H205,2)</f>
        <v>0</v>
      </c>
      <c r="BL205" s="13" t="s">
        <v>127</v>
      </c>
      <c r="BM205" s="138" t="s">
        <v>383</v>
      </c>
    </row>
    <row r="206" spans="2:47" s="1" customFormat="1" ht="12">
      <c r="B206" s="25"/>
      <c r="D206" s="140" t="s">
        <v>143</v>
      </c>
      <c r="F206" s="141" t="s">
        <v>382</v>
      </c>
      <c r="L206" s="25"/>
      <c r="M206" s="142"/>
      <c r="T206" s="49"/>
      <c r="AT206" s="13" t="s">
        <v>143</v>
      </c>
      <c r="AU206" s="13" t="s">
        <v>119</v>
      </c>
    </row>
    <row r="207" spans="2:63" s="11" customFormat="1" ht="22.9" customHeight="1">
      <c r="B207" s="114"/>
      <c r="D207" s="115" t="s">
        <v>74</v>
      </c>
      <c r="E207" s="123" t="s">
        <v>239</v>
      </c>
      <c r="F207" s="123" t="s">
        <v>240</v>
      </c>
      <c r="J207" s="124">
        <f>BK207</f>
        <v>0</v>
      </c>
      <c r="L207" s="114"/>
      <c r="M207" s="118"/>
      <c r="P207" s="119">
        <f>SUM(P208:P235)</f>
        <v>2449.375</v>
      </c>
      <c r="R207" s="119">
        <f>SUM(R208:R235)</f>
        <v>9.796199999999999</v>
      </c>
      <c r="T207" s="120">
        <f>SUM(T208:T235)</f>
        <v>11.002500000000001</v>
      </c>
      <c r="AR207" s="115" t="s">
        <v>119</v>
      </c>
      <c r="AT207" s="121" t="s">
        <v>74</v>
      </c>
      <c r="AU207" s="121" t="s">
        <v>83</v>
      </c>
      <c r="AY207" s="115" t="s">
        <v>120</v>
      </c>
      <c r="BK207" s="122">
        <f>SUM(BK208:BK235)</f>
        <v>0</v>
      </c>
    </row>
    <row r="208" spans="2:65" s="1" customFormat="1" ht="16.5" customHeight="1">
      <c r="B208" s="125"/>
      <c r="C208" s="126" t="s">
        <v>384</v>
      </c>
      <c r="D208" s="126" t="s">
        <v>123</v>
      </c>
      <c r="E208" s="127" t="s">
        <v>385</v>
      </c>
      <c r="F208" s="128" t="s">
        <v>244</v>
      </c>
      <c r="G208" s="129" t="s">
        <v>386</v>
      </c>
      <c r="H208" s="130">
        <v>8</v>
      </c>
      <c r="I208" s="131"/>
      <c r="J208" s="131">
        <f>ROUND(I208*H208,2)</f>
        <v>0</v>
      </c>
      <c r="K208" s="132"/>
      <c r="L208" s="133"/>
      <c r="M208" s="134" t="s">
        <v>1</v>
      </c>
      <c r="N208" s="135" t="s">
        <v>41</v>
      </c>
      <c r="O208" s="136">
        <v>0</v>
      </c>
      <c r="P208" s="136">
        <f>O208*H208</f>
        <v>0</v>
      </c>
      <c r="Q208" s="136">
        <v>0</v>
      </c>
      <c r="R208" s="136">
        <f>Q208*H208</f>
        <v>0</v>
      </c>
      <c r="S208" s="136">
        <v>0</v>
      </c>
      <c r="T208" s="137">
        <f>S208*H208</f>
        <v>0</v>
      </c>
      <c r="AR208" s="138" t="s">
        <v>127</v>
      </c>
      <c r="AT208" s="138" t="s">
        <v>123</v>
      </c>
      <c r="AU208" s="138" t="s">
        <v>119</v>
      </c>
      <c r="AY208" s="13" t="s">
        <v>120</v>
      </c>
      <c r="BE208" s="139">
        <f>IF(N208="základní",J208,0)</f>
        <v>0</v>
      </c>
      <c r="BF208" s="139">
        <f>IF(N208="snížená",J208,0)</f>
        <v>0</v>
      </c>
      <c r="BG208" s="139">
        <f>IF(N208="zákl. přenesená",J208,0)</f>
        <v>0</v>
      </c>
      <c r="BH208" s="139">
        <f>IF(N208="sníž. přenesená",J208,0)</f>
        <v>0</v>
      </c>
      <c r="BI208" s="139">
        <f>IF(N208="nulová",J208,0)</f>
        <v>0</v>
      </c>
      <c r="BJ208" s="13" t="s">
        <v>119</v>
      </c>
      <c r="BK208" s="139">
        <f>ROUND(I208*H208,2)</f>
        <v>0</v>
      </c>
      <c r="BL208" s="13" t="s">
        <v>127</v>
      </c>
      <c r="BM208" s="138" t="s">
        <v>387</v>
      </c>
    </row>
    <row r="209" spans="2:47" s="1" customFormat="1" ht="12">
      <c r="B209" s="25"/>
      <c r="D209" s="140" t="s">
        <v>143</v>
      </c>
      <c r="F209" s="141" t="s">
        <v>244</v>
      </c>
      <c r="L209" s="25"/>
      <c r="M209" s="142"/>
      <c r="T209" s="49"/>
      <c r="AT209" s="13" t="s">
        <v>143</v>
      </c>
      <c r="AU209" s="13" t="s">
        <v>119</v>
      </c>
    </row>
    <row r="210" spans="2:65" s="1" customFormat="1" ht="21.75" customHeight="1">
      <c r="B210" s="125"/>
      <c r="C210" s="143" t="s">
        <v>388</v>
      </c>
      <c r="D210" s="143" t="s">
        <v>242</v>
      </c>
      <c r="E210" s="144" t="s">
        <v>389</v>
      </c>
      <c r="F210" s="145" t="s">
        <v>390</v>
      </c>
      <c r="G210" s="146" t="s">
        <v>391</v>
      </c>
      <c r="H210" s="147">
        <v>665</v>
      </c>
      <c r="I210" s="148"/>
      <c r="J210" s="148">
        <f>ROUND(I210*H210,2)</f>
        <v>0</v>
      </c>
      <c r="K210" s="149"/>
      <c r="L210" s="25"/>
      <c r="M210" s="150" t="s">
        <v>1</v>
      </c>
      <c r="N210" s="151" t="s">
        <v>41</v>
      </c>
      <c r="O210" s="136">
        <v>1.185</v>
      </c>
      <c r="P210" s="136">
        <f>O210*H210</f>
        <v>788.0250000000001</v>
      </c>
      <c r="Q210" s="136">
        <v>0</v>
      </c>
      <c r="R210" s="136">
        <f>Q210*H210</f>
        <v>0</v>
      </c>
      <c r="S210" s="136">
        <v>0</v>
      </c>
      <c r="T210" s="137">
        <f>S210*H210</f>
        <v>0</v>
      </c>
      <c r="AR210" s="138" t="s">
        <v>127</v>
      </c>
      <c r="AT210" s="138" t="s">
        <v>242</v>
      </c>
      <c r="AU210" s="138" t="s">
        <v>119</v>
      </c>
      <c r="AY210" s="13" t="s">
        <v>120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13" t="s">
        <v>119</v>
      </c>
      <c r="BK210" s="139">
        <f>ROUND(I210*H210,2)</f>
        <v>0</v>
      </c>
      <c r="BL210" s="13" t="s">
        <v>127</v>
      </c>
      <c r="BM210" s="138" t="s">
        <v>392</v>
      </c>
    </row>
    <row r="211" spans="2:47" s="1" customFormat="1" ht="19.5">
      <c r="B211" s="25"/>
      <c r="D211" s="140" t="s">
        <v>143</v>
      </c>
      <c r="F211" s="141" t="s">
        <v>393</v>
      </c>
      <c r="L211" s="25"/>
      <c r="M211" s="142"/>
      <c r="T211" s="49"/>
      <c r="AT211" s="13" t="s">
        <v>143</v>
      </c>
      <c r="AU211" s="13" t="s">
        <v>119</v>
      </c>
    </row>
    <row r="212" spans="2:65" s="1" customFormat="1" ht="24.2" customHeight="1">
      <c r="B212" s="125"/>
      <c r="C212" s="143" t="s">
        <v>394</v>
      </c>
      <c r="D212" s="143" t="s">
        <v>242</v>
      </c>
      <c r="E212" s="144" t="s">
        <v>395</v>
      </c>
      <c r="F212" s="145" t="s">
        <v>396</v>
      </c>
      <c r="G212" s="146" t="s">
        <v>391</v>
      </c>
      <c r="H212" s="147">
        <v>665</v>
      </c>
      <c r="I212" s="148"/>
      <c r="J212" s="148">
        <f>ROUND(I212*H212,2)</f>
        <v>0</v>
      </c>
      <c r="K212" s="149"/>
      <c r="L212" s="25"/>
      <c r="M212" s="150" t="s">
        <v>1</v>
      </c>
      <c r="N212" s="151" t="s">
        <v>41</v>
      </c>
      <c r="O212" s="136">
        <v>1.107</v>
      </c>
      <c r="P212" s="136">
        <f>O212*H212</f>
        <v>736.155</v>
      </c>
      <c r="Q212" s="136">
        <v>0</v>
      </c>
      <c r="R212" s="136">
        <f>Q212*H212</f>
        <v>0</v>
      </c>
      <c r="S212" s="136">
        <v>0</v>
      </c>
      <c r="T212" s="137">
        <f>S212*H212</f>
        <v>0</v>
      </c>
      <c r="AR212" s="138" t="s">
        <v>127</v>
      </c>
      <c r="AT212" s="138" t="s">
        <v>242</v>
      </c>
      <c r="AU212" s="138" t="s">
        <v>119</v>
      </c>
      <c r="AY212" s="13" t="s">
        <v>120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3" t="s">
        <v>119</v>
      </c>
      <c r="BK212" s="139">
        <f>ROUND(I212*H212,2)</f>
        <v>0</v>
      </c>
      <c r="BL212" s="13" t="s">
        <v>127</v>
      </c>
      <c r="BM212" s="138" t="s">
        <v>397</v>
      </c>
    </row>
    <row r="213" spans="2:47" s="1" customFormat="1" ht="19.5">
      <c r="B213" s="25"/>
      <c r="D213" s="140" t="s">
        <v>143</v>
      </c>
      <c r="F213" s="141" t="s">
        <v>398</v>
      </c>
      <c r="L213" s="25"/>
      <c r="M213" s="142"/>
      <c r="T213" s="49"/>
      <c r="AT213" s="13" t="s">
        <v>143</v>
      </c>
      <c r="AU213" s="13" t="s">
        <v>119</v>
      </c>
    </row>
    <row r="214" spans="2:65" s="1" customFormat="1" ht="21.75" customHeight="1">
      <c r="B214" s="125"/>
      <c r="C214" s="143" t="s">
        <v>399</v>
      </c>
      <c r="D214" s="143" t="s">
        <v>242</v>
      </c>
      <c r="E214" s="144" t="s">
        <v>400</v>
      </c>
      <c r="F214" s="145" t="s">
        <v>401</v>
      </c>
      <c r="G214" s="146" t="s">
        <v>391</v>
      </c>
      <c r="H214" s="147">
        <v>665</v>
      </c>
      <c r="I214" s="148"/>
      <c r="J214" s="148">
        <f>ROUND(I214*H214,2)</f>
        <v>0</v>
      </c>
      <c r="K214" s="149"/>
      <c r="L214" s="25"/>
      <c r="M214" s="150" t="s">
        <v>1</v>
      </c>
      <c r="N214" s="151" t="s">
        <v>41</v>
      </c>
      <c r="O214" s="136">
        <v>0.725</v>
      </c>
      <c r="P214" s="136">
        <f>O214*H214</f>
        <v>482.125</v>
      </c>
      <c r="Q214" s="136">
        <v>0</v>
      </c>
      <c r="R214" s="136">
        <f>Q214*H214</f>
        <v>0</v>
      </c>
      <c r="S214" s="136">
        <v>0</v>
      </c>
      <c r="T214" s="137">
        <f>S214*H214</f>
        <v>0</v>
      </c>
      <c r="AR214" s="138" t="s">
        <v>127</v>
      </c>
      <c r="AT214" s="138" t="s">
        <v>242</v>
      </c>
      <c r="AU214" s="138" t="s">
        <v>119</v>
      </c>
      <c r="AY214" s="13" t="s">
        <v>120</v>
      </c>
      <c r="BE214" s="139">
        <f>IF(N214="základní",J214,0)</f>
        <v>0</v>
      </c>
      <c r="BF214" s="139">
        <f>IF(N214="snížená",J214,0)</f>
        <v>0</v>
      </c>
      <c r="BG214" s="139">
        <f>IF(N214="zákl. přenesená",J214,0)</f>
        <v>0</v>
      </c>
      <c r="BH214" s="139">
        <f>IF(N214="sníž. přenesená",J214,0)</f>
        <v>0</v>
      </c>
      <c r="BI214" s="139">
        <f>IF(N214="nulová",J214,0)</f>
        <v>0</v>
      </c>
      <c r="BJ214" s="13" t="s">
        <v>119</v>
      </c>
      <c r="BK214" s="139">
        <f>ROUND(I214*H214,2)</f>
        <v>0</v>
      </c>
      <c r="BL214" s="13" t="s">
        <v>127</v>
      </c>
      <c r="BM214" s="138" t="s">
        <v>402</v>
      </c>
    </row>
    <row r="215" spans="2:47" s="1" customFormat="1" ht="12">
      <c r="B215" s="25"/>
      <c r="D215" s="140" t="s">
        <v>143</v>
      </c>
      <c r="F215" s="141" t="s">
        <v>403</v>
      </c>
      <c r="L215" s="25"/>
      <c r="M215" s="142"/>
      <c r="T215" s="49"/>
      <c r="AT215" s="13" t="s">
        <v>143</v>
      </c>
      <c r="AU215" s="13" t="s">
        <v>119</v>
      </c>
    </row>
    <row r="216" spans="2:65" s="1" customFormat="1" ht="24.2" customHeight="1">
      <c r="B216" s="125"/>
      <c r="C216" s="143" t="s">
        <v>404</v>
      </c>
      <c r="D216" s="143" t="s">
        <v>242</v>
      </c>
      <c r="E216" s="144" t="s">
        <v>405</v>
      </c>
      <c r="F216" s="145" t="s">
        <v>406</v>
      </c>
      <c r="G216" s="146" t="s">
        <v>391</v>
      </c>
      <c r="H216" s="147">
        <v>135</v>
      </c>
      <c r="I216" s="148"/>
      <c r="J216" s="148">
        <f>ROUND(I216*H216,2)</f>
        <v>0</v>
      </c>
      <c r="K216" s="149"/>
      <c r="L216" s="25"/>
      <c r="M216" s="150" t="s">
        <v>1</v>
      </c>
      <c r="N216" s="151" t="s">
        <v>41</v>
      </c>
      <c r="O216" s="136">
        <v>0.295</v>
      </c>
      <c r="P216" s="136">
        <f>O216*H216</f>
        <v>39.824999999999996</v>
      </c>
      <c r="Q216" s="136">
        <v>0</v>
      </c>
      <c r="R216" s="136">
        <f>Q216*H216</f>
        <v>0</v>
      </c>
      <c r="S216" s="136">
        <v>0.0815</v>
      </c>
      <c r="T216" s="137">
        <f>S216*H216</f>
        <v>11.002500000000001</v>
      </c>
      <c r="AR216" s="138" t="s">
        <v>127</v>
      </c>
      <c r="AT216" s="138" t="s">
        <v>242</v>
      </c>
      <c r="AU216" s="138" t="s">
        <v>119</v>
      </c>
      <c r="AY216" s="13" t="s">
        <v>120</v>
      </c>
      <c r="BE216" s="139">
        <f>IF(N216="základní",J216,0)</f>
        <v>0</v>
      </c>
      <c r="BF216" s="139">
        <f>IF(N216="snížená",J216,0)</f>
        <v>0</v>
      </c>
      <c r="BG216" s="139">
        <f>IF(N216="zákl. přenesená",J216,0)</f>
        <v>0</v>
      </c>
      <c r="BH216" s="139">
        <f>IF(N216="sníž. přenesená",J216,0)</f>
        <v>0</v>
      </c>
      <c r="BI216" s="139">
        <f>IF(N216="nulová",J216,0)</f>
        <v>0</v>
      </c>
      <c r="BJ216" s="13" t="s">
        <v>119</v>
      </c>
      <c r="BK216" s="139">
        <f>ROUND(I216*H216,2)</f>
        <v>0</v>
      </c>
      <c r="BL216" s="13" t="s">
        <v>127</v>
      </c>
      <c r="BM216" s="138" t="s">
        <v>407</v>
      </c>
    </row>
    <row r="217" spans="2:47" s="1" customFormat="1" ht="12">
      <c r="B217" s="25"/>
      <c r="D217" s="140" t="s">
        <v>143</v>
      </c>
      <c r="F217" s="141" t="s">
        <v>408</v>
      </c>
      <c r="L217" s="25"/>
      <c r="M217" s="142"/>
      <c r="T217" s="49"/>
      <c r="AT217" s="13" t="s">
        <v>143</v>
      </c>
      <c r="AU217" s="13" t="s">
        <v>119</v>
      </c>
    </row>
    <row r="218" spans="2:65" s="1" customFormat="1" ht="24.2" customHeight="1">
      <c r="B218" s="125"/>
      <c r="C218" s="143" t="s">
        <v>409</v>
      </c>
      <c r="D218" s="143" t="s">
        <v>242</v>
      </c>
      <c r="E218" s="144" t="s">
        <v>410</v>
      </c>
      <c r="F218" s="145" t="s">
        <v>411</v>
      </c>
      <c r="G218" s="146" t="s">
        <v>391</v>
      </c>
      <c r="H218" s="147">
        <v>435</v>
      </c>
      <c r="I218" s="148"/>
      <c r="J218" s="148">
        <f>ROUND(I218*H218,2)</f>
        <v>0</v>
      </c>
      <c r="K218" s="149"/>
      <c r="L218" s="25"/>
      <c r="M218" s="150" t="s">
        <v>1</v>
      </c>
      <c r="N218" s="151" t="s">
        <v>41</v>
      </c>
      <c r="O218" s="136">
        <v>0.927</v>
      </c>
      <c r="P218" s="136">
        <f>O218*H218</f>
        <v>403.245</v>
      </c>
      <c r="Q218" s="136">
        <v>0.02252</v>
      </c>
      <c r="R218" s="136">
        <f>Q218*H218</f>
        <v>9.796199999999999</v>
      </c>
      <c r="S218" s="136">
        <v>0</v>
      </c>
      <c r="T218" s="137">
        <f>S218*H218</f>
        <v>0</v>
      </c>
      <c r="AR218" s="138" t="s">
        <v>127</v>
      </c>
      <c r="AT218" s="138" t="s">
        <v>242</v>
      </c>
      <c r="AU218" s="138" t="s">
        <v>119</v>
      </c>
      <c r="AY218" s="13" t="s">
        <v>120</v>
      </c>
      <c r="BE218" s="139">
        <f>IF(N218="základní",J218,0)</f>
        <v>0</v>
      </c>
      <c r="BF218" s="139">
        <f>IF(N218="snížená",J218,0)</f>
        <v>0</v>
      </c>
      <c r="BG218" s="139">
        <f>IF(N218="zákl. přenesená",J218,0)</f>
        <v>0</v>
      </c>
      <c r="BH218" s="139">
        <f>IF(N218="sníž. přenesená",J218,0)</f>
        <v>0</v>
      </c>
      <c r="BI218" s="139">
        <f>IF(N218="nulová",J218,0)</f>
        <v>0</v>
      </c>
      <c r="BJ218" s="13" t="s">
        <v>119</v>
      </c>
      <c r="BK218" s="139">
        <f>ROUND(I218*H218,2)</f>
        <v>0</v>
      </c>
      <c r="BL218" s="13" t="s">
        <v>127</v>
      </c>
      <c r="BM218" s="138" t="s">
        <v>412</v>
      </c>
    </row>
    <row r="219" spans="2:47" s="1" customFormat="1" ht="19.5">
      <c r="B219" s="25"/>
      <c r="D219" s="140" t="s">
        <v>143</v>
      </c>
      <c r="F219" s="141" t="s">
        <v>411</v>
      </c>
      <c r="L219" s="25"/>
      <c r="M219" s="142"/>
      <c r="T219" s="49"/>
      <c r="AT219" s="13" t="s">
        <v>143</v>
      </c>
      <c r="AU219" s="13" t="s">
        <v>119</v>
      </c>
    </row>
    <row r="220" spans="2:65" s="1" customFormat="1" ht="16.5" customHeight="1">
      <c r="B220" s="125"/>
      <c r="C220" s="126" t="s">
        <v>413</v>
      </c>
      <c r="D220" s="126" t="s">
        <v>123</v>
      </c>
      <c r="E220" s="127" t="s">
        <v>414</v>
      </c>
      <c r="F220" s="128" t="s">
        <v>415</v>
      </c>
      <c r="G220" s="129" t="s">
        <v>416</v>
      </c>
      <c r="H220" s="130">
        <v>435</v>
      </c>
      <c r="I220" s="131"/>
      <c r="J220" s="131">
        <f>ROUND(I220*H220,2)</f>
        <v>0</v>
      </c>
      <c r="K220" s="132"/>
      <c r="L220" s="133"/>
      <c r="M220" s="134" t="s">
        <v>1</v>
      </c>
      <c r="N220" s="135" t="s">
        <v>41</v>
      </c>
      <c r="O220" s="136">
        <v>0</v>
      </c>
      <c r="P220" s="136">
        <f>O220*H220</f>
        <v>0</v>
      </c>
      <c r="Q220" s="136">
        <v>0</v>
      </c>
      <c r="R220" s="136">
        <f>Q220*H220</f>
        <v>0</v>
      </c>
      <c r="S220" s="136">
        <v>0</v>
      </c>
      <c r="T220" s="137">
        <f>S220*H220</f>
        <v>0</v>
      </c>
      <c r="AR220" s="138" t="s">
        <v>127</v>
      </c>
      <c r="AT220" s="138" t="s">
        <v>123</v>
      </c>
      <c r="AU220" s="138" t="s">
        <v>119</v>
      </c>
      <c r="AY220" s="13" t="s">
        <v>120</v>
      </c>
      <c r="BE220" s="139">
        <f>IF(N220="základní",J220,0)</f>
        <v>0</v>
      </c>
      <c r="BF220" s="139">
        <f>IF(N220="snížená",J220,0)</f>
        <v>0</v>
      </c>
      <c r="BG220" s="139">
        <f>IF(N220="zákl. přenesená",J220,0)</f>
        <v>0</v>
      </c>
      <c r="BH220" s="139">
        <f>IF(N220="sníž. přenesená",J220,0)</f>
        <v>0</v>
      </c>
      <c r="BI220" s="139">
        <f>IF(N220="nulová",J220,0)</f>
        <v>0</v>
      </c>
      <c r="BJ220" s="13" t="s">
        <v>119</v>
      </c>
      <c r="BK220" s="139">
        <f>ROUND(I220*H220,2)</f>
        <v>0</v>
      </c>
      <c r="BL220" s="13" t="s">
        <v>127</v>
      </c>
      <c r="BM220" s="138" t="s">
        <v>417</v>
      </c>
    </row>
    <row r="221" spans="2:47" s="1" customFormat="1" ht="12">
      <c r="B221" s="25"/>
      <c r="D221" s="140" t="s">
        <v>143</v>
      </c>
      <c r="F221" s="141" t="s">
        <v>418</v>
      </c>
      <c r="L221" s="25"/>
      <c r="M221" s="142"/>
      <c r="T221" s="49"/>
      <c r="AT221" s="13" t="s">
        <v>143</v>
      </c>
      <c r="AU221" s="13" t="s">
        <v>119</v>
      </c>
    </row>
    <row r="222" spans="2:65" s="1" customFormat="1" ht="16.5" customHeight="1">
      <c r="B222" s="125"/>
      <c r="C222" s="126" t="s">
        <v>419</v>
      </c>
      <c r="D222" s="126" t="s">
        <v>123</v>
      </c>
      <c r="E222" s="127" t="s">
        <v>420</v>
      </c>
      <c r="F222" s="128" t="s">
        <v>253</v>
      </c>
      <c r="G222" s="129" t="s">
        <v>170</v>
      </c>
      <c r="H222" s="130">
        <v>5820</v>
      </c>
      <c r="I222" s="131"/>
      <c r="J222" s="131">
        <f>ROUND(I222*H222,2)</f>
        <v>0</v>
      </c>
      <c r="K222" s="132"/>
      <c r="L222" s="133"/>
      <c r="M222" s="134" t="s">
        <v>1</v>
      </c>
      <c r="N222" s="135" t="s">
        <v>41</v>
      </c>
      <c r="O222" s="136">
        <v>0</v>
      </c>
      <c r="P222" s="136">
        <f>O222*H222</f>
        <v>0</v>
      </c>
      <c r="Q222" s="136">
        <v>0</v>
      </c>
      <c r="R222" s="136">
        <f>Q222*H222</f>
        <v>0</v>
      </c>
      <c r="S222" s="136">
        <v>0</v>
      </c>
      <c r="T222" s="137">
        <f>S222*H222</f>
        <v>0</v>
      </c>
      <c r="AR222" s="138" t="s">
        <v>127</v>
      </c>
      <c r="AT222" s="138" t="s">
        <v>123</v>
      </c>
      <c r="AU222" s="138" t="s">
        <v>119</v>
      </c>
      <c r="AY222" s="13" t="s">
        <v>120</v>
      </c>
      <c r="BE222" s="139">
        <f>IF(N222="základní",J222,0)</f>
        <v>0</v>
      </c>
      <c r="BF222" s="139">
        <f>IF(N222="snížená",J222,0)</f>
        <v>0</v>
      </c>
      <c r="BG222" s="139">
        <f>IF(N222="zákl. přenesená",J222,0)</f>
        <v>0</v>
      </c>
      <c r="BH222" s="139">
        <f>IF(N222="sníž. přenesená",J222,0)</f>
        <v>0</v>
      </c>
      <c r="BI222" s="139">
        <f>IF(N222="nulová",J222,0)</f>
        <v>0</v>
      </c>
      <c r="BJ222" s="13" t="s">
        <v>119</v>
      </c>
      <c r="BK222" s="139">
        <f>ROUND(I222*H222,2)</f>
        <v>0</v>
      </c>
      <c r="BL222" s="13" t="s">
        <v>127</v>
      </c>
      <c r="BM222" s="138" t="s">
        <v>421</v>
      </c>
    </row>
    <row r="223" spans="2:47" s="1" customFormat="1" ht="12">
      <c r="B223" s="25"/>
      <c r="D223" s="140" t="s">
        <v>143</v>
      </c>
      <c r="F223" s="141" t="s">
        <v>253</v>
      </c>
      <c r="L223" s="25"/>
      <c r="M223" s="142"/>
      <c r="T223" s="49"/>
      <c r="AT223" s="13" t="s">
        <v>143</v>
      </c>
      <c r="AU223" s="13" t="s">
        <v>119</v>
      </c>
    </row>
    <row r="224" spans="2:65" s="1" customFormat="1" ht="16.5" customHeight="1">
      <c r="B224" s="125"/>
      <c r="C224" s="126" t="s">
        <v>138</v>
      </c>
      <c r="D224" s="126" t="s">
        <v>123</v>
      </c>
      <c r="E224" s="127" t="s">
        <v>422</v>
      </c>
      <c r="F224" s="128" t="s">
        <v>256</v>
      </c>
      <c r="G224" s="129" t="s">
        <v>423</v>
      </c>
      <c r="H224" s="130">
        <v>1</v>
      </c>
      <c r="I224" s="131"/>
      <c r="J224" s="131">
        <f>ROUND(I224*H224,2)</f>
        <v>0</v>
      </c>
      <c r="K224" s="132"/>
      <c r="L224" s="133"/>
      <c r="M224" s="134" t="s">
        <v>1</v>
      </c>
      <c r="N224" s="135" t="s">
        <v>41</v>
      </c>
      <c r="O224" s="136">
        <v>0</v>
      </c>
      <c r="P224" s="136">
        <f>O224*H224</f>
        <v>0</v>
      </c>
      <c r="Q224" s="136">
        <v>0</v>
      </c>
      <c r="R224" s="136">
        <f>Q224*H224</f>
        <v>0</v>
      </c>
      <c r="S224" s="136">
        <v>0</v>
      </c>
      <c r="T224" s="137">
        <f>S224*H224</f>
        <v>0</v>
      </c>
      <c r="AR224" s="138" t="s">
        <v>127</v>
      </c>
      <c r="AT224" s="138" t="s">
        <v>123</v>
      </c>
      <c r="AU224" s="138" t="s">
        <v>119</v>
      </c>
      <c r="AY224" s="13" t="s">
        <v>120</v>
      </c>
      <c r="BE224" s="139">
        <f>IF(N224="základní",J224,0)</f>
        <v>0</v>
      </c>
      <c r="BF224" s="139">
        <f>IF(N224="snížená",J224,0)</f>
        <v>0</v>
      </c>
      <c r="BG224" s="139">
        <f>IF(N224="zákl. přenesená",J224,0)</f>
        <v>0</v>
      </c>
      <c r="BH224" s="139">
        <f>IF(N224="sníž. přenesená",J224,0)</f>
        <v>0</v>
      </c>
      <c r="BI224" s="139">
        <f>IF(N224="nulová",J224,0)</f>
        <v>0</v>
      </c>
      <c r="BJ224" s="13" t="s">
        <v>119</v>
      </c>
      <c r="BK224" s="139">
        <f>ROUND(I224*H224,2)</f>
        <v>0</v>
      </c>
      <c r="BL224" s="13" t="s">
        <v>127</v>
      </c>
      <c r="BM224" s="138" t="s">
        <v>424</v>
      </c>
    </row>
    <row r="225" spans="2:47" s="1" customFormat="1" ht="12">
      <c r="B225" s="25"/>
      <c r="D225" s="140" t="s">
        <v>143</v>
      </c>
      <c r="F225" s="141" t="s">
        <v>256</v>
      </c>
      <c r="L225" s="25"/>
      <c r="M225" s="142"/>
      <c r="T225" s="49"/>
      <c r="AT225" s="13" t="s">
        <v>143</v>
      </c>
      <c r="AU225" s="13" t="s">
        <v>119</v>
      </c>
    </row>
    <row r="226" spans="2:65" s="1" customFormat="1" ht="16.5" customHeight="1">
      <c r="B226" s="125"/>
      <c r="C226" s="126" t="s">
        <v>425</v>
      </c>
      <c r="D226" s="126" t="s">
        <v>123</v>
      </c>
      <c r="E226" s="127" t="s">
        <v>426</v>
      </c>
      <c r="F226" s="128" t="s">
        <v>260</v>
      </c>
      <c r="G226" s="129" t="s">
        <v>275</v>
      </c>
      <c r="H226" s="130">
        <v>1</v>
      </c>
      <c r="I226" s="131"/>
      <c r="J226" s="131">
        <f>ROUND(I226*H226,2)</f>
        <v>0</v>
      </c>
      <c r="K226" s="132"/>
      <c r="L226" s="133"/>
      <c r="M226" s="134" t="s">
        <v>1</v>
      </c>
      <c r="N226" s="135" t="s">
        <v>41</v>
      </c>
      <c r="O226" s="136">
        <v>0</v>
      </c>
      <c r="P226" s="136">
        <f>O226*H226</f>
        <v>0</v>
      </c>
      <c r="Q226" s="136">
        <v>0</v>
      </c>
      <c r="R226" s="136">
        <f>Q226*H226</f>
        <v>0</v>
      </c>
      <c r="S226" s="136">
        <v>0</v>
      </c>
      <c r="T226" s="137">
        <f>S226*H226</f>
        <v>0</v>
      </c>
      <c r="AR226" s="138" t="s">
        <v>127</v>
      </c>
      <c r="AT226" s="138" t="s">
        <v>123</v>
      </c>
      <c r="AU226" s="138" t="s">
        <v>119</v>
      </c>
      <c r="AY226" s="13" t="s">
        <v>120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3" t="s">
        <v>119</v>
      </c>
      <c r="BK226" s="139">
        <f>ROUND(I226*H226,2)</f>
        <v>0</v>
      </c>
      <c r="BL226" s="13" t="s">
        <v>127</v>
      </c>
      <c r="BM226" s="138" t="s">
        <v>427</v>
      </c>
    </row>
    <row r="227" spans="2:47" s="1" customFormat="1" ht="12">
      <c r="B227" s="25"/>
      <c r="D227" s="140" t="s">
        <v>143</v>
      </c>
      <c r="F227" s="141" t="s">
        <v>260</v>
      </c>
      <c r="L227" s="25"/>
      <c r="M227" s="142"/>
      <c r="T227" s="49"/>
      <c r="AT227" s="13" t="s">
        <v>143</v>
      </c>
      <c r="AU227" s="13" t="s">
        <v>119</v>
      </c>
    </row>
    <row r="228" spans="2:65" s="1" customFormat="1" ht="16.5" customHeight="1">
      <c r="B228" s="125"/>
      <c r="C228" s="126" t="s">
        <v>428</v>
      </c>
      <c r="D228" s="126" t="s">
        <v>123</v>
      </c>
      <c r="E228" s="127" t="s">
        <v>429</v>
      </c>
      <c r="F228" s="128" t="s">
        <v>430</v>
      </c>
      <c r="G228" s="129" t="s">
        <v>431</v>
      </c>
      <c r="H228" s="130">
        <v>135</v>
      </c>
      <c r="I228" s="131"/>
      <c r="J228" s="131">
        <f>ROUND(I228*H228,2)</f>
        <v>0</v>
      </c>
      <c r="K228" s="132"/>
      <c r="L228" s="133"/>
      <c r="M228" s="134" t="s">
        <v>1</v>
      </c>
      <c r="N228" s="135" t="s">
        <v>41</v>
      </c>
      <c r="O228" s="136">
        <v>0</v>
      </c>
      <c r="P228" s="136">
        <f>O228*H228</f>
        <v>0</v>
      </c>
      <c r="Q228" s="136">
        <v>0</v>
      </c>
      <c r="R228" s="136">
        <f>Q228*H228</f>
        <v>0</v>
      </c>
      <c r="S228" s="136">
        <v>0</v>
      </c>
      <c r="T228" s="137">
        <f>S228*H228</f>
        <v>0</v>
      </c>
      <c r="AR228" s="138" t="s">
        <v>127</v>
      </c>
      <c r="AT228" s="138" t="s">
        <v>123</v>
      </c>
      <c r="AU228" s="138" t="s">
        <v>119</v>
      </c>
      <c r="AY228" s="13" t="s">
        <v>120</v>
      </c>
      <c r="BE228" s="139">
        <f>IF(N228="základní",J228,0)</f>
        <v>0</v>
      </c>
      <c r="BF228" s="139">
        <f>IF(N228="snížená",J228,0)</f>
        <v>0</v>
      </c>
      <c r="BG228" s="139">
        <f>IF(N228="zákl. přenesená",J228,0)</f>
        <v>0</v>
      </c>
      <c r="BH228" s="139">
        <f>IF(N228="sníž. přenesená",J228,0)</f>
        <v>0</v>
      </c>
      <c r="BI228" s="139">
        <f>IF(N228="nulová",J228,0)</f>
        <v>0</v>
      </c>
      <c r="BJ228" s="13" t="s">
        <v>119</v>
      </c>
      <c r="BK228" s="139">
        <f>ROUND(I228*H228,2)</f>
        <v>0</v>
      </c>
      <c r="BL228" s="13" t="s">
        <v>127</v>
      </c>
      <c r="BM228" s="138" t="s">
        <v>432</v>
      </c>
    </row>
    <row r="229" spans="2:47" s="1" customFormat="1" ht="12">
      <c r="B229" s="25"/>
      <c r="D229" s="140" t="s">
        <v>143</v>
      </c>
      <c r="F229" s="141" t="s">
        <v>430</v>
      </c>
      <c r="L229" s="25"/>
      <c r="M229" s="142"/>
      <c r="T229" s="49"/>
      <c r="AT229" s="13" t="s">
        <v>143</v>
      </c>
      <c r="AU229" s="13" t="s">
        <v>119</v>
      </c>
    </row>
    <row r="230" spans="2:65" s="1" customFormat="1" ht="16.5" customHeight="1">
      <c r="B230" s="125"/>
      <c r="C230" s="126" t="s">
        <v>433</v>
      </c>
      <c r="D230" s="126" t="s">
        <v>123</v>
      </c>
      <c r="E230" s="127" t="s">
        <v>434</v>
      </c>
      <c r="F230" s="128" t="s">
        <v>435</v>
      </c>
      <c r="G230" s="129" t="s">
        <v>416</v>
      </c>
      <c r="H230" s="130">
        <v>673</v>
      </c>
      <c r="I230" s="131"/>
      <c r="J230" s="131">
        <f>ROUND(I230*H230,2)</f>
        <v>0</v>
      </c>
      <c r="K230" s="132"/>
      <c r="L230" s="133"/>
      <c r="M230" s="134" t="s">
        <v>1</v>
      </c>
      <c r="N230" s="135" t="s">
        <v>41</v>
      </c>
      <c r="O230" s="136">
        <v>0</v>
      </c>
      <c r="P230" s="136">
        <f>O230*H230</f>
        <v>0</v>
      </c>
      <c r="Q230" s="136">
        <v>0</v>
      </c>
      <c r="R230" s="136">
        <f>Q230*H230</f>
        <v>0</v>
      </c>
      <c r="S230" s="136">
        <v>0</v>
      </c>
      <c r="T230" s="137">
        <f>S230*H230</f>
        <v>0</v>
      </c>
      <c r="AR230" s="138" t="s">
        <v>127</v>
      </c>
      <c r="AT230" s="138" t="s">
        <v>123</v>
      </c>
      <c r="AU230" s="138" t="s">
        <v>119</v>
      </c>
      <c r="AY230" s="13" t="s">
        <v>120</v>
      </c>
      <c r="BE230" s="139">
        <f>IF(N230="základní",J230,0)</f>
        <v>0</v>
      </c>
      <c r="BF230" s="139">
        <f>IF(N230="snížená",J230,0)</f>
        <v>0</v>
      </c>
      <c r="BG230" s="139">
        <f>IF(N230="zákl. přenesená",J230,0)</f>
        <v>0</v>
      </c>
      <c r="BH230" s="139">
        <f>IF(N230="sníž. přenesená",J230,0)</f>
        <v>0</v>
      </c>
      <c r="BI230" s="139">
        <f>IF(N230="nulová",J230,0)</f>
        <v>0</v>
      </c>
      <c r="BJ230" s="13" t="s">
        <v>119</v>
      </c>
      <c r="BK230" s="139">
        <f>ROUND(I230*H230,2)</f>
        <v>0</v>
      </c>
      <c r="BL230" s="13" t="s">
        <v>127</v>
      </c>
      <c r="BM230" s="138" t="s">
        <v>436</v>
      </c>
    </row>
    <row r="231" spans="2:47" s="1" customFormat="1" ht="12">
      <c r="B231" s="25"/>
      <c r="D231" s="140" t="s">
        <v>143</v>
      </c>
      <c r="F231" s="141" t="s">
        <v>437</v>
      </c>
      <c r="L231" s="25"/>
      <c r="M231" s="142"/>
      <c r="T231" s="49"/>
      <c r="AT231" s="13" t="s">
        <v>143</v>
      </c>
      <c r="AU231" s="13" t="s">
        <v>119</v>
      </c>
    </row>
    <row r="232" spans="2:65" s="1" customFormat="1" ht="16.5" customHeight="1">
      <c r="B232" s="125"/>
      <c r="C232" s="126" t="s">
        <v>438</v>
      </c>
      <c r="D232" s="126" t="s">
        <v>123</v>
      </c>
      <c r="E232" s="127" t="s">
        <v>439</v>
      </c>
      <c r="F232" s="128" t="s">
        <v>440</v>
      </c>
      <c r="G232" s="129" t="s">
        <v>275</v>
      </c>
      <c r="H232" s="130">
        <v>1</v>
      </c>
      <c r="I232" s="131"/>
      <c r="J232" s="131">
        <f>ROUND(I232*H232,2)</f>
        <v>0</v>
      </c>
      <c r="K232" s="132"/>
      <c r="L232" s="133"/>
      <c r="M232" s="134" t="s">
        <v>1</v>
      </c>
      <c r="N232" s="135" t="s">
        <v>41</v>
      </c>
      <c r="O232" s="136">
        <v>0</v>
      </c>
      <c r="P232" s="136">
        <f>O232*H232</f>
        <v>0</v>
      </c>
      <c r="Q232" s="136">
        <v>0</v>
      </c>
      <c r="R232" s="136">
        <f>Q232*H232</f>
        <v>0</v>
      </c>
      <c r="S232" s="136">
        <v>0</v>
      </c>
      <c r="T232" s="137">
        <f>S232*H232</f>
        <v>0</v>
      </c>
      <c r="AR232" s="138" t="s">
        <v>127</v>
      </c>
      <c r="AT232" s="138" t="s">
        <v>123</v>
      </c>
      <c r="AU232" s="138" t="s">
        <v>119</v>
      </c>
      <c r="AY232" s="13" t="s">
        <v>120</v>
      </c>
      <c r="BE232" s="139">
        <f>IF(N232="základní",J232,0)</f>
        <v>0</v>
      </c>
      <c r="BF232" s="139">
        <f>IF(N232="snížená",J232,0)</f>
        <v>0</v>
      </c>
      <c r="BG232" s="139">
        <f>IF(N232="zákl. přenesená",J232,0)</f>
        <v>0</v>
      </c>
      <c r="BH232" s="139">
        <f>IF(N232="sníž. přenesená",J232,0)</f>
        <v>0</v>
      </c>
      <c r="BI232" s="139">
        <f>IF(N232="nulová",J232,0)</f>
        <v>0</v>
      </c>
      <c r="BJ232" s="13" t="s">
        <v>119</v>
      </c>
      <c r="BK232" s="139">
        <f>ROUND(I232*H232,2)</f>
        <v>0</v>
      </c>
      <c r="BL232" s="13" t="s">
        <v>127</v>
      </c>
      <c r="BM232" s="138" t="s">
        <v>441</v>
      </c>
    </row>
    <row r="233" spans="2:47" s="1" customFormat="1" ht="12">
      <c r="B233" s="25"/>
      <c r="D233" s="140" t="s">
        <v>143</v>
      </c>
      <c r="F233" s="141" t="s">
        <v>440</v>
      </c>
      <c r="L233" s="25"/>
      <c r="M233" s="142"/>
      <c r="T233" s="49"/>
      <c r="AT233" s="13" t="s">
        <v>143</v>
      </c>
      <c r="AU233" s="13" t="s">
        <v>119</v>
      </c>
    </row>
    <row r="234" spans="2:65" s="1" customFormat="1" ht="37.9" customHeight="1">
      <c r="B234" s="125"/>
      <c r="C234" s="143" t="s">
        <v>442</v>
      </c>
      <c r="D234" s="143" t="s">
        <v>242</v>
      </c>
      <c r="E234" s="144" t="s">
        <v>443</v>
      </c>
      <c r="F234" s="145" t="s">
        <v>444</v>
      </c>
      <c r="G234" s="146" t="s">
        <v>141</v>
      </c>
      <c r="H234" s="147">
        <v>32</v>
      </c>
      <c r="I234" s="148"/>
      <c r="J234" s="148">
        <f>ROUND(I234*H234,2)</f>
        <v>0</v>
      </c>
      <c r="K234" s="149"/>
      <c r="L234" s="25"/>
      <c r="M234" s="150" t="s">
        <v>1</v>
      </c>
      <c r="N234" s="151" t="s">
        <v>41</v>
      </c>
      <c r="O234" s="136">
        <v>0</v>
      </c>
      <c r="P234" s="136">
        <f>O234*H234</f>
        <v>0</v>
      </c>
      <c r="Q234" s="136">
        <v>0</v>
      </c>
      <c r="R234" s="136">
        <f>Q234*H234</f>
        <v>0</v>
      </c>
      <c r="S234" s="136">
        <v>0</v>
      </c>
      <c r="T234" s="137">
        <f>S234*H234</f>
        <v>0</v>
      </c>
      <c r="AR234" s="138" t="s">
        <v>127</v>
      </c>
      <c r="AT234" s="138" t="s">
        <v>242</v>
      </c>
      <c r="AU234" s="138" t="s">
        <v>119</v>
      </c>
      <c r="AY234" s="13" t="s">
        <v>120</v>
      </c>
      <c r="BE234" s="139">
        <f>IF(N234="základní",J234,0)</f>
        <v>0</v>
      </c>
      <c r="BF234" s="139">
        <f>IF(N234="snížená",J234,0)</f>
        <v>0</v>
      </c>
      <c r="BG234" s="139">
        <f>IF(N234="zákl. přenesená",J234,0)</f>
        <v>0</v>
      </c>
      <c r="BH234" s="139">
        <f>IF(N234="sníž. přenesená",J234,0)</f>
        <v>0</v>
      </c>
      <c r="BI234" s="139">
        <f>IF(N234="nulová",J234,0)</f>
        <v>0</v>
      </c>
      <c r="BJ234" s="13" t="s">
        <v>119</v>
      </c>
      <c r="BK234" s="139">
        <f>ROUND(I234*H234,2)</f>
        <v>0</v>
      </c>
      <c r="BL234" s="13" t="s">
        <v>127</v>
      </c>
      <c r="BM234" s="138" t="s">
        <v>445</v>
      </c>
    </row>
    <row r="235" spans="2:47" s="1" customFormat="1" ht="19.5">
      <c r="B235" s="25"/>
      <c r="D235" s="140" t="s">
        <v>143</v>
      </c>
      <c r="F235" s="141" t="s">
        <v>446</v>
      </c>
      <c r="L235" s="25"/>
      <c r="M235" s="152"/>
      <c r="N235" s="153"/>
      <c r="O235" s="153"/>
      <c r="P235" s="153"/>
      <c r="Q235" s="153"/>
      <c r="R235" s="153"/>
      <c r="S235" s="153"/>
      <c r="T235" s="154"/>
      <c r="AT235" s="13" t="s">
        <v>143</v>
      </c>
      <c r="AU235" s="13" t="s">
        <v>119</v>
      </c>
    </row>
    <row r="236" spans="2:12" s="1" customFormat="1" ht="6.95" customHeight="1">
      <c r="B236" s="37"/>
      <c r="C236" s="38"/>
      <c r="D236" s="38"/>
      <c r="E236" s="38"/>
      <c r="F236" s="38"/>
      <c r="G236" s="38"/>
      <c r="H236" s="38"/>
      <c r="I236" s="38"/>
      <c r="J236" s="38"/>
      <c r="K236" s="38"/>
      <c r="L236" s="25"/>
    </row>
  </sheetData>
  <autoFilter ref="C123:K23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Widomski</dc:creator>
  <cp:keywords/>
  <dc:description/>
  <cp:lastModifiedBy>Uživatel</cp:lastModifiedBy>
  <dcterms:created xsi:type="dcterms:W3CDTF">2023-11-28T12:03:37Z</dcterms:created>
  <dcterms:modified xsi:type="dcterms:W3CDTF">2024-01-23T10:44:27Z</dcterms:modified>
  <cp:category/>
  <cp:version/>
  <cp:contentType/>
  <cp:contentStatus/>
</cp:coreProperties>
</file>