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sleoý rozpočet\"/>
    </mc:Choice>
  </mc:AlternateContent>
  <bookViews>
    <workbookView xWindow="0" yWindow="0" windowWidth="21525" windowHeight="7440" firstSheet="6" activeTab="8"/>
  </bookViews>
  <sheets>
    <sheet name="Rekapitulace stavby" sheetId="1" r:id="rId1"/>
    <sheet name="D1_01_1 - Stavební" sheetId="2" r:id="rId2"/>
    <sheet name="D1_01_3 - Požárně bezpečn..." sheetId="3" r:id="rId3"/>
    <sheet name="D1_01_4a - Vytápění" sheetId="4" r:id="rId4"/>
    <sheet name="D1_01_4c - Vzduchotechnika" sheetId="5" r:id="rId5"/>
    <sheet name="D1_01_4e - Zdravotně tech..." sheetId="6" r:id="rId6"/>
    <sheet name="D1_01_4g - Silnoproudá el..." sheetId="7" r:id="rId7"/>
    <sheet name="OVN - Ostatní a vedlejší ..." sheetId="9" r:id="rId8"/>
    <sheet name="VA - Vedlejší aktivity" sheetId="10" r:id="rId9"/>
    <sheet name="Pokyny pro vyplnění" sheetId="11" r:id="rId10"/>
  </sheets>
  <definedNames>
    <definedName name="_xlnm._FilterDatabase" localSheetId="1" hidden="1">'D1_01_1 - Stavební'!$C$109:$K$109</definedName>
    <definedName name="_xlnm._FilterDatabase" localSheetId="2" hidden="1">'D1_01_3 - Požárně bezpečn...'!$C$85:$K$85</definedName>
    <definedName name="_xlnm._FilterDatabase" localSheetId="3" hidden="1">'D1_01_4a - Vytápění'!$C$88:$K$88</definedName>
    <definedName name="_xlnm._FilterDatabase" localSheetId="4" hidden="1">'D1_01_4c - Vzduchotechnika'!$C$83:$K$83</definedName>
    <definedName name="_xlnm._FilterDatabase" localSheetId="5" hidden="1">'D1_01_4e - Zdravotně tech...'!$C$87:$K$87</definedName>
    <definedName name="_xlnm._FilterDatabase" localSheetId="6" hidden="1">'D1_01_4g - Silnoproudá el...'!$C$81:$K$81</definedName>
    <definedName name="_xlnm._FilterDatabase" localSheetId="7" hidden="1">'OVN - Ostatní a vedlejší ...'!$C$80:$K$80</definedName>
    <definedName name="_xlnm._FilterDatabase" localSheetId="8" hidden="1">'VA - Vedlejší aktivity'!$C$76:$K$76</definedName>
    <definedName name="_xlnm.Print_Titles" localSheetId="1">'D1_01_1 - Stavební'!$109:$109</definedName>
    <definedName name="_xlnm.Print_Titles" localSheetId="2">'D1_01_3 - Požárně bezpečn...'!$85:$85</definedName>
    <definedName name="_xlnm.Print_Titles" localSheetId="3">'D1_01_4a - Vytápění'!$88:$88</definedName>
    <definedName name="_xlnm.Print_Titles" localSheetId="4">'D1_01_4c - Vzduchotechnika'!$83:$83</definedName>
    <definedName name="_xlnm.Print_Titles" localSheetId="5">'D1_01_4e - Zdravotně tech...'!$87:$87</definedName>
    <definedName name="_xlnm.Print_Titles" localSheetId="6">'D1_01_4g - Silnoproudá el...'!$81:$81</definedName>
    <definedName name="_xlnm.Print_Titles" localSheetId="7">'OVN - Ostatní a vedlejší ...'!$80:$80</definedName>
    <definedName name="_xlnm.Print_Titles" localSheetId="0">'Rekapitulace stavby'!$49:$49</definedName>
    <definedName name="_xlnm.Print_Titles" localSheetId="8">'VA - Vedlejší aktivity'!$76:$76</definedName>
    <definedName name="_xlnm.Print_Area" localSheetId="1">'D1_01_1 - Stavební'!$C$4:$J$38,'D1_01_1 - Stavební'!$C$44:$J$89,'D1_01_1 - Stavební'!$C$95:$K$544</definedName>
    <definedName name="_xlnm.Print_Area" localSheetId="2">'D1_01_3 - Požárně bezpečn...'!$C$4:$J$38,'D1_01_3 - Požárně bezpečn...'!$C$44:$J$65,'D1_01_3 - Požárně bezpečn...'!$C$71:$K$115</definedName>
    <definedName name="_xlnm.Print_Area" localSheetId="3">'D1_01_4a - Vytápění'!$C$4:$J$38,'D1_01_4a - Vytápění'!$C$44:$J$68,'D1_01_4a - Vytápění'!$C$74:$K$190</definedName>
    <definedName name="_xlnm.Print_Area" localSheetId="4">'D1_01_4c - Vzduchotechnika'!$C$4:$J$38,'D1_01_4c - Vzduchotechnika'!$C$44:$J$63,'D1_01_4c - Vzduchotechnika'!$C$69:$K$196</definedName>
    <definedName name="_xlnm.Print_Area" localSheetId="5">'D1_01_4e - Zdravotně tech...'!$C$4:$J$38,'D1_01_4e - Zdravotně tech...'!$C$44:$J$67,'D1_01_4e - Zdravotně tech...'!$C$73:$K$242</definedName>
    <definedName name="_xlnm.Print_Area" localSheetId="6">'D1_01_4g - Silnoproudá el...'!$C$4:$J$38,'D1_01_4g - Silnoproudá el...'!$C$44:$J$61,'D1_01_4g - Silnoproudá el...'!$C$67:$K$176</definedName>
    <definedName name="_xlnm.Print_Area" localSheetId="7">'OVN - Ostatní a vedlejší ...'!$C$4:$J$36,'OVN - Ostatní a vedlejší ...'!$C$42:$J$62,'OVN - Ostatní a vedlejší ...'!$C$68:$K$155</definedName>
    <definedName name="_xlnm.Print_Area" localSheetId="9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stavby'!$C$39:$AQ$61</definedName>
    <definedName name="_xlnm.Print_Area" localSheetId="8">'VA - Vedlejší aktivity'!$C$4:$J$36,'VA - Vedlejší aktivity'!$C$42:$J$58,'VA - Vedlejší aktivity'!$C$64:$K$82</definedName>
  </definedNames>
  <calcPr calcId="152511"/>
</workbook>
</file>

<file path=xl/calcChain.xml><?xml version="1.0" encoding="utf-8"?>
<calcChain xmlns="http://schemas.openxmlformats.org/spreadsheetml/2006/main">
  <c r="AY60" i="1" l="1"/>
  <c r="AX60" i="1"/>
  <c r="BI79" i="10"/>
  <c r="F34" i="10" s="1"/>
  <c r="BD60" i="1" s="1"/>
  <c r="BH79" i="10"/>
  <c r="F33" i="10" s="1"/>
  <c r="BC60" i="1" s="1"/>
  <c r="BG79" i="10"/>
  <c r="F32" i="10" s="1"/>
  <c r="BB60" i="1" s="1"/>
  <c r="BF79" i="10"/>
  <c r="F31" i="10" s="1"/>
  <c r="BA60" i="1" s="1"/>
  <c r="T79" i="10"/>
  <c r="T78" i="10" s="1"/>
  <c r="T77" i="10" s="1"/>
  <c r="R79" i="10"/>
  <c r="R78" i="10" s="1"/>
  <c r="R77" i="10" s="1"/>
  <c r="P79" i="10"/>
  <c r="P78" i="10" s="1"/>
  <c r="P77" i="10" s="1"/>
  <c r="AU60" i="1" s="1"/>
  <c r="BK79" i="10"/>
  <c r="BK78" i="10" s="1"/>
  <c r="J79" i="10"/>
  <c r="BE79" i="10" s="1"/>
  <c r="J73" i="10"/>
  <c r="F73" i="10"/>
  <c r="F71" i="10"/>
  <c r="E69" i="10"/>
  <c r="J51" i="10"/>
  <c r="F51" i="10"/>
  <c r="F49" i="10"/>
  <c r="E47" i="10"/>
  <c r="J18" i="10"/>
  <c r="E18" i="10"/>
  <c r="F74" i="10" s="1"/>
  <c r="J17" i="10"/>
  <c r="J12" i="10"/>
  <c r="J49" i="10" s="1"/>
  <c r="E7" i="10"/>
  <c r="E67" i="10" s="1"/>
  <c r="AY59" i="1"/>
  <c r="AX59" i="1"/>
  <c r="BI148" i="9"/>
  <c r="BH148" i="9"/>
  <c r="BG148" i="9"/>
  <c r="BF148" i="9"/>
  <c r="T148" i="9"/>
  <c r="R148" i="9"/>
  <c r="P148" i="9"/>
  <c r="BK148" i="9"/>
  <c r="J148" i="9"/>
  <c r="BE148" i="9" s="1"/>
  <c r="BI142" i="9"/>
  <c r="BH142" i="9"/>
  <c r="BG142" i="9"/>
  <c r="BF142" i="9"/>
  <c r="BE142" i="9"/>
  <c r="T142" i="9"/>
  <c r="R142" i="9"/>
  <c r="P142" i="9"/>
  <c r="P141" i="9" s="1"/>
  <c r="BK142" i="9"/>
  <c r="J142" i="9"/>
  <c r="BI136" i="9"/>
  <c r="BH136" i="9"/>
  <c r="BG136" i="9"/>
  <c r="BF136" i="9"/>
  <c r="T136" i="9"/>
  <c r="T135" i="9" s="1"/>
  <c r="R136" i="9"/>
  <c r="R135" i="9" s="1"/>
  <c r="P136" i="9"/>
  <c r="P135" i="9" s="1"/>
  <c r="BK136" i="9"/>
  <c r="BK135" i="9" s="1"/>
  <c r="J135" i="9" s="1"/>
  <c r="J60" i="9" s="1"/>
  <c r="J136" i="9"/>
  <c r="BE136" i="9" s="1"/>
  <c r="BI128" i="9"/>
  <c r="BH128" i="9"/>
  <c r="BG128" i="9"/>
  <c r="BF128" i="9"/>
  <c r="T128" i="9"/>
  <c r="R128" i="9"/>
  <c r="P128" i="9"/>
  <c r="BK128" i="9"/>
  <c r="J128" i="9"/>
  <c r="BE128" i="9" s="1"/>
  <c r="BI122" i="9"/>
  <c r="BH122" i="9"/>
  <c r="BG122" i="9"/>
  <c r="BF122" i="9"/>
  <c r="T122" i="9"/>
  <c r="R122" i="9"/>
  <c r="P122" i="9"/>
  <c r="BK122" i="9"/>
  <c r="J122" i="9"/>
  <c r="BE122" i="9" s="1"/>
  <c r="BI112" i="9"/>
  <c r="BH112" i="9"/>
  <c r="BG112" i="9"/>
  <c r="BF112" i="9"/>
  <c r="T112" i="9"/>
  <c r="R112" i="9"/>
  <c r="P112" i="9"/>
  <c r="BK112" i="9"/>
  <c r="J112" i="9"/>
  <c r="BE112" i="9" s="1"/>
  <c r="BI107" i="9"/>
  <c r="BH107" i="9"/>
  <c r="BG107" i="9"/>
  <c r="BF107" i="9"/>
  <c r="T107" i="9"/>
  <c r="R107" i="9"/>
  <c r="P107" i="9"/>
  <c r="BK107" i="9"/>
  <c r="J107" i="9"/>
  <c r="BE107" i="9" s="1"/>
  <c r="BI103" i="9"/>
  <c r="BH103" i="9"/>
  <c r="BG103" i="9"/>
  <c r="BF103" i="9"/>
  <c r="T103" i="9"/>
  <c r="R103" i="9"/>
  <c r="P103" i="9"/>
  <c r="BK103" i="9"/>
  <c r="J103" i="9"/>
  <c r="BE103" i="9" s="1"/>
  <c r="BI90" i="9"/>
  <c r="BH90" i="9"/>
  <c r="BG90" i="9"/>
  <c r="BF90" i="9"/>
  <c r="T90" i="9"/>
  <c r="R90" i="9"/>
  <c r="P90" i="9"/>
  <c r="P89" i="9" s="1"/>
  <c r="BK90" i="9"/>
  <c r="BK89" i="9" s="1"/>
  <c r="J89" i="9" s="1"/>
  <c r="J59" i="9" s="1"/>
  <c r="J90" i="9"/>
  <c r="BE90" i="9" s="1"/>
  <c r="BI84" i="9"/>
  <c r="BH84" i="9"/>
  <c r="BG84" i="9"/>
  <c r="F32" i="9" s="1"/>
  <c r="BB59" i="1" s="1"/>
  <c r="BF84" i="9"/>
  <c r="T84" i="9"/>
  <c r="T83" i="9" s="1"/>
  <c r="R84" i="9"/>
  <c r="R83" i="9" s="1"/>
  <c r="P84" i="9"/>
  <c r="P83" i="9" s="1"/>
  <c r="BK84" i="9"/>
  <c r="BK83" i="9" s="1"/>
  <c r="J84" i="9"/>
  <c r="BE84" i="9" s="1"/>
  <c r="J77" i="9"/>
  <c r="F77" i="9"/>
  <c r="F75" i="9"/>
  <c r="E73" i="9"/>
  <c r="F52" i="9"/>
  <c r="J51" i="9"/>
  <c r="F51" i="9"/>
  <c r="F49" i="9"/>
  <c r="E47" i="9"/>
  <c r="J18" i="9"/>
  <c r="E18" i="9"/>
  <c r="F78" i="9" s="1"/>
  <c r="J17" i="9"/>
  <c r="J12" i="9"/>
  <c r="J49" i="9" s="1"/>
  <c r="E7" i="9"/>
  <c r="E45" i="9" s="1"/>
  <c r="AY58" i="1"/>
  <c r="AX58" i="1"/>
  <c r="BI176" i="7"/>
  <c r="BH176" i="7"/>
  <c r="BG176" i="7"/>
  <c r="BF176" i="7"/>
  <c r="T176" i="7"/>
  <c r="R176" i="7"/>
  <c r="P176" i="7"/>
  <c r="BK176" i="7"/>
  <c r="J176" i="7"/>
  <c r="BE176" i="7" s="1"/>
  <c r="BI175" i="7"/>
  <c r="BH175" i="7"/>
  <c r="BG175" i="7"/>
  <c r="BF175" i="7"/>
  <c r="T175" i="7"/>
  <c r="R175" i="7"/>
  <c r="P175" i="7"/>
  <c r="BK175" i="7"/>
  <c r="J175" i="7"/>
  <c r="BE175" i="7" s="1"/>
  <c r="BI174" i="7"/>
  <c r="BH174" i="7"/>
  <c r="BG174" i="7"/>
  <c r="BF174" i="7"/>
  <c r="T174" i="7"/>
  <c r="R174" i="7"/>
  <c r="P174" i="7"/>
  <c r="BK174" i="7"/>
  <c r="J174" i="7"/>
  <c r="BE174" i="7" s="1"/>
  <c r="BI173" i="7"/>
  <c r="BH173" i="7"/>
  <c r="BG173" i="7"/>
  <c r="BF173" i="7"/>
  <c r="T173" i="7"/>
  <c r="R173" i="7"/>
  <c r="P173" i="7"/>
  <c r="BK173" i="7"/>
  <c r="J173" i="7"/>
  <c r="BE173" i="7" s="1"/>
  <c r="BI172" i="7"/>
  <c r="BH172" i="7"/>
  <c r="BG172" i="7"/>
  <c r="BF172" i="7"/>
  <c r="T172" i="7"/>
  <c r="R172" i="7"/>
  <c r="P172" i="7"/>
  <c r="BK172" i="7"/>
  <c r="J172" i="7"/>
  <c r="BE172" i="7" s="1"/>
  <c r="BI171" i="7"/>
  <c r="BH171" i="7"/>
  <c r="BG171" i="7"/>
  <c r="BF171" i="7"/>
  <c r="T171" i="7"/>
  <c r="R171" i="7"/>
  <c r="P171" i="7"/>
  <c r="BK171" i="7"/>
  <c r="J171" i="7"/>
  <c r="BE171" i="7" s="1"/>
  <c r="BI170" i="7"/>
  <c r="BH170" i="7"/>
  <c r="BG170" i="7"/>
  <c r="BF170" i="7"/>
  <c r="T170" i="7"/>
  <c r="R170" i="7"/>
  <c r="P170" i="7"/>
  <c r="BK170" i="7"/>
  <c r="J170" i="7"/>
  <c r="BE170" i="7" s="1"/>
  <c r="BI169" i="7"/>
  <c r="BH169" i="7"/>
  <c r="BG169" i="7"/>
  <c r="BF169" i="7"/>
  <c r="T169" i="7"/>
  <c r="R169" i="7"/>
  <c r="P169" i="7"/>
  <c r="BK169" i="7"/>
  <c r="J169" i="7"/>
  <c r="BE169" i="7" s="1"/>
  <c r="BI168" i="7"/>
  <c r="BH168" i="7"/>
  <c r="BG168" i="7"/>
  <c r="BF168" i="7"/>
  <c r="T168" i="7"/>
  <c r="R168" i="7"/>
  <c r="P168" i="7"/>
  <c r="BK168" i="7"/>
  <c r="J168" i="7"/>
  <c r="BE168" i="7" s="1"/>
  <c r="BI167" i="7"/>
  <c r="BH167" i="7"/>
  <c r="BG167" i="7"/>
  <c r="BF167" i="7"/>
  <c r="T167" i="7"/>
  <c r="R167" i="7"/>
  <c r="P167" i="7"/>
  <c r="BK167" i="7"/>
  <c r="J167" i="7"/>
  <c r="BE167" i="7" s="1"/>
  <c r="BI166" i="7"/>
  <c r="BH166" i="7"/>
  <c r="BG166" i="7"/>
  <c r="BF166" i="7"/>
  <c r="T166" i="7"/>
  <c r="R166" i="7"/>
  <c r="P166" i="7"/>
  <c r="BK166" i="7"/>
  <c r="J166" i="7"/>
  <c r="BE166" i="7" s="1"/>
  <c r="BI165" i="7"/>
  <c r="BH165" i="7"/>
  <c r="BG165" i="7"/>
  <c r="BF165" i="7"/>
  <c r="T165" i="7"/>
  <c r="R165" i="7"/>
  <c r="P165" i="7"/>
  <c r="BK165" i="7"/>
  <c r="J165" i="7"/>
  <c r="BE165" i="7" s="1"/>
  <c r="BI164" i="7"/>
  <c r="BH164" i="7"/>
  <c r="BG164" i="7"/>
  <c r="BF164" i="7"/>
  <c r="T164" i="7"/>
  <c r="R164" i="7"/>
  <c r="P164" i="7"/>
  <c r="BK164" i="7"/>
  <c r="J164" i="7"/>
  <c r="BE164" i="7" s="1"/>
  <c r="BI163" i="7"/>
  <c r="BH163" i="7"/>
  <c r="BG163" i="7"/>
  <c r="BF163" i="7"/>
  <c r="T163" i="7"/>
  <c r="R163" i="7"/>
  <c r="P163" i="7"/>
  <c r="BK163" i="7"/>
  <c r="J163" i="7"/>
  <c r="BE163" i="7" s="1"/>
  <c r="BI161" i="7"/>
  <c r="BH161" i="7"/>
  <c r="BG161" i="7"/>
  <c r="BF161" i="7"/>
  <c r="T161" i="7"/>
  <c r="R161" i="7"/>
  <c r="P161" i="7"/>
  <c r="BK161" i="7"/>
  <c r="J161" i="7"/>
  <c r="BE161" i="7" s="1"/>
  <c r="BI160" i="7"/>
  <c r="BH160" i="7"/>
  <c r="BG160" i="7"/>
  <c r="BF160" i="7"/>
  <c r="T160" i="7"/>
  <c r="R160" i="7"/>
  <c r="P160" i="7"/>
  <c r="BK160" i="7"/>
  <c r="J160" i="7"/>
  <c r="BE160" i="7" s="1"/>
  <c r="BI159" i="7"/>
  <c r="BH159" i="7"/>
  <c r="BG159" i="7"/>
  <c r="BF159" i="7"/>
  <c r="T159" i="7"/>
  <c r="R159" i="7"/>
  <c r="P159" i="7"/>
  <c r="BK159" i="7"/>
  <c r="J159" i="7"/>
  <c r="BE159" i="7" s="1"/>
  <c r="BI158" i="7"/>
  <c r="BH158" i="7"/>
  <c r="BG158" i="7"/>
  <c r="BF158" i="7"/>
  <c r="T158" i="7"/>
  <c r="R158" i="7"/>
  <c r="P158" i="7"/>
  <c r="BK158" i="7"/>
  <c r="J158" i="7"/>
  <c r="BE158" i="7" s="1"/>
  <c r="BI157" i="7"/>
  <c r="BH157" i="7"/>
  <c r="BG157" i="7"/>
  <c r="BF157" i="7"/>
  <c r="T157" i="7"/>
  <c r="R157" i="7"/>
  <c r="P157" i="7"/>
  <c r="BK157" i="7"/>
  <c r="J157" i="7"/>
  <c r="BE157" i="7" s="1"/>
  <c r="BI156" i="7"/>
  <c r="BH156" i="7"/>
  <c r="BG156" i="7"/>
  <c r="BF156" i="7"/>
  <c r="T156" i="7"/>
  <c r="R156" i="7"/>
  <c r="P156" i="7"/>
  <c r="BK156" i="7"/>
  <c r="J156" i="7"/>
  <c r="BE156" i="7" s="1"/>
  <c r="BI155" i="7"/>
  <c r="BH155" i="7"/>
  <c r="BG155" i="7"/>
  <c r="BF155" i="7"/>
  <c r="T155" i="7"/>
  <c r="R155" i="7"/>
  <c r="P155" i="7"/>
  <c r="BK155" i="7"/>
  <c r="J155" i="7"/>
  <c r="BE155" i="7" s="1"/>
  <c r="BI154" i="7"/>
  <c r="BH154" i="7"/>
  <c r="BG154" i="7"/>
  <c r="BF154" i="7"/>
  <c r="T154" i="7"/>
  <c r="R154" i="7"/>
  <c r="P154" i="7"/>
  <c r="BK154" i="7"/>
  <c r="J154" i="7"/>
  <c r="BE154" i="7" s="1"/>
  <c r="BI153" i="7"/>
  <c r="BH153" i="7"/>
  <c r="BG153" i="7"/>
  <c r="BF153" i="7"/>
  <c r="T153" i="7"/>
  <c r="R153" i="7"/>
  <c r="P153" i="7"/>
  <c r="BK153" i="7"/>
  <c r="J153" i="7"/>
  <c r="BE153" i="7" s="1"/>
  <c r="BI152" i="7"/>
  <c r="BH152" i="7"/>
  <c r="BG152" i="7"/>
  <c r="BF152" i="7"/>
  <c r="T152" i="7"/>
  <c r="R152" i="7"/>
  <c r="P152" i="7"/>
  <c r="BK152" i="7"/>
  <c r="J152" i="7"/>
  <c r="BE152" i="7" s="1"/>
  <c r="BI151" i="7"/>
  <c r="BH151" i="7"/>
  <c r="BG151" i="7"/>
  <c r="BF151" i="7"/>
  <c r="T151" i="7"/>
  <c r="R151" i="7"/>
  <c r="P151" i="7"/>
  <c r="BK151" i="7"/>
  <c r="J151" i="7"/>
  <c r="BE151" i="7" s="1"/>
  <c r="BI150" i="7"/>
  <c r="BH150" i="7"/>
  <c r="BG150" i="7"/>
  <c r="BF150" i="7"/>
  <c r="BE150" i="7"/>
  <c r="T150" i="7"/>
  <c r="R150" i="7"/>
  <c r="P150" i="7"/>
  <c r="BK150" i="7"/>
  <c r="J150" i="7"/>
  <c r="BI149" i="7"/>
  <c r="BH149" i="7"/>
  <c r="BG149" i="7"/>
  <c r="BF149" i="7"/>
  <c r="T149" i="7"/>
  <c r="R149" i="7"/>
  <c r="P149" i="7"/>
  <c r="BK149" i="7"/>
  <c r="J149" i="7"/>
  <c r="BE149" i="7" s="1"/>
  <c r="BI148" i="7"/>
  <c r="BH148" i="7"/>
  <c r="BG148" i="7"/>
  <c r="BF148" i="7"/>
  <c r="T148" i="7"/>
  <c r="R148" i="7"/>
  <c r="P148" i="7"/>
  <c r="BK148" i="7"/>
  <c r="J148" i="7"/>
  <c r="BE148" i="7" s="1"/>
  <c r="BI147" i="7"/>
  <c r="BH147" i="7"/>
  <c r="BG147" i="7"/>
  <c r="BF147" i="7"/>
  <c r="T147" i="7"/>
  <c r="R147" i="7"/>
  <c r="P147" i="7"/>
  <c r="BK147" i="7"/>
  <c r="J147" i="7"/>
  <c r="BE147" i="7" s="1"/>
  <c r="BI146" i="7"/>
  <c r="BH146" i="7"/>
  <c r="BG146" i="7"/>
  <c r="BF146" i="7"/>
  <c r="BE146" i="7"/>
  <c r="T146" i="7"/>
  <c r="R146" i="7"/>
  <c r="P146" i="7"/>
  <c r="BK146" i="7"/>
  <c r="J146" i="7"/>
  <c r="BI144" i="7"/>
  <c r="BH144" i="7"/>
  <c r="BG144" i="7"/>
  <c r="BF144" i="7"/>
  <c r="T144" i="7"/>
  <c r="R144" i="7"/>
  <c r="P144" i="7"/>
  <c r="BK144" i="7"/>
  <c r="J144" i="7"/>
  <c r="BE144" i="7" s="1"/>
  <c r="BI142" i="7"/>
  <c r="BH142" i="7"/>
  <c r="BG142" i="7"/>
  <c r="BF142" i="7"/>
  <c r="BE142" i="7"/>
  <c r="T142" i="7"/>
  <c r="R142" i="7"/>
  <c r="P142" i="7"/>
  <c r="BK142" i="7"/>
  <c r="J142" i="7"/>
  <c r="BI140" i="7"/>
  <c r="BH140" i="7"/>
  <c r="BG140" i="7"/>
  <c r="BF140" i="7"/>
  <c r="T140" i="7"/>
  <c r="R140" i="7"/>
  <c r="P140" i="7"/>
  <c r="BK140" i="7"/>
  <c r="J140" i="7"/>
  <c r="BE140" i="7" s="1"/>
  <c r="BI138" i="7"/>
  <c r="BH138" i="7"/>
  <c r="BG138" i="7"/>
  <c r="BF138" i="7"/>
  <c r="BE138" i="7"/>
  <c r="T138" i="7"/>
  <c r="R138" i="7"/>
  <c r="P138" i="7"/>
  <c r="BK138" i="7"/>
  <c r="J138" i="7"/>
  <c r="BI137" i="7"/>
  <c r="BH137" i="7"/>
  <c r="BG137" i="7"/>
  <c r="BF137" i="7"/>
  <c r="BE137" i="7"/>
  <c r="T137" i="7"/>
  <c r="R137" i="7"/>
  <c r="P137" i="7"/>
  <c r="BK137" i="7"/>
  <c r="J137" i="7"/>
  <c r="BI135" i="7"/>
  <c r="BH135" i="7"/>
  <c r="BG135" i="7"/>
  <c r="BF135" i="7"/>
  <c r="BE135" i="7"/>
  <c r="T135" i="7"/>
  <c r="R135" i="7"/>
  <c r="P135" i="7"/>
  <c r="BK135" i="7"/>
  <c r="J135" i="7"/>
  <c r="BI133" i="7"/>
  <c r="BH133" i="7"/>
  <c r="BG133" i="7"/>
  <c r="BF133" i="7"/>
  <c r="T133" i="7"/>
  <c r="R133" i="7"/>
  <c r="P133" i="7"/>
  <c r="BK133" i="7"/>
  <c r="J133" i="7"/>
  <c r="BE133" i="7" s="1"/>
  <c r="BI131" i="7"/>
  <c r="BH131" i="7"/>
  <c r="BG131" i="7"/>
  <c r="BF131" i="7"/>
  <c r="BE131" i="7"/>
  <c r="T131" i="7"/>
  <c r="R131" i="7"/>
  <c r="P131" i="7"/>
  <c r="BK131" i="7"/>
  <c r="J131" i="7"/>
  <c r="BI130" i="7"/>
  <c r="BH130" i="7"/>
  <c r="BG130" i="7"/>
  <c r="BF130" i="7"/>
  <c r="BE130" i="7"/>
  <c r="T130" i="7"/>
  <c r="R130" i="7"/>
  <c r="P130" i="7"/>
  <c r="BK130" i="7"/>
  <c r="J130" i="7"/>
  <c r="BI129" i="7"/>
  <c r="BH129" i="7"/>
  <c r="BG129" i="7"/>
  <c r="BF129" i="7"/>
  <c r="BE129" i="7"/>
  <c r="T129" i="7"/>
  <c r="R129" i="7"/>
  <c r="P129" i="7"/>
  <c r="BK129" i="7"/>
  <c r="J129" i="7"/>
  <c r="BI128" i="7"/>
  <c r="BH128" i="7"/>
  <c r="BG128" i="7"/>
  <c r="BF128" i="7"/>
  <c r="BE128" i="7"/>
  <c r="T128" i="7"/>
  <c r="R128" i="7"/>
  <c r="P128" i="7"/>
  <c r="BK128" i="7"/>
  <c r="J128" i="7"/>
  <c r="BI127" i="7"/>
  <c r="BH127" i="7"/>
  <c r="BG127" i="7"/>
  <c r="BF127" i="7"/>
  <c r="BE127" i="7"/>
  <c r="T127" i="7"/>
  <c r="R127" i="7"/>
  <c r="P127" i="7"/>
  <c r="BK127" i="7"/>
  <c r="J127" i="7"/>
  <c r="BI126" i="7"/>
  <c r="BH126" i="7"/>
  <c r="BG126" i="7"/>
  <c r="BF126" i="7"/>
  <c r="BE126" i="7"/>
  <c r="T126" i="7"/>
  <c r="R126" i="7"/>
  <c r="P126" i="7"/>
  <c r="BK126" i="7"/>
  <c r="J126" i="7"/>
  <c r="BI125" i="7"/>
  <c r="BH125" i="7"/>
  <c r="BG125" i="7"/>
  <c r="BF125" i="7"/>
  <c r="BE125" i="7"/>
  <c r="T125" i="7"/>
  <c r="R125" i="7"/>
  <c r="P125" i="7"/>
  <c r="BK125" i="7"/>
  <c r="J125" i="7"/>
  <c r="BI124" i="7"/>
  <c r="BH124" i="7"/>
  <c r="BG124" i="7"/>
  <c r="BF124" i="7"/>
  <c r="BE124" i="7"/>
  <c r="T124" i="7"/>
  <c r="R124" i="7"/>
  <c r="P124" i="7"/>
  <c r="BK124" i="7"/>
  <c r="J124" i="7"/>
  <c r="BI123" i="7"/>
  <c r="BH123" i="7"/>
  <c r="BG123" i="7"/>
  <c r="BF123" i="7"/>
  <c r="BE123" i="7"/>
  <c r="T123" i="7"/>
  <c r="R123" i="7"/>
  <c r="P123" i="7"/>
  <c r="BK123" i="7"/>
  <c r="J123" i="7"/>
  <c r="BI122" i="7"/>
  <c r="BH122" i="7"/>
  <c r="BG122" i="7"/>
  <c r="BF122" i="7"/>
  <c r="BE122" i="7"/>
  <c r="T122" i="7"/>
  <c r="R122" i="7"/>
  <c r="P122" i="7"/>
  <c r="BK122" i="7"/>
  <c r="J122" i="7"/>
  <c r="BI121" i="7"/>
  <c r="BH121" i="7"/>
  <c r="BG121" i="7"/>
  <c r="BF121" i="7"/>
  <c r="BE121" i="7"/>
  <c r="T121" i="7"/>
  <c r="R121" i="7"/>
  <c r="P121" i="7"/>
  <c r="BK121" i="7"/>
  <c r="J121" i="7"/>
  <c r="BI120" i="7"/>
  <c r="BH120" i="7"/>
  <c r="BG120" i="7"/>
  <c r="BF120" i="7"/>
  <c r="BE120" i="7"/>
  <c r="T120" i="7"/>
  <c r="R120" i="7"/>
  <c r="P120" i="7"/>
  <c r="BK120" i="7"/>
  <c r="J120" i="7"/>
  <c r="BI119" i="7"/>
  <c r="BH119" i="7"/>
  <c r="BG119" i="7"/>
  <c r="BF119" i="7"/>
  <c r="BE119" i="7"/>
  <c r="T119" i="7"/>
  <c r="R119" i="7"/>
  <c r="P119" i="7"/>
  <c r="BK119" i="7"/>
  <c r="J119" i="7"/>
  <c r="BI118" i="7"/>
  <c r="BH118" i="7"/>
  <c r="BG118" i="7"/>
  <c r="BF118" i="7"/>
  <c r="BE118" i="7"/>
  <c r="T118" i="7"/>
  <c r="R118" i="7"/>
  <c r="P118" i="7"/>
  <c r="BK118" i="7"/>
  <c r="J118" i="7"/>
  <c r="BI116" i="7"/>
  <c r="BH116" i="7"/>
  <c r="BG116" i="7"/>
  <c r="BF116" i="7"/>
  <c r="BE116" i="7"/>
  <c r="T116" i="7"/>
  <c r="R116" i="7"/>
  <c r="P116" i="7"/>
  <c r="BK116" i="7"/>
  <c r="J116" i="7"/>
  <c r="BI115" i="7"/>
  <c r="BH115" i="7"/>
  <c r="BG115" i="7"/>
  <c r="BF115" i="7"/>
  <c r="BE115" i="7"/>
  <c r="T115" i="7"/>
  <c r="R115" i="7"/>
  <c r="P115" i="7"/>
  <c r="BK115" i="7"/>
  <c r="J115" i="7"/>
  <c r="BI113" i="7"/>
  <c r="BH113" i="7"/>
  <c r="BG113" i="7"/>
  <c r="BF113" i="7"/>
  <c r="BE113" i="7"/>
  <c r="T113" i="7"/>
  <c r="R113" i="7"/>
  <c r="P113" i="7"/>
  <c r="BK113" i="7"/>
  <c r="J113" i="7"/>
  <c r="BI112" i="7"/>
  <c r="BH112" i="7"/>
  <c r="BG112" i="7"/>
  <c r="BF112" i="7"/>
  <c r="BE112" i="7"/>
  <c r="T112" i="7"/>
  <c r="R112" i="7"/>
  <c r="P112" i="7"/>
  <c r="BK112" i="7"/>
  <c r="J112" i="7"/>
  <c r="BI111" i="7"/>
  <c r="BH111" i="7"/>
  <c r="BG111" i="7"/>
  <c r="BF111" i="7"/>
  <c r="BE111" i="7"/>
  <c r="T111" i="7"/>
  <c r="R111" i="7"/>
  <c r="P111" i="7"/>
  <c r="BK111" i="7"/>
  <c r="J111" i="7"/>
  <c r="BI110" i="7"/>
  <c r="BH110" i="7"/>
  <c r="BG110" i="7"/>
  <c r="BF110" i="7"/>
  <c r="BE110" i="7"/>
  <c r="T110" i="7"/>
  <c r="R110" i="7"/>
  <c r="P110" i="7"/>
  <c r="BK110" i="7"/>
  <c r="J110" i="7"/>
  <c r="BI108" i="7"/>
  <c r="BH108" i="7"/>
  <c r="BG108" i="7"/>
  <c r="BF108" i="7"/>
  <c r="BE108" i="7"/>
  <c r="T108" i="7"/>
  <c r="R108" i="7"/>
  <c r="P108" i="7"/>
  <c r="BK108" i="7"/>
  <c r="J108" i="7"/>
  <c r="BI107" i="7"/>
  <c r="BH107" i="7"/>
  <c r="BG107" i="7"/>
  <c r="BF107" i="7"/>
  <c r="BE107" i="7"/>
  <c r="T107" i="7"/>
  <c r="R107" i="7"/>
  <c r="P107" i="7"/>
  <c r="BK107" i="7"/>
  <c r="J107" i="7"/>
  <c r="BI105" i="7"/>
  <c r="BH105" i="7"/>
  <c r="BG105" i="7"/>
  <c r="BF105" i="7"/>
  <c r="BE105" i="7"/>
  <c r="T105" i="7"/>
  <c r="R105" i="7"/>
  <c r="P105" i="7"/>
  <c r="BK105" i="7"/>
  <c r="J105" i="7"/>
  <c r="BI103" i="7"/>
  <c r="BH103" i="7"/>
  <c r="BG103" i="7"/>
  <c r="BF103" i="7"/>
  <c r="BE103" i="7"/>
  <c r="T103" i="7"/>
  <c r="R103" i="7"/>
  <c r="P103" i="7"/>
  <c r="BK103" i="7"/>
  <c r="J103" i="7"/>
  <c r="BI101" i="7"/>
  <c r="BH101" i="7"/>
  <c r="BG101" i="7"/>
  <c r="BF101" i="7"/>
  <c r="BE101" i="7"/>
  <c r="T101" i="7"/>
  <c r="R101" i="7"/>
  <c r="P101" i="7"/>
  <c r="BK101" i="7"/>
  <c r="J101" i="7"/>
  <c r="BI100" i="7"/>
  <c r="BH100" i="7"/>
  <c r="BG100" i="7"/>
  <c r="BF100" i="7"/>
  <c r="BE100" i="7"/>
  <c r="T100" i="7"/>
  <c r="R100" i="7"/>
  <c r="P100" i="7"/>
  <c r="BK100" i="7"/>
  <c r="J100" i="7"/>
  <c r="BI99" i="7"/>
  <c r="BH99" i="7"/>
  <c r="BG99" i="7"/>
  <c r="BF99" i="7"/>
  <c r="BE99" i="7"/>
  <c r="T99" i="7"/>
  <c r="R99" i="7"/>
  <c r="P99" i="7"/>
  <c r="BK99" i="7"/>
  <c r="J99" i="7"/>
  <c r="BI98" i="7"/>
  <c r="BH98" i="7"/>
  <c r="BG98" i="7"/>
  <c r="BF98" i="7"/>
  <c r="BE98" i="7"/>
  <c r="T98" i="7"/>
  <c r="R98" i="7"/>
  <c r="P98" i="7"/>
  <c r="BK98" i="7"/>
  <c r="J98" i="7"/>
  <c r="BI97" i="7"/>
  <c r="BH97" i="7"/>
  <c r="BG97" i="7"/>
  <c r="BF97" i="7"/>
  <c r="BE97" i="7"/>
  <c r="T97" i="7"/>
  <c r="R97" i="7"/>
  <c r="P97" i="7"/>
  <c r="BK97" i="7"/>
  <c r="J97" i="7"/>
  <c r="BI96" i="7"/>
  <c r="BH96" i="7"/>
  <c r="BG96" i="7"/>
  <c r="BF96" i="7"/>
  <c r="BE96" i="7"/>
  <c r="T96" i="7"/>
  <c r="R96" i="7"/>
  <c r="P96" i="7"/>
  <c r="BK96" i="7"/>
  <c r="J96" i="7"/>
  <c r="BI95" i="7"/>
  <c r="BH95" i="7"/>
  <c r="BG95" i="7"/>
  <c r="BF95" i="7"/>
  <c r="BE95" i="7"/>
  <c r="T95" i="7"/>
  <c r="R95" i="7"/>
  <c r="P95" i="7"/>
  <c r="BK95" i="7"/>
  <c r="J95" i="7"/>
  <c r="BI94" i="7"/>
  <c r="BH94" i="7"/>
  <c r="BG94" i="7"/>
  <c r="BF94" i="7"/>
  <c r="BE94" i="7"/>
  <c r="T94" i="7"/>
  <c r="R94" i="7"/>
  <c r="P94" i="7"/>
  <c r="BK94" i="7"/>
  <c r="J94" i="7"/>
  <c r="BI93" i="7"/>
  <c r="BH93" i="7"/>
  <c r="BG93" i="7"/>
  <c r="BF93" i="7"/>
  <c r="BE93" i="7"/>
  <c r="T93" i="7"/>
  <c r="R93" i="7"/>
  <c r="P93" i="7"/>
  <c r="BK93" i="7"/>
  <c r="J93" i="7"/>
  <c r="BI92" i="7"/>
  <c r="BH92" i="7"/>
  <c r="BG92" i="7"/>
  <c r="BF92" i="7"/>
  <c r="BE92" i="7"/>
  <c r="T92" i="7"/>
  <c r="R92" i="7"/>
  <c r="P92" i="7"/>
  <c r="BK92" i="7"/>
  <c r="J92" i="7"/>
  <c r="BI91" i="7"/>
  <c r="BH91" i="7"/>
  <c r="BG91" i="7"/>
  <c r="BF91" i="7"/>
  <c r="BE91" i="7"/>
  <c r="T91" i="7"/>
  <c r="R91" i="7"/>
  <c r="P91" i="7"/>
  <c r="BK91" i="7"/>
  <c r="J91" i="7"/>
  <c r="BI90" i="7"/>
  <c r="BH90" i="7"/>
  <c r="BG90" i="7"/>
  <c r="BF90" i="7"/>
  <c r="BE90" i="7"/>
  <c r="T90" i="7"/>
  <c r="R90" i="7"/>
  <c r="P90" i="7"/>
  <c r="BK90" i="7"/>
  <c r="J90" i="7"/>
  <c r="BI89" i="7"/>
  <c r="BH89" i="7"/>
  <c r="BG89" i="7"/>
  <c r="BF89" i="7"/>
  <c r="BE89" i="7"/>
  <c r="T89" i="7"/>
  <c r="R89" i="7"/>
  <c r="P89" i="7"/>
  <c r="BK89" i="7"/>
  <c r="J89" i="7"/>
  <c r="BI88" i="7"/>
  <c r="BH88" i="7"/>
  <c r="BG88" i="7"/>
  <c r="BF88" i="7"/>
  <c r="BE88" i="7"/>
  <c r="T88" i="7"/>
  <c r="R88" i="7"/>
  <c r="P88" i="7"/>
  <c r="BK88" i="7"/>
  <c r="J88" i="7"/>
  <c r="BI87" i="7"/>
  <c r="BH87" i="7"/>
  <c r="BG87" i="7"/>
  <c r="BF87" i="7"/>
  <c r="BE87" i="7"/>
  <c r="T87" i="7"/>
  <c r="R87" i="7"/>
  <c r="P87" i="7"/>
  <c r="BK87" i="7"/>
  <c r="J87" i="7"/>
  <c r="BI86" i="7"/>
  <c r="BH86" i="7"/>
  <c r="BG86" i="7"/>
  <c r="BF86" i="7"/>
  <c r="BE86" i="7"/>
  <c r="T86" i="7"/>
  <c r="R86" i="7"/>
  <c r="P86" i="7"/>
  <c r="BK86" i="7"/>
  <c r="J86" i="7"/>
  <c r="BI85" i="7"/>
  <c r="BH85" i="7"/>
  <c r="BG85" i="7"/>
  <c r="BF85" i="7"/>
  <c r="BE85" i="7"/>
  <c r="T85" i="7"/>
  <c r="R85" i="7"/>
  <c r="P85" i="7"/>
  <c r="BK85" i="7"/>
  <c r="J85" i="7"/>
  <c r="BI84" i="7"/>
  <c r="BH84" i="7"/>
  <c r="BG84" i="7"/>
  <c r="BF84" i="7"/>
  <c r="BE84" i="7"/>
  <c r="T84" i="7"/>
  <c r="R84" i="7"/>
  <c r="P84" i="7"/>
  <c r="BK84" i="7"/>
  <c r="J84" i="7"/>
  <c r="BI83" i="7"/>
  <c r="BH83" i="7"/>
  <c r="BG83" i="7"/>
  <c r="BF83" i="7"/>
  <c r="BE83" i="7"/>
  <c r="T83" i="7"/>
  <c r="R83" i="7"/>
  <c r="R82" i="7" s="1"/>
  <c r="P83" i="7"/>
  <c r="P82" i="7" s="1"/>
  <c r="AU58" i="1" s="1"/>
  <c r="BK83" i="7"/>
  <c r="J83" i="7"/>
  <c r="J78" i="7"/>
  <c r="F78" i="7"/>
  <c r="F76" i="7"/>
  <c r="E74" i="7"/>
  <c r="J55" i="7"/>
  <c r="F55" i="7"/>
  <c r="F53" i="7"/>
  <c r="E51" i="7"/>
  <c r="J20" i="7"/>
  <c r="E20" i="7"/>
  <c r="F56" i="7" s="1"/>
  <c r="J19" i="7"/>
  <c r="J14" i="7"/>
  <c r="J76" i="7" s="1"/>
  <c r="E7" i="7"/>
  <c r="E47" i="7" s="1"/>
  <c r="AY57" i="1"/>
  <c r="AX57" i="1"/>
  <c r="BI241" i="6"/>
  <c r="BH241" i="6"/>
  <c r="BG241" i="6"/>
  <c r="BF241" i="6"/>
  <c r="T241" i="6"/>
  <c r="R241" i="6"/>
  <c r="P241" i="6"/>
  <c r="BK241" i="6"/>
  <c r="J241" i="6"/>
  <c r="BE241" i="6" s="1"/>
  <c r="BI239" i="6"/>
  <c r="BH239" i="6"/>
  <c r="BG239" i="6"/>
  <c r="BF239" i="6"/>
  <c r="T239" i="6"/>
  <c r="R239" i="6"/>
  <c r="P239" i="6"/>
  <c r="BK239" i="6"/>
  <c r="J239" i="6"/>
  <c r="BE239" i="6" s="1"/>
  <c r="BI237" i="6"/>
  <c r="BH237" i="6"/>
  <c r="BG237" i="6"/>
  <c r="BF237" i="6"/>
  <c r="T237" i="6"/>
  <c r="R237" i="6"/>
  <c r="R236" i="6" s="1"/>
  <c r="P237" i="6"/>
  <c r="BK237" i="6"/>
  <c r="J237" i="6"/>
  <c r="BE237" i="6" s="1"/>
  <c r="BI234" i="6"/>
  <c r="BH234" i="6"/>
  <c r="BG234" i="6"/>
  <c r="BF234" i="6"/>
  <c r="BE234" i="6"/>
  <c r="T234" i="6"/>
  <c r="R234" i="6"/>
  <c r="P234" i="6"/>
  <c r="BK234" i="6"/>
  <c r="J234" i="6"/>
  <c r="BI232" i="6"/>
  <c r="BH232" i="6"/>
  <c r="BG232" i="6"/>
  <c r="BF232" i="6"/>
  <c r="BE232" i="6"/>
  <c r="T232" i="6"/>
  <c r="R232" i="6"/>
  <c r="P232" i="6"/>
  <c r="BK232" i="6"/>
  <c r="J232" i="6"/>
  <c r="BI230" i="6"/>
  <c r="BH230" i="6"/>
  <c r="BG230" i="6"/>
  <c r="BF230" i="6"/>
  <c r="BE230" i="6"/>
  <c r="T230" i="6"/>
  <c r="R230" i="6"/>
  <c r="P230" i="6"/>
  <c r="BK230" i="6"/>
  <c r="J230" i="6"/>
  <c r="BI228" i="6"/>
  <c r="BH228" i="6"/>
  <c r="BG228" i="6"/>
  <c r="BF228" i="6"/>
  <c r="BE228" i="6"/>
  <c r="T228" i="6"/>
  <c r="R228" i="6"/>
  <c r="P228" i="6"/>
  <c r="BK228" i="6"/>
  <c r="J228" i="6"/>
  <c r="BI226" i="6"/>
  <c r="BH226" i="6"/>
  <c r="BG226" i="6"/>
  <c r="BF226" i="6"/>
  <c r="BE226" i="6"/>
  <c r="T226" i="6"/>
  <c r="T225" i="6" s="1"/>
  <c r="R226" i="6"/>
  <c r="P226" i="6"/>
  <c r="BK226" i="6"/>
  <c r="BK225" i="6" s="1"/>
  <c r="J225" i="6" s="1"/>
  <c r="J65" i="6" s="1"/>
  <c r="J226" i="6"/>
  <c r="BI223" i="6"/>
  <c r="BH223" i="6"/>
  <c r="BG223" i="6"/>
  <c r="BF223" i="6"/>
  <c r="T223" i="6"/>
  <c r="R223" i="6"/>
  <c r="P223" i="6"/>
  <c r="BK223" i="6"/>
  <c r="J223" i="6"/>
  <c r="BE223" i="6" s="1"/>
  <c r="BI221" i="6"/>
  <c r="BH221" i="6"/>
  <c r="BG221" i="6"/>
  <c r="BF221" i="6"/>
  <c r="T221" i="6"/>
  <c r="R221" i="6"/>
  <c r="P221" i="6"/>
  <c r="BK221" i="6"/>
  <c r="J221" i="6"/>
  <c r="BE221" i="6" s="1"/>
  <c r="BI219" i="6"/>
  <c r="BH219" i="6"/>
  <c r="BG219" i="6"/>
  <c r="BF219" i="6"/>
  <c r="T219" i="6"/>
  <c r="R219" i="6"/>
  <c r="P219" i="6"/>
  <c r="BK219" i="6"/>
  <c r="J219" i="6"/>
  <c r="BE219" i="6" s="1"/>
  <c r="BI217" i="6"/>
  <c r="BH217" i="6"/>
  <c r="BG217" i="6"/>
  <c r="BF217" i="6"/>
  <c r="T217" i="6"/>
  <c r="R217" i="6"/>
  <c r="P217" i="6"/>
  <c r="BK217" i="6"/>
  <c r="J217" i="6"/>
  <c r="BE217" i="6" s="1"/>
  <c r="BI215" i="6"/>
  <c r="BH215" i="6"/>
  <c r="BG215" i="6"/>
  <c r="BF215" i="6"/>
  <c r="T215" i="6"/>
  <c r="R215" i="6"/>
  <c r="P215" i="6"/>
  <c r="BK215" i="6"/>
  <c r="J215" i="6"/>
  <c r="BE215" i="6" s="1"/>
  <c r="BI213" i="6"/>
  <c r="BH213" i="6"/>
  <c r="BG213" i="6"/>
  <c r="BF213" i="6"/>
  <c r="T213" i="6"/>
  <c r="R213" i="6"/>
  <c r="P213" i="6"/>
  <c r="BK213" i="6"/>
  <c r="J213" i="6"/>
  <c r="BE213" i="6" s="1"/>
  <c r="BI211" i="6"/>
  <c r="BH211" i="6"/>
  <c r="BG211" i="6"/>
  <c r="BF211" i="6"/>
  <c r="T211" i="6"/>
  <c r="R211" i="6"/>
  <c r="P211" i="6"/>
  <c r="BK211" i="6"/>
  <c r="J211" i="6"/>
  <c r="BE211" i="6" s="1"/>
  <c r="BI209" i="6"/>
  <c r="BH209" i="6"/>
  <c r="BG209" i="6"/>
  <c r="BF209" i="6"/>
  <c r="T209" i="6"/>
  <c r="R209" i="6"/>
  <c r="P209" i="6"/>
  <c r="BK209" i="6"/>
  <c r="J209" i="6"/>
  <c r="BE209" i="6" s="1"/>
  <c r="BI207" i="6"/>
  <c r="BH207" i="6"/>
  <c r="BG207" i="6"/>
  <c r="BF207" i="6"/>
  <c r="T207" i="6"/>
  <c r="R207" i="6"/>
  <c r="P207" i="6"/>
  <c r="BK207" i="6"/>
  <c r="J207" i="6"/>
  <c r="BE207" i="6" s="1"/>
  <c r="BI205" i="6"/>
  <c r="BH205" i="6"/>
  <c r="BG205" i="6"/>
  <c r="BF205" i="6"/>
  <c r="T205" i="6"/>
  <c r="R205" i="6"/>
  <c r="P205" i="6"/>
  <c r="BK205" i="6"/>
  <c r="J205" i="6"/>
  <c r="BE205" i="6" s="1"/>
  <c r="BI203" i="6"/>
  <c r="BH203" i="6"/>
  <c r="BG203" i="6"/>
  <c r="BF203" i="6"/>
  <c r="T203" i="6"/>
  <c r="R203" i="6"/>
  <c r="P203" i="6"/>
  <c r="BK203" i="6"/>
  <c r="J203" i="6"/>
  <c r="BE203" i="6" s="1"/>
  <c r="BI201" i="6"/>
  <c r="BH201" i="6"/>
  <c r="BG201" i="6"/>
  <c r="BF201" i="6"/>
  <c r="T201" i="6"/>
  <c r="R201" i="6"/>
  <c r="P201" i="6"/>
  <c r="BK201" i="6"/>
  <c r="J201" i="6"/>
  <c r="BE201" i="6" s="1"/>
  <c r="BI199" i="6"/>
  <c r="BH199" i="6"/>
  <c r="BG199" i="6"/>
  <c r="BF199" i="6"/>
  <c r="T199" i="6"/>
  <c r="R199" i="6"/>
  <c r="P199" i="6"/>
  <c r="BK199" i="6"/>
  <c r="J199" i="6"/>
  <c r="BE199" i="6" s="1"/>
  <c r="BI197" i="6"/>
  <c r="BH197" i="6"/>
  <c r="BG197" i="6"/>
  <c r="BF197" i="6"/>
  <c r="T197" i="6"/>
  <c r="R197" i="6"/>
  <c r="P197" i="6"/>
  <c r="BK197" i="6"/>
  <c r="J197" i="6"/>
  <c r="BE197" i="6" s="1"/>
  <c r="BI195" i="6"/>
  <c r="BH195" i="6"/>
  <c r="BG195" i="6"/>
  <c r="BF195" i="6"/>
  <c r="T195" i="6"/>
  <c r="T194" i="6" s="1"/>
  <c r="R195" i="6"/>
  <c r="P195" i="6"/>
  <c r="BK195" i="6"/>
  <c r="J195" i="6"/>
  <c r="BE195" i="6" s="1"/>
  <c r="BI192" i="6"/>
  <c r="BH192" i="6"/>
  <c r="BG192" i="6"/>
  <c r="BF192" i="6"/>
  <c r="T192" i="6"/>
  <c r="R192" i="6"/>
  <c r="P192" i="6"/>
  <c r="BK192" i="6"/>
  <c r="J192" i="6"/>
  <c r="BE192" i="6" s="1"/>
  <c r="BI190" i="6"/>
  <c r="BH190" i="6"/>
  <c r="BG190" i="6"/>
  <c r="BF190" i="6"/>
  <c r="T190" i="6"/>
  <c r="R190" i="6"/>
  <c r="P190" i="6"/>
  <c r="BK190" i="6"/>
  <c r="J190" i="6"/>
  <c r="BE190" i="6" s="1"/>
  <c r="BI188" i="6"/>
  <c r="BH188" i="6"/>
  <c r="BG188" i="6"/>
  <c r="BF188" i="6"/>
  <c r="T188" i="6"/>
  <c r="R188" i="6"/>
  <c r="P188" i="6"/>
  <c r="BK188" i="6"/>
  <c r="J188" i="6"/>
  <c r="BE188" i="6" s="1"/>
  <c r="BI186" i="6"/>
  <c r="BH186" i="6"/>
  <c r="BG186" i="6"/>
  <c r="BF186" i="6"/>
  <c r="T186" i="6"/>
  <c r="R186" i="6"/>
  <c r="P186" i="6"/>
  <c r="BK186" i="6"/>
  <c r="J186" i="6"/>
  <c r="BE186" i="6" s="1"/>
  <c r="BI184" i="6"/>
  <c r="BH184" i="6"/>
  <c r="BG184" i="6"/>
  <c r="BF184" i="6"/>
  <c r="T184" i="6"/>
  <c r="R184" i="6"/>
  <c r="P184" i="6"/>
  <c r="BK184" i="6"/>
  <c r="J184" i="6"/>
  <c r="BE184" i="6" s="1"/>
  <c r="BI182" i="6"/>
  <c r="BH182" i="6"/>
  <c r="BG182" i="6"/>
  <c r="BF182" i="6"/>
  <c r="T182" i="6"/>
  <c r="R182" i="6"/>
  <c r="P182" i="6"/>
  <c r="BK182" i="6"/>
  <c r="J182" i="6"/>
  <c r="BE182" i="6" s="1"/>
  <c r="BI180" i="6"/>
  <c r="BH180" i="6"/>
  <c r="BG180" i="6"/>
  <c r="BF180" i="6"/>
  <c r="T180" i="6"/>
  <c r="R180" i="6"/>
  <c r="P180" i="6"/>
  <c r="BK180" i="6"/>
  <c r="J180" i="6"/>
  <c r="BE180" i="6" s="1"/>
  <c r="BI178" i="6"/>
  <c r="BH178" i="6"/>
  <c r="BG178" i="6"/>
  <c r="BF178" i="6"/>
  <c r="T178" i="6"/>
  <c r="R178" i="6"/>
  <c r="P178" i="6"/>
  <c r="BK178" i="6"/>
  <c r="J178" i="6"/>
  <c r="BE178" i="6" s="1"/>
  <c r="BI176" i="6"/>
  <c r="BH176" i="6"/>
  <c r="BG176" i="6"/>
  <c r="BF176" i="6"/>
  <c r="T176" i="6"/>
  <c r="R176" i="6"/>
  <c r="P176" i="6"/>
  <c r="BK176" i="6"/>
  <c r="J176" i="6"/>
  <c r="BE176" i="6" s="1"/>
  <c r="BI174" i="6"/>
  <c r="BH174" i="6"/>
  <c r="BG174" i="6"/>
  <c r="BF174" i="6"/>
  <c r="T174" i="6"/>
  <c r="R174" i="6"/>
  <c r="P174" i="6"/>
  <c r="BK174" i="6"/>
  <c r="J174" i="6"/>
  <c r="BE174" i="6" s="1"/>
  <c r="BI172" i="6"/>
  <c r="BH172" i="6"/>
  <c r="BG172" i="6"/>
  <c r="BF172" i="6"/>
  <c r="T172" i="6"/>
  <c r="R172" i="6"/>
  <c r="P172" i="6"/>
  <c r="BK172" i="6"/>
  <c r="J172" i="6"/>
  <c r="BE172" i="6" s="1"/>
  <c r="BI170" i="6"/>
  <c r="BH170" i="6"/>
  <c r="BG170" i="6"/>
  <c r="BF170" i="6"/>
  <c r="T170" i="6"/>
  <c r="R170" i="6"/>
  <c r="P170" i="6"/>
  <c r="BK170" i="6"/>
  <c r="J170" i="6"/>
  <c r="BE170" i="6" s="1"/>
  <c r="BI168" i="6"/>
  <c r="BH168" i="6"/>
  <c r="BG168" i="6"/>
  <c r="BF168" i="6"/>
  <c r="T168" i="6"/>
  <c r="R168" i="6"/>
  <c r="P168" i="6"/>
  <c r="BK168" i="6"/>
  <c r="J168" i="6"/>
  <c r="BE168" i="6" s="1"/>
  <c r="BI166" i="6"/>
  <c r="BH166" i="6"/>
  <c r="BG166" i="6"/>
  <c r="BF166" i="6"/>
  <c r="T166" i="6"/>
  <c r="R166" i="6"/>
  <c r="P166" i="6"/>
  <c r="BK166" i="6"/>
  <c r="J166" i="6"/>
  <c r="BE166" i="6" s="1"/>
  <c r="BI164" i="6"/>
  <c r="BH164" i="6"/>
  <c r="BG164" i="6"/>
  <c r="BF164" i="6"/>
  <c r="T164" i="6"/>
  <c r="R164" i="6"/>
  <c r="P164" i="6"/>
  <c r="BK164" i="6"/>
  <c r="J164" i="6"/>
  <c r="BE164" i="6" s="1"/>
  <c r="BI162" i="6"/>
  <c r="BH162" i="6"/>
  <c r="BG162" i="6"/>
  <c r="BF162" i="6"/>
  <c r="T162" i="6"/>
  <c r="R162" i="6"/>
  <c r="P162" i="6"/>
  <c r="BK162" i="6"/>
  <c r="J162" i="6"/>
  <c r="BE162" i="6" s="1"/>
  <c r="BI160" i="6"/>
  <c r="BH160" i="6"/>
  <c r="BG160" i="6"/>
  <c r="BF160" i="6"/>
  <c r="T160" i="6"/>
  <c r="R160" i="6"/>
  <c r="P160" i="6"/>
  <c r="BK160" i="6"/>
  <c r="J160" i="6"/>
  <c r="BE160" i="6" s="1"/>
  <c r="BI158" i="6"/>
  <c r="BH158" i="6"/>
  <c r="BG158" i="6"/>
  <c r="BF158" i="6"/>
  <c r="T158" i="6"/>
  <c r="R158" i="6"/>
  <c r="P158" i="6"/>
  <c r="BK158" i="6"/>
  <c r="J158" i="6"/>
  <c r="BE158" i="6" s="1"/>
  <c r="BI156" i="6"/>
  <c r="BH156" i="6"/>
  <c r="BG156" i="6"/>
  <c r="BF156" i="6"/>
  <c r="BE156" i="6"/>
  <c r="T156" i="6"/>
  <c r="R156" i="6"/>
  <c r="P156" i="6"/>
  <c r="BK156" i="6"/>
  <c r="J156" i="6"/>
  <c r="BI154" i="6"/>
  <c r="BH154" i="6"/>
  <c r="BG154" i="6"/>
  <c r="BF154" i="6"/>
  <c r="T154" i="6"/>
  <c r="R154" i="6"/>
  <c r="P154" i="6"/>
  <c r="BK154" i="6"/>
  <c r="J154" i="6"/>
  <c r="BE154" i="6" s="1"/>
  <c r="BI152" i="6"/>
  <c r="BH152" i="6"/>
  <c r="BG152" i="6"/>
  <c r="BF152" i="6"/>
  <c r="T152" i="6"/>
  <c r="R152" i="6"/>
  <c r="P152" i="6"/>
  <c r="BK152" i="6"/>
  <c r="J152" i="6"/>
  <c r="BE152" i="6" s="1"/>
  <c r="BI150" i="6"/>
  <c r="BH150" i="6"/>
  <c r="BG150" i="6"/>
  <c r="BF150" i="6"/>
  <c r="T150" i="6"/>
  <c r="R150" i="6"/>
  <c r="P150" i="6"/>
  <c r="BK150" i="6"/>
  <c r="J150" i="6"/>
  <c r="BE150" i="6" s="1"/>
  <c r="BI148" i="6"/>
  <c r="BH148" i="6"/>
  <c r="BG148" i="6"/>
  <c r="BF148" i="6"/>
  <c r="T148" i="6"/>
  <c r="R148" i="6"/>
  <c r="P148" i="6"/>
  <c r="BK148" i="6"/>
  <c r="J148" i="6"/>
  <c r="BE148" i="6" s="1"/>
  <c r="BI146" i="6"/>
  <c r="BH146" i="6"/>
  <c r="BG146" i="6"/>
  <c r="BF146" i="6"/>
  <c r="T146" i="6"/>
  <c r="R146" i="6"/>
  <c r="P146" i="6"/>
  <c r="BK146" i="6"/>
  <c r="J146" i="6"/>
  <c r="BE146" i="6" s="1"/>
  <c r="BI144" i="6"/>
  <c r="BH144" i="6"/>
  <c r="BG144" i="6"/>
  <c r="BF144" i="6"/>
  <c r="BE144" i="6"/>
  <c r="T144" i="6"/>
  <c r="R144" i="6"/>
  <c r="P144" i="6"/>
  <c r="BK144" i="6"/>
  <c r="J144" i="6"/>
  <c r="BI142" i="6"/>
  <c r="BH142" i="6"/>
  <c r="BG142" i="6"/>
  <c r="BF142" i="6"/>
  <c r="T142" i="6"/>
  <c r="R142" i="6"/>
  <c r="P142" i="6"/>
  <c r="BK142" i="6"/>
  <c r="J142" i="6"/>
  <c r="BE142" i="6" s="1"/>
  <c r="BI140" i="6"/>
  <c r="BH140" i="6"/>
  <c r="BG140" i="6"/>
  <c r="BF140" i="6"/>
  <c r="BE140" i="6"/>
  <c r="T140" i="6"/>
  <c r="R140" i="6"/>
  <c r="P140" i="6"/>
  <c r="BK140" i="6"/>
  <c r="J140" i="6"/>
  <c r="BI138" i="6"/>
  <c r="BH138" i="6"/>
  <c r="BG138" i="6"/>
  <c r="BF138" i="6"/>
  <c r="T138" i="6"/>
  <c r="R138" i="6"/>
  <c r="P138" i="6"/>
  <c r="BK138" i="6"/>
  <c r="J138" i="6"/>
  <c r="BE138" i="6" s="1"/>
  <c r="BI136" i="6"/>
  <c r="BH136" i="6"/>
  <c r="BG136" i="6"/>
  <c r="BF136" i="6"/>
  <c r="T136" i="6"/>
  <c r="R136" i="6"/>
  <c r="P136" i="6"/>
  <c r="BK136" i="6"/>
  <c r="J136" i="6"/>
  <c r="BE136" i="6" s="1"/>
  <c r="BI134" i="6"/>
  <c r="BH134" i="6"/>
  <c r="BG134" i="6"/>
  <c r="BF134" i="6"/>
  <c r="T134" i="6"/>
  <c r="R134" i="6"/>
  <c r="P134" i="6"/>
  <c r="BK134" i="6"/>
  <c r="J134" i="6"/>
  <c r="BE134" i="6" s="1"/>
  <c r="BI132" i="6"/>
  <c r="BH132" i="6"/>
  <c r="BG132" i="6"/>
  <c r="BF132" i="6"/>
  <c r="T132" i="6"/>
  <c r="R132" i="6"/>
  <c r="P132" i="6"/>
  <c r="BK132" i="6"/>
  <c r="J132" i="6"/>
  <c r="BE132" i="6" s="1"/>
  <c r="BI130" i="6"/>
  <c r="BH130" i="6"/>
  <c r="BG130" i="6"/>
  <c r="BF130" i="6"/>
  <c r="T130" i="6"/>
  <c r="T129" i="6" s="1"/>
  <c r="R130" i="6"/>
  <c r="R129" i="6" s="1"/>
  <c r="P130" i="6"/>
  <c r="BK130" i="6"/>
  <c r="J130" i="6"/>
  <c r="BE130" i="6" s="1"/>
  <c r="BI127" i="6"/>
  <c r="BH127" i="6"/>
  <c r="BG127" i="6"/>
  <c r="BF127" i="6"/>
  <c r="T127" i="6"/>
  <c r="R127" i="6"/>
  <c r="P127" i="6"/>
  <c r="BK127" i="6"/>
  <c r="J127" i="6"/>
  <c r="BE127" i="6" s="1"/>
  <c r="BI125" i="6"/>
  <c r="BH125" i="6"/>
  <c r="BG125" i="6"/>
  <c r="BF125" i="6"/>
  <c r="T125" i="6"/>
  <c r="R125" i="6"/>
  <c r="P125" i="6"/>
  <c r="BK125" i="6"/>
  <c r="J125" i="6"/>
  <c r="BE125" i="6" s="1"/>
  <c r="BI123" i="6"/>
  <c r="BH123" i="6"/>
  <c r="BG123" i="6"/>
  <c r="BF123" i="6"/>
  <c r="T123" i="6"/>
  <c r="R123" i="6"/>
  <c r="P123" i="6"/>
  <c r="BK123" i="6"/>
  <c r="J123" i="6"/>
  <c r="BE123" i="6" s="1"/>
  <c r="BI121" i="6"/>
  <c r="BH121" i="6"/>
  <c r="BG121" i="6"/>
  <c r="BF121" i="6"/>
  <c r="T121" i="6"/>
  <c r="R121" i="6"/>
  <c r="P121" i="6"/>
  <c r="BK121" i="6"/>
  <c r="J121" i="6"/>
  <c r="BE121" i="6" s="1"/>
  <c r="BI119" i="6"/>
  <c r="BH119" i="6"/>
  <c r="BG119" i="6"/>
  <c r="BF119" i="6"/>
  <c r="T119" i="6"/>
  <c r="R119" i="6"/>
  <c r="P119" i="6"/>
  <c r="BK119" i="6"/>
  <c r="J119" i="6"/>
  <c r="BE119" i="6" s="1"/>
  <c r="BI117" i="6"/>
  <c r="BH117" i="6"/>
  <c r="BG117" i="6"/>
  <c r="BF117" i="6"/>
  <c r="T117" i="6"/>
  <c r="R117" i="6"/>
  <c r="P117" i="6"/>
  <c r="BK117" i="6"/>
  <c r="J117" i="6"/>
  <c r="BE117" i="6" s="1"/>
  <c r="BI115" i="6"/>
  <c r="BH115" i="6"/>
  <c r="BG115" i="6"/>
  <c r="BF115" i="6"/>
  <c r="T115" i="6"/>
  <c r="R115" i="6"/>
  <c r="P115" i="6"/>
  <c r="BK115" i="6"/>
  <c r="J115" i="6"/>
  <c r="BE115" i="6" s="1"/>
  <c r="BI113" i="6"/>
  <c r="BH113" i="6"/>
  <c r="BG113" i="6"/>
  <c r="BF113" i="6"/>
  <c r="T113" i="6"/>
  <c r="R113" i="6"/>
  <c r="P113" i="6"/>
  <c r="BK113" i="6"/>
  <c r="J113" i="6"/>
  <c r="BE113" i="6" s="1"/>
  <c r="BI111" i="6"/>
  <c r="BH111" i="6"/>
  <c r="BG111" i="6"/>
  <c r="BF111" i="6"/>
  <c r="T111" i="6"/>
  <c r="R111" i="6"/>
  <c r="P111" i="6"/>
  <c r="BK111" i="6"/>
  <c r="J111" i="6"/>
  <c r="BE111" i="6" s="1"/>
  <c r="BI109" i="6"/>
  <c r="BH109" i="6"/>
  <c r="BG109" i="6"/>
  <c r="BF109" i="6"/>
  <c r="T109" i="6"/>
  <c r="R109" i="6"/>
  <c r="P109" i="6"/>
  <c r="BK109" i="6"/>
  <c r="J109" i="6"/>
  <c r="BE109" i="6" s="1"/>
  <c r="BI107" i="6"/>
  <c r="BH107" i="6"/>
  <c r="BG107" i="6"/>
  <c r="BF107" i="6"/>
  <c r="T107" i="6"/>
  <c r="R107" i="6"/>
  <c r="P107" i="6"/>
  <c r="BK107" i="6"/>
  <c r="J107" i="6"/>
  <c r="BE107" i="6" s="1"/>
  <c r="BI105" i="6"/>
  <c r="BH105" i="6"/>
  <c r="BG105" i="6"/>
  <c r="BF105" i="6"/>
  <c r="T105" i="6"/>
  <c r="R105" i="6"/>
  <c r="P105" i="6"/>
  <c r="BK105" i="6"/>
  <c r="J105" i="6"/>
  <c r="BE105" i="6" s="1"/>
  <c r="BI103" i="6"/>
  <c r="BH103" i="6"/>
  <c r="BG103" i="6"/>
  <c r="BF103" i="6"/>
  <c r="T103" i="6"/>
  <c r="R103" i="6"/>
  <c r="P103" i="6"/>
  <c r="BK103" i="6"/>
  <c r="J103" i="6"/>
  <c r="BE103" i="6" s="1"/>
  <c r="BI101" i="6"/>
  <c r="BH101" i="6"/>
  <c r="BG101" i="6"/>
  <c r="BF101" i="6"/>
  <c r="T101" i="6"/>
  <c r="R101" i="6"/>
  <c r="P101" i="6"/>
  <c r="BK101" i="6"/>
  <c r="J101" i="6"/>
  <c r="BE101" i="6" s="1"/>
  <c r="BI99" i="6"/>
  <c r="BH99" i="6"/>
  <c r="BG99" i="6"/>
  <c r="BF99" i="6"/>
  <c r="T99" i="6"/>
  <c r="R99" i="6"/>
  <c r="P99" i="6"/>
  <c r="BK99" i="6"/>
  <c r="J99" i="6"/>
  <c r="BE99" i="6" s="1"/>
  <c r="BI97" i="6"/>
  <c r="BH97" i="6"/>
  <c r="BG97" i="6"/>
  <c r="BF97" i="6"/>
  <c r="T97" i="6"/>
  <c r="R97" i="6"/>
  <c r="P97" i="6"/>
  <c r="BK97" i="6"/>
  <c r="J97" i="6"/>
  <c r="BE97" i="6" s="1"/>
  <c r="BI95" i="6"/>
  <c r="BH95" i="6"/>
  <c r="BG95" i="6"/>
  <c r="BF95" i="6"/>
  <c r="T95" i="6"/>
  <c r="R95" i="6"/>
  <c r="P95" i="6"/>
  <c r="BK95" i="6"/>
  <c r="J95" i="6"/>
  <c r="BE95" i="6" s="1"/>
  <c r="BI93" i="6"/>
  <c r="BH93" i="6"/>
  <c r="BG93" i="6"/>
  <c r="BF93" i="6"/>
  <c r="T93" i="6"/>
  <c r="R93" i="6"/>
  <c r="P93" i="6"/>
  <c r="BK93" i="6"/>
  <c r="J93" i="6"/>
  <c r="BE93" i="6" s="1"/>
  <c r="BI91" i="6"/>
  <c r="BH91" i="6"/>
  <c r="BG91" i="6"/>
  <c r="BF91" i="6"/>
  <c r="T91" i="6"/>
  <c r="R91" i="6"/>
  <c r="R90" i="6" s="1"/>
  <c r="P91" i="6"/>
  <c r="P90" i="6" s="1"/>
  <c r="BK91" i="6"/>
  <c r="J91" i="6"/>
  <c r="BE91" i="6" s="1"/>
  <c r="J84" i="6"/>
  <c r="F84" i="6"/>
  <c r="F82" i="6"/>
  <c r="E80" i="6"/>
  <c r="F56" i="6"/>
  <c r="J55" i="6"/>
  <c r="F55" i="6"/>
  <c r="F53" i="6"/>
  <c r="E51" i="6"/>
  <c r="J20" i="6"/>
  <c r="E20" i="6"/>
  <c r="F85" i="6" s="1"/>
  <c r="J19" i="6"/>
  <c r="J14" i="6"/>
  <c r="J53" i="6" s="1"/>
  <c r="E7" i="6"/>
  <c r="E76" i="6" s="1"/>
  <c r="AY56" i="1"/>
  <c r="AX56" i="1"/>
  <c r="BI195" i="5"/>
  <c r="BH195" i="5"/>
  <c r="BG195" i="5"/>
  <c r="BF195" i="5"/>
  <c r="BE195" i="5"/>
  <c r="T195" i="5"/>
  <c r="R195" i="5"/>
  <c r="P195" i="5"/>
  <c r="BK195" i="5"/>
  <c r="J195" i="5"/>
  <c r="BI193" i="5"/>
  <c r="BH193" i="5"/>
  <c r="BG193" i="5"/>
  <c r="BF193" i="5"/>
  <c r="T193" i="5"/>
  <c r="R193" i="5"/>
  <c r="P193" i="5"/>
  <c r="BK193" i="5"/>
  <c r="J193" i="5"/>
  <c r="BE193" i="5" s="1"/>
  <c r="BI191" i="5"/>
  <c r="BH191" i="5"/>
  <c r="BG191" i="5"/>
  <c r="BF191" i="5"/>
  <c r="T191" i="5"/>
  <c r="R191" i="5"/>
  <c r="P191" i="5"/>
  <c r="BK191" i="5"/>
  <c r="J191" i="5"/>
  <c r="BE191" i="5" s="1"/>
  <c r="BI189" i="5"/>
  <c r="BH189" i="5"/>
  <c r="BG189" i="5"/>
  <c r="BF189" i="5"/>
  <c r="T189" i="5"/>
  <c r="R189" i="5"/>
  <c r="P189" i="5"/>
  <c r="BK189" i="5"/>
  <c r="J189" i="5"/>
  <c r="BE189" i="5" s="1"/>
  <c r="BI187" i="5"/>
  <c r="BH187" i="5"/>
  <c r="BG187" i="5"/>
  <c r="BF187" i="5"/>
  <c r="T187" i="5"/>
  <c r="R187" i="5"/>
  <c r="P187" i="5"/>
  <c r="P186" i="5" s="1"/>
  <c r="BK187" i="5"/>
  <c r="J187" i="5"/>
  <c r="BE187" i="5" s="1"/>
  <c r="BI184" i="5"/>
  <c r="BH184" i="5"/>
  <c r="BG184" i="5"/>
  <c r="BF184" i="5"/>
  <c r="T184" i="5"/>
  <c r="R184" i="5"/>
  <c r="P184" i="5"/>
  <c r="BK184" i="5"/>
  <c r="J184" i="5"/>
  <c r="BE184" i="5" s="1"/>
  <c r="BI181" i="5"/>
  <c r="BH181" i="5"/>
  <c r="BG181" i="5"/>
  <c r="BF181" i="5"/>
  <c r="T181" i="5"/>
  <c r="R181" i="5"/>
  <c r="P181" i="5"/>
  <c r="BK181" i="5"/>
  <c r="J181" i="5"/>
  <c r="BE181" i="5" s="1"/>
  <c r="BI178" i="5"/>
  <c r="BH178" i="5"/>
  <c r="BG178" i="5"/>
  <c r="BF178" i="5"/>
  <c r="T178" i="5"/>
  <c r="R178" i="5"/>
  <c r="P178" i="5"/>
  <c r="BK178" i="5"/>
  <c r="J178" i="5"/>
  <c r="BE178" i="5" s="1"/>
  <c r="BI175" i="5"/>
  <c r="BH175" i="5"/>
  <c r="BG175" i="5"/>
  <c r="BF175" i="5"/>
  <c r="T175" i="5"/>
  <c r="R175" i="5"/>
  <c r="P175" i="5"/>
  <c r="BK175" i="5"/>
  <c r="J175" i="5"/>
  <c r="BE175" i="5" s="1"/>
  <c r="BI172" i="5"/>
  <c r="BH172" i="5"/>
  <c r="BG172" i="5"/>
  <c r="BF172" i="5"/>
  <c r="T172" i="5"/>
  <c r="R172" i="5"/>
  <c r="P172" i="5"/>
  <c r="BK172" i="5"/>
  <c r="J172" i="5"/>
  <c r="BE172" i="5" s="1"/>
  <c r="BI169" i="5"/>
  <c r="BH169" i="5"/>
  <c r="BG169" i="5"/>
  <c r="BF169" i="5"/>
  <c r="T169" i="5"/>
  <c r="R169" i="5"/>
  <c r="P169" i="5"/>
  <c r="BK169" i="5"/>
  <c r="J169" i="5"/>
  <c r="BE169" i="5" s="1"/>
  <c r="BI166" i="5"/>
  <c r="BH166" i="5"/>
  <c r="BG166" i="5"/>
  <c r="BF166" i="5"/>
  <c r="T166" i="5"/>
  <c r="R166" i="5"/>
  <c r="P166" i="5"/>
  <c r="BK166" i="5"/>
  <c r="J166" i="5"/>
  <c r="BE166" i="5" s="1"/>
  <c r="BI163" i="5"/>
  <c r="BH163" i="5"/>
  <c r="BG163" i="5"/>
  <c r="BF163" i="5"/>
  <c r="T163" i="5"/>
  <c r="R163" i="5"/>
  <c r="P163" i="5"/>
  <c r="BK163" i="5"/>
  <c r="J163" i="5"/>
  <c r="BE163" i="5" s="1"/>
  <c r="BI160" i="5"/>
  <c r="BH160" i="5"/>
  <c r="BG160" i="5"/>
  <c r="BF160" i="5"/>
  <c r="T160" i="5"/>
  <c r="R160" i="5"/>
  <c r="P160" i="5"/>
  <c r="BK160" i="5"/>
  <c r="J160" i="5"/>
  <c r="BE160" i="5" s="1"/>
  <c r="BI157" i="5"/>
  <c r="BH157" i="5"/>
  <c r="BG157" i="5"/>
  <c r="BF157" i="5"/>
  <c r="T157" i="5"/>
  <c r="R157" i="5"/>
  <c r="P157" i="5"/>
  <c r="BK157" i="5"/>
  <c r="J157" i="5"/>
  <c r="BE157" i="5" s="1"/>
  <c r="BI154" i="5"/>
  <c r="BH154" i="5"/>
  <c r="BG154" i="5"/>
  <c r="BF154" i="5"/>
  <c r="T154" i="5"/>
  <c r="R154" i="5"/>
  <c r="P154" i="5"/>
  <c r="BK154" i="5"/>
  <c r="J154" i="5"/>
  <c r="BE154" i="5" s="1"/>
  <c r="BI144" i="5"/>
  <c r="BH144" i="5"/>
  <c r="BG144" i="5"/>
  <c r="BF144" i="5"/>
  <c r="T144" i="5"/>
  <c r="R144" i="5"/>
  <c r="P144" i="5"/>
  <c r="BK144" i="5"/>
  <c r="J144" i="5"/>
  <c r="BE144" i="5" s="1"/>
  <c r="BI134" i="5"/>
  <c r="BH134" i="5"/>
  <c r="BG134" i="5"/>
  <c r="BF134" i="5"/>
  <c r="T134" i="5"/>
  <c r="R134" i="5"/>
  <c r="P134" i="5"/>
  <c r="BK134" i="5"/>
  <c r="J134" i="5"/>
  <c r="BE134" i="5" s="1"/>
  <c r="BI129" i="5"/>
  <c r="BH129" i="5"/>
  <c r="BG129" i="5"/>
  <c r="BF129" i="5"/>
  <c r="T129" i="5"/>
  <c r="R129" i="5"/>
  <c r="P129" i="5"/>
  <c r="BK129" i="5"/>
  <c r="J129" i="5"/>
  <c r="BE129" i="5" s="1"/>
  <c r="BI124" i="5"/>
  <c r="BH124" i="5"/>
  <c r="BG124" i="5"/>
  <c r="BF124" i="5"/>
  <c r="T124" i="5"/>
  <c r="R124" i="5"/>
  <c r="P124" i="5"/>
  <c r="BK124" i="5"/>
  <c r="J124" i="5"/>
  <c r="BE124" i="5" s="1"/>
  <c r="BI118" i="5"/>
  <c r="BH118" i="5"/>
  <c r="BG118" i="5"/>
  <c r="BF118" i="5"/>
  <c r="T118" i="5"/>
  <c r="R118" i="5"/>
  <c r="P118" i="5"/>
  <c r="BK118" i="5"/>
  <c r="J118" i="5"/>
  <c r="BE118" i="5" s="1"/>
  <c r="BI115" i="5"/>
  <c r="BH115" i="5"/>
  <c r="BG115" i="5"/>
  <c r="BF115" i="5"/>
  <c r="T115" i="5"/>
  <c r="R115" i="5"/>
  <c r="P115" i="5"/>
  <c r="BK115" i="5"/>
  <c r="J115" i="5"/>
  <c r="BE115" i="5" s="1"/>
  <c r="BI112" i="5"/>
  <c r="BH112" i="5"/>
  <c r="BG112" i="5"/>
  <c r="BF112" i="5"/>
  <c r="T112" i="5"/>
  <c r="R112" i="5"/>
  <c r="P112" i="5"/>
  <c r="BK112" i="5"/>
  <c r="J112" i="5"/>
  <c r="BE112" i="5" s="1"/>
  <c r="BI109" i="5"/>
  <c r="BH109" i="5"/>
  <c r="BG109" i="5"/>
  <c r="BF109" i="5"/>
  <c r="T109" i="5"/>
  <c r="R109" i="5"/>
  <c r="P109" i="5"/>
  <c r="BK109" i="5"/>
  <c r="J109" i="5"/>
  <c r="BE109" i="5" s="1"/>
  <c r="BI106" i="5"/>
  <c r="BH106" i="5"/>
  <c r="BG106" i="5"/>
  <c r="BF106" i="5"/>
  <c r="T106" i="5"/>
  <c r="R106" i="5"/>
  <c r="P106" i="5"/>
  <c r="BK106" i="5"/>
  <c r="J106" i="5"/>
  <c r="BE106" i="5" s="1"/>
  <c r="BI103" i="5"/>
  <c r="BH103" i="5"/>
  <c r="BG103" i="5"/>
  <c r="BF103" i="5"/>
  <c r="T103" i="5"/>
  <c r="R103" i="5"/>
  <c r="P103" i="5"/>
  <c r="BK103" i="5"/>
  <c r="J103" i="5"/>
  <c r="BE103" i="5" s="1"/>
  <c r="BI100" i="5"/>
  <c r="BH100" i="5"/>
  <c r="BG100" i="5"/>
  <c r="BF100" i="5"/>
  <c r="T100" i="5"/>
  <c r="R100" i="5"/>
  <c r="P100" i="5"/>
  <c r="BK100" i="5"/>
  <c r="J100" i="5"/>
  <c r="BE100" i="5" s="1"/>
  <c r="BI97" i="5"/>
  <c r="BH97" i="5"/>
  <c r="BG97" i="5"/>
  <c r="BF97" i="5"/>
  <c r="T97" i="5"/>
  <c r="R97" i="5"/>
  <c r="P97" i="5"/>
  <c r="BK97" i="5"/>
  <c r="J97" i="5"/>
  <c r="BE97" i="5" s="1"/>
  <c r="BI94" i="5"/>
  <c r="BH94" i="5"/>
  <c r="BG94" i="5"/>
  <c r="BF94" i="5"/>
  <c r="T94" i="5"/>
  <c r="R94" i="5"/>
  <c r="P94" i="5"/>
  <c r="BK94" i="5"/>
  <c r="J94" i="5"/>
  <c r="BE94" i="5" s="1"/>
  <c r="BI86" i="5"/>
  <c r="BH86" i="5"/>
  <c r="BG86" i="5"/>
  <c r="BF86" i="5"/>
  <c r="T86" i="5"/>
  <c r="R86" i="5"/>
  <c r="R85" i="5" s="1"/>
  <c r="P86" i="5"/>
  <c r="P85" i="5" s="1"/>
  <c r="P84" i="5" s="1"/>
  <c r="AU56" i="1" s="1"/>
  <c r="BK86" i="5"/>
  <c r="J86" i="5"/>
  <c r="BE86" i="5" s="1"/>
  <c r="J80" i="5"/>
  <c r="F80" i="5"/>
  <c r="F78" i="5"/>
  <c r="E76" i="5"/>
  <c r="J55" i="5"/>
  <c r="F55" i="5"/>
  <c r="F53" i="5"/>
  <c r="E51" i="5"/>
  <c r="J20" i="5"/>
  <c r="E20" i="5"/>
  <c r="F56" i="5" s="1"/>
  <c r="J19" i="5"/>
  <c r="J14" i="5"/>
  <c r="J78" i="5" s="1"/>
  <c r="E7" i="5"/>
  <c r="E47" i="5" s="1"/>
  <c r="AY55" i="1"/>
  <c r="AX55" i="1"/>
  <c r="BI189" i="4"/>
  <c r="BH189" i="4"/>
  <c r="BG189" i="4"/>
  <c r="BF189" i="4"/>
  <c r="BE189" i="4"/>
  <c r="T189" i="4"/>
  <c r="R189" i="4"/>
  <c r="P189" i="4"/>
  <c r="BK189" i="4"/>
  <c r="J189" i="4"/>
  <c r="BI187" i="4"/>
  <c r="BH187" i="4"/>
  <c r="BG187" i="4"/>
  <c r="BF187" i="4"/>
  <c r="T187" i="4"/>
  <c r="R187" i="4"/>
  <c r="P187" i="4"/>
  <c r="BK187" i="4"/>
  <c r="J187" i="4"/>
  <c r="BE187" i="4" s="1"/>
  <c r="BI185" i="4"/>
  <c r="BH185" i="4"/>
  <c r="BG185" i="4"/>
  <c r="BF185" i="4"/>
  <c r="T185" i="4"/>
  <c r="R185" i="4"/>
  <c r="P185" i="4"/>
  <c r="BK185" i="4"/>
  <c r="J185" i="4"/>
  <c r="BE185" i="4" s="1"/>
  <c r="BI183" i="4"/>
  <c r="BH183" i="4"/>
  <c r="BG183" i="4"/>
  <c r="BF183" i="4"/>
  <c r="T183" i="4"/>
  <c r="R183" i="4"/>
  <c r="P183" i="4"/>
  <c r="BK183" i="4"/>
  <c r="J183" i="4"/>
  <c r="BE183" i="4" s="1"/>
  <c r="BI181" i="4"/>
  <c r="BH181" i="4"/>
  <c r="BG181" i="4"/>
  <c r="BF181" i="4"/>
  <c r="BE181" i="4"/>
  <c r="T181" i="4"/>
  <c r="R181" i="4"/>
  <c r="P181" i="4"/>
  <c r="BK181" i="4"/>
  <c r="J181" i="4"/>
  <c r="BI179" i="4"/>
  <c r="BH179" i="4"/>
  <c r="BG179" i="4"/>
  <c r="BF179" i="4"/>
  <c r="T179" i="4"/>
  <c r="R179" i="4"/>
  <c r="P179" i="4"/>
  <c r="BK179" i="4"/>
  <c r="J179" i="4"/>
  <c r="BE179" i="4" s="1"/>
  <c r="BI177" i="4"/>
  <c r="BH177" i="4"/>
  <c r="BG177" i="4"/>
  <c r="BF177" i="4"/>
  <c r="BE177" i="4"/>
  <c r="T177" i="4"/>
  <c r="R177" i="4"/>
  <c r="P177" i="4"/>
  <c r="BK177" i="4"/>
  <c r="J177" i="4"/>
  <c r="BI175" i="4"/>
  <c r="BH175" i="4"/>
  <c r="BG175" i="4"/>
  <c r="BF175" i="4"/>
  <c r="T175" i="4"/>
  <c r="T174" i="4" s="1"/>
  <c r="R175" i="4"/>
  <c r="P175" i="4"/>
  <c r="P174" i="4" s="1"/>
  <c r="BK175" i="4"/>
  <c r="J175" i="4"/>
  <c r="BE175" i="4" s="1"/>
  <c r="BI172" i="4"/>
  <c r="BH172" i="4"/>
  <c r="BG172" i="4"/>
  <c r="BF172" i="4"/>
  <c r="T172" i="4"/>
  <c r="R172" i="4"/>
  <c r="P172" i="4"/>
  <c r="BK172" i="4"/>
  <c r="J172" i="4"/>
  <c r="BE172" i="4" s="1"/>
  <c r="BI170" i="4"/>
  <c r="BH170" i="4"/>
  <c r="BG170" i="4"/>
  <c r="BF170" i="4"/>
  <c r="T170" i="4"/>
  <c r="R170" i="4"/>
  <c r="P170" i="4"/>
  <c r="BK170" i="4"/>
  <c r="J170" i="4"/>
  <c r="BE170" i="4" s="1"/>
  <c r="BI168" i="4"/>
  <c r="BH168" i="4"/>
  <c r="BG168" i="4"/>
  <c r="BF168" i="4"/>
  <c r="T168" i="4"/>
  <c r="R168" i="4"/>
  <c r="P168" i="4"/>
  <c r="BK168" i="4"/>
  <c r="J168" i="4"/>
  <c r="BE168" i="4" s="1"/>
  <c r="BI166" i="4"/>
  <c r="BH166" i="4"/>
  <c r="BG166" i="4"/>
  <c r="BF166" i="4"/>
  <c r="T166" i="4"/>
  <c r="R166" i="4"/>
  <c r="P166" i="4"/>
  <c r="BK166" i="4"/>
  <c r="J166" i="4"/>
  <c r="BE166" i="4" s="1"/>
  <c r="BI164" i="4"/>
  <c r="BH164" i="4"/>
  <c r="BG164" i="4"/>
  <c r="BF164" i="4"/>
  <c r="T164" i="4"/>
  <c r="R164" i="4"/>
  <c r="P164" i="4"/>
  <c r="BK164" i="4"/>
  <c r="J164" i="4"/>
  <c r="BE164" i="4" s="1"/>
  <c r="BI162" i="4"/>
  <c r="BH162" i="4"/>
  <c r="BG162" i="4"/>
  <c r="BF162" i="4"/>
  <c r="T162" i="4"/>
  <c r="R162" i="4"/>
  <c r="P162" i="4"/>
  <c r="BK162" i="4"/>
  <c r="J162" i="4"/>
  <c r="BE162" i="4" s="1"/>
  <c r="BI160" i="4"/>
  <c r="BH160" i="4"/>
  <c r="BG160" i="4"/>
  <c r="BF160" i="4"/>
  <c r="T160" i="4"/>
  <c r="R160" i="4"/>
  <c r="P160" i="4"/>
  <c r="BK160" i="4"/>
  <c r="J160" i="4"/>
  <c r="BE160" i="4" s="1"/>
  <c r="BI158" i="4"/>
  <c r="BH158" i="4"/>
  <c r="BG158" i="4"/>
  <c r="BF158" i="4"/>
  <c r="T158" i="4"/>
  <c r="R158" i="4"/>
  <c r="P158" i="4"/>
  <c r="BK158" i="4"/>
  <c r="J158" i="4"/>
  <c r="BE158" i="4" s="1"/>
  <c r="BI156" i="4"/>
  <c r="BH156" i="4"/>
  <c r="BG156" i="4"/>
  <c r="BF156" i="4"/>
  <c r="T156" i="4"/>
  <c r="R156" i="4"/>
  <c r="P156" i="4"/>
  <c r="P155" i="4" s="1"/>
  <c r="BK156" i="4"/>
  <c r="J156" i="4"/>
  <c r="BE156" i="4" s="1"/>
  <c r="BI153" i="4"/>
  <c r="BH153" i="4"/>
  <c r="BG153" i="4"/>
  <c r="BF153" i="4"/>
  <c r="T153" i="4"/>
  <c r="R153" i="4"/>
  <c r="P153" i="4"/>
  <c r="BK153" i="4"/>
  <c r="J153" i="4"/>
  <c r="BE153" i="4" s="1"/>
  <c r="BI151" i="4"/>
  <c r="BH151" i="4"/>
  <c r="BG151" i="4"/>
  <c r="BF151" i="4"/>
  <c r="BE151" i="4"/>
  <c r="T151" i="4"/>
  <c r="R151" i="4"/>
  <c r="P151" i="4"/>
  <c r="BK151" i="4"/>
  <c r="J151" i="4"/>
  <c r="BI149" i="4"/>
  <c r="BH149" i="4"/>
  <c r="BG149" i="4"/>
  <c r="BF149" i="4"/>
  <c r="T149" i="4"/>
  <c r="T148" i="4" s="1"/>
  <c r="R149" i="4"/>
  <c r="R148" i="4" s="1"/>
  <c r="P149" i="4"/>
  <c r="BK149" i="4"/>
  <c r="J149" i="4"/>
  <c r="BE149" i="4" s="1"/>
  <c r="BI146" i="4"/>
  <c r="BH146" i="4"/>
  <c r="BG146" i="4"/>
  <c r="BF146" i="4"/>
  <c r="T146" i="4"/>
  <c r="R146" i="4"/>
  <c r="P146" i="4"/>
  <c r="BK146" i="4"/>
  <c r="J146" i="4"/>
  <c r="BE146" i="4" s="1"/>
  <c r="BI144" i="4"/>
  <c r="BH144" i="4"/>
  <c r="BG144" i="4"/>
  <c r="BF144" i="4"/>
  <c r="T144" i="4"/>
  <c r="R144" i="4"/>
  <c r="P144" i="4"/>
  <c r="BK144" i="4"/>
  <c r="J144" i="4"/>
  <c r="BE144" i="4" s="1"/>
  <c r="BI142" i="4"/>
  <c r="BH142" i="4"/>
  <c r="BG142" i="4"/>
  <c r="BF142" i="4"/>
  <c r="T142" i="4"/>
  <c r="R142" i="4"/>
  <c r="P142" i="4"/>
  <c r="BK142" i="4"/>
  <c r="J142" i="4"/>
  <c r="BE142" i="4" s="1"/>
  <c r="BI140" i="4"/>
  <c r="BH140" i="4"/>
  <c r="BG140" i="4"/>
  <c r="BF140" i="4"/>
  <c r="T140" i="4"/>
  <c r="R140" i="4"/>
  <c r="P140" i="4"/>
  <c r="BK140" i="4"/>
  <c r="J140" i="4"/>
  <c r="BE140" i="4" s="1"/>
  <c r="BI138" i="4"/>
  <c r="BH138" i="4"/>
  <c r="BG138" i="4"/>
  <c r="BF138" i="4"/>
  <c r="T138" i="4"/>
  <c r="R138" i="4"/>
  <c r="P138" i="4"/>
  <c r="BK138" i="4"/>
  <c r="J138" i="4"/>
  <c r="BE138" i="4" s="1"/>
  <c r="BI136" i="4"/>
  <c r="BH136" i="4"/>
  <c r="BG136" i="4"/>
  <c r="BF136" i="4"/>
  <c r="T136" i="4"/>
  <c r="R136" i="4"/>
  <c r="P136" i="4"/>
  <c r="BK136" i="4"/>
  <c r="J136" i="4"/>
  <c r="BE136" i="4" s="1"/>
  <c r="BI134" i="4"/>
  <c r="BH134" i="4"/>
  <c r="BG134" i="4"/>
  <c r="BF134" i="4"/>
  <c r="T134" i="4"/>
  <c r="R134" i="4"/>
  <c r="P134" i="4"/>
  <c r="BK134" i="4"/>
  <c r="J134" i="4"/>
  <c r="BE134" i="4" s="1"/>
  <c r="BI132" i="4"/>
  <c r="BH132" i="4"/>
  <c r="BG132" i="4"/>
  <c r="BF132" i="4"/>
  <c r="BE132" i="4"/>
  <c r="T132" i="4"/>
  <c r="R132" i="4"/>
  <c r="P132" i="4"/>
  <c r="BK132" i="4"/>
  <c r="J132" i="4"/>
  <c r="BI130" i="4"/>
  <c r="BH130" i="4"/>
  <c r="BG130" i="4"/>
  <c r="BF130" i="4"/>
  <c r="T130" i="4"/>
  <c r="R130" i="4"/>
  <c r="P130" i="4"/>
  <c r="BK130" i="4"/>
  <c r="J130" i="4"/>
  <c r="BE130" i="4" s="1"/>
  <c r="BI128" i="4"/>
  <c r="BH128" i="4"/>
  <c r="BG128" i="4"/>
  <c r="BF128" i="4"/>
  <c r="T128" i="4"/>
  <c r="R128" i="4"/>
  <c r="P128" i="4"/>
  <c r="BK128" i="4"/>
  <c r="J128" i="4"/>
  <c r="BE128" i="4" s="1"/>
  <c r="BI126" i="4"/>
  <c r="BH126" i="4"/>
  <c r="BG126" i="4"/>
  <c r="BF126" i="4"/>
  <c r="T126" i="4"/>
  <c r="R126" i="4"/>
  <c r="R125" i="4" s="1"/>
  <c r="P126" i="4"/>
  <c r="BK126" i="4"/>
  <c r="J126" i="4"/>
  <c r="BE126" i="4" s="1"/>
  <c r="BI123" i="4"/>
  <c r="BH123" i="4"/>
  <c r="BG123" i="4"/>
  <c r="BF123" i="4"/>
  <c r="T123" i="4"/>
  <c r="R123" i="4"/>
  <c r="P123" i="4"/>
  <c r="BK123" i="4"/>
  <c r="J123" i="4"/>
  <c r="BE123" i="4" s="1"/>
  <c r="BI121" i="4"/>
  <c r="BH121" i="4"/>
  <c r="BG121" i="4"/>
  <c r="BF121" i="4"/>
  <c r="T121" i="4"/>
  <c r="R121" i="4"/>
  <c r="P121" i="4"/>
  <c r="BK121" i="4"/>
  <c r="J121" i="4"/>
  <c r="BE121" i="4" s="1"/>
  <c r="BI119" i="4"/>
  <c r="BH119" i="4"/>
  <c r="BG119" i="4"/>
  <c r="BF119" i="4"/>
  <c r="T119" i="4"/>
  <c r="R119" i="4"/>
  <c r="P119" i="4"/>
  <c r="BK119" i="4"/>
  <c r="J119" i="4"/>
  <c r="BE119" i="4" s="1"/>
  <c r="BI117" i="4"/>
  <c r="BH117" i="4"/>
  <c r="BG117" i="4"/>
  <c r="BF117" i="4"/>
  <c r="T117" i="4"/>
  <c r="R117" i="4"/>
  <c r="P117" i="4"/>
  <c r="BK117" i="4"/>
  <c r="J117" i="4"/>
  <c r="BE117" i="4" s="1"/>
  <c r="BI115" i="4"/>
  <c r="BH115" i="4"/>
  <c r="BG115" i="4"/>
  <c r="BF115" i="4"/>
  <c r="T115" i="4"/>
  <c r="R115" i="4"/>
  <c r="P115" i="4"/>
  <c r="BK115" i="4"/>
  <c r="J115" i="4"/>
  <c r="BE115" i="4" s="1"/>
  <c r="BI113" i="4"/>
  <c r="BH113" i="4"/>
  <c r="BG113" i="4"/>
  <c r="BF113" i="4"/>
  <c r="T113" i="4"/>
  <c r="R113" i="4"/>
  <c r="P113" i="4"/>
  <c r="BK113" i="4"/>
  <c r="J113" i="4"/>
  <c r="BE113" i="4" s="1"/>
  <c r="BI111" i="4"/>
  <c r="BH111" i="4"/>
  <c r="BG111" i="4"/>
  <c r="BF111" i="4"/>
  <c r="BE111" i="4"/>
  <c r="T111" i="4"/>
  <c r="R111" i="4"/>
  <c r="P111" i="4"/>
  <c r="BK111" i="4"/>
  <c r="J111" i="4"/>
  <c r="BI109" i="4"/>
  <c r="BH109" i="4"/>
  <c r="BG109" i="4"/>
  <c r="BF109" i="4"/>
  <c r="T109" i="4"/>
  <c r="R109" i="4"/>
  <c r="R108" i="4" s="1"/>
  <c r="P109" i="4"/>
  <c r="BK109" i="4"/>
  <c r="J109" i="4"/>
  <c r="BE109" i="4" s="1"/>
  <c r="BI106" i="4"/>
  <c r="BH106" i="4"/>
  <c r="BG106" i="4"/>
  <c r="BF106" i="4"/>
  <c r="T106" i="4"/>
  <c r="R106" i="4"/>
  <c r="P106" i="4"/>
  <c r="BK106" i="4"/>
  <c r="J106" i="4"/>
  <c r="BE106" i="4" s="1"/>
  <c r="BI104" i="4"/>
  <c r="BH104" i="4"/>
  <c r="BG104" i="4"/>
  <c r="BF104" i="4"/>
  <c r="T104" i="4"/>
  <c r="R104" i="4"/>
  <c r="P104" i="4"/>
  <c r="BK104" i="4"/>
  <c r="J104" i="4"/>
  <c r="BE104" i="4" s="1"/>
  <c r="BI102" i="4"/>
  <c r="BH102" i="4"/>
  <c r="BG102" i="4"/>
  <c r="BF102" i="4"/>
  <c r="T102" i="4"/>
  <c r="R102" i="4"/>
  <c r="P102" i="4"/>
  <c r="BK102" i="4"/>
  <c r="J102" i="4"/>
  <c r="BE102" i="4" s="1"/>
  <c r="BI100" i="4"/>
  <c r="BH100" i="4"/>
  <c r="BG100" i="4"/>
  <c r="BF100" i="4"/>
  <c r="T100" i="4"/>
  <c r="R100" i="4"/>
  <c r="P100" i="4"/>
  <c r="BK100" i="4"/>
  <c r="J100" i="4"/>
  <c r="BE100" i="4" s="1"/>
  <c r="BI98" i="4"/>
  <c r="BH98" i="4"/>
  <c r="BG98" i="4"/>
  <c r="BF98" i="4"/>
  <c r="T98" i="4"/>
  <c r="R98" i="4"/>
  <c r="P98" i="4"/>
  <c r="BK98" i="4"/>
  <c r="J98" i="4"/>
  <c r="BE98" i="4" s="1"/>
  <c r="BI96" i="4"/>
  <c r="BH96" i="4"/>
  <c r="BG96" i="4"/>
  <c r="BF96" i="4"/>
  <c r="T96" i="4"/>
  <c r="R96" i="4"/>
  <c r="P96" i="4"/>
  <c r="BK96" i="4"/>
  <c r="J96" i="4"/>
  <c r="BE96" i="4" s="1"/>
  <c r="BI94" i="4"/>
  <c r="BH94" i="4"/>
  <c r="BG94" i="4"/>
  <c r="BF94" i="4"/>
  <c r="T94" i="4"/>
  <c r="R94" i="4"/>
  <c r="P94" i="4"/>
  <c r="BK94" i="4"/>
  <c r="J94" i="4"/>
  <c r="BE94" i="4" s="1"/>
  <c r="BI92" i="4"/>
  <c r="BH92" i="4"/>
  <c r="BG92" i="4"/>
  <c r="BF92" i="4"/>
  <c r="T92" i="4"/>
  <c r="T91" i="4" s="1"/>
  <c r="R92" i="4"/>
  <c r="P92" i="4"/>
  <c r="BK92" i="4"/>
  <c r="J92" i="4"/>
  <c r="BE92" i="4" s="1"/>
  <c r="J85" i="4"/>
  <c r="F85" i="4"/>
  <c r="F83" i="4"/>
  <c r="E81" i="4"/>
  <c r="J55" i="4"/>
  <c r="F55" i="4"/>
  <c r="F53" i="4"/>
  <c r="E51" i="4"/>
  <c r="J20" i="4"/>
  <c r="E20" i="4"/>
  <c r="F56" i="4" s="1"/>
  <c r="J19" i="4"/>
  <c r="J14" i="4"/>
  <c r="J83" i="4" s="1"/>
  <c r="E7" i="4"/>
  <c r="E47" i="4" s="1"/>
  <c r="AY54" i="1"/>
  <c r="AX54" i="1"/>
  <c r="BI113" i="3"/>
  <c r="BH113" i="3"/>
  <c r="BG113" i="3"/>
  <c r="BF113" i="3"/>
  <c r="T113" i="3"/>
  <c r="R113" i="3"/>
  <c r="P113" i="3"/>
  <c r="BK113" i="3"/>
  <c r="J113" i="3"/>
  <c r="BE113" i="3" s="1"/>
  <c r="BI110" i="3"/>
  <c r="BH110" i="3"/>
  <c r="BG110" i="3"/>
  <c r="BF110" i="3"/>
  <c r="T110" i="3"/>
  <c r="R110" i="3"/>
  <c r="R109" i="3" s="1"/>
  <c r="R108" i="3" s="1"/>
  <c r="P110" i="3"/>
  <c r="P109" i="3" s="1"/>
  <c r="P108" i="3" s="1"/>
  <c r="BK110" i="3"/>
  <c r="J110" i="3"/>
  <c r="BE110" i="3" s="1"/>
  <c r="BI106" i="3"/>
  <c r="BH106" i="3"/>
  <c r="BG106" i="3"/>
  <c r="BF106" i="3"/>
  <c r="T106" i="3"/>
  <c r="R106" i="3"/>
  <c r="P106" i="3"/>
  <c r="BK106" i="3"/>
  <c r="J106" i="3"/>
  <c r="BE106" i="3" s="1"/>
  <c r="BI104" i="3"/>
  <c r="BH104" i="3"/>
  <c r="BG104" i="3"/>
  <c r="BF104" i="3"/>
  <c r="T104" i="3"/>
  <c r="R104" i="3"/>
  <c r="P104" i="3"/>
  <c r="BK104" i="3"/>
  <c r="J104" i="3"/>
  <c r="BE104" i="3" s="1"/>
  <c r="BI101" i="3"/>
  <c r="BH101" i="3"/>
  <c r="BG101" i="3"/>
  <c r="BF101" i="3"/>
  <c r="T101" i="3"/>
  <c r="R101" i="3"/>
  <c r="P101" i="3"/>
  <c r="BK101" i="3"/>
  <c r="J101" i="3"/>
  <c r="BE101" i="3" s="1"/>
  <c r="BI99" i="3"/>
  <c r="BH99" i="3"/>
  <c r="BG99" i="3"/>
  <c r="BF99" i="3"/>
  <c r="T99" i="3"/>
  <c r="R99" i="3"/>
  <c r="P99" i="3"/>
  <c r="BK99" i="3"/>
  <c r="J99" i="3"/>
  <c r="BE99" i="3" s="1"/>
  <c r="BI97" i="3"/>
  <c r="BH97" i="3"/>
  <c r="BG97" i="3"/>
  <c r="BF97" i="3"/>
  <c r="BE97" i="3"/>
  <c r="T97" i="3"/>
  <c r="R97" i="3"/>
  <c r="P97" i="3"/>
  <c r="BK97" i="3"/>
  <c r="J97" i="3"/>
  <c r="BI95" i="3"/>
  <c r="BH95" i="3"/>
  <c r="BG95" i="3"/>
  <c r="BF95" i="3"/>
  <c r="T95" i="3"/>
  <c r="R95" i="3"/>
  <c r="P95" i="3"/>
  <c r="BK95" i="3"/>
  <c r="J95" i="3"/>
  <c r="BE95" i="3" s="1"/>
  <c r="BI93" i="3"/>
  <c r="BH93" i="3"/>
  <c r="BG93" i="3"/>
  <c r="BF93" i="3"/>
  <c r="BE93" i="3"/>
  <c r="T93" i="3"/>
  <c r="R93" i="3"/>
  <c r="P93" i="3"/>
  <c r="BK93" i="3"/>
  <c r="J93" i="3"/>
  <c r="BI91" i="3"/>
  <c r="BH91" i="3"/>
  <c r="BG91" i="3"/>
  <c r="BF91" i="3"/>
  <c r="T91" i="3"/>
  <c r="R91" i="3"/>
  <c r="P91" i="3"/>
  <c r="BK91" i="3"/>
  <c r="J91" i="3"/>
  <c r="BE91" i="3" s="1"/>
  <c r="BI89" i="3"/>
  <c r="BH89" i="3"/>
  <c r="BG89" i="3"/>
  <c r="BF89" i="3"/>
  <c r="BE89" i="3"/>
  <c r="T89" i="3"/>
  <c r="R89" i="3"/>
  <c r="P89" i="3"/>
  <c r="BK89" i="3"/>
  <c r="J89" i="3"/>
  <c r="J82" i="3"/>
  <c r="F82" i="3"/>
  <c r="F80" i="3"/>
  <c r="E78" i="3"/>
  <c r="J55" i="3"/>
  <c r="F55" i="3"/>
  <c r="F53" i="3"/>
  <c r="E51" i="3"/>
  <c r="J20" i="3"/>
  <c r="E20" i="3"/>
  <c r="F83" i="3" s="1"/>
  <c r="J19" i="3"/>
  <c r="J14" i="3"/>
  <c r="J53" i="3" s="1"/>
  <c r="E7" i="3"/>
  <c r="E47" i="3" s="1"/>
  <c r="AY53" i="1"/>
  <c r="AX53" i="1"/>
  <c r="BI542" i="2"/>
  <c r="BH542" i="2"/>
  <c r="BG542" i="2"/>
  <c r="BF542" i="2"/>
  <c r="T542" i="2"/>
  <c r="R542" i="2"/>
  <c r="P542" i="2"/>
  <c r="BK542" i="2"/>
  <c r="J542" i="2"/>
  <c r="BE542" i="2" s="1"/>
  <c r="BI537" i="2"/>
  <c r="BH537" i="2"/>
  <c r="BG537" i="2"/>
  <c r="BF537" i="2"/>
  <c r="T537" i="2"/>
  <c r="R537" i="2"/>
  <c r="P537" i="2"/>
  <c r="BK537" i="2"/>
  <c r="J537" i="2"/>
  <c r="BE537" i="2" s="1"/>
  <c r="BI535" i="2"/>
  <c r="BH535" i="2"/>
  <c r="BG535" i="2"/>
  <c r="BF535" i="2"/>
  <c r="T535" i="2"/>
  <c r="R535" i="2"/>
  <c r="P535" i="2"/>
  <c r="BK535" i="2"/>
  <c r="J535" i="2"/>
  <c r="BE535" i="2" s="1"/>
  <c r="BI530" i="2"/>
  <c r="BH530" i="2"/>
  <c r="BG530" i="2"/>
  <c r="BF530" i="2"/>
  <c r="T530" i="2"/>
  <c r="R530" i="2"/>
  <c r="P530" i="2"/>
  <c r="BK530" i="2"/>
  <c r="J530" i="2"/>
  <c r="BE530" i="2" s="1"/>
  <c r="BI527" i="2"/>
  <c r="BH527" i="2"/>
  <c r="BG527" i="2"/>
  <c r="BF527" i="2"/>
  <c r="T527" i="2"/>
  <c r="R527" i="2"/>
  <c r="P527" i="2"/>
  <c r="BK527" i="2"/>
  <c r="J527" i="2"/>
  <c r="BE527" i="2" s="1"/>
  <c r="BI525" i="2"/>
  <c r="BH525" i="2"/>
  <c r="BG525" i="2"/>
  <c r="BF525" i="2"/>
  <c r="T525" i="2"/>
  <c r="R525" i="2"/>
  <c r="P525" i="2"/>
  <c r="BK525" i="2"/>
  <c r="J525" i="2"/>
  <c r="BE525" i="2" s="1"/>
  <c r="BI518" i="2"/>
  <c r="BH518" i="2"/>
  <c r="BG518" i="2"/>
  <c r="BF518" i="2"/>
  <c r="T518" i="2"/>
  <c r="R518" i="2"/>
  <c r="R517" i="2" s="1"/>
  <c r="P518" i="2"/>
  <c r="BK518" i="2"/>
  <c r="J518" i="2"/>
  <c r="BE518" i="2" s="1"/>
  <c r="BI516" i="2"/>
  <c r="BH516" i="2"/>
  <c r="BG516" i="2"/>
  <c r="BF516" i="2"/>
  <c r="T516" i="2"/>
  <c r="R516" i="2"/>
  <c r="P516" i="2"/>
  <c r="BK516" i="2"/>
  <c r="J516" i="2"/>
  <c r="BE516" i="2" s="1"/>
  <c r="BI514" i="2"/>
  <c r="BH514" i="2"/>
  <c r="BG514" i="2"/>
  <c r="BF514" i="2"/>
  <c r="T514" i="2"/>
  <c r="R514" i="2"/>
  <c r="P514" i="2"/>
  <c r="BK514" i="2"/>
  <c r="J514" i="2"/>
  <c r="BE514" i="2" s="1"/>
  <c r="BI512" i="2"/>
  <c r="BH512" i="2"/>
  <c r="BG512" i="2"/>
  <c r="BF512" i="2"/>
  <c r="T512" i="2"/>
  <c r="R512" i="2"/>
  <c r="P512" i="2"/>
  <c r="BK512" i="2"/>
  <c r="J512" i="2"/>
  <c r="BE512" i="2" s="1"/>
  <c r="BI510" i="2"/>
  <c r="BH510" i="2"/>
  <c r="BG510" i="2"/>
  <c r="BF510" i="2"/>
  <c r="T510" i="2"/>
  <c r="R510" i="2"/>
  <c r="P510" i="2"/>
  <c r="BK510" i="2"/>
  <c r="J510" i="2"/>
  <c r="BE510" i="2" s="1"/>
  <c r="BI508" i="2"/>
  <c r="BH508" i="2"/>
  <c r="BG508" i="2"/>
  <c r="BF508" i="2"/>
  <c r="BE508" i="2"/>
  <c r="T508" i="2"/>
  <c r="R508" i="2"/>
  <c r="P508" i="2"/>
  <c r="BK508" i="2"/>
  <c r="J508" i="2"/>
  <c r="BI506" i="2"/>
  <c r="BH506" i="2"/>
  <c r="BG506" i="2"/>
  <c r="BF506" i="2"/>
  <c r="T506" i="2"/>
  <c r="R506" i="2"/>
  <c r="P506" i="2"/>
  <c r="BK506" i="2"/>
  <c r="J506" i="2"/>
  <c r="BE506" i="2" s="1"/>
  <c r="BI503" i="2"/>
  <c r="BH503" i="2"/>
  <c r="BG503" i="2"/>
  <c r="BF503" i="2"/>
  <c r="BE503" i="2"/>
  <c r="T503" i="2"/>
  <c r="R503" i="2"/>
  <c r="P503" i="2"/>
  <c r="P502" i="2" s="1"/>
  <c r="BK503" i="2"/>
  <c r="J503" i="2"/>
  <c r="BI501" i="2"/>
  <c r="BH501" i="2"/>
  <c r="BG501" i="2"/>
  <c r="BF501" i="2"/>
  <c r="T501" i="2"/>
  <c r="R501" i="2"/>
  <c r="P501" i="2"/>
  <c r="BK501" i="2"/>
  <c r="J501" i="2"/>
  <c r="BE501" i="2" s="1"/>
  <c r="BI498" i="2"/>
  <c r="BH498" i="2"/>
  <c r="BG498" i="2"/>
  <c r="BF498" i="2"/>
  <c r="T498" i="2"/>
  <c r="T497" i="2" s="1"/>
  <c r="R498" i="2"/>
  <c r="P498" i="2"/>
  <c r="BK498" i="2"/>
  <c r="BK497" i="2" s="1"/>
  <c r="J497" i="2" s="1"/>
  <c r="J86" i="2" s="1"/>
  <c r="J498" i="2"/>
  <c r="BE498" i="2" s="1"/>
  <c r="BI496" i="2"/>
  <c r="BH496" i="2"/>
  <c r="BG496" i="2"/>
  <c r="BF496" i="2"/>
  <c r="BE496" i="2"/>
  <c r="T496" i="2"/>
  <c r="R496" i="2"/>
  <c r="P496" i="2"/>
  <c r="BK496" i="2"/>
  <c r="J496" i="2"/>
  <c r="BI494" i="2"/>
  <c r="BH494" i="2"/>
  <c r="BG494" i="2"/>
  <c r="BF494" i="2"/>
  <c r="T494" i="2"/>
  <c r="R494" i="2"/>
  <c r="P494" i="2"/>
  <c r="BK494" i="2"/>
  <c r="J494" i="2"/>
  <c r="BE494" i="2" s="1"/>
  <c r="BI492" i="2"/>
  <c r="BH492" i="2"/>
  <c r="BG492" i="2"/>
  <c r="BF492" i="2"/>
  <c r="T492" i="2"/>
  <c r="R492" i="2"/>
  <c r="P492" i="2"/>
  <c r="P491" i="2" s="1"/>
  <c r="BK492" i="2"/>
  <c r="J492" i="2"/>
  <c r="BE492" i="2" s="1"/>
  <c r="BI490" i="2"/>
  <c r="BH490" i="2"/>
  <c r="BG490" i="2"/>
  <c r="BF490" i="2"/>
  <c r="T490" i="2"/>
  <c r="R490" i="2"/>
  <c r="P490" i="2"/>
  <c r="BK490" i="2"/>
  <c r="J490" i="2"/>
  <c r="BE490" i="2" s="1"/>
  <c r="BI486" i="2"/>
  <c r="BH486" i="2"/>
  <c r="BG486" i="2"/>
  <c r="BF486" i="2"/>
  <c r="T486" i="2"/>
  <c r="R486" i="2"/>
  <c r="P486" i="2"/>
  <c r="BK486" i="2"/>
  <c r="J486" i="2"/>
  <c r="BE486" i="2" s="1"/>
  <c r="BI482" i="2"/>
  <c r="BH482" i="2"/>
  <c r="BG482" i="2"/>
  <c r="BF482" i="2"/>
  <c r="T482" i="2"/>
  <c r="R482" i="2"/>
  <c r="P482" i="2"/>
  <c r="BK482" i="2"/>
  <c r="J482" i="2"/>
  <c r="BE482" i="2" s="1"/>
  <c r="BI478" i="2"/>
  <c r="BH478" i="2"/>
  <c r="BG478" i="2"/>
  <c r="BF478" i="2"/>
  <c r="BE478" i="2"/>
  <c r="T478" i="2"/>
  <c r="R478" i="2"/>
  <c r="P478" i="2"/>
  <c r="BK478" i="2"/>
  <c r="J478" i="2"/>
  <c r="BI474" i="2"/>
  <c r="BH474" i="2"/>
  <c r="BG474" i="2"/>
  <c r="BF474" i="2"/>
  <c r="BE474" i="2"/>
  <c r="T474" i="2"/>
  <c r="R474" i="2"/>
  <c r="P474" i="2"/>
  <c r="BK474" i="2"/>
  <c r="J474" i="2"/>
  <c r="BI470" i="2"/>
  <c r="BH470" i="2"/>
  <c r="BG470" i="2"/>
  <c r="BF470" i="2"/>
  <c r="BE470" i="2"/>
  <c r="T470" i="2"/>
  <c r="R470" i="2"/>
  <c r="P470" i="2"/>
  <c r="BK470" i="2"/>
  <c r="J470" i="2"/>
  <c r="BI466" i="2"/>
  <c r="BH466" i="2"/>
  <c r="BG466" i="2"/>
  <c r="BF466" i="2"/>
  <c r="BE466" i="2"/>
  <c r="T466" i="2"/>
  <c r="R466" i="2"/>
  <c r="P466" i="2"/>
  <c r="BK466" i="2"/>
  <c r="J466" i="2"/>
  <c r="BI462" i="2"/>
  <c r="BH462" i="2"/>
  <c r="BG462" i="2"/>
  <c r="BF462" i="2"/>
  <c r="BE462" i="2"/>
  <c r="T462" i="2"/>
  <c r="R462" i="2"/>
  <c r="P462" i="2"/>
  <c r="BK462" i="2"/>
  <c r="J462" i="2"/>
  <c r="BI458" i="2"/>
  <c r="BH458" i="2"/>
  <c r="BG458" i="2"/>
  <c r="BF458" i="2"/>
  <c r="BE458" i="2"/>
  <c r="T458" i="2"/>
  <c r="R458" i="2"/>
  <c r="P458" i="2"/>
  <c r="BK458" i="2"/>
  <c r="J458" i="2"/>
  <c r="BI454" i="2"/>
  <c r="BH454" i="2"/>
  <c r="BG454" i="2"/>
  <c r="BF454" i="2"/>
  <c r="BE454" i="2"/>
  <c r="T454" i="2"/>
  <c r="R454" i="2"/>
  <c r="R453" i="2" s="1"/>
  <c r="P454" i="2"/>
  <c r="P453" i="2" s="1"/>
  <c r="BK454" i="2"/>
  <c r="J454" i="2"/>
  <c r="BI452" i="2"/>
  <c r="BH452" i="2"/>
  <c r="BG452" i="2"/>
  <c r="BF452" i="2"/>
  <c r="T452" i="2"/>
  <c r="R452" i="2"/>
  <c r="P452" i="2"/>
  <c r="BK452" i="2"/>
  <c r="J452" i="2"/>
  <c r="BE452" i="2" s="1"/>
  <c r="BI448" i="2"/>
  <c r="BH448" i="2"/>
  <c r="BG448" i="2"/>
  <c r="BF448" i="2"/>
  <c r="T448" i="2"/>
  <c r="R448" i="2"/>
  <c r="P448" i="2"/>
  <c r="BK448" i="2"/>
  <c r="J448" i="2"/>
  <c r="BE448" i="2" s="1"/>
  <c r="BI447" i="2"/>
  <c r="BH447" i="2"/>
  <c r="BG447" i="2"/>
  <c r="BF447" i="2"/>
  <c r="T447" i="2"/>
  <c r="R447" i="2"/>
  <c r="P447" i="2"/>
  <c r="BK447" i="2"/>
  <c r="J447" i="2"/>
  <c r="BE447" i="2" s="1"/>
  <c r="BI443" i="2"/>
  <c r="BH443" i="2"/>
  <c r="BG443" i="2"/>
  <c r="BF443" i="2"/>
  <c r="T443" i="2"/>
  <c r="R443" i="2"/>
  <c r="P443" i="2"/>
  <c r="BK443" i="2"/>
  <c r="J443" i="2"/>
  <c r="BE443" i="2" s="1"/>
  <c r="BI442" i="2"/>
  <c r="BH442" i="2"/>
  <c r="BG442" i="2"/>
  <c r="BF442" i="2"/>
  <c r="T442" i="2"/>
  <c r="T441" i="2" s="1"/>
  <c r="R442" i="2"/>
  <c r="P442" i="2"/>
  <c r="BK442" i="2"/>
  <c r="J442" i="2"/>
  <c r="BE442" i="2" s="1"/>
  <c r="BI440" i="2"/>
  <c r="BH440" i="2"/>
  <c r="BG440" i="2"/>
  <c r="BF440" i="2"/>
  <c r="T440" i="2"/>
  <c r="R440" i="2"/>
  <c r="P440" i="2"/>
  <c r="BK440" i="2"/>
  <c r="J440" i="2"/>
  <c r="BE440" i="2" s="1"/>
  <c r="BI437" i="2"/>
  <c r="BH437" i="2"/>
  <c r="BG437" i="2"/>
  <c r="BF437" i="2"/>
  <c r="T437" i="2"/>
  <c r="T436" i="2" s="1"/>
  <c r="R437" i="2"/>
  <c r="R436" i="2" s="1"/>
  <c r="P437" i="2"/>
  <c r="BK437" i="2"/>
  <c r="J437" i="2"/>
  <c r="BE437" i="2" s="1"/>
  <c r="BI435" i="2"/>
  <c r="BH435" i="2"/>
  <c r="BG435" i="2"/>
  <c r="BF435" i="2"/>
  <c r="T435" i="2"/>
  <c r="R435" i="2"/>
  <c r="P435" i="2"/>
  <c r="BK435" i="2"/>
  <c r="J435" i="2"/>
  <c r="BE435" i="2" s="1"/>
  <c r="BI432" i="2"/>
  <c r="BH432" i="2"/>
  <c r="BG432" i="2"/>
  <c r="BF432" i="2"/>
  <c r="T432" i="2"/>
  <c r="R432" i="2"/>
  <c r="P432" i="2"/>
  <c r="BK432" i="2"/>
  <c r="J432" i="2"/>
  <c r="BE432" i="2" s="1"/>
  <c r="BI431" i="2"/>
  <c r="BH431" i="2"/>
  <c r="BG431" i="2"/>
  <c r="BF431" i="2"/>
  <c r="T431" i="2"/>
  <c r="R431" i="2"/>
  <c r="R430" i="2" s="1"/>
  <c r="P431" i="2"/>
  <c r="BK431" i="2"/>
  <c r="J431" i="2"/>
  <c r="BE431" i="2" s="1"/>
  <c r="BI429" i="2"/>
  <c r="BH429" i="2"/>
  <c r="BG429" i="2"/>
  <c r="BF429" i="2"/>
  <c r="T429" i="2"/>
  <c r="R429" i="2"/>
  <c r="P429" i="2"/>
  <c r="BK429" i="2"/>
  <c r="J429" i="2"/>
  <c r="BE429" i="2" s="1"/>
  <c r="BI426" i="2"/>
  <c r="BH426" i="2"/>
  <c r="BG426" i="2"/>
  <c r="BF426" i="2"/>
  <c r="T426" i="2"/>
  <c r="R426" i="2"/>
  <c r="R425" i="2" s="1"/>
  <c r="P426" i="2"/>
  <c r="P425" i="2" s="1"/>
  <c r="BK426" i="2"/>
  <c r="J426" i="2"/>
  <c r="BE426" i="2" s="1"/>
  <c r="BI424" i="2"/>
  <c r="BH424" i="2"/>
  <c r="BG424" i="2"/>
  <c r="BF424" i="2"/>
  <c r="T424" i="2"/>
  <c r="R424" i="2"/>
  <c r="P424" i="2"/>
  <c r="BK424" i="2"/>
  <c r="J424" i="2"/>
  <c r="BE424" i="2" s="1"/>
  <c r="BI422" i="2"/>
  <c r="BH422" i="2"/>
  <c r="BG422" i="2"/>
  <c r="BF422" i="2"/>
  <c r="T422" i="2"/>
  <c r="R422" i="2"/>
  <c r="P422" i="2"/>
  <c r="BK422" i="2"/>
  <c r="J422" i="2"/>
  <c r="BE422" i="2" s="1"/>
  <c r="BI420" i="2"/>
  <c r="BH420" i="2"/>
  <c r="BG420" i="2"/>
  <c r="BF420" i="2"/>
  <c r="T420" i="2"/>
  <c r="R420" i="2"/>
  <c r="P420" i="2"/>
  <c r="BK420" i="2"/>
  <c r="J420" i="2"/>
  <c r="BE420" i="2" s="1"/>
  <c r="BI418" i="2"/>
  <c r="BH418" i="2"/>
  <c r="BG418" i="2"/>
  <c r="BF418" i="2"/>
  <c r="T418" i="2"/>
  <c r="R418" i="2"/>
  <c r="P418" i="2"/>
  <c r="BK418" i="2"/>
  <c r="J418" i="2"/>
  <c r="BE418" i="2" s="1"/>
  <c r="BI416" i="2"/>
  <c r="BH416" i="2"/>
  <c r="BG416" i="2"/>
  <c r="BF416" i="2"/>
  <c r="T416" i="2"/>
  <c r="T415" i="2" s="1"/>
  <c r="R416" i="2"/>
  <c r="P416" i="2"/>
  <c r="BK416" i="2"/>
  <c r="J416" i="2"/>
  <c r="BE416" i="2" s="1"/>
  <c r="BI414" i="2"/>
  <c r="BH414" i="2"/>
  <c r="BG414" i="2"/>
  <c r="BF414" i="2"/>
  <c r="BE414" i="2"/>
  <c r="T414" i="2"/>
  <c r="R414" i="2"/>
  <c r="P414" i="2"/>
  <c r="BK414" i="2"/>
  <c r="J414" i="2"/>
  <c r="BI411" i="2"/>
  <c r="BH411" i="2"/>
  <c r="BG411" i="2"/>
  <c r="BF411" i="2"/>
  <c r="T411" i="2"/>
  <c r="R411" i="2"/>
  <c r="P411" i="2"/>
  <c r="BK411" i="2"/>
  <c r="J411" i="2"/>
  <c r="BE411" i="2" s="1"/>
  <c r="BI408" i="2"/>
  <c r="BH408" i="2"/>
  <c r="BG408" i="2"/>
  <c r="BF408" i="2"/>
  <c r="BE408" i="2"/>
  <c r="T408" i="2"/>
  <c r="R408" i="2"/>
  <c r="P408" i="2"/>
  <c r="P407" i="2" s="1"/>
  <c r="BK408" i="2"/>
  <c r="BK407" i="2" s="1"/>
  <c r="J407" i="2" s="1"/>
  <c r="J78" i="2" s="1"/>
  <c r="J408" i="2"/>
  <c r="BI406" i="2"/>
  <c r="BH406" i="2"/>
  <c r="BG406" i="2"/>
  <c r="BF406" i="2"/>
  <c r="T406" i="2"/>
  <c r="R406" i="2"/>
  <c r="P406" i="2"/>
  <c r="BK406" i="2"/>
  <c r="J406" i="2"/>
  <c r="BE406" i="2" s="1"/>
  <c r="BI404" i="2"/>
  <c r="BH404" i="2"/>
  <c r="BG404" i="2"/>
  <c r="BF404" i="2"/>
  <c r="T404" i="2"/>
  <c r="R404" i="2"/>
  <c r="P404" i="2"/>
  <c r="BK404" i="2"/>
  <c r="J404" i="2"/>
  <c r="BE404" i="2" s="1"/>
  <c r="BI401" i="2"/>
  <c r="BH401" i="2"/>
  <c r="BG401" i="2"/>
  <c r="BF401" i="2"/>
  <c r="T401" i="2"/>
  <c r="R401" i="2"/>
  <c r="P401" i="2"/>
  <c r="BK401" i="2"/>
  <c r="J401" i="2"/>
  <c r="BE401" i="2" s="1"/>
  <c r="BI398" i="2"/>
  <c r="BH398" i="2"/>
  <c r="BG398" i="2"/>
  <c r="BF398" i="2"/>
  <c r="T398" i="2"/>
  <c r="R398" i="2"/>
  <c r="P398" i="2"/>
  <c r="BK398" i="2"/>
  <c r="J398" i="2"/>
  <c r="BE398" i="2" s="1"/>
  <c r="BI395" i="2"/>
  <c r="BH395" i="2"/>
  <c r="BG395" i="2"/>
  <c r="BF395" i="2"/>
  <c r="T395" i="2"/>
  <c r="R395" i="2"/>
  <c r="R394" i="2" s="1"/>
  <c r="P395" i="2"/>
  <c r="BK395" i="2"/>
  <c r="J395" i="2"/>
  <c r="BE395" i="2" s="1"/>
  <c r="BI392" i="2"/>
  <c r="BH392" i="2"/>
  <c r="BG392" i="2"/>
  <c r="BF392" i="2"/>
  <c r="T392" i="2"/>
  <c r="T391" i="2" s="1"/>
  <c r="R392" i="2"/>
  <c r="R391" i="2" s="1"/>
  <c r="P392" i="2"/>
  <c r="P391" i="2" s="1"/>
  <c r="BK392" i="2"/>
  <c r="BK391" i="2" s="1"/>
  <c r="J391" i="2" s="1"/>
  <c r="J75" i="2" s="1"/>
  <c r="J392" i="2"/>
  <c r="BE392" i="2" s="1"/>
  <c r="BI390" i="2"/>
  <c r="BH390" i="2"/>
  <c r="BG390" i="2"/>
  <c r="BF390" i="2"/>
  <c r="BE390" i="2"/>
  <c r="T390" i="2"/>
  <c r="R390" i="2"/>
  <c r="P390" i="2"/>
  <c r="BK390" i="2"/>
  <c r="J390" i="2"/>
  <c r="BI388" i="2"/>
  <c r="BH388" i="2"/>
  <c r="BG388" i="2"/>
  <c r="BF388" i="2"/>
  <c r="T388" i="2"/>
  <c r="R388" i="2"/>
  <c r="P388" i="2"/>
  <c r="BK388" i="2"/>
  <c r="J388" i="2"/>
  <c r="BE388" i="2" s="1"/>
  <c r="BI387" i="2"/>
  <c r="BH387" i="2"/>
  <c r="BG387" i="2"/>
  <c r="BF387" i="2"/>
  <c r="BE387" i="2"/>
  <c r="T387" i="2"/>
  <c r="R387" i="2"/>
  <c r="P387" i="2"/>
  <c r="BK387" i="2"/>
  <c r="J387" i="2"/>
  <c r="BI386" i="2"/>
  <c r="BH386" i="2"/>
  <c r="BG386" i="2"/>
  <c r="BF386" i="2"/>
  <c r="T386" i="2"/>
  <c r="R386" i="2"/>
  <c r="P386" i="2"/>
  <c r="BK386" i="2"/>
  <c r="J386" i="2"/>
  <c r="BE386" i="2" s="1"/>
  <c r="BI383" i="2"/>
  <c r="BH383" i="2"/>
  <c r="BG383" i="2"/>
  <c r="BF383" i="2"/>
  <c r="T383" i="2"/>
  <c r="R383" i="2"/>
  <c r="P383" i="2"/>
  <c r="BK383" i="2"/>
  <c r="J383" i="2"/>
  <c r="BE383" i="2" s="1"/>
  <c r="BI374" i="2"/>
  <c r="BH374" i="2"/>
  <c r="BG374" i="2"/>
  <c r="BF374" i="2"/>
  <c r="T374" i="2"/>
  <c r="R374" i="2"/>
  <c r="P374" i="2"/>
  <c r="BK374" i="2"/>
  <c r="J374" i="2"/>
  <c r="BE374" i="2" s="1"/>
  <c r="BI371" i="2"/>
  <c r="BH371" i="2"/>
  <c r="BG371" i="2"/>
  <c r="BF371" i="2"/>
  <c r="T371" i="2"/>
  <c r="R371" i="2"/>
  <c r="P371" i="2"/>
  <c r="BK371" i="2"/>
  <c r="J371" i="2"/>
  <c r="BE371" i="2" s="1"/>
  <c r="BI368" i="2"/>
  <c r="BH368" i="2"/>
  <c r="BG368" i="2"/>
  <c r="BF368" i="2"/>
  <c r="T368" i="2"/>
  <c r="R368" i="2"/>
  <c r="P368" i="2"/>
  <c r="BK368" i="2"/>
  <c r="J368" i="2"/>
  <c r="BE368" i="2" s="1"/>
  <c r="BI365" i="2"/>
  <c r="BH365" i="2"/>
  <c r="BG365" i="2"/>
  <c r="BF365" i="2"/>
  <c r="BE365" i="2"/>
  <c r="T365" i="2"/>
  <c r="R365" i="2"/>
  <c r="P365" i="2"/>
  <c r="BK365" i="2"/>
  <c r="J365" i="2"/>
  <c r="BI362" i="2"/>
  <c r="BH362" i="2"/>
  <c r="BG362" i="2"/>
  <c r="BF362" i="2"/>
  <c r="T362" i="2"/>
  <c r="R362" i="2"/>
  <c r="P362" i="2"/>
  <c r="BK362" i="2"/>
  <c r="J362" i="2"/>
  <c r="BE362" i="2" s="1"/>
  <c r="BI360" i="2"/>
  <c r="BH360" i="2"/>
  <c r="BG360" i="2"/>
  <c r="BF360" i="2"/>
  <c r="BE360" i="2"/>
  <c r="T360" i="2"/>
  <c r="R360" i="2"/>
  <c r="P360" i="2"/>
  <c r="BK360" i="2"/>
  <c r="J360" i="2"/>
  <c r="BI357" i="2"/>
  <c r="BH357" i="2"/>
  <c r="BG357" i="2"/>
  <c r="BF357" i="2"/>
  <c r="T357" i="2"/>
  <c r="R357" i="2"/>
  <c r="P357" i="2"/>
  <c r="BK357" i="2"/>
  <c r="J357" i="2"/>
  <c r="BE357" i="2" s="1"/>
  <c r="BI354" i="2"/>
  <c r="BH354" i="2"/>
  <c r="BG354" i="2"/>
  <c r="BF354" i="2"/>
  <c r="T354" i="2"/>
  <c r="R354" i="2"/>
  <c r="P354" i="2"/>
  <c r="BK354" i="2"/>
  <c r="J354" i="2"/>
  <c r="BE354" i="2" s="1"/>
  <c r="BI351" i="2"/>
  <c r="BH351" i="2"/>
  <c r="BG351" i="2"/>
  <c r="BF351" i="2"/>
  <c r="T351" i="2"/>
  <c r="R351" i="2"/>
  <c r="P351" i="2"/>
  <c r="BK351" i="2"/>
  <c r="J351" i="2"/>
  <c r="BE351" i="2" s="1"/>
  <c r="BI348" i="2"/>
  <c r="BH348" i="2"/>
  <c r="BG348" i="2"/>
  <c r="BF348" i="2"/>
  <c r="T348" i="2"/>
  <c r="R348" i="2"/>
  <c r="P348" i="2"/>
  <c r="BK348" i="2"/>
  <c r="J348" i="2"/>
  <c r="BE348" i="2" s="1"/>
  <c r="BI345" i="2"/>
  <c r="BH345" i="2"/>
  <c r="BG345" i="2"/>
  <c r="BF345" i="2"/>
  <c r="T345" i="2"/>
  <c r="R345" i="2"/>
  <c r="P345" i="2"/>
  <c r="BK345" i="2"/>
  <c r="J345" i="2"/>
  <c r="BE345" i="2" s="1"/>
  <c r="BI342" i="2"/>
  <c r="BH342" i="2"/>
  <c r="BG342" i="2"/>
  <c r="BF342" i="2"/>
  <c r="BE342" i="2"/>
  <c r="T342" i="2"/>
  <c r="R342" i="2"/>
  <c r="P342" i="2"/>
  <c r="BK342" i="2"/>
  <c r="J342" i="2"/>
  <c r="BI339" i="2"/>
  <c r="BH339" i="2"/>
  <c r="BG339" i="2"/>
  <c r="BF339" i="2"/>
  <c r="T339" i="2"/>
  <c r="R339" i="2"/>
  <c r="P339" i="2"/>
  <c r="BK339" i="2"/>
  <c r="J339" i="2"/>
  <c r="BE339" i="2" s="1"/>
  <c r="BI337" i="2"/>
  <c r="BH337" i="2"/>
  <c r="BG337" i="2"/>
  <c r="BF337" i="2"/>
  <c r="BE337" i="2"/>
  <c r="T337" i="2"/>
  <c r="R337" i="2"/>
  <c r="P337" i="2"/>
  <c r="BK337" i="2"/>
  <c r="J337" i="2"/>
  <c r="BI334" i="2"/>
  <c r="BH334" i="2"/>
  <c r="BG334" i="2"/>
  <c r="BF334" i="2"/>
  <c r="T334" i="2"/>
  <c r="R334" i="2"/>
  <c r="P334" i="2"/>
  <c r="BK334" i="2"/>
  <c r="J334" i="2"/>
  <c r="BE334" i="2" s="1"/>
  <c r="BI333" i="2"/>
  <c r="BH333" i="2"/>
  <c r="BG333" i="2"/>
  <c r="BF333" i="2"/>
  <c r="T333" i="2"/>
  <c r="R333" i="2"/>
  <c r="P333" i="2"/>
  <c r="BK333" i="2"/>
  <c r="J333" i="2"/>
  <c r="BE333" i="2" s="1"/>
  <c r="BI330" i="2"/>
  <c r="BH330" i="2"/>
  <c r="BG330" i="2"/>
  <c r="BF330" i="2"/>
  <c r="T330" i="2"/>
  <c r="R330" i="2"/>
  <c r="P330" i="2"/>
  <c r="BK330" i="2"/>
  <c r="J330" i="2"/>
  <c r="BE330" i="2" s="1"/>
  <c r="BI329" i="2"/>
  <c r="BH329" i="2"/>
  <c r="BG329" i="2"/>
  <c r="BF329" i="2"/>
  <c r="T329" i="2"/>
  <c r="R329" i="2"/>
  <c r="P329" i="2"/>
  <c r="BK329" i="2"/>
  <c r="J329" i="2"/>
  <c r="BE329" i="2" s="1"/>
  <c r="BI322" i="2"/>
  <c r="BH322" i="2"/>
  <c r="BG322" i="2"/>
  <c r="BF322" i="2"/>
  <c r="T322" i="2"/>
  <c r="R322" i="2"/>
  <c r="P322" i="2"/>
  <c r="BK322" i="2"/>
  <c r="J322" i="2"/>
  <c r="BE322" i="2" s="1"/>
  <c r="BI319" i="2"/>
  <c r="BH319" i="2"/>
  <c r="BG319" i="2"/>
  <c r="BF319" i="2"/>
  <c r="BE319" i="2"/>
  <c r="T319" i="2"/>
  <c r="R319" i="2"/>
  <c r="P319" i="2"/>
  <c r="BK319" i="2"/>
  <c r="J319" i="2"/>
  <c r="BI316" i="2"/>
  <c r="BH316" i="2"/>
  <c r="BG316" i="2"/>
  <c r="BF316" i="2"/>
  <c r="T316" i="2"/>
  <c r="R316" i="2"/>
  <c r="P316" i="2"/>
  <c r="BK316" i="2"/>
  <c r="J316" i="2"/>
  <c r="BE316" i="2" s="1"/>
  <c r="BI313" i="2"/>
  <c r="BH313" i="2"/>
  <c r="BG313" i="2"/>
  <c r="BF313" i="2"/>
  <c r="BE313" i="2"/>
  <c r="T313" i="2"/>
  <c r="R313" i="2"/>
  <c r="P313" i="2"/>
  <c r="BK313" i="2"/>
  <c r="J313" i="2"/>
  <c r="BI311" i="2"/>
  <c r="BH311" i="2"/>
  <c r="BG311" i="2"/>
  <c r="BF311" i="2"/>
  <c r="T311" i="2"/>
  <c r="R311" i="2"/>
  <c r="P311" i="2"/>
  <c r="BK311" i="2"/>
  <c r="J311" i="2"/>
  <c r="BE311" i="2" s="1"/>
  <c r="BI308" i="2"/>
  <c r="BH308" i="2"/>
  <c r="BG308" i="2"/>
  <c r="BF308" i="2"/>
  <c r="T308" i="2"/>
  <c r="R308" i="2"/>
  <c r="P308" i="2"/>
  <c r="BK308" i="2"/>
  <c r="J308" i="2"/>
  <c r="BE308" i="2" s="1"/>
  <c r="BI306" i="2"/>
  <c r="BH306" i="2"/>
  <c r="BG306" i="2"/>
  <c r="BF306" i="2"/>
  <c r="T306" i="2"/>
  <c r="R306" i="2"/>
  <c r="R305" i="2" s="1"/>
  <c r="P306" i="2"/>
  <c r="BK306" i="2"/>
  <c r="J306" i="2"/>
  <c r="BE306" i="2" s="1"/>
  <c r="BI303" i="2"/>
  <c r="BH303" i="2"/>
  <c r="BG303" i="2"/>
  <c r="BF303" i="2"/>
  <c r="T303" i="2"/>
  <c r="R303" i="2"/>
  <c r="P303" i="2"/>
  <c r="BK303" i="2"/>
  <c r="J303" i="2"/>
  <c r="BE303" i="2" s="1"/>
  <c r="BI301" i="2"/>
  <c r="BH301" i="2"/>
  <c r="BG301" i="2"/>
  <c r="BF301" i="2"/>
  <c r="T301" i="2"/>
  <c r="R301" i="2"/>
  <c r="P301" i="2"/>
  <c r="BK301" i="2"/>
  <c r="J301" i="2"/>
  <c r="BE301" i="2" s="1"/>
  <c r="BI296" i="2"/>
  <c r="BH296" i="2"/>
  <c r="BG296" i="2"/>
  <c r="BF296" i="2"/>
  <c r="T296" i="2"/>
  <c r="R296" i="2"/>
  <c r="R295" i="2" s="1"/>
  <c r="P296" i="2"/>
  <c r="P295" i="2" s="1"/>
  <c r="BK296" i="2"/>
  <c r="J296" i="2"/>
  <c r="BE296" i="2" s="1"/>
  <c r="BI288" i="2"/>
  <c r="BH288" i="2"/>
  <c r="BG288" i="2"/>
  <c r="BF288" i="2"/>
  <c r="T288" i="2"/>
  <c r="R288" i="2"/>
  <c r="P288" i="2"/>
  <c r="BK288" i="2"/>
  <c r="J288" i="2"/>
  <c r="BE288" i="2" s="1"/>
  <c r="BI281" i="2"/>
  <c r="BH281" i="2"/>
  <c r="BG281" i="2"/>
  <c r="BF281" i="2"/>
  <c r="T281" i="2"/>
  <c r="R281" i="2"/>
  <c r="R280" i="2" s="1"/>
  <c r="R279" i="2" s="1"/>
  <c r="P281" i="2"/>
  <c r="P280" i="2" s="1"/>
  <c r="BK281" i="2"/>
  <c r="J281" i="2"/>
  <c r="BE281" i="2" s="1"/>
  <c r="BI277" i="2"/>
  <c r="BH277" i="2"/>
  <c r="BG277" i="2"/>
  <c r="BF277" i="2"/>
  <c r="T277" i="2"/>
  <c r="R277" i="2"/>
  <c r="P277" i="2"/>
  <c r="BK277" i="2"/>
  <c r="J277" i="2"/>
  <c r="BE277" i="2" s="1"/>
  <c r="BI275" i="2"/>
  <c r="BH275" i="2"/>
  <c r="BG275" i="2"/>
  <c r="BF275" i="2"/>
  <c r="BE275" i="2"/>
  <c r="T275" i="2"/>
  <c r="R275" i="2"/>
  <c r="P275" i="2"/>
  <c r="BK275" i="2"/>
  <c r="J275" i="2"/>
  <c r="BI270" i="2"/>
  <c r="BH270" i="2"/>
  <c r="BG270" i="2"/>
  <c r="BF270" i="2"/>
  <c r="T270" i="2"/>
  <c r="R270" i="2"/>
  <c r="P270" i="2"/>
  <c r="BK270" i="2"/>
  <c r="J270" i="2"/>
  <c r="BE270" i="2" s="1"/>
  <c r="BI266" i="2"/>
  <c r="BH266" i="2"/>
  <c r="BG266" i="2"/>
  <c r="BF266" i="2"/>
  <c r="BE266" i="2"/>
  <c r="T266" i="2"/>
  <c r="R266" i="2"/>
  <c r="P266" i="2"/>
  <c r="BK266" i="2"/>
  <c r="J266" i="2"/>
  <c r="BI261" i="2"/>
  <c r="BH261" i="2"/>
  <c r="BG261" i="2"/>
  <c r="BF261" i="2"/>
  <c r="T261" i="2"/>
  <c r="R261" i="2"/>
  <c r="P261" i="2"/>
  <c r="BK261" i="2"/>
  <c r="J261" i="2"/>
  <c r="BE261" i="2" s="1"/>
  <c r="BI259" i="2"/>
  <c r="BH259" i="2"/>
  <c r="BG259" i="2"/>
  <c r="BF259" i="2"/>
  <c r="T259" i="2"/>
  <c r="R259" i="2"/>
  <c r="P259" i="2"/>
  <c r="BK259" i="2"/>
  <c r="J259" i="2"/>
  <c r="BE259" i="2" s="1"/>
  <c r="BI257" i="2"/>
  <c r="BH257" i="2"/>
  <c r="BG257" i="2"/>
  <c r="BF257" i="2"/>
  <c r="T257" i="2"/>
  <c r="R257" i="2"/>
  <c r="P257" i="2"/>
  <c r="BK257" i="2"/>
  <c r="J257" i="2"/>
  <c r="BE257" i="2" s="1"/>
  <c r="BI255" i="2"/>
  <c r="BH255" i="2"/>
  <c r="BG255" i="2"/>
  <c r="BF255" i="2"/>
  <c r="T255" i="2"/>
  <c r="R255" i="2"/>
  <c r="P255" i="2"/>
  <c r="BK255" i="2"/>
  <c r="J255" i="2"/>
  <c r="BE255" i="2" s="1"/>
  <c r="BI252" i="2"/>
  <c r="BH252" i="2"/>
  <c r="BG252" i="2"/>
  <c r="BF252" i="2"/>
  <c r="T252" i="2"/>
  <c r="R252" i="2"/>
  <c r="P252" i="2"/>
  <c r="BK252" i="2"/>
  <c r="J252" i="2"/>
  <c r="BE252" i="2" s="1"/>
  <c r="BI247" i="2"/>
  <c r="BH247" i="2"/>
  <c r="BG247" i="2"/>
  <c r="BF247" i="2"/>
  <c r="BE247" i="2"/>
  <c r="T247" i="2"/>
  <c r="R247" i="2"/>
  <c r="R246" i="2" s="1"/>
  <c r="P247" i="2"/>
  <c r="P246" i="2" s="1"/>
  <c r="BK247" i="2"/>
  <c r="J247" i="2"/>
  <c r="BI244" i="2"/>
  <c r="BH244" i="2"/>
  <c r="BG244" i="2"/>
  <c r="BF244" i="2"/>
  <c r="T244" i="2"/>
  <c r="R244" i="2"/>
  <c r="P244" i="2"/>
  <c r="BK244" i="2"/>
  <c r="J244" i="2"/>
  <c r="BE244" i="2" s="1"/>
  <c r="BI242" i="2"/>
  <c r="BH242" i="2"/>
  <c r="BG242" i="2"/>
  <c r="BF242" i="2"/>
  <c r="T242" i="2"/>
  <c r="R242" i="2"/>
  <c r="P242" i="2"/>
  <c r="BK242" i="2"/>
  <c r="J242" i="2"/>
  <c r="BE242" i="2" s="1"/>
  <c r="BI240" i="2"/>
  <c r="BH240" i="2"/>
  <c r="BG240" i="2"/>
  <c r="BF240" i="2"/>
  <c r="T240" i="2"/>
  <c r="R240" i="2"/>
  <c r="P240" i="2"/>
  <c r="P239" i="2" s="1"/>
  <c r="BK240" i="2"/>
  <c r="BK239" i="2" s="1"/>
  <c r="J239" i="2" s="1"/>
  <c r="J69" i="2" s="1"/>
  <c r="J240" i="2"/>
  <c r="BE240" i="2" s="1"/>
  <c r="BI235" i="2"/>
  <c r="BH235" i="2"/>
  <c r="BG235" i="2"/>
  <c r="BF235" i="2"/>
  <c r="T235" i="2"/>
  <c r="R235" i="2"/>
  <c r="P235" i="2"/>
  <c r="BK235" i="2"/>
  <c r="J235" i="2"/>
  <c r="BE235" i="2" s="1"/>
  <c r="BI230" i="2"/>
  <c r="BH230" i="2"/>
  <c r="BG230" i="2"/>
  <c r="BF230" i="2"/>
  <c r="T230" i="2"/>
  <c r="R230" i="2"/>
  <c r="P230" i="2"/>
  <c r="BK230" i="2"/>
  <c r="J230" i="2"/>
  <c r="BE230" i="2" s="1"/>
  <c r="BI227" i="2"/>
  <c r="BH227" i="2"/>
  <c r="BG227" i="2"/>
  <c r="BF227" i="2"/>
  <c r="T227" i="2"/>
  <c r="R227" i="2"/>
  <c r="P227" i="2"/>
  <c r="BK227" i="2"/>
  <c r="J227" i="2"/>
  <c r="BE227" i="2" s="1"/>
  <c r="BI222" i="2"/>
  <c r="BH222" i="2"/>
  <c r="BG222" i="2"/>
  <c r="BF222" i="2"/>
  <c r="T222" i="2"/>
  <c r="R222" i="2"/>
  <c r="P222" i="2"/>
  <c r="BK222" i="2"/>
  <c r="J222" i="2"/>
  <c r="BE222" i="2" s="1"/>
  <c r="BI219" i="2"/>
  <c r="BH219" i="2"/>
  <c r="BG219" i="2"/>
  <c r="BF219" i="2"/>
  <c r="T219" i="2"/>
  <c r="R219" i="2"/>
  <c r="P219" i="2"/>
  <c r="BK219" i="2"/>
  <c r="J219" i="2"/>
  <c r="BE219" i="2" s="1"/>
  <c r="BI216" i="2"/>
  <c r="BH216" i="2"/>
  <c r="BG216" i="2"/>
  <c r="BF216" i="2"/>
  <c r="BE216" i="2"/>
  <c r="T216" i="2"/>
  <c r="R216" i="2"/>
  <c r="P216" i="2"/>
  <c r="BK216" i="2"/>
  <c r="J216" i="2"/>
  <c r="BI211" i="2"/>
  <c r="BH211" i="2"/>
  <c r="BG211" i="2"/>
  <c r="BF211" i="2"/>
  <c r="T211" i="2"/>
  <c r="T210" i="2" s="1"/>
  <c r="R211" i="2"/>
  <c r="R210" i="2" s="1"/>
  <c r="P211" i="2"/>
  <c r="BK211" i="2"/>
  <c r="J211" i="2"/>
  <c r="BE211" i="2" s="1"/>
  <c r="BI206" i="2"/>
  <c r="BH206" i="2"/>
  <c r="BG206" i="2"/>
  <c r="BF206" i="2"/>
  <c r="BE206" i="2"/>
  <c r="T206" i="2"/>
  <c r="R206" i="2"/>
  <c r="P206" i="2"/>
  <c r="BK206" i="2"/>
  <c r="J206" i="2"/>
  <c r="BI203" i="2"/>
  <c r="BH203" i="2"/>
  <c r="BG203" i="2"/>
  <c r="BF203" i="2"/>
  <c r="T203" i="2"/>
  <c r="R203" i="2"/>
  <c r="P203" i="2"/>
  <c r="BK203" i="2"/>
  <c r="J203" i="2"/>
  <c r="BE203" i="2" s="1"/>
  <c r="BI200" i="2"/>
  <c r="BH200" i="2"/>
  <c r="BG200" i="2"/>
  <c r="BF200" i="2"/>
  <c r="T200" i="2"/>
  <c r="R200" i="2"/>
  <c r="P200" i="2"/>
  <c r="BK200" i="2"/>
  <c r="J200" i="2"/>
  <c r="BE200" i="2" s="1"/>
  <c r="BI197" i="2"/>
  <c r="BH197" i="2"/>
  <c r="BG197" i="2"/>
  <c r="BF197" i="2"/>
  <c r="T197" i="2"/>
  <c r="R197" i="2"/>
  <c r="P197" i="2"/>
  <c r="BK197" i="2"/>
  <c r="J197" i="2"/>
  <c r="BE197" i="2" s="1"/>
  <c r="BI194" i="2"/>
  <c r="BH194" i="2"/>
  <c r="BG194" i="2"/>
  <c r="BF194" i="2"/>
  <c r="T194" i="2"/>
  <c r="R194" i="2"/>
  <c r="P194" i="2"/>
  <c r="BK194" i="2"/>
  <c r="J194" i="2"/>
  <c r="BE194" i="2" s="1"/>
  <c r="BI191" i="2"/>
  <c r="BH191" i="2"/>
  <c r="BG191" i="2"/>
  <c r="BF191" i="2"/>
  <c r="T191" i="2"/>
  <c r="T190" i="2" s="1"/>
  <c r="R191" i="2"/>
  <c r="P191" i="2"/>
  <c r="BK191" i="2"/>
  <c r="J191" i="2"/>
  <c r="BE191" i="2" s="1"/>
  <c r="BI182" i="2"/>
  <c r="BH182" i="2"/>
  <c r="BG182" i="2"/>
  <c r="BF182" i="2"/>
  <c r="T182" i="2"/>
  <c r="T181" i="2" s="1"/>
  <c r="R182" i="2"/>
  <c r="R181" i="2" s="1"/>
  <c r="P182" i="2"/>
  <c r="P181" i="2" s="1"/>
  <c r="BK182" i="2"/>
  <c r="BK181" i="2" s="1"/>
  <c r="J181" i="2" s="1"/>
  <c r="J65" i="2" s="1"/>
  <c r="J182" i="2"/>
  <c r="BE182" i="2" s="1"/>
  <c r="BI179" i="2"/>
  <c r="BH179" i="2"/>
  <c r="BG179" i="2"/>
  <c r="BF179" i="2"/>
  <c r="T179" i="2"/>
  <c r="R179" i="2"/>
  <c r="P179" i="2"/>
  <c r="BK179" i="2"/>
  <c r="J179" i="2"/>
  <c r="BE179" i="2" s="1"/>
  <c r="BI177" i="2"/>
  <c r="BH177" i="2"/>
  <c r="BG177" i="2"/>
  <c r="BF177" i="2"/>
  <c r="BE177" i="2"/>
  <c r="T177" i="2"/>
  <c r="R177" i="2"/>
  <c r="P177" i="2"/>
  <c r="BK177" i="2"/>
  <c r="J177" i="2"/>
  <c r="BI175" i="2"/>
  <c r="BH175" i="2"/>
  <c r="BG175" i="2"/>
  <c r="BF175" i="2"/>
  <c r="T175" i="2"/>
  <c r="R175" i="2"/>
  <c r="P175" i="2"/>
  <c r="BK175" i="2"/>
  <c r="J175" i="2"/>
  <c r="BE175" i="2" s="1"/>
  <c r="BI172" i="2"/>
  <c r="BH172" i="2"/>
  <c r="BG172" i="2"/>
  <c r="BF172" i="2"/>
  <c r="BE172" i="2"/>
  <c r="T172" i="2"/>
  <c r="R172" i="2"/>
  <c r="P172" i="2"/>
  <c r="BK172" i="2"/>
  <c r="J172" i="2"/>
  <c r="BI170" i="2"/>
  <c r="BH170" i="2"/>
  <c r="BG170" i="2"/>
  <c r="BF170" i="2"/>
  <c r="T170" i="2"/>
  <c r="R170" i="2"/>
  <c r="P170" i="2"/>
  <c r="BK170" i="2"/>
  <c r="J170" i="2"/>
  <c r="BE170" i="2" s="1"/>
  <c r="BI168" i="2"/>
  <c r="BH168" i="2"/>
  <c r="BG168" i="2"/>
  <c r="BF168" i="2"/>
  <c r="BE168" i="2"/>
  <c r="T168" i="2"/>
  <c r="T167" i="2" s="1"/>
  <c r="R168" i="2"/>
  <c r="P168" i="2"/>
  <c r="BK168" i="2"/>
  <c r="BK167" i="2" s="1"/>
  <c r="J167" i="2" s="1"/>
  <c r="J64" i="2" s="1"/>
  <c r="J168" i="2"/>
  <c r="BI164" i="2"/>
  <c r="BH164" i="2"/>
  <c r="BG164" i="2"/>
  <c r="BF164" i="2"/>
  <c r="T164" i="2"/>
  <c r="R164" i="2"/>
  <c r="P164" i="2"/>
  <c r="BK164" i="2"/>
  <c r="J164" i="2"/>
  <c r="BE164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 s="1"/>
  <c r="BI157" i="2"/>
  <c r="BH157" i="2"/>
  <c r="BG157" i="2"/>
  <c r="BF157" i="2"/>
  <c r="T157" i="2"/>
  <c r="R157" i="2"/>
  <c r="P157" i="2"/>
  <c r="BK157" i="2"/>
  <c r="J157" i="2"/>
  <c r="BE157" i="2" s="1"/>
  <c r="BI155" i="2"/>
  <c r="BH155" i="2"/>
  <c r="BG155" i="2"/>
  <c r="BF155" i="2"/>
  <c r="T155" i="2"/>
  <c r="R155" i="2"/>
  <c r="P155" i="2"/>
  <c r="BK155" i="2"/>
  <c r="J155" i="2"/>
  <c r="BE155" i="2" s="1"/>
  <c r="BI153" i="2"/>
  <c r="BH153" i="2"/>
  <c r="BG153" i="2"/>
  <c r="BF153" i="2"/>
  <c r="T153" i="2"/>
  <c r="T152" i="2" s="1"/>
  <c r="R153" i="2"/>
  <c r="P153" i="2"/>
  <c r="BK153" i="2"/>
  <c r="J153" i="2"/>
  <c r="BE153" i="2" s="1"/>
  <c r="BI150" i="2"/>
  <c r="BH150" i="2"/>
  <c r="BG150" i="2"/>
  <c r="BF150" i="2"/>
  <c r="BE150" i="2"/>
  <c r="T150" i="2"/>
  <c r="R150" i="2"/>
  <c r="P150" i="2"/>
  <c r="BK150" i="2"/>
  <c r="J150" i="2"/>
  <c r="BI141" i="2"/>
  <c r="BH141" i="2"/>
  <c r="BG141" i="2"/>
  <c r="BF141" i="2"/>
  <c r="T141" i="2"/>
  <c r="R141" i="2"/>
  <c r="P141" i="2"/>
  <c r="BK141" i="2"/>
  <c r="J141" i="2"/>
  <c r="BE141" i="2" s="1"/>
  <c r="BI136" i="2"/>
  <c r="BH136" i="2"/>
  <c r="BG136" i="2"/>
  <c r="BF136" i="2"/>
  <c r="BE136" i="2"/>
  <c r="T136" i="2"/>
  <c r="R136" i="2"/>
  <c r="P136" i="2"/>
  <c r="BK136" i="2"/>
  <c r="J136" i="2"/>
  <c r="BI134" i="2"/>
  <c r="BH134" i="2"/>
  <c r="BG134" i="2"/>
  <c r="BF134" i="2"/>
  <c r="T134" i="2"/>
  <c r="R134" i="2"/>
  <c r="P134" i="2"/>
  <c r="BK134" i="2"/>
  <c r="J134" i="2"/>
  <c r="BE134" i="2" s="1"/>
  <c r="BI132" i="2"/>
  <c r="BH132" i="2"/>
  <c r="BG132" i="2"/>
  <c r="BF132" i="2"/>
  <c r="T132" i="2"/>
  <c r="R132" i="2"/>
  <c r="P132" i="2"/>
  <c r="BK132" i="2"/>
  <c r="J132" i="2"/>
  <c r="BE132" i="2" s="1"/>
  <c r="BI130" i="2"/>
  <c r="BH130" i="2"/>
  <c r="BG130" i="2"/>
  <c r="BF130" i="2"/>
  <c r="T130" i="2"/>
  <c r="R130" i="2"/>
  <c r="P130" i="2"/>
  <c r="BK130" i="2"/>
  <c r="J130" i="2"/>
  <c r="BE130" i="2" s="1"/>
  <c r="BI128" i="2"/>
  <c r="BH128" i="2"/>
  <c r="BG128" i="2"/>
  <c r="BF128" i="2"/>
  <c r="T128" i="2"/>
  <c r="R128" i="2"/>
  <c r="P128" i="2"/>
  <c r="BK128" i="2"/>
  <c r="J128" i="2"/>
  <c r="BE128" i="2" s="1"/>
  <c r="BI125" i="2"/>
  <c r="BH125" i="2"/>
  <c r="BG125" i="2"/>
  <c r="BF125" i="2"/>
  <c r="T125" i="2"/>
  <c r="R125" i="2"/>
  <c r="P125" i="2"/>
  <c r="BK125" i="2"/>
  <c r="J125" i="2"/>
  <c r="BE125" i="2" s="1"/>
  <c r="BI122" i="2"/>
  <c r="BH122" i="2"/>
  <c r="BG122" i="2"/>
  <c r="BF122" i="2"/>
  <c r="T122" i="2"/>
  <c r="R122" i="2"/>
  <c r="P122" i="2"/>
  <c r="BK122" i="2"/>
  <c r="J122" i="2"/>
  <c r="BE122" i="2" s="1"/>
  <c r="BI116" i="2"/>
  <c r="BH116" i="2"/>
  <c r="BG116" i="2"/>
  <c r="BF116" i="2"/>
  <c r="BE116" i="2"/>
  <c r="T116" i="2"/>
  <c r="R116" i="2"/>
  <c r="P116" i="2"/>
  <c r="BK116" i="2"/>
  <c r="J116" i="2"/>
  <c r="BI113" i="2"/>
  <c r="BH113" i="2"/>
  <c r="BG113" i="2"/>
  <c r="BF113" i="2"/>
  <c r="T113" i="2"/>
  <c r="R113" i="2"/>
  <c r="R112" i="2" s="1"/>
  <c r="P113" i="2"/>
  <c r="BK113" i="2"/>
  <c r="J113" i="2"/>
  <c r="BE113" i="2" s="1"/>
  <c r="J106" i="2"/>
  <c r="F106" i="2"/>
  <c r="F104" i="2"/>
  <c r="E102" i="2"/>
  <c r="J55" i="2"/>
  <c r="F55" i="2"/>
  <c r="F53" i="2"/>
  <c r="E51" i="2"/>
  <c r="J20" i="2"/>
  <c r="E20" i="2"/>
  <c r="F56" i="2" s="1"/>
  <c r="J19" i="2"/>
  <c r="J14" i="2"/>
  <c r="J104" i="2" s="1"/>
  <c r="E7" i="2"/>
  <c r="E47" i="2" s="1"/>
  <c r="AS52" i="1"/>
  <c r="AS51" i="1"/>
  <c r="L47" i="1"/>
  <c r="AM46" i="1"/>
  <c r="L46" i="1"/>
  <c r="AM44" i="1"/>
  <c r="L44" i="1"/>
  <c r="L42" i="1"/>
  <c r="L41" i="1"/>
  <c r="BK491" i="2" l="1"/>
  <c r="J491" i="2" s="1"/>
  <c r="J85" i="2" s="1"/>
  <c r="F34" i="2"/>
  <c r="BB53" i="1" s="1"/>
  <c r="BK141" i="9"/>
  <c r="J141" i="9" s="1"/>
  <c r="J61" i="9" s="1"/>
  <c r="F33" i="9"/>
  <c r="BC59" i="1" s="1"/>
  <c r="F33" i="7"/>
  <c r="BA58" i="1" s="1"/>
  <c r="F34" i="7"/>
  <c r="BB58" i="1" s="1"/>
  <c r="BK236" i="6"/>
  <c r="J236" i="6" s="1"/>
  <c r="J66" i="6" s="1"/>
  <c r="F35" i="6"/>
  <c r="BC57" i="1" s="1"/>
  <c r="F34" i="6"/>
  <c r="BB57" i="1" s="1"/>
  <c r="BK186" i="5"/>
  <c r="J186" i="5" s="1"/>
  <c r="J62" i="5" s="1"/>
  <c r="F34" i="5"/>
  <c r="BB56" i="1" s="1"/>
  <c r="BK174" i="4"/>
  <c r="J174" i="4" s="1"/>
  <c r="J67" i="4" s="1"/>
  <c r="BK155" i="4"/>
  <c r="J155" i="4" s="1"/>
  <c r="J66" i="4" s="1"/>
  <c r="F35" i="4"/>
  <c r="BC55" i="1" s="1"/>
  <c r="BK88" i="3"/>
  <c r="F36" i="3"/>
  <c r="BD54" i="1" s="1"/>
  <c r="E98" i="2"/>
  <c r="E77" i="4"/>
  <c r="E70" i="7"/>
  <c r="F32" i="2"/>
  <c r="AZ53" i="1" s="1"/>
  <c r="T112" i="2"/>
  <c r="T305" i="2"/>
  <c r="BK112" i="2"/>
  <c r="F36" i="2"/>
  <c r="BD53" i="1" s="1"/>
  <c r="F35" i="2"/>
  <c r="BC53" i="1" s="1"/>
  <c r="P112" i="2"/>
  <c r="F33" i="2"/>
  <c r="BA53" i="1" s="1"/>
  <c r="R152" i="2"/>
  <c r="R190" i="2"/>
  <c r="P152" i="2"/>
  <c r="R167" i="2"/>
  <c r="P190" i="2"/>
  <c r="P210" i="2"/>
  <c r="P209" i="2" s="1"/>
  <c r="T239" i="2"/>
  <c r="T209" i="2" s="1"/>
  <c r="BK246" i="2"/>
  <c r="J246" i="2" s="1"/>
  <c r="J70" i="2" s="1"/>
  <c r="BK280" i="2"/>
  <c r="BK295" i="2"/>
  <c r="J295" i="2" s="1"/>
  <c r="J73" i="2" s="1"/>
  <c r="P305" i="2"/>
  <c r="P279" i="2" s="1"/>
  <c r="BK394" i="2"/>
  <c r="T407" i="2"/>
  <c r="P415" i="2"/>
  <c r="BK425" i="2"/>
  <c r="J425" i="2" s="1"/>
  <c r="J80" i="2" s="1"/>
  <c r="BK430" i="2"/>
  <c r="J430" i="2" s="1"/>
  <c r="J81" i="2" s="1"/>
  <c r="P436" i="2"/>
  <c r="P441" i="2"/>
  <c r="BK453" i="2"/>
  <c r="J453" i="2" s="1"/>
  <c r="J84" i="2" s="1"/>
  <c r="T491" i="2"/>
  <c r="P497" i="2"/>
  <c r="T502" i="2"/>
  <c r="BK517" i="2"/>
  <c r="J517" i="2" s="1"/>
  <c r="J88" i="2" s="1"/>
  <c r="E74" i="3"/>
  <c r="R88" i="3"/>
  <c r="R87" i="3" s="1"/>
  <c r="R86" i="3" s="1"/>
  <c r="F34" i="3"/>
  <c r="BB54" i="1" s="1"/>
  <c r="T109" i="3"/>
  <c r="T108" i="3" s="1"/>
  <c r="P91" i="4"/>
  <c r="BK108" i="4"/>
  <c r="J108" i="4" s="1"/>
  <c r="J63" i="4" s="1"/>
  <c r="BK125" i="4"/>
  <c r="J125" i="4" s="1"/>
  <c r="J64" i="4" s="1"/>
  <c r="BK148" i="4"/>
  <c r="J148" i="4" s="1"/>
  <c r="J65" i="4" s="1"/>
  <c r="R155" i="4"/>
  <c r="T85" i="5"/>
  <c r="F36" i="5"/>
  <c r="BD56" i="1" s="1"/>
  <c r="R186" i="5"/>
  <c r="T90" i="6"/>
  <c r="F36" i="6"/>
  <c r="BD57" i="1" s="1"/>
  <c r="BK129" i="6"/>
  <c r="J129" i="6" s="1"/>
  <c r="J63" i="6" s="1"/>
  <c r="BK194" i="6"/>
  <c r="J194" i="6" s="1"/>
  <c r="J64" i="6" s="1"/>
  <c r="P225" i="6"/>
  <c r="T236" i="6"/>
  <c r="T82" i="7"/>
  <c r="F35" i="7"/>
  <c r="BC58" i="1" s="1"/>
  <c r="F34" i="9"/>
  <c r="BD59" i="1" s="1"/>
  <c r="R89" i="9"/>
  <c r="P394" i="2"/>
  <c r="R415" i="2"/>
  <c r="P430" i="2"/>
  <c r="R441" i="2"/>
  <c r="R497" i="2"/>
  <c r="BK502" i="2"/>
  <c r="J502" i="2" s="1"/>
  <c r="J87" i="2" s="1"/>
  <c r="P517" i="2"/>
  <c r="T88" i="3"/>
  <c r="T87" i="3" s="1"/>
  <c r="T86" i="3" s="1"/>
  <c r="F35" i="3"/>
  <c r="BC54" i="1" s="1"/>
  <c r="BK109" i="3"/>
  <c r="J109" i="3" s="1"/>
  <c r="J64" i="3" s="1"/>
  <c r="R91" i="4"/>
  <c r="F34" i="4"/>
  <c r="BB55" i="1" s="1"/>
  <c r="P108" i="4"/>
  <c r="P125" i="4"/>
  <c r="P148" i="4"/>
  <c r="T155" i="4"/>
  <c r="R174" i="4"/>
  <c r="BK85" i="5"/>
  <c r="J85" i="5" s="1"/>
  <c r="J61" i="5" s="1"/>
  <c r="F33" i="5"/>
  <c r="BA56" i="1" s="1"/>
  <c r="T186" i="5"/>
  <c r="J82" i="6"/>
  <c r="BK90" i="6"/>
  <c r="J33" i="6"/>
  <c r="AW57" i="1" s="1"/>
  <c r="P129" i="6"/>
  <c r="P194" i="6"/>
  <c r="R225" i="6"/>
  <c r="BK82" i="7"/>
  <c r="J82" i="7" s="1"/>
  <c r="F32" i="7"/>
  <c r="AZ58" i="1" s="1"/>
  <c r="F36" i="7"/>
  <c r="BD58" i="1" s="1"/>
  <c r="J75" i="9"/>
  <c r="J31" i="9"/>
  <c r="AW59" i="1" s="1"/>
  <c r="T89" i="9"/>
  <c r="R141" i="9"/>
  <c r="P89" i="6"/>
  <c r="P88" i="6" s="1"/>
  <c r="AU57" i="1" s="1"/>
  <c r="R194" i="6"/>
  <c r="R89" i="6" s="1"/>
  <c r="R88" i="6" s="1"/>
  <c r="P236" i="6"/>
  <c r="P82" i="9"/>
  <c r="P81" i="9" s="1"/>
  <c r="AU59" i="1" s="1"/>
  <c r="T141" i="9"/>
  <c r="BK152" i="2"/>
  <c r="J152" i="2" s="1"/>
  <c r="J63" i="2" s="1"/>
  <c r="P167" i="2"/>
  <c r="BK190" i="2"/>
  <c r="J190" i="2" s="1"/>
  <c r="J66" i="2" s="1"/>
  <c r="BK210" i="2"/>
  <c r="R239" i="2"/>
  <c r="R209" i="2" s="1"/>
  <c r="T246" i="2"/>
  <c r="T280" i="2"/>
  <c r="T279" i="2" s="1"/>
  <c r="T295" i="2"/>
  <c r="BK305" i="2"/>
  <c r="J305" i="2" s="1"/>
  <c r="J74" i="2" s="1"/>
  <c r="T394" i="2"/>
  <c r="R407" i="2"/>
  <c r="R393" i="2" s="1"/>
  <c r="BK415" i="2"/>
  <c r="J415" i="2" s="1"/>
  <c r="J79" i="2" s="1"/>
  <c r="T425" i="2"/>
  <c r="T430" i="2"/>
  <c r="BK436" i="2"/>
  <c r="J436" i="2" s="1"/>
  <c r="J82" i="2" s="1"/>
  <c r="BK441" i="2"/>
  <c r="J441" i="2" s="1"/>
  <c r="J83" i="2" s="1"/>
  <c r="T453" i="2"/>
  <c r="R491" i="2"/>
  <c r="R502" i="2"/>
  <c r="T517" i="2"/>
  <c r="P88" i="3"/>
  <c r="P87" i="3" s="1"/>
  <c r="P86" i="3" s="1"/>
  <c r="AU54" i="1" s="1"/>
  <c r="J33" i="3"/>
  <c r="AW54" i="1" s="1"/>
  <c r="BK91" i="4"/>
  <c r="J91" i="4" s="1"/>
  <c r="J62" i="4" s="1"/>
  <c r="F36" i="4"/>
  <c r="BD55" i="1" s="1"/>
  <c r="T108" i="4"/>
  <c r="T90" i="4" s="1"/>
  <c r="T89" i="4" s="1"/>
  <c r="T125" i="4"/>
  <c r="E72" i="5"/>
  <c r="R84" i="5"/>
  <c r="F35" i="5"/>
  <c r="BC56" i="1" s="1"/>
  <c r="R82" i="9"/>
  <c r="R81" i="9" s="1"/>
  <c r="J210" i="2"/>
  <c r="J68" i="2" s="1"/>
  <c r="BK209" i="2"/>
  <c r="J209" i="2" s="1"/>
  <c r="J67" i="2" s="1"/>
  <c r="J112" i="2"/>
  <c r="J62" i="2" s="1"/>
  <c r="J280" i="2"/>
  <c r="J72" i="2" s="1"/>
  <c r="BK279" i="2"/>
  <c r="J279" i="2" s="1"/>
  <c r="J71" i="2" s="1"/>
  <c r="J394" i="2"/>
  <c r="J77" i="2" s="1"/>
  <c r="J88" i="3"/>
  <c r="J62" i="3" s="1"/>
  <c r="BK87" i="3"/>
  <c r="J32" i="3"/>
  <c r="AV54" i="1" s="1"/>
  <c r="F32" i="4"/>
  <c r="AZ55" i="1" s="1"/>
  <c r="J32" i="4"/>
  <c r="AV55" i="1" s="1"/>
  <c r="J90" i="6"/>
  <c r="J62" i="6" s="1"/>
  <c r="BK89" i="6"/>
  <c r="J60" i="7"/>
  <c r="J29" i="7"/>
  <c r="J83" i="9"/>
  <c r="J58" i="9" s="1"/>
  <c r="BK82" i="9"/>
  <c r="F30" i="10"/>
  <c r="AZ60" i="1" s="1"/>
  <c r="J30" i="10"/>
  <c r="AV60" i="1" s="1"/>
  <c r="F107" i="2"/>
  <c r="J32" i="2"/>
  <c r="AV53" i="1" s="1"/>
  <c r="J33" i="2"/>
  <c r="AW53" i="1" s="1"/>
  <c r="F56" i="3"/>
  <c r="J80" i="3"/>
  <c r="F32" i="3"/>
  <c r="AZ54" i="1" s="1"/>
  <c r="F33" i="3"/>
  <c r="BA54" i="1" s="1"/>
  <c r="J53" i="4"/>
  <c r="F86" i="4"/>
  <c r="F33" i="4"/>
  <c r="BA55" i="1" s="1"/>
  <c r="J33" i="4"/>
  <c r="AW55" i="1" s="1"/>
  <c r="F32" i="5"/>
  <c r="AZ56" i="1" s="1"/>
  <c r="J32" i="5"/>
  <c r="AV56" i="1" s="1"/>
  <c r="J32" i="6"/>
  <c r="AV57" i="1" s="1"/>
  <c r="AT57" i="1" s="1"/>
  <c r="F32" i="6"/>
  <c r="AZ57" i="1" s="1"/>
  <c r="J30" i="9"/>
  <c r="AV59" i="1" s="1"/>
  <c r="AT59" i="1" s="1"/>
  <c r="F30" i="9"/>
  <c r="AZ59" i="1" s="1"/>
  <c r="J78" i="10"/>
  <c r="J57" i="10" s="1"/>
  <c r="BK77" i="10"/>
  <c r="J77" i="10" s="1"/>
  <c r="J53" i="2"/>
  <c r="T82" i="9"/>
  <c r="T81" i="9" s="1"/>
  <c r="J53" i="5"/>
  <c r="F81" i="5"/>
  <c r="J33" i="5"/>
  <c r="AW56" i="1" s="1"/>
  <c r="E47" i="6"/>
  <c r="F33" i="6"/>
  <c r="BA57" i="1" s="1"/>
  <c r="J53" i="7"/>
  <c r="F79" i="7"/>
  <c r="J32" i="7"/>
  <c r="AV58" i="1" s="1"/>
  <c r="J33" i="7"/>
  <c r="AW58" i="1" s="1"/>
  <c r="E71" i="9"/>
  <c r="F31" i="9"/>
  <c r="BA59" i="1" s="1"/>
  <c r="E45" i="10"/>
  <c r="F52" i="10"/>
  <c r="J71" i="10"/>
  <c r="J31" i="10"/>
  <c r="AW60" i="1" s="1"/>
  <c r="AT53" i="1" l="1"/>
  <c r="BK84" i="5"/>
  <c r="J84" i="5" s="1"/>
  <c r="J29" i="5" s="1"/>
  <c r="AZ52" i="1"/>
  <c r="AZ51" i="1" s="1"/>
  <c r="BK90" i="4"/>
  <c r="J90" i="4" s="1"/>
  <c r="J61" i="4" s="1"/>
  <c r="BK108" i="3"/>
  <c r="J108" i="3" s="1"/>
  <c r="J63" i="3" s="1"/>
  <c r="AT54" i="1"/>
  <c r="BB52" i="1"/>
  <c r="BB51" i="1" s="1"/>
  <c r="R111" i="2"/>
  <c r="R110" i="2" s="1"/>
  <c r="P393" i="2"/>
  <c r="BC52" i="1"/>
  <c r="BD52" i="1"/>
  <c r="BD51" i="1" s="1"/>
  <c r="W30" i="1" s="1"/>
  <c r="R90" i="4"/>
  <c r="R89" i="4" s="1"/>
  <c r="T84" i="5"/>
  <c r="T111" i="2"/>
  <c r="T110" i="2" s="1"/>
  <c r="BA52" i="1"/>
  <c r="AW52" i="1" s="1"/>
  <c r="BK393" i="2"/>
  <c r="J393" i="2" s="1"/>
  <c r="J76" i="2" s="1"/>
  <c r="T393" i="2"/>
  <c r="T89" i="6"/>
  <c r="T88" i="6" s="1"/>
  <c r="P90" i="4"/>
  <c r="P89" i="4" s="1"/>
  <c r="AU55" i="1" s="1"/>
  <c r="P111" i="2"/>
  <c r="P110" i="2" s="1"/>
  <c r="AU53" i="1" s="1"/>
  <c r="AU52" i="1" s="1"/>
  <c r="AU51" i="1" s="1"/>
  <c r="J82" i="9"/>
  <c r="J57" i="9" s="1"/>
  <c r="BK81" i="9"/>
  <c r="J81" i="9" s="1"/>
  <c r="AG58" i="1"/>
  <c r="J38" i="7"/>
  <c r="J89" i="6"/>
  <c r="J61" i="6" s="1"/>
  <c r="BK88" i="6"/>
  <c r="J88" i="6" s="1"/>
  <c r="J60" i="5"/>
  <c r="J87" i="3"/>
  <c r="J61" i="3" s="1"/>
  <c r="BK86" i="3"/>
  <c r="J86" i="3" s="1"/>
  <c r="AT60" i="1"/>
  <c r="AT55" i="1"/>
  <c r="BK111" i="2"/>
  <c r="J56" i="10"/>
  <c r="J27" i="10"/>
  <c r="AT58" i="1"/>
  <c r="AT56" i="1"/>
  <c r="BK89" i="4" l="1"/>
  <c r="J89" i="4" s="1"/>
  <c r="AV52" i="1"/>
  <c r="AT52" i="1" s="1"/>
  <c r="AX52" i="1"/>
  <c r="AX51" i="1"/>
  <c r="W28" i="1"/>
  <c r="BA51" i="1"/>
  <c r="W27" i="1" s="1"/>
  <c r="BC51" i="1"/>
  <c r="AY52" i="1"/>
  <c r="J36" i="10"/>
  <c r="AG60" i="1"/>
  <c r="AN60" i="1" s="1"/>
  <c r="J111" i="2"/>
  <c r="J61" i="2" s="1"/>
  <c r="BK110" i="2"/>
  <c r="J110" i="2" s="1"/>
  <c r="AV51" i="1"/>
  <c r="W26" i="1"/>
  <c r="AN58" i="1"/>
  <c r="J29" i="3"/>
  <c r="J60" i="3"/>
  <c r="J60" i="4"/>
  <c r="J29" i="4"/>
  <c r="AG56" i="1"/>
  <c r="AN56" i="1" s="1"/>
  <c r="J38" i="5"/>
  <c r="J29" i="6"/>
  <c r="J60" i="6"/>
  <c r="J27" i="9"/>
  <c r="J56" i="9"/>
  <c r="AW51" i="1" l="1"/>
  <c r="AK27" i="1" s="1"/>
  <c r="W29" i="1"/>
  <c r="AY51" i="1"/>
  <c r="AG55" i="1"/>
  <c r="AN55" i="1" s="1"/>
  <c r="J38" i="4"/>
  <c r="AK26" i="1"/>
  <c r="AG59" i="1"/>
  <c r="AN59" i="1" s="1"/>
  <c r="J36" i="9"/>
  <c r="AG57" i="1"/>
  <c r="AN57" i="1" s="1"/>
  <c r="J38" i="6"/>
  <c r="AG54" i="1"/>
  <c r="AN54" i="1" s="1"/>
  <c r="J38" i="3"/>
  <c r="J60" i="2"/>
  <c r="J29" i="2"/>
  <c r="AT51" i="1" l="1"/>
  <c r="AG53" i="1"/>
  <c r="J38" i="2"/>
  <c r="AN53" i="1" l="1"/>
  <c r="AG52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<sst xmlns="http://schemas.openxmlformats.org/spreadsheetml/2006/main" count="12914" uniqueCount="2033">
  <si>
    <t>Export VZ</t>
  </si>
  <si>
    <t>List obsahuje:</t>
  </si>
  <si>
    <t>3.0</t>
  </si>
  <si>
    <t/>
  </si>
  <si>
    <t>False</t>
  </si>
  <si>
    <t>{b7d12110-14de-4588-9096-5532a4b008b7}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</si>
  <si>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</si>
  <si>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</si>
  <si>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</si>
  <si>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</si>
  <si>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</si>
  <si>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</si>
  <si>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</si>
  <si>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</si>
  <si>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2016</t>
  </si>
  <si>
    <t>Stavba:</t>
  </si>
  <si>
    <t>SOUP Jílové - dílna kuchyň</t>
  </si>
  <si>
    <t>0,1</t>
  </si>
  <si>
    <t>KSO:</t>
  </si>
  <si>
    <t>CC-CZ:</t>
  </si>
  <si>
    <t>1</t>
  </si>
  <si>
    <t>Místo:</t>
  </si>
  <si>
    <t>Jílové u Prahy</t>
  </si>
  <si>
    <t>Datum:</t>
  </si>
  <si>
    <t>5. 9. 2016</t>
  </si>
  <si>
    <t>10</t>
  </si>
  <si>
    <t>100</t>
  </si>
  <si>
    <t>Zadavatel:</t>
  </si>
  <si>
    <t>IČ:</t>
  </si>
  <si>
    <t>SOUp, Šenflukova 220, Jílove u Prahy</t>
  </si>
  <si>
    <t>DIČ:</t>
  </si>
  <si>
    <t>Uchazeč:</t>
  </si>
  <si>
    <t xml:space="preserve"> </t>
  </si>
  <si>
    <t>Projektant:</t>
  </si>
  <si>
    <t>Ing. Jan Suk, EREKTA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</si>
  <si>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</si>
  <si>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</si>
  <si>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</si>
  <si>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</si>
  <si>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</si>
  <si>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</si>
  <si>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</si>
  <si>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</si>
  <si>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</si>
  <si>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</si>
  <si>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</si>
  <si>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</si>
  <si>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</si>
  <si>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</si>
  <si>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</si>
  <si>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</si>
  <si>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</si>
  <si>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</si>
  <si>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</si>
  <si>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</si>
  <si>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</si>
  <si>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</si>
  <si>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</si>
  <si>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</si>
  <si>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</si>
  <si>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</si>
  <si>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</si>
  <si>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</si>
  <si>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</si>
  <si>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</si>
  <si>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</si>
  <si>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</si>
  <si>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</si>
  <si>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</si>
  <si>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</si>
  <si>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</si>
  <si>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</si>
  <si>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</si>
  <si>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</si>
  <si>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</si>
  <si>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D1_01</t>
  </si>
  <si>
    <t>Dílna Kuchyň</t>
  </si>
  <si>
    <t>STA</t>
  </si>
  <si>
    <t>{128dc166-7042-40be-9a15-a7c90548626f}</t>
  </si>
  <si>
    <t>2</t>
  </si>
  <si>
    <t>D1_01_1</t>
  </si>
  <si>
    <t>Stavební</t>
  </si>
  <si>
    <t>Soupis</t>
  </si>
  <si>
    <t>{eac60a10-5f05-4b23-8ce6-f04a0d39eebc}</t>
  </si>
  <si>
    <t>D1_01_3</t>
  </si>
  <si>
    <t>Požárně bezpečnostní řešení</t>
  </si>
  <si>
    <t>{100a6d5f-b7bb-49e2-9aa1-800741590c98}</t>
  </si>
  <si>
    <t>D1_01_4a</t>
  </si>
  <si>
    <t>Vytápění</t>
  </si>
  <si>
    <t>{f444590c-2d7c-4fda-b753-942adae48491}</t>
  </si>
  <si>
    <t>D1_01_4c</t>
  </si>
  <si>
    <t>Vzduchotechnika</t>
  </si>
  <si>
    <t>{2eb76bb9-9892-4576-a146-2d64a4f897aa}</t>
  </si>
  <si>
    <t>D1_01_4e</t>
  </si>
  <si>
    <t>Zdravotně technické instalace</t>
  </si>
  <si>
    <t>{2749307d-51b7-4d65-b102-1a72fa86dc58}</t>
  </si>
  <si>
    <t>D1_01_4g</t>
  </si>
  <si>
    <t>Silnoproudá elektrotechnika</t>
  </si>
  <si>
    <t>{57e4e578-d95d-45fe-9f89-db1de7622aa8}</t>
  </si>
  <si>
    <t>OVN</t>
  </si>
  <si>
    <t>Ostatní a vedlejší náklady</t>
  </si>
  <si>
    <t>VON</t>
  </si>
  <si>
    <t>{fe84ac74-d449-4ea8-b6b5-930eead6b5d6}</t>
  </si>
  <si>
    <t>VA</t>
  </si>
  <si>
    <t>Vedlejší aktivity</t>
  </si>
  <si>
    <t>{c522f785-2eaa-45ff-9c00-530773c6e65b}</t>
  </si>
  <si>
    <t>Zpět na list:</t>
  </si>
  <si>
    <t>KRYCÍ LIST SOUPISU</t>
  </si>
  <si>
    <t>Objekt:</t>
  </si>
  <si>
    <t>D1_01 - Dílna Kuchyň</t>
  </si>
  <si>
    <t>Soupis:</t>
  </si>
  <si>
    <t>D1_01_1 - Stavební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</si>
  <si>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</si>
  <si>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</si>
  <si>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</si>
  <si>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</si>
  <si>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</si>
  <si>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</si>
  <si>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</si>
  <si>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</si>
  <si>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3 - Svislé a kompletní konstrukce</t>
  </si>
  <si>
    <t xml:space="preserve">    45 - Vodorovné podkladní a vedlejší konstrukce inž. staveb</t>
  </si>
  <si>
    <t xml:space="preserve">    5 - Komunikace</t>
  </si>
  <si>
    <t xml:space="preserve">    6 - Úpravy povrchů, podlahy a osazování výplní</t>
  </si>
  <si>
    <t xml:space="preserve">      61 - Úprava povrchů vnitřní</t>
  </si>
  <si>
    <t xml:space="preserve">      62 - Úprava povrchů vnějších</t>
  </si>
  <si>
    <t xml:space="preserve">      63 - Podlahy a podlahové konstrukce</t>
  </si>
  <si>
    <t xml:space="preserve">    9 - Ostatní konstrukce a práce-bourání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</si>
  <si>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</si>
  <si>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</si>
  <si>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</si>
  <si>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</si>
  <si>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</si>
  <si>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</si>
  <si>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</si>
  <si>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</si>
  <si>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</si>
  <si>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</si>
  <si>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</si>
  <si>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</si>
  <si>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</si>
  <si>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</si>
  <si>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</si>
  <si>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781 - Dokončovací práce - obklady keramické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</si>
  <si>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</si>
  <si>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</si>
  <si>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</si>
  <si>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</si>
  <si>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</si>
  <si>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</si>
  <si>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</si>
  <si>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</si>
  <si>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</si>
  <si>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</si>
  <si>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</si>
  <si>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</si>
  <si>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</si>
  <si>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</si>
  <si>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</si>
  <si>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</si>
  <si>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</si>
  <si>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</si>
  <si>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</si>
  <si>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</si>
  <si>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130901121</t>
  </si>
  <si>
    <t>Bourání konstrukcí v hloubených vykopávkách - ručně z betonu prostého neprokládaného</t>
  </si>
  <si>
    <t>m3</t>
  </si>
  <si>
    <t>CS ÚRS 2016 01</t>
  </si>
  <si>
    <t>4</t>
  </si>
  <si>
    <t>2122792599</t>
  </si>
  <si>
    <t>VV</t>
  </si>
  <si>
    <t>Stávající revizní šachta</t>
  </si>
  <si>
    <t>(1,0+1,0)*2*0,2*1,5+1,0*1,0*0,2</t>
  </si>
  <si>
    <t>132301101</t>
  </si>
  <si>
    <t>Hloubení rýh š do 600 mm v hornině tř. 4 objemu do 100 m3</t>
  </si>
  <si>
    <t>391832419</t>
  </si>
  <si>
    <t>ležatá kanalizace</t>
  </si>
  <si>
    <t>5,0*0,6*0,75</t>
  </si>
  <si>
    <t>.</t>
  </si>
  <si>
    <t>Venkovní výkop</t>
  </si>
  <si>
    <t>5,0*0,6*1,0</t>
  </si>
  <si>
    <t>3</t>
  </si>
  <si>
    <t>132301109</t>
  </si>
  <si>
    <t>Hloubení zapažených i nezapažených rýh šířky do 600 mm s urovnáním dna do předepsaného profilu a spádu v hornině tř. 4 Příplatek k cenám za lepivost horniny tř. 4</t>
  </si>
  <si>
    <t>1833430328</t>
  </si>
  <si>
    <t>Předpoklad 30%</t>
  </si>
  <si>
    <t>5,25*0,3</t>
  </si>
  <si>
    <t>162201211</t>
  </si>
  <si>
    <t>Vodorovné přemístění výkopku stavebním kolečkem s vyprázdněním kolečka na hromady nebo do dopravního prostředku na vzdálenost do 10 m z horniny tř. 1 až 4</t>
  </si>
  <si>
    <t>507272308</t>
  </si>
  <si>
    <t>Ležatá kanalizace</t>
  </si>
  <si>
    <t>5,25</t>
  </si>
  <si>
    <t>5</t>
  </si>
  <si>
    <t>162201219</t>
  </si>
  <si>
    <t>Vodorovné přemístění výkopku stavebním kolečkem s vyprázdněním kolečka na hromady nebo do dopravního prostředku na vzdálenost do 10 m z horniny Příplatek k ceně za každých dalších 10 m</t>
  </si>
  <si>
    <t>2019961357</t>
  </si>
  <si>
    <t>5,25*2 'Přepočtené koeficientem množství</t>
  </si>
  <si>
    <t>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</si>
  <si>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</si>
  <si>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</si>
  <si>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626346975</t>
  </si>
  <si>
    <t>5,25-1,5</t>
  </si>
  <si>
    <t>7</t>
  </si>
  <si>
    <t>167101102</t>
  </si>
  <si>
    <t>Nakládání, skládání a překládání neulehlého výkopku nebo sypaniny nakládání, množství přes 100 m3, z hornin tř. 1 až 4</t>
  </si>
  <si>
    <t>-1116305202</t>
  </si>
  <si>
    <t>8</t>
  </si>
  <si>
    <t>171201211</t>
  </si>
  <si>
    <t>Uložení sypaniny poplatek za uložení sypaniny na skládce (skládkovné)</t>
  </si>
  <si>
    <t>t</t>
  </si>
  <si>
    <t>-740708186</t>
  </si>
  <si>
    <t>3,75*1,9</t>
  </si>
  <si>
    <t>9</t>
  </si>
  <si>
    <t>174101101</t>
  </si>
  <si>
    <t>Zásyp sypaninou z jakékoliv horniny s uložením výkopku ve vrstvách se zhutněním jam, šachet, rýh nebo kolem objektů v těchto vykopávkách</t>
  </si>
  <si>
    <t>-982325580</t>
  </si>
  <si>
    <t>"Pro ležatou kanalizaci a venkovní kanalizaci</t>
  </si>
  <si>
    <t>frakce 0-8 mm</t>
  </si>
  <si>
    <t>".</t>
  </si>
  <si>
    <t>5,0*0,6*0,5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</si>
  <si>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</si>
  <si>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</si>
  <si>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882399321</t>
  </si>
  <si>
    <t>5,0*0,6*0,4</t>
  </si>
  <si>
    <t>5,0*0,6*0,65</t>
  </si>
  <si>
    <t>Nová šachta</t>
  </si>
  <si>
    <t>1,0*1,0*1,4-3,14*0,2*0,2*1,4</t>
  </si>
  <si>
    <t>11</t>
  </si>
  <si>
    <t>M</t>
  </si>
  <si>
    <t>583373030</t>
  </si>
  <si>
    <t>kamenivo přírodní těžené pro stavební účely  PTK  (drobné, hrubé, štěrkopísky) štěrkopísky ČSN 72  1511-2 frakce   0-8</t>
  </si>
  <si>
    <t>1602691421</t>
  </si>
  <si>
    <t>4,374*2,1 'Přepočtené koeficientem množství</t>
  </si>
  <si>
    <t>Zemní práce - přípravné a přidružené práce</t>
  </si>
  <si>
    <t>12</t>
  </si>
  <si>
    <t>113107023</t>
  </si>
  <si>
    <t>Odstranění podkladů nebo krytů při překopech inženýrských sítí v ploše jednotlivě do 15 m2 s přemístěním hmot na skládku ve vzdálenosti do 3 m nebo s naložením na dopravní prostředek z kameniva hrubého drceného, o tl. vrstvy přes 200 do 300 mm</t>
  </si>
  <si>
    <t>m2</t>
  </si>
  <si>
    <t>1959421805</t>
  </si>
  <si>
    <t>5,0*0,6</t>
  </si>
  <si>
    <t>13</t>
  </si>
  <si>
    <t>113107044</t>
  </si>
  <si>
    <t>Odstranění podkladů nebo krytů při překopech inženýrských sítí v ploše jednotlivě do 15 m2 s přemístěním hmot na skládku ve vzdálenosti do 3 m nebo s naložením na dopravní prostředek živičných, o tl. vrstvy přes 150 do 200 mm</t>
  </si>
  <si>
    <t>329934083</t>
  </si>
  <si>
    <t>14</t>
  </si>
  <si>
    <t>919735114</t>
  </si>
  <si>
    <t>Řezání stávajícího živičného krytu hl do 200 mm</t>
  </si>
  <si>
    <t>m</t>
  </si>
  <si>
    <t>150034147</t>
  </si>
  <si>
    <t>odříznutí bourané vozovky:</t>
  </si>
  <si>
    <t>(5,0+0,6)*2</t>
  </si>
  <si>
    <t>997013501</t>
  </si>
  <si>
    <t>Odvoz suti a vybouraných hmot na skládku nebo meziskládku se složením, na vzdálenost do 1 km</t>
  </si>
  <si>
    <t>323626136</t>
  </si>
  <si>
    <t>16</t>
  </si>
  <si>
    <t>997013509</t>
  </si>
  <si>
    <t>Odvoz suti a vybouraných hmot na skládku nebo meziskládku se složením, na vzdálenost Příplatek k ceně za každý další i započatý 1 km přes 1 km</t>
  </si>
  <si>
    <t>230085423</t>
  </si>
  <si>
    <t>17</t>
  </si>
  <si>
    <t>997221855</t>
  </si>
  <si>
    <t>Poplatek za uložení stavebního odpadu na skládce (skládkovné) z kameniva</t>
  </si>
  <si>
    <t>-649859717</t>
  </si>
  <si>
    <t>1,2</t>
  </si>
  <si>
    <t>18</t>
  </si>
  <si>
    <t>997221-R8</t>
  </si>
  <si>
    <t>Skladkovne asfaltových směsí</t>
  </si>
  <si>
    <t>vlastní</t>
  </si>
  <si>
    <t>230487245</t>
  </si>
  <si>
    <t>recyklace asfaltových hmot</t>
  </si>
  <si>
    <t>1,35</t>
  </si>
  <si>
    <t>Svislé a kompletní konstrukce</t>
  </si>
  <si>
    <t>19</t>
  </si>
  <si>
    <t>317142322</t>
  </si>
  <si>
    <t>Překlady nenosné prefabrikované z pórobetonu YTONG osazené do tenkého maltového lože, v příčkách přímé, světlost otvoru do 1010 mm tl. 150 mm</t>
  </si>
  <si>
    <t>kus</t>
  </si>
  <si>
    <t>-1326279426</t>
  </si>
  <si>
    <t>20</t>
  </si>
  <si>
    <t>317234410</t>
  </si>
  <si>
    <t>Vyzdívka mezi nosníky cihlami pálenými na maltu cementovou</t>
  </si>
  <si>
    <t>1890460789</t>
  </si>
  <si>
    <t>1,0*0,26*0,2</t>
  </si>
  <si>
    <t>317944323</t>
  </si>
  <si>
    <t>Válcované nosníky č.14 až 22 dodatečně osazované do připravených otvorů</t>
  </si>
  <si>
    <t>1572080920</t>
  </si>
  <si>
    <t>I140</t>
  </si>
  <si>
    <t>1,0*2*0,0143</t>
  </si>
  <si>
    <t>22</t>
  </si>
  <si>
    <t>342272323</t>
  </si>
  <si>
    <t>Příčky z pórobetonových přesných příčkovek (YTONG) hladkých, objemové hmotnosti 500 kg/m3 na tenké maltové lože, tloušťky příčky 100 mm</t>
  </si>
  <si>
    <t>1987994553</t>
  </si>
  <si>
    <t>1,5*1,2-1,1*0,9</t>
  </si>
  <si>
    <t>23</t>
  </si>
  <si>
    <t>342272523</t>
  </si>
  <si>
    <t>Příčky z pórobetonových přesných příčkovek (YTONG) hladkých, objemové hmotnosti 500 kg/m3 na tenké maltové lože, tloušťky příčky 150 mm</t>
  </si>
  <si>
    <t>1830416381</t>
  </si>
  <si>
    <t>"m.č.101:" (2,7+3,15)*4,64-1,75*3,69-0,95*2,0</t>
  </si>
  <si>
    <t>24</t>
  </si>
  <si>
    <t>346244381</t>
  </si>
  <si>
    <t>Plentování ocelových válcovaných nosníků jednostranné cihlami na maltu, výška stojiny do 200 mm</t>
  </si>
  <si>
    <t>1508220832</t>
  </si>
  <si>
    <t>1,0*0,14*2</t>
  </si>
  <si>
    <t>45</t>
  </si>
  <si>
    <t>Vodorovné podkladní a vedlejší konstrukce inž. staveb</t>
  </si>
  <si>
    <t>25</t>
  </si>
  <si>
    <t>451573111</t>
  </si>
  <si>
    <t>Lože pod potrubí otevřený výkop ze štěrkopísku</t>
  </si>
  <si>
    <t>495126495</t>
  </si>
  <si>
    <t>5,0*0,6*0,1*2</t>
  </si>
  <si>
    <t>1,0*1,0*0,1</t>
  </si>
  <si>
    <t>Komunikace</t>
  </si>
  <si>
    <t>26</t>
  </si>
  <si>
    <t>564871114</t>
  </si>
  <si>
    <t>Podklad ze štěrkodrtě ŠD tl. 280 mm</t>
  </si>
  <si>
    <t>-269847143</t>
  </si>
  <si>
    <t>1,0*1,0-3,14*0,2*0,2</t>
  </si>
  <si>
    <t>27</t>
  </si>
  <si>
    <t>564952113</t>
  </si>
  <si>
    <t>Podklad z mechanicky zpevněného kameniva MZK (minerální beton) s rozprostřením a s hutněním, po zhutnění tl. 170 mm</t>
  </si>
  <si>
    <t>1913822940</t>
  </si>
  <si>
    <t>28</t>
  </si>
  <si>
    <t>565135111</t>
  </si>
  <si>
    <t>Asfaltový beton vrstva podkladní ACP 16 (obalované kamenivo OKS) tl 50 mm š do 3 m</t>
  </si>
  <si>
    <t>-1597944828</t>
  </si>
  <si>
    <t>29</t>
  </si>
  <si>
    <t>573211111</t>
  </si>
  <si>
    <t>Postřik živičný spojovací bez posypu kamenivem z asfaltu silničního, v množství od 0,50 do 0,70 kg/m2</t>
  </si>
  <si>
    <t>-475018369</t>
  </si>
  <si>
    <t>5,0*0,6*2</t>
  </si>
  <si>
    <t>(1,0*1,0-3,14*0,2*0,2)*2</t>
  </si>
  <si>
    <t>30</t>
  </si>
  <si>
    <t>577134111</t>
  </si>
  <si>
    <t>Asfaltový beton vrstva obrusná ACO 11 (ABS) tř. I tl 40 mm š do 3 m z nemodifikovaného asfaltu</t>
  </si>
  <si>
    <t>410658983</t>
  </si>
  <si>
    <t>31</t>
  </si>
  <si>
    <t>577155132</t>
  </si>
  <si>
    <t>Asfaltový beton vrstva ložní ACL 16 (ABH) tl 60 mm š do 3 m z modifikovaného asfaltu</t>
  </si>
  <si>
    <t>-1789555601</t>
  </si>
  <si>
    <t>Úpravy povrchů, podlahy a osazování výplní</t>
  </si>
  <si>
    <t>61</t>
  </si>
  <si>
    <t>Úprava povrchů vnitřní</t>
  </si>
  <si>
    <t>32</t>
  </si>
  <si>
    <t>612131101</t>
  </si>
  <si>
    <t>Podkladní a spojovací vrstva vnitřních omítaných ploch cementový postřik nanášený ručně celoplošně stěn</t>
  </si>
  <si>
    <t>-1863588175</t>
  </si>
  <si>
    <t>Nové zdivo</t>
  </si>
  <si>
    <t>(2,7+0,15+0,8+3,15+3,15+1,75)*4,6-1,75*3,75*2-0,95*2,0*2+0,15*(0,95+2,0*2+3,75*2)</t>
  </si>
  <si>
    <t>Prostup VZT</t>
  </si>
  <si>
    <t>33</t>
  </si>
  <si>
    <t>612135101</t>
  </si>
  <si>
    <t>Hrubá výplň rýh ve stěnách maltou jakékoli šířky rýhy</t>
  </si>
  <si>
    <t>1427650093</t>
  </si>
  <si>
    <t xml:space="preserve">Zapravení drážek </t>
  </si>
  <si>
    <t>0,15*3,0+0,1*40,0+0,1*40,0+0,1*21,0</t>
  </si>
  <si>
    <t>34</t>
  </si>
  <si>
    <t>612321321</t>
  </si>
  <si>
    <t>Omítka vápenocementová vnitřních ploch nanášená strojně jednovrstvá, tloušťky do 10 mm hladká svislých konstrukcí stěn</t>
  </si>
  <si>
    <t>-869595678</t>
  </si>
  <si>
    <t>Nové zdivo - za obkladem</t>
  </si>
  <si>
    <t>(2,7+0,15+0,8+3,15+3,15+1,75)*2,0-1,75*1,15*2-0,95*2,0*2+0,15*(0,95+2,0*2+1,15*2)</t>
  </si>
  <si>
    <t>35</t>
  </si>
  <si>
    <t>612321341</t>
  </si>
  <si>
    <t>Vápenocementová omítka štuková dvouvrstvá vnitřních stěn nanášená strojně</t>
  </si>
  <si>
    <t>914543459</t>
  </si>
  <si>
    <t>(2,7+0,15+0,8+3,15+3,15+1,75)*2,6-1,75*2,6*2+0,15*(+2,6*2)</t>
  </si>
  <si>
    <t>36</t>
  </si>
  <si>
    <t>612311131</t>
  </si>
  <si>
    <t>Potažení vnitřních ploch štukem tloušťky do 3 mm svislých konstrukcí stěn</t>
  </si>
  <si>
    <t>141455618</t>
  </si>
  <si>
    <t>Stávající zdivo nad obkladem</t>
  </si>
  <si>
    <t>"m.č.101:" (8,665+7,045)*2*2,44-3,54*(0,8+1,28)</t>
  </si>
  <si>
    <t>37</t>
  </si>
  <si>
    <t>612142002</t>
  </si>
  <si>
    <t>Potažení vnitřních ploch pletivem v ploše nebo pruzích, na plném podkladu sklovláknitým provizorním přichycením stěn</t>
  </si>
  <si>
    <t>419690723</t>
  </si>
  <si>
    <t>(1,5*1,2-1,1*0,9)*2</t>
  </si>
  <si>
    <t>38</t>
  </si>
  <si>
    <t>612325402</t>
  </si>
  <si>
    <t>Oprava vnitřní vápenocementové hrubé omítky stěn v rozsahu plochy do 30%</t>
  </si>
  <si>
    <t>-1559117352</t>
  </si>
  <si>
    <t>Nad obkladem</t>
  </si>
  <si>
    <t>Na stávajícím zdivu</t>
  </si>
  <si>
    <t>62</t>
  </si>
  <si>
    <t>Úprava povrchů vnějších</t>
  </si>
  <si>
    <t>39</t>
  </si>
  <si>
    <t>622131301</t>
  </si>
  <si>
    <t>Podkladní a spojovací vrstva vnějších omítaných ploch cementový postřik nanášený strojně celoplošně stěn</t>
  </si>
  <si>
    <t>19086633</t>
  </si>
  <si>
    <t>40</t>
  </si>
  <si>
    <t>622323311</t>
  </si>
  <si>
    <t>Omítka vápenocementová vnějších ploch hladkých hladká, nanášená na neomítnutý bezesparý podklad, tloušťky do 5 mm strojně stěn</t>
  </si>
  <si>
    <t>-1169119046</t>
  </si>
  <si>
    <t>0,81</t>
  </si>
  <si>
    <t>41</t>
  </si>
  <si>
    <t>622323391</t>
  </si>
  <si>
    <t>Omítka vápenocementová vnějších ploch hladkých hladká, nanášená na neomítnutý bezesparý podklad, tloušťky do 5 mm strojně Příplatek k ceně za každý další 1 mm tloušťky omítky přes 5 mm stěn</t>
  </si>
  <si>
    <t>-159924652</t>
  </si>
  <si>
    <t>0,81*3</t>
  </si>
  <si>
    <t>63</t>
  </si>
  <si>
    <t>Podlahy a podlahové konstrukce</t>
  </si>
  <si>
    <t>42</t>
  </si>
  <si>
    <t>631311125</t>
  </si>
  <si>
    <t>Mazanina z betonu prostého bez zvýšených nároků na prostředí tl. přes 80 do 120 mm tř. C 20/25</t>
  </si>
  <si>
    <t>372782994</t>
  </si>
  <si>
    <t>po obvodu vpusti</t>
  </si>
  <si>
    <t>(1,5+0,6)*2*0,1*0,1</t>
  </si>
  <si>
    <t>Zapravení drážky</t>
  </si>
  <si>
    <t>8,0*0,1*0,1</t>
  </si>
  <si>
    <t>43</t>
  </si>
  <si>
    <t>631311135</t>
  </si>
  <si>
    <t>Mazanina z betonu prostého bez zvýšených nároků na prostředí tl. přes 120 do 240 mm tř. C 20/25</t>
  </si>
  <si>
    <t>-1025701147</t>
  </si>
  <si>
    <t>Podkladní beton</t>
  </si>
  <si>
    <t>5,0*0,6*0,15</t>
  </si>
  <si>
    <t>44</t>
  </si>
  <si>
    <t>631319013</t>
  </si>
  <si>
    <t>Příplatek k cenám mazanin za úpravu povrchu mazaniny přehlazením, mazanina tl. přes 120 do 240 mm</t>
  </si>
  <si>
    <t>116345648</t>
  </si>
  <si>
    <t>0,45</t>
  </si>
  <si>
    <t>631319012</t>
  </si>
  <si>
    <t>Příplatek k cenám mazanin za úpravu povrchu mazaniny přehlazením, mazanina tl. přes 80 do 120 mm</t>
  </si>
  <si>
    <t>2107736666</t>
  </si>
  <si>
    <t>0,042</t>
  </si>
  <si>
    <t>46</t>
  </si>
  <si>
    <t>631319175</t>
  </si>
  <si>
    <t>Příplatek k cenám mazanin za stržení povrchu spodní vrstvy mazaniny latí před vložením výztuže nebo pletiva pro tl. obou vrstev mazaniny přes 120 do 240 mm</t>
  </si>
  <si>
    <t>30705145</t>
  </si>
  <si>
    <t>47</t>
  </si>
  <si>
    <t>631362021</t>
  </si>
  <si>
    <t>Výztuž mazanin svařovanými sítěmi Kari</t>
  </si>
  <si>
    <t>2062798782</t>
  </si>
  <si>
    <t>"průměr 6mm.oka 150/150mm</t>
  </si>
  <si>
    <t>"Zakrytí kanalku:" 8,665*1,2*1,2*0,00301</t>
  </si>
  <si>
    <t>"Zapravení ležaté kanalizace:" 5,0*0,9*1,2*0,00301</t>
  </si>
  <si>
    <t>"POdkladní beton:" 5,0*0,6*1,2*0,00301</t>
  </si>
  <si>
    <t>48</t>
  </si>
  <si>
    <t>632450132</t>
  </si>
  <si>
    <t>Vyrovnávací cementový potěr tl do 30 mm ze suchých směsí provedený v ploše</t>
  </si>
  <si>
    <t>-33666949</t>
  </si>
  <si>
    <t>"m.č.101:" 60,36+0,975*0,23+0,9*0,1+0,97*0,16+0,9*0,1</t>
  </si>
  <si>
    <t>Odpočet kanálek</t>
  </si>
  <si>
    <t>-10,398</t>
  </si>
  <si>
    <t>49</t>
  </si>
  <si>
    <t>63245-R4</t>
  </si>
  <si>
    <t xml:space="preserve">Podkladní samonivelační potěr na bázi cementu, plniva a vláken organického původu, tl. 65 mm, D+M, Podrobný popis viz PD </t>
  </si>
  <si>
    <t>-973609971</t>
  </si>
  <si>
    <t>Zakrytí kanálku</t>
  </si>
  <si>
    <t>8,665*1,2</t>
  </si>
  <si>
    <t>Zapravení ležaté kanalizace</t>
  </si>
  <si>
    <t>5,0*0,9</t>
  </si>
  <si>
    <t>50</t>
  </si>
  <si>
    <t>771990_R1</t>
  </si>
  <si>
    <t>Vyrovnání podkladu samonivelační stěrkou tl 3 mm pevnosti 25 Mpa</t>
  </si>
  <si>
    <t>1439120881</t>
  </si>
  <si>
    <t>50,521</t>
  </si>
  <si>
    <t>51</t>
  </si>
  <si>
    <t>771591111</t>
  </si>
  <si>
    <t>Podlahy - ostatní práce penetrace podkladu</t>
  </si>
  <si>
    <t>85024115</t>
  </si>
  <si>
    <t>Ostatní konstrukce a práce-bourání</t>
  </si>
  <si>
    <t>94</t>
  </si>
  <si>
    <t>Lešení a stavební výtahy</t>
  </si>
  <si>
    <t>52</t>
  </si>
  <si>
    <t>949101111</t>
  </si>
  <si>
    <t>Lešení pomocné pracovní pro objekty pozemních staveb pro zatížení do 150 kg/m2, o výšce lešeňové podlahy do 1,9 m</t>
  </si>
  <si>
    <t>1090228704</t>
  </si>
  <si>
    <t xml:space="preserve">- lešení pro zdění, omítky, obklady, </t>
  </si>
  <si>
    <t>montáž výplní otvorů, montáž podhledů, AKU obkladů,</t>
  </si>
  <si>
    <t>montáž instalací ve větších výškách, bourání,</t>
  </si>
  <si>
    <t>ostatní drobné stavební práce, zednické výpomoci atd.</t>
  </si>
  <si>
    <t>"m.č.102,103:" (12,31+5,81)*2,5</t>
  </si>
  <si>
    <t>53</t>
  </si>
  <si>
    <t>949101112</t>
  </si>
  <si>
    <t>Lešení pomocné pracovní pro objekty pozemních staveb pro zatížení do 150 kg/m2, o výšce lešeňové podlahy přes 1,9 do 3,5 m</t>
  </si>
  <si>
    <t>476879091</t>
  </si>
  <si>
    <t>"m.č.101:" 60,36*2,5</t>
  </si>
  <si>
    <t>95</t>
  </si>
  <si>
    <t>Různé dokončovací konstrukce a práce pozemních staveb</t>
  </si>
  <si>
    <t>54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</si>
  <si>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</si>
  <si>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</si>
  <si>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-1415089537</t>
  </si>
  <si>
    <t>"Dotčené vnitřní prostory:</t>
  </si>
  <si>
    <t>"m.č.102:" 12,31</t>
  </si>
  <si>
    <t>"m.č.103:" 5,81</t>
  </si>
  <si>
    <t>"m.č.101Z:" 28,78</t>
  </si>
  <si>
    <t>55</t>
  </si>
  <si>
    <t>952901114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</si>
  <si>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přes 4 m</t>
  </si>
  <si>
    <t>-498923396</t>
  </si>
  <si>
    <t>"m.č.101:" 60,36</t>
  </si>
  <si>
    <t>56</t>
  </si>
  <si>
    <t>952901-R1</t>
  </si>
  <si>
    <t>Vyspravení podlahy a stěn podlahového kanálku, Podrobný popis viz PD</t>
  </si>
  <si>
    <t>-1105802076</t>
  </si>
  <si>
    <t>8,665*(1,2+0,65*2)</t>
  </si>
  <si>
    <t>96</t>
  </si>
  <si>
    <t>Bourání konstrukcí</t>
  </si>
  <si>
    <t>57</t>
  </si>
  <si>
    <t>766691914</t>
  </si>
  <si>
    <t>Ostatní práce vyvěšení nebo zavěšení křídel s případným uložením a opětovným zavěšením po provedení stavebních změn dřevěných dveřních, plochy do 2 m2</t>
  </si>
  <si>
    <t>241660793</t>
  </si>
  <si>
    <t>58</t>
  </si>
  <si>
    <t>711131811</t>
  </si>
  <si>
    <t>Odstranění izolace proti zemní vlhkosti na ploše vodorovné V</t>
  </si>
  <si>
    <t>-1710987379</t>
  </si>
  <si>
    <t>59</t>
  </si>
  <si>
    <t>962081131</t>
  </si>
  <si>
    <t>Bourání zdiva příček nebo vybourání otvorů ze skleněných tvárnic, tl. do 100 mm</t>
  </si>
  <si>
    <t>529757434</t>
  </si>
  <si>
    <t>1,5*1,2</t>
  </si>
  <si>
    <t>60</t>
  </si>
  <si>
    <t>783806805</t>
  </si>
  <si>
    <t>Odstranění nátěrů z omítek opálením s obroušením</t>
  </si>
  <si>
    <t>1648151818</t>
  </si>
  <si>
    <t>Do výšky 2000 mm</t>
  </si>
  <si>
    <t>"m.č.101:" (8,665+7,045)*2*2,0-0,9*2,0*2-3,54*0,45+0,45*0,2*2</t>
  </si>
  <si>
    <t>783806811</t>
  </si>
  <si>
    <t>Odstranění nátěrů z omítek oškrábáním</t>
  </si>
  <si>
    <t>-302206926</t>
  </si>
  <si>
    <t>"m.č.101:" (8,665+7,045)*2*4,35-0,9*2,0*2+(0,97+2,01*2)*0,16+(0,975+2,16*2)*0,23</t>
  </si>
  <si>
    <t>-3,54*1,25-3,54*1,28+(3,54+1,25*2)*0,2+(3,54+1,28*2)*0,2</t>
  </si>
  <si>
    <t>963012510</t>
  </si>
  <si>
    <t>Bourání stropů z desek nebo panelů železobetonových prefabrikovaných s dutinami z desek, š. do 300 mm tl. do 140 mm</t>
  </si>
  <si>
    <t>649010478</t>
  </si>
  <si>
    <t>Strop stávajícího podlahového kanálků</t>
  </si>
  <si>
    <t>8,665*1,2*0,07</t>
  </si>
  <si>
    <t>965042141</t>
  </si>
  <si>
    <t>Bourání podkladů pod dlažby nebo litých celistvých podlah a mazanin betonových nebo z litého asfaltu tl. do 100 mm, plochy přes 4 m2</t>
  </si>
  <si>
    <t>-1344169379</t>
  </si>
  <si>
    <t>Nad podlahovým kanálkem</t>
  </si>
  <si>
    <t>8,665*1,2*0,1</t>
  </si>
  <si>
    <t>Snížená část pod varním centrem</t>
  </si>
  <si>
    <t>1,5*0,6*0,1</t>
  </si>
  <si>
    <t>5,0*0,9*0,1</t>
  </si>
  <si>
    <t>64</t>
  </si>
  <si>
    <t>965049111</t>
  </si>
  <si>
    <t>Bourání podkladů pod dlažby nebo litých celistvých podlah a mazanin Příplatek k cenám za bourání mazanin betonových se svařovanou sítí, tl. do 100 mm</t>
  </si>
  <si>
    <t>557660324</t>
  </si>
  <si>
    <t>65</t>
  </si>
  <si>
    <t>965042241</t>
  </si>
  <si>
    <t>Bourání podkladů pod dlažby nebo litých celistvých podlah a mazanin betonových nebo z litého asfaltu tl. přes 100 mm, plochy přes 4 m2</t>
  </si>
  <si>
    <t>-712190917</t>
  </si>
  <si>
    <t>Ležatá kanalizace - podkladní beton</t>
  </si>
  <si>
    <t>66</t>
  </si>
  <si>
    <t>965049112</t>
  </si>
  <si>
    <t>Bourání podkladů pod dlažby nebo litých celistvých podlah a mazanin Příplatek k cenám za bourání mazanin betonových se svařovanou sítí, tl. přes 100 mm</t>
  </si>
  <si>
    <t>146247738</t>
  </si>
  <si>
    <t>67</t>
  </si>
  <si>
    <t>974042544</t>
  </si>
  <si>
    <t>Vysekání rýh v betonové nebo jiné monolitické dlažbě s betonovým podkladem do hl.70 mm a šířky do 150 mm</t>
  </si>
  <si>
    <t>921018260</t>
  </si>
  <si>
    <t>V místě příček</t>
  </si>
  <si>
    <t>2,7+3,15</t>
  </si>
  <si>
    <t>68</t>
  </si>
  <si>
    <t>965046111</t>
  </si>
  <si>
    <t>Broušení stávajících betonových podlah úběr do 3 mm</t>
  </si>
  <si>
    <t>71125736</t>
  </si>
  <si>
    <t>69</t>
  </si>
  <si>
    <t>971033541</t>
  </si>
  <si>
    <t>Vybourání otvorů ve zdivu cihelném pl do 1 m2 na MVC nebo MV tl do 300 mm</t>
  </si>
  <si>
    <t>-1847202194</t>
  </si>
  <si>
    <t>Prostupy VZT</t>
  </si>
  <si>
    <t>0,6*1,2*0,26</t>
  </si>
  <si>
    <t>70</t>
  </si>
  <si>
    <t>972054241</t>
  </si>
  <si>
    <t>Vybourání otvorů ve stropech nebo klenbách železobetonových bez odstranění podlahy a násypu, plochy do 0,09 m2, tl. do 150 mm</t>
  </si>
  <si>
    <t>1093584212</t>
  </si>
  <si>
    <t>71</t>
  </si>
  <si>
    <t>974031121</t>
  </si>
  <si>
    <t>Vysekání rýh ve zdivu cihelném na maltu vápennou nebo vápenocementovou do hl. 30 mm a šířky do 30 mm</t>
  </si>
  <si>
    <t>-1830399380</t>
  </si>
  <si>
    <t>Profese</t>
  </si>
  <si>
    <t>100,0</t>
  </si>
  <si>
    <t>72</t>
  </si>
  <si>
    <t>974031142</t>
  </si>
  <si>
    <t>Vysekání rýh ve zdivu cihelném hl do 70 mm š do 70 mm</t>
  </si>
  <si>
    <t>-1584282306</t>
  </si>
  <si>
    <t>50,0</t>
  </si>
  <si>
    <t>73</t>
  </si>
  <si>
    <t>974031133</t>
  </si>
  <si>
    <t>Vysekání rýh ve zdivu cihelném na maltu vápennou nebo vápenocementovou do hl. 50 mm a šířky do 100 mm</t>
  </si>
  <si>
    <t>-1518413793</t>
  </si>
  <si>
    <t>40,0+21,0</t>
  </si>
  <si>
    <t>74</t>
  </si>
  <si>
    <t>974031153</t>
  </si>
  <si>
    <t>Vysekání rýh ve zdivu cihelném hl do 100 mm š do 100 mm</t>
  </si>
  <si>
    <t>305169836</t>
  </si>
  <si>
    <t>40,0</t>
  </si>
  <si>
    <t>75</t>
  </si>
  <si>
    <t>974031164</t>
  </si>
  <si>
    <t>Vysekání rýh ve zdivu cihelném na maltu vápennou nebo vápenocementovou do hl. 150 mm a šířky do 150 mm</t>
  </si>
  <si>
    <t>28376128</t>
  </si>
  <si>
    <t>13,0</t>
  </si>
  <si>
    <t>76</t>
  </si>
  <si>
    <t>974029664</t>
  </si>
  <si>
    <t>Vysekání rýh ve zdivu kamenném pro vtahování nosníků, před vybouráním otvoru do hl. 150 mm, při výšce nosníku do 150 mm</t>
  </si>
  <si>
    <t>316803143</t>
  </si>
  <si>
    <t>1,0*2</t>
  </si>
  <si>
    <t>77</t>
  </si>
  <si>
    <t>977151113</t>
  </si>
  <si>
    <t>Jádrové vrty diamantovými korunkami do stavebních materiálů (železobetonu, betonu, cihel, obkladů, dlažeb, kamene) průměru přes 40 do 50 mm</t>
  </si>
  <si>
    <t>-1694725958</t>
  </si>
  <si>
    <t>3,0</t>
  </si>
  <si>
    <t>78</t>
  </si>
  <si>
    <t>977151123</t>
  </si>
  <si>
    <t>Jádrové vrty diamantovými korunkami do D 150 mm do stavebních materiálů</t>
  </si>
  <si>
    <t>1849384811</t>
  </si>
  <si>
    <t>0,3*2</t>
  </si>
  <si>
    <t>79</t>
  </si>
  <si>
    <t>977151213</t>
  </si>
  <si>
    <t>Jádrové vrty diamantovými korunkami do stavebních materiálů (železobetonu, betonu, cihel, obkladů, dlažeb, kamene) dovrchní (směrem vzhůru), průměru přes 40 do 50 mm</t>
  </si>
  <si>
    <t>-1180905583</t>
  </si>
  <si>
    <t>4*0,2</t>
  </si>
  <si>
    <t>80</t>
  </si>
  <si>
    <t>764001821</t>
  </si>
  <si>
    <t>Demontáž klempířských konstrukcí krytiny ze svitků nebo tabulí do suti</t>
  </si>
  <si>
    <t>-1681039162</t>
  </si>
  <si>
    <t>V místě prostupu VZT</t>
  </si>
  <si>
    <t>6,6*2,0</t>
  </si>
  <si>
    <t>81</t>
  </si>
  <si>
    <t>977312112</t>
  </si>
  <si>
    <t>Řezání stávajících betonových mazanin s vyztužením hloubky přes 50 do 100 mm</t>
  </si>
  <si>
    <t>1845074257</t>
  </si>
  <si>
    <t>V místě kanálů</t>
  </si>
  <si>
    <t>8,665*2</t>
  </si>
  <si>
    <t>2,7*2+3,15*2</t>
  </si>
  <si>
    <t>(1,5+0,6)*2</t>
  </si>
  <si>
    <t>Ležata kanalizace</t>
  </si>
  <si>
    <t>5,0*2</t>
  </si>
  <si>
    <t>82</t>
  </si>
  <si>
    <t>977312113</t>
  </si>
  <si>
    <t>Řezání stávajících betonových mazanin s vyztužením hloubky přes 100 do 150 mm</t>
  </si>
  <si>
    <t>-1019312345</t>
  </si>
  <si>
    <t>83</t>
  </si>
  <si>
    <t>997013211</t>
  </si>
  <si>
    <t>Vnitrostaveništní doprava suti a vybouraných hmot pro budovy v do 6 m ručně</t>
  </si>
  <si>
    <t>-19560068</t>
  </si>
  <si>
    <t>84</t>
  </si>
  <si>
    <t>-869626448</t>
  </si>
  <si>
    <t>85</t>
  </si>
  <si>
    <t>1200348778</t>
  </si>
  <si>
    <t>11,991*19 'Přepočtené koeficientem množství</t>
  </si>
  <si>
    <t>86</t>
  </si>
  <si>
    <t>997013831</t>
  </si>
  <si>
    <t>Poplatek za uložení stavebního směsného odpadu na skládce (skládkovné)</t>
  </si>
  <si>
    <t>-1507172969</t>
  </si>
  <si>
    <t>998</t>
  </si>
  <si>
    <t>Přesun hmot</t>
  </si>
  <si>
    <t>87</t>
  </si>
  <si>
    <t>998011001</t>
  </si>
  <si>
    <t>Přesun hmot pro budovy zděné v do 6 m</t>
  </si>
  <si>
    <t>116613743</t>
  </si>
  <si>
    <t>PSV</t>
  </si>
  <si>
    <t>Práce a dodávky PSV</t>
  </si>
  <si>
    <t>711</t>
  </si>
  <si>
    <t>Izolace proti vodě, vlhkosti a plynům</t>
  </si>
  <si>
    <t>88</t>
  </si>
  <si>
    <t>711111002</t>
  </si>
  <si>
    <t>Provedení izolace proti zemní vlhkosti natěradly a tmely za studena na ploše vodorovné V nátěrem lakem asfaltovým</t>
  </si>
  <si>
    <t>-754548827</t>
  </si>
  <si>
    <t>89</t>
  </si>
  <si>
    <t>111631520</t>
  </si>
  <si>
    <t>Výrobky asfaltové izolační a zálivkové hmoty laky asfaltové izolační RENOLAK, PND 23-016-94 obnovovací a ochranné nátěry RENOLAK ALN   bal. 160 kg</t>
  </si>
  <si>
    <t>2092293771</t>
  </si>
  <si>
    <t>P</t>
  </si>
  <si>
    <t>Poznámka k položce:
Spotřeba: 0,3-0,5 kg/m2. Pro vytvoření hydroizolační vrstvy, na napenetrovaný podklad jsou nutné nejméně 3 nátěry. Není vhodný na šikmé střechy a tam, kde je předpoklad vysokých teplot.</t>
  </si>
  <si>
    <t>4,5*0,00035 'Přepočtené koeficientem množství</t>
  </si>
  <si>
    <t>90</t>
  </si>
  <si>
    <t>711141559</t>
  </si>
  <si>
    <t>Provedení izolace proti zemní vlhkosti pásy přitavením NAIP na ploše vodorovné V</t>
  </si>
  <si>
    <t>-237741018</t>
  </si>
  <si>
    <t>91</t>
  </si>
  <si>
    <t>628321340</t>
  </si>
  <si>
    <t>Pásy asfaltované těžké vložka skleněná rohož BITAGIT 40 MINERAL (V 60 S 40)</t>
  </si>
  <si>
    <t>1691412883</t>
  </si>
  <si>
    <t>4,5*1,15 'Přepočtené koeficientem množství</t>
  </si>
  <si>
    <t>92</t>
  </si>
  <si>
    <t>998711101</t>
  </si>
  <si>
    <t>Přesun hmot pro izolace proti vodě, vlhkosti a plynům stanovený z hmotnosti přesunovaného materiálu vodorovná dopravní vzdálenost do 50 m v objektech výšky do 6 m</t>
  </si>
  <si>
    <t>942001291</t>
  </si>
  <si>
    <t>713</t>
  </si>
  <si>
    <t>Izolace tepelné</t>
  </si>
  <si>
    <t>93</t>
  </si>
  <si>
    <t>713191132</t>
  </si>
  <si>
    <t>Montáž izolace tepelné podlah, stropů vrchem nebo střech překrytí separační fólií z PE</t>
  </si>
  <si>
    <t>-183318058</t>
  </si>
  <si>
    <t>283231500</t>
  </si>
  <si>
    <t>fólie separační PE bal. 100 m2</t>
  </si>
  <si>
    <t>-1996399954</t>
  </si>
  <si>
    <t>Poznámka k položce:
oddělení betonových nebo samonivelačních vyrovnávacích vrstev</t>
  </si>
  <si>
    <t>10,398*1,2 'Přepočtené koeficientem množství</t>
  </si>
  <si>
    <t>998713201</t>
  </si>
  <si>
    <t>Přesun hmot procentní pro izolace tepelné v objektech v do 6 m</t>
  </si>
  <si>
    <t>%</t>
  </si>
  <si>
    <t>499453980</t>
  </si>
  <si>
    <t>714</t>
  </si>
  <si>
    <t>Akustická a protiotřesová opatření</t>
  </si>
  <si>
    <t>714121011</t>
  </si>
  <si>
    <t>Montáž akustických minerálních panelů podstropních s rozšířenou pohltivostí zvuku zavěšených na rošt viditelný</t>
  </si>
  <si>
    <t>1724055230</t>
  </si>
  <si>
    <t>97</t>
  </si>
  <si>
    <t>59036-R10</t>
  </si>
  <si>
    <t>Rastr R2 - panel akustický ze skelných vláken, 600x600x35 mm, rovná hrana, denní údržba, např. Ecophon Combison UNO A</t>
  </si>
  <si>
    <t>-806114146</t>
  </si>
  <si>
    <t>12,31*1,05 'Přepočtené koeficientem množství</t>
  </si>
  <si>
    <t>98</t>
  </si>
  <si>
    <t>714123001</t>
  </si>
  <si>
    <t>Montáž akustických minerálních panelů stěnových demontovatelných, instalovaných na rošt viditelný</t>
  </si>
  <si>
    <t>1663408043</t>
  </si>
  <si>
    <t>"strojovna VZT:" (8,665+4,6*2)*1,45</t>
  </si>
  <si>
    <t>99</t>
  </si>
  <si>
    <t>590360-R1</t>
  </si>
  <si>
    <t>panel akustický  1200x1200x50mm, bílá ze skelného vlákna velké hustoty, povrch barvená tkanina, např. Ecophon industry modus - Podrobný popis viz PD</t>
  </si>
  <si>
    <t>-1182739385</t>
  </si>
  <si>
    <t>25,904*1,05 'Přepočtené koeficientem množství</t>
  </si>
  <si>
    <t>998714201</t>
  </si>
  <si>
    <t>Přesun hmot procentní pro akustická a protiotřesová opatření v objektech v do 6 m</t>
  </si>
  <si>
    <t>-1272696513</t>
  </si>
  <si>
    <t>762</t>
  </si>
  <si>
    <t>Konstrukce tesařské</t>
  </si>
  <si>
    <t>101</t>
  </si>
  <si>
    <t>762511266</t>
  </si>
  <si>
    <t>Podlahové kce podkladové z desek OSB tl 22 mm nebroušených na pero a drážku šroubovaných</t>
  </si>
  <si>
    <t>1198971695</t>
  </si>
  <si>
    <t>102</t>
  </si>
  <si>
    <t>998762201</t>
  </si>
  <si>
    <t>Přesun hmot procentní pro kce tesařské v objektech v do 6 m</t>
  </si>
  <si>
    <t>-546689126</t>
  </si>
  <si>
    <t>763</t>
  </si>
  <si>
    <t>Konstrukce suché výstavby</t>
  </si>
  <si>
    <t>103</t>
  </si>
  <si>
    <t>76343-R01</t>
  </si>
  <si>
    <t>Montáž minerálního podhledu s vyjímatelnými panely do 0,36 m2 na zavěšený viditelný rošt, antikorozní úprava  tř. C3</t>
  </si>
  <si>
    <t>805778623</t>
  </si>
  <si>
    <t>104</t>
  </si>
  <si>
    <t>59036-R09</t>
  </si>
  <si>
    <t>Rastr R1 - panel akustický ze skelných vláken, 600x600x20 mm, rovná hrana, denní údržba, čištění za mokra, sucha</t>
  </si>
  <si>
    <t>-543576221</t>
  </si>
  <si>
    <t>60,36*1,05 'Přepočtené koeficientem množství</t>
  </si>
  <si>
    <t>105</t>
  </si>
  <si>
    <t>998763401</t>
  </si>
  <si>
    <t>Přesun hmot procentní pro sádrokartonové konstrukce v objektech v do 6 m</t>
  </si>
  <si>
    <t>681393233</t>
  </si>
  <si>
    <t>764</t>
  </si>
  <si>
    <t>Konstrukce klempířské</t>
  </si>
  <si>
    <t>106</t>
  </si>
  <si>
    <t>764121431</t>
  </si>
  <si>
    <t>Krytina střechy rovné drážkováním z tabulí z Al plechu sklonu do 30°</t>
  </si>
  <si>
    <t>1247906269</t>
  </si>
  <si>
    <t>Trapezový plech - podrovbý popis viz PD</t>
  </si>
  <si>
    <t>107</t>
  </si>
  <si>
    <t>998764102</t>
  </si>
  <si>
    <t>Přesun hmot pro konstrukce klempířské stanovený z hmotnosti přesunovaného materiálu vodorovná dopravní vzdálenost do 50 m v objektech výšky přes 6 do 12 m</t>
  </si>
  <si>
    <t>1274391441</t>
  </si>
  <si>
    <t>766</t>
  </si>
  <si>
    <t>Konstrukce truhlářské</t>
  </si>
  <si>
    <t>108</t>
  </si>
  <si>
    <t>766660001</t>
  </si>
  <si>
    <t>Montáž dveřních křídel otvíravých 1křídlových š do 0,8 m do ocelové zárubně</t>
  </si>
  <si>
    <t>-1803439357</t>
  </si>
  <si>
    <t>109</t>
  </si>
  <si>
    <t>76611-R01a</t>
  </si>
  <si>
    <t>Ozn.T2 - Dřevěné dveře 800x1970 mm, polodrážkové vnitřní plné otočné jednokřídlové HPL, neprůzvučné</t>
  </si>
  <si>
    <t>-412751627</t>
  </si>
  <si>
    <t>"podrobný popis viz PD - výrobky truhlařské</t>
  </si>
  <si>
    <t>-včetně vybavení</t>
  </si>
  <si>
    <t>0+1</t>
  </si>
  <si>
    <t>110</t>
  </si>
  <si>
    <t>766660002</t>
  </si>
  <si>
    <t>Montáž dveřních křídel dřevěných nebo plastových otevíravých do ocelové zárubně povrchově upravených jednokřídlových, šířky přes 800 mm</t>
  </si>
  <si>
    <t>-1789290999</t>
  </si>
  <si>
    <t>111</t>
  </si>
  <si>
    <t>76611-R04</t>
  </si>
  <si>
    <t>Ozn.T1 - Dřevěné dveře 900x1970 mm, polodrážkové vnitřní plné otočné jednokřídlové HPL, neprůzvučné</t>
  </si>
  <si>
    <t>1683492258</t>
  </si>
  <si>
    <t>0+2</t>
  </si>
  <si>
    <t>112</t>
  </si>
  <si>
    <t>998766201</t>
  </si>
  <si>
    <t>Přesun hmot pro konstrukce truhlářské stanovený procentní sazbou z ceny vodorovná dopravní vzdálenost do 50 m v objektech výšky do 6 m</t>
  </si>
  <si>
    <t>1232043606</t>
  </si>
  <si>
    <t>767</t>
  </si>
  <si>
    <t>Konstrukce zámečnické</t>
  </si>
  <si>
    <t>113</t>
  </si>
  <si>
    <t>76720-R01</t>
  </si>
  <si>
    <t>Ozn. O1 - Oprava stávající ocelové zárubně 900/1970 mm</t>
  </si>
  <si>
    <t>-732716808</t>
  </si>
  <si>
    <t>"Podrobný popis viz PD - výrobky ostatní</t>
  </si>
  <si>
    <t>114</t>
  </si>
  <si>
    <t>76720-R02</t>
  </si>
  <si>
    <t>Ozn. O2 - Oprava stávající ocelové zárubně 800/1970 mm</t>
  </si>
  <si>
    <t>-2041115246</t>
  </si>
  <si>
    <t>115</t>
  </si>
  <si>
    <t>76720-R03</t>
  </si>
  <si>
    <t>Ozn. O3 - Poklop revizní šachty pro zadláždění 600x600 mm, D+M</t>
  </si>
  <si>
    <t>1483947863</t>
  </si>
  <si>
    <t>"Podrobný popis viz PD - výrobky zámečnické vnitřní</t>
  </si>
  <si>
    <t>116</t>
  </si>
  <si>
    <t>76720-R04</t>
  </si>
  <si>
    <t>Ozn. O4 - Rohový profil pro styk mezi podlahu a stěnu z tvrdého PVC, vč. tvarovek pro rohy a kouty, D+M</t>
  </si>
  <si>
    <t>655927261</t>
  </si>
  <si>
    <t>Podrobný popis viz PD - výrobky ostatní</t>
  </si>
  <si>
    <t>31,5*1,05</t>
  </si>
  <si>
    <t>117</t>
  </si>
  <si>
    <t>76720-R05</t>
  </si>
  <si>
    <t>Ozn. O5 - vyříznutí prostupu 600x600 mm do trapezového hlinikového plechu kotveného na záklop prken s tepelnou izolaci z minerální vaty</t>
  </si>
  <si>
    <t>157386303</t>
  </si>
  <si>
    <t>118</t>
  </si>
  <si>
    <t>76720-R06</t>
  </si>
  <si>
    <t>Ozn. O6 - Vyříznutí prostupu 600x600 mm do střečního trapezového hlinikového plechu</t>
  </si>
  <si>
    <t>-121357484</t>
  </si>
  <si>
    <t>119</t>
  </si>
  <si>
    <t>76720-R07</t>
  </si>
  <si>
    <t>Ozn. O7 - Lemování prostupu VZT 500x500 mm, D+M</t>
  </si>
  <si>
    <t>-2006684944</t>
  </si>
  <si>
    <t>120</t>
  </si>
  <si>
    <t>76720-R08</t>
  </si>
  <si>
    <t>Ozn. O8 - Lemování prostupu VZT 500x500 mm, D+M</t>
  </si>
  <si>
    <t>1970806670</t>
  </si>
  <si>
    <t>121</t>
  </si>
  <si>
    <t>76721-R01</t>
  </si>
  <si>
    <t>Ozn. Z1- Ocelové trubkové zábradlí v=1m, dl=8,62m, včetně nátěrů, D+M</t>
  </si>
  <si>
    <t>1600582467</t>
  </si>
  <si>
    <t>Podrobný popis viz PD - výrobky zámečnické</t>
  </si>
  <si>
    <t>122</t>
  </si>
  <si>
    <t>998767201</t>
  </si>
  <si>
    <t>Přesun hmot procentní pro zámečnické konstrukce v objektech v do 6 m</t>
  </si>
  <si>
    <t>-725526881</t>
  </si>
  <si>
    <t>771</t>
  </si>
  <si>
    <t>Podlahy z dlaždic</t>
  </si>
  <si>
    <t>123</t>
  </si>
  <si>
    <t>771574116</t>
  </si>
  <si>
    <t>Montáž podlah keramických režných hladkých lepených flexibilním lepidlem do 25 ks/m2</t>
  </si>
  <si>
    <t>1181677580</t>
  </si>
  <si>
    <t>124</t>
  </si>
  <si>
    <t>597611_R4</t>
  </si>
  <si>
    <t>keramická dlažba 200x200 mm, Podrobný popis viz PD</t>
  </si>
  <si>
    <t>-1968094391</t>
  </si>
  <si>
    <t>60,919*1,1 'Přepočtené koeficientem množství</t>
  </si>
  <si>
    <t>125</t>
  </si>
  <si>
    <t>998771201</t>
  </si>
  <si>
    <t>Přesun hmot pro podlahy z dlaždic stanovený procentní sazbou z ceny vodorovná dopravní vzdálenost do 50 m v objektech výšky do 6 m</t>
  </si>
  <si>
    <t>-663608585</t>
  </si>
  <si>
    <t>777</t>
  </si>
  <si>
    <t>Podlahy lité</t>
  </si>
  <si>
    <t>126</t>
  </si>
  <si>
    <t>777530_R1</t>
  </si>
  <si>
    <t>Polyuretanbetonová vícevrstvá protiskluzná stěrka tl. 4 mm, viz PD</t>
  </si>
  <si>
    <t>-1621220087</t>
  </si>
  <si>
    <t>"Včetně: přípravy podkladu, penetrace, nosné vrstvy s posypem a uzavíracího vrchního nátěru</t>
  </si>
  <si>
    <t>"strojovna VZT:" 5,665*3,5</t>
  </si>
  <si>
    <t>127</t>
  </si>
  <si>
    <t>998777201</t>
  </si>
  <si>
    <t>Přesun hmot pro podlahy lité stanovený procentní sazbou z ceny vodorovná dopravní vzdálenost do 50 m v objektech výšky do 6 m</t>
  </si>
  <si>
    <t>1465805162</t>
  </si>
  <si>
    <t>781</t>
  </si>
  <si>
    <t>Dokončovací práce - obklady keramické</t>
  </si>
  <si>
    <t>128</t>
  </si>
  <si>
    <t>781419-R3</t>
  </si>
  <si>
    <t>Příplatek k montáži obkladů za nerovný povrch</t>
  </si>
  <si>
    <t>481465538</t>
  </si>
  <si>
    <t>"m.č.101:" (8,665+7,045)*2*2,0-0,9*2,0*2-0,15*2,0*2+2,0*0,16*2+2,0*0,23*2</t>
  </si>
  <si>
    <t>129</t>
  </si>
  <si>
    <t>781473115</t>
  </si>
  <si>
    <t>Montáž obkladů vnitřních keramických hladkých do 25 ks/m2 lepených standardním lepidlem</t>
  </si>
  <si>
    <t>1369086708</t>
  </si>
  <si>
    <t>"m.č.101:" (8,665+7,045+0,8)*2*2,0+(1,75+3,15)*2*2,0-0,95*2,0*2-1,75*1,15*2-3,54*0,45+0,45*0,2*2+2,0*0,16*2+2,0*0,23*2</t>
  </si>
  <si>
    <t>130</t>
  </si>
  <si>
    <t>597610_R2</t>
  </si>
  <si>
    <t>obkládačky keramické 200 x 200 mm, Podrobný popis viz PD interiér</t>
  </si>
  <si>
    <t>1657358776</t>
  </si>
  <si>
    <t>77,962*1,1 'Přepočtené koeficientem množství</t>
  </si>
  <si>
    <t>131</t>
  </si>
  <si>
    <t>781493111</t>
  </si>
  <si>
    <t>Ostatní prvky plastové profily ukončovací a dilatační lepené standardním lepidlem rohové</t>
  </si>
  <si>
    <t>142286105</t>
  </si>
  <si>
    <t>"m.č.101:" 1,75*2</t>
  </si>
  <si>
    <t>132</t>
  </si>
  <si>
    <t>781493511</t>
  </si>
  <si>
    <t>Plastové profily ukončovací lepené standardním lepidlem</t>
  </si>
  <si>
    <t>1117046986</t>
  </si>
  <si>
    <t>"m.č.101:" (8,665+7,045+0,8)*2+(1,75+3,15)*2-0,95*2-1,75*2-0,9*2-3,54+0,2*2+0,15*4</t>
  </si>
  <si>
    <t>133</t>
  </si>
  <si>
    <t>781495111</t>
  </si>
  <si>
    <t>Ostatní prvky ostatní práce penetrace podkladu</t>
  </si>
  <si>
    <t>1925080762</t>
  </si>
  <si>
    <t>77,962</t>
  </si>
  <si>
    <t>134</t>
  </si>
  <si>
    <t>998781101</t>
  </si>
  <si>
    <t>Přesun hmot pro obklady keramické stanovený z hmotnosti přesunovaného materiálu vodorovná dopravní vzdálenost do 50 m v objektech výšky do 6 m</t>
  </si>
  <si>
    <t>-2040369218</t>
  </si>
  <si>
    <t>784</t>
  </si>
  <si>
    <t>Dokončovací práce - malby a tapety</t>
  </si>
  <si>
    <t>135</t>
  </si>
  <si>
    <t>784171001</t>
  </si>
  <si>
    <t>Olepování vnitřních ploch (materiál ve specifikaci) včetně pozdějšího odlepení páskou nebo fólií v místnostech výšky do 3,80 m</t>
  </si>
  <si>
    <t>-186598282</t>
  </si>
  <si>
    <t>Okna</t>
  </si>
  <si>
    <t>(3,54+1,25)*2+(3,54+1,28)*2+(2,7+2,0)*2</t>
  </si>
  <si>
    <t>Dveře</t>
  </si>
  <si>
    <t>(0,9+2,0)*2*2+(0,8+2,0)*2</t>
  </si>
  <si>
    <t>Podlaha</t>
  </si>
  <si>
    <t>(8,665+7,045+0,8)*2+(1,75+3,15)*2+(2,95+4,595)*2</t>
  </si>
  <si>
    <t>136</t>
  </si>
  <si>
    <t>581248380</t>
  </si>
  <si>
    <t>Zeminy jílovinové - hlinky a nátěry malířské nátěry upravené tekuté PRIMALEX (systém) pásky a fólie - malířské potřeby páska do 60° C NARCAR      50mm x 50 m</t>
  </si>
  <si>
    <t>-961237719</t>
  </si>
  <si>
    <t>103,73*1,05 'Přepočtené koeficientem množství</t>
  </si>
  <si>
    <t>137</t>
  </si>
  <si>
    <t>784171101</t>
  </si>
  <si>
    <t>Zakrytí nemalovaných ploch (materiál ve specifikaci) včetně pozdějšího odkrytí podlah</t>
  </si>
  <si>
    <t>-1168930013</t>
  </si>
  <si>
    <t>138</t>
  </si>
  <si>
    <t>784171111</t>
  </si>
  <si>
    <t>Zakrytí nemalovaných ploch (materiál ve specifikaci) včetně pozdějšího odkrytí svislých ploch např. stěn, oken, dveří v místnostech výšky do 3,80</t>
  </si>
  <si>
    <t>891618962</t>
  </si>
  <si>
    <t>(3,54*1,25)+(3,54*1,28)+(2,7*2,0)</t>
  </si>
  <si>
    <t>(0,9*2,0)*2+(0,8*2,0)</t>
  </si>
  <si>
    <t>139</t>
  </si>
  <si>
    <t>581248440</t>
  </si>
  <si>
    <t>Zeminy jílovinové - hlinky a nátěry malířské nátěry upravené tekuté PRIMALEX (systém) pásky a fólie - malířské potřeby páska do 60° C LDPE  40µ    4 x 5 m</t>
  </si>
  <si>
    <t>1863216992</t>
  </si>
  <si>
    <t>92,226*1,15 'Přepočtené koeficientem množství</t>
  </si>
  <si>
    <t>140</t>
  </si>
  <si>
    <t>78421-R10</t>
  </si>
  <si>
    <t>Malba disprezní kryjící, za mokra otěruvzdorná třída 3, matná, 1x penetrační nátěr, 2x vrchní nátěr, barva bílá</t>
  </si>
  <si>
    <t>-2019675300</t>
  </si>
  <si>
    <t>"m.č.101:" (8,665+7,045)*2*2,6+(1,75+3,15)*2*2,6-3,54*1,25-3,54*1,28+4,0*2</t>
  </si>
  <si>
    <t>"m.č.102:" (2,95+4,595)*2*2,85-2,7*2,0+4,0</t>
  </si>
  <si>
    <t>141</t>
  </si>
  <si>
    <t>783817201</t>
  </si>
  <si>
    <t>Krycí (ochranný ) nátěr omítek jednonásobný hladkých lícového zdiva syntetický</t>
  </si>
  <si>
    <t>1374451351</t>
  </si>
  <si>
    <t>D1_01_3 - Požárně bezpečnostní řešení</t>
  </si>
  <si>
    <t>HSV - HSV</t>
  </si>
  <si>
    <t xml:space="preserve">    PBŘ - Požárně bezpečnostrní řešení</t>
  </si>
  <si>
    <t>PBŘ</t>
  </si>
  <si>
    <t>Požárně bezpečnostrní řešení</t>
  </si>
  <si>
    <t>PBR10PHP</t>
  </si>
  <si>
    <t>MONTÁŽ PROTIPOŽÁRNÍHO NÁTĚRU</t>
  </si>
  <si>
    <t>KS</t>
  </si>
  <si>
    <t>-384454044</t>
  </si>
  <si>
    <t>PBR1EVAK</t>
  </si>
  <si>
    <t>MONTÁŽ EVAKUAČNÍCH ZNAČEK</t>
  </si>
  <si>
    <t>-749545348</t>
  </si>
  <si>
    <t>PBR100EVAK</t>
  </si>
  <si>
    <t>označení únikových cest fotoluminiscenční značkou (únikové dveře)</t>
  </si>
  <si>
    <t>1587578159</t>
  </si>
  <si>
    <t>PBR100EVAK2</t>
  </si>
  <si>
    <t>označení únikových cest fotoluminiscenční značkou (únik vpravo)</t>
  </si>
  <si>
    <t>405146173</t>
  </si>
  <si>
    <t>PBR100EVAK3</t>
  </si>
  <si>
    <t>označení únikových cest fotoluminiscenční značkou (únik vlevo)</t>
  </si>
  <si>
    <t>-1545246511</t>
  </si>
  <si>
    <t>PBR1ozn</t>
  </si>
  <si>
    <t>Montáž označení protipožární ucpávky z obou stran požár. kce</t>
  </si>
  <si>
    <t>-1033112760</t>
  </si>
  <si>
    <t>PBR100NÁT</t>
  </si>
  <si>
    <t>požární nátěr na desky z min. plsti 140 kg/m2 - balení 17,5 kg</t>
  </si>
  <si>
    <t>1329290216</t>
  </si>
  <si>
    <t>Součet</t>
  </si>
  <si>
    <t>PBR100ozn</t>
  </si>
  <si>
    <t>označení protipožární ucpávky z obou stran požár. kce</t>
  </si>
  <si>
    <t>-980724507</t>
  </si>
  <si>
    <t>PBR9R2</t>
  </si>
  <si>
    <t>Vydání příslušných atestů</t>
  </si>
  <si>
    <t>-465973282</t>
  </si>
  <si>
    <t>631izol050</t>
  </si>
  <si>
    <t>deska tepelná RotaflexSuper TD 01 tl.50 mm</t>
  </si>
  <si>
    <t>-586887579</t>
  </si>
  <si>
    <t>izol100</t>
  </si>
  <si>
    <t>Montáž izolace tepelné spodem stropů nastřelením rohoží, pásů, dílců, desek</t>
  </si>
  <si>
    <t>-368449381</t>
  </si>
  <si>
    <t>D1_01_4a - Vytápění</t>
  </si>
  <si>
    <t>Jílove u Prahy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</si>
  <si>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</si>
  <si>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</si>
  <si>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</si>
  <si>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</si>
  <si>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 xml:space="preserve">    HZS - HZS</t>
  </si>
  <si>
    <t>733</t>
  </si>
  <si>
    <t>Ústřední vytápění - rozvodné potrubí</t>
  </si>
  <si>
    <t>733110806</t>
  </si>
  <si>
    <t>Demontáž potrubí z trubek ocelových závitových DN přes 15 do 32</t>
  </si>
  <si>
    <t>726775986</t>
  </si>
  <si>
    <t>733890801</t>
  </si>
  <si>
    <t>Vnitrostaveništní přemístění vybouraných (demontovaných) hmot rozvodů potrubí vodorovně do 100 m v objektech výšky do 6 m</t>
  </si>
  <si>
    <t>1131309681</t>
  </si>
  <si>
    <t>0,144</t>
  </si>
  <si>
    <t>733111123</t>
  </si>
  <si>
    <t>Potrubí z trubek ocelových závitových bezešvých běžných nízkotlakých a středotlakých DN 15</t>
  </si>
  <si>
    <t>-1870114382</t>
  </si>
  <si>
    <t>733111124</t>
  </si>
  <si>
    <t>Potrubí z trubek ocelových závitových bezešvých běžných nízkotlakých a středotlakých DN 20</t>
  </si>
  <si>
    <t>-1290117587</t>
  </si>
  <si>
    <t>733111126</t>
  </si>
  <si>
    <t>Potrubí z trubek ocelových závitových bezešvých běžných nízkotlakých a středotlakých DN 32</t>
  </si>
  <si>
    <t>-570520676</t>
  </si>
  <si>
    <t>733190107</t>
  </si>
  <si>
    <t>Zkoušky těsnosti potrubí, manžety prostupové z trubek ocelových zkoušky těsnosti potrubí (za provozu) z trubek ocelových závitových DN do 40</t>
  </si>
  <si>
    <t>372109892</t>
  </si>
  <si>
    <t>24+7+12</t>
  </si>
  <si>
    <t>733113113</t>
  </si>
  <si>
    <t>Potrubí z trubek ocelových závitových Příplatek k ceně za zhotovení přípojky z ocelových trubek závitových DN 15</t>
  </si>
  <si>
    <t>1975522224</t>
  </si>
  <si>
    <t>998733101</t>
  </si>
  <si>
    <t>Přesun hmot pro rozvody potrubí stanovený z hmotnosti přesunovaného materiálu vodorovná dopravní vzdálenost do 50 m v objektech výšky do 6 m</t>
  </si>
  <si>
    <t>1340996691</t>
  </si>
  <si>
    <t>0,094</t>
  </si>
  <si>
    <t>734</t>
  </si>
  <si>
    <t>Ústřední vytápění - armatury</t>
  </si>
  <si>
    <t>734200822</t>
  </si>
  <si>
    <t>Demontáž armatur závitových se dvěma závity přes 1/2 do G 1</t>
  </si>
  <si>
    <t>-91671708</t>
  </si>
  <si>
    <t>734890801</t>
  </si>
  <si>
    <t>Vnitrostaveništní přemístění vybouraných (demontovaných) hmot armatur vodorovně do 100 m v objektech výšky do 6 m</t>
  </si>
  <si>
    <t>-1892439537</t>
  </si>
  <si>
    <t>0,009</t>
  </si>
  <si>
    <t>734209113</t>
  </si>
  <si>
    <t>Montáž závitových armatur se 2 závity G 1/2 (DN 15)</t>
  </si>
  <si>
    <t>828279873</t>
  </si>
  <si>
    <t>551211410R</t>
  </si>
  <si>
    <t>Radiátorový kulový kohout-pro samotížné systémy s možností redukovatelného průtoku, rohový  1/2"</t>
  </si>
  <si>
    <t>1614597481</t>
  </si>
  <si>
    <t>734261333</t>
  </si>
  <si>
    <t>Šroubení topenářské rohové G 1/2 PN 16 do 120°C</t>
  </si>
  <si>
    <t>1902124216</t>
  </si>
  <si>
    <t>734209116</t>
  </si>
  <si>
    <t>Montáž závitových armatur se 2 závity G 5/4 (DN 32)</t>
  </si>
  <si>
    <t>-2121276630</t>
  </si>
  <si>
    <t>734292716</t>
  </si>
  <si>
    <t>Kohout kulový přímý G 1 1/4 PN 42 do 185°C vnitřní závit</t>
  </si>
  <si>
    <t>1557484242</t>
  </si>
  <si>
    <t>998734101</t>
  </si>
  <si>
    <t>Přesun hmot pro armatury stanovený z hmotnosti přesunovaného materiálu vodorovná dopravní vzdálenost do 50 m v objektech výšky do 6 m</t>
  </si>
  <si>
    <t>1206289454</t>
  </si>
  <si>
    <t>0,006</t>
  </si>
  <si>
    <t>735</t>
  </si>
  <si>
    <t>Ústřední vytápění - otopná tělesa</t>
  </si>
  <si>
    <t>735121810</t>
  </si>
  <si>
    <t>Demontáž otopných těles ocelových článkových</t>
  </si>
  <si>
    <t>1449314650</t>
  </si>
  <si>
    <t>735291800</t>
  </si>
  <si>
    <t>Demontáž konzol nebo držáků otopných těles, registrů, konvektorů do odpadu</t>
  </si>
  <si>
    <t>1137380912</t>
  </si>
  <si>
    <t>735890801</t>
  </si>
  <si>
    <t>Vnitrostaveništní přemístění vybouraných (demontovaných) hmot otopných těles vodorovně do 100 m v objektech výšky do 6 m</t>
  </si>
  <si>
    <t>1104716175</t>
  </si>
  <si>
    <t>0,521</t>
  </si>
  <si>
    <t>735159210</t>
  </si>
  <si>
    <t>Montáž otopných těles panelových dvouřadých délky do 1140 mm</t>
  </si>
  <si>
    <t>-241765660</t>
  </si>
  <si>
    <t>735151592R</t>
  </si>
  <si>
    <t>Otopné těleso panelové, boční připojení, typ 22 výška/délka 900/500 mm</t>
  </si>
  <si>
    <t>771362608</t>
  </si>
  <si>
    <t>735159310</t>
  </si>
  <si>
    <t>Montáž otopných těles panelových třířadých délky do 1140 mm</t>
  </si>
  <si>
    <t>-2014583068</t>
  </si>
  <si>
    <t>735151694R</t>
  </si>
  <si>
    <t>Otopné těleso panelové, boční připojení, typ 33 výška/délka 900/700 mm</t>
  </si>
  <si>
    <t>-1562576417</t>
  </si>
  <si>
    <t>735159320</t>
  </si>
  <si>
    <t>Montáž otopných těles panelových třířadých délky do 1500 mm</t>
  </si>
  <si>
    <t>-1091054590</t>
  </si>
  <si>
    <t>735151697R</t>
  </si>
  <si>
    <t>Otopné těleso panelové, boční připojení, typ 33 výška/délka 900/1000 mm</t>
  </si>
  <si>
    <t>433225162</t>
  </si>
  <si>
    <t>735151700R</t>
  </si>
  <si>
    <t>Otopné těleso panelové, boční připojení, typ 33 výška/délka 900/1400 mm</t>
  </si>
  <si>
    <t>53395286</t>
  </si>
  <si>
    <t>998735101</t>
  </si>
  <si>
    <t>Přesun hmot pro otopná tělesa stanovený z hmotnosti přesunovaného materiálu vodorovná dopravní vzdálenost do 50 m v objektech výšky do 6 m</t>
  </si>
  <si>
    <t>-2077663559</t>
  </si>
  <si>
    <t>0,283</t>
  </si>
  <si>
    <t>783</t>
  </si>
  <si>
    <t>Dokončovací práce - nátěry</t>
  </si>
  <si>
    <t>783614651</t>
  </si>
  <si>
    <t>Základní antikorozní nátěr armatur a kovových potrubí jednonásobný potrubí do DN 50 mm syntetický standardní</t>
  </si>
  <si>
    <t>-392890083</t>
  </si>
  <si>
    <t>783614661</t>
  </si>
  <si>
    <t>Základní antikorozní nátěr armatur a kovových potrubí jednonásobný potrubí přes DN 50 do DN 100 mm syntetický standardní</t>
  </si>
  <si>
    <t>-191000089</t>
  </si>
  <si>
    <t>783617611</t>
  </si>
  <si>
    <t>Krycí nátěr (email) armatur a kovových potrubí potrubí do DN 50 mm dvojnásobný syntetický standardní</t>
  </si>
  <si>
    <t>-371336235</t>
  </si>
  <si>
    <t>713410831</t>
  </si>
  <si>
    <t>Odstranění tepelné izolace potrubí a ohybů pásy nebo rohožemi s povrchovou úpravou hliníkovou fólií připevněnými ocelovým drátem potrubí, tloušťka izolace do 50 mm</t>
  </si>
  <si>
    <t>-420587440</t>
  </si>
  <si>
    <t>713463312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</si>
  <si>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přes 50 do 100 mm</t>
  </si>
  <si>
    <t>933458507</t>
  </si>
  <si>
    <t>631546052R</t>
  </si>
  <si>
    <t>pouzdro potrubní izolační z minerální vlny s Al fólií, d/tl 76/50 mm</t>
  </si>
  <si>
    <t>-904310882</t>
  </si>
  <si>
    <t>71346-PE02</t>
  </si>
  <si>
    <t>Montáž tepelné izolace potrubí z pěnového PE, lepené, DN přes 16 do 25mm</t>
  </si>
  <si>
    <t>760538485</t>
  </si>
  <si>
    <t>7131-PE13</t>
  </si>
  <si>
    <t>Termoizolační trubice z pěnového polyethylenu, v základním provedení, tloušťka stěny 10 mm, vnitřní průměr 22 mm</t>
  </si>
  <si>
    <t>-1469832694</t>
  </si>
  <si>
    <t>71346-PE03</t>
  </si>
  <si>
    <t>Montáž tepelné izolace potrubí z pěnového PE, lepené, DN přes 25 do 42mm</t>
  </si>
  <si>
    <t>-1795571038</t>
  </si>
  <si>
    <t>7131-PE25</t>
  </si>
  <si>
    <t>Termoizolační trubice z pěnového polyethylenu, v základním provedení, tloušťka stěny 20 mm, vnitřní průměr 35 mm</t>
  </si>
  <si>
    <t>-1184743908</t>
  </si>
  <si>
    <t>7131-PE26</t>
  </si>
  <si>
    <t>Termoizolační trubice z pěnového polyethylenu, v základním provedení, tloušťka stěny 20 mm, vnitřní průměr 42 mm</t>
  </si>
  <si>
    <t>-915401042</t>
  </si>
  <si>
    <t>998713101</t>
  </si>
  <si>
    <t>Přesun hmot pro izolace tepelné stanovený z hmotnosti přesunovaného materiálu vodorovná dopravní vzdálenost do 50 m v objektech výšky do 6 m</t>
  </si>
  <si>
    <t>1807664358</t>
  </si>
  <si>
    <t>0,038</t>
  </si>
  <si>
    <t>HZS</t>
  </si>
  <si>
    <t>799-M01</t>
  </si>
  <si>
    <t>Doregulování hydrodinamických tlaků</t>
  </si>
  <si>
    <t>hod</t>
  </si>
  <si>
    <t>-644666417</t>
  </si>
  <si>
    <t>799-M03</t>
  </si>
  <si>
    <t>Uvedení do provozu</t>
  </si>
  <si>
    <t>-374583827</t>
  </si>
  <si>
    <t>799-M04</t>
  </si>
  <si>
    <t>Napuštění a odvzdušnění soustavy</t>
  </si>
  <si>
    <t>-711714893</t>
  </si>
  <si>
    <t>799-M05</t>
  </si>
  <si>
    <t>Topná zkouška</t>
  </si>
  <si>
    <t>-1025338445</t>
  </si>
  <si>
    <t>799-M06</t>
  </si>
  <si>
    <t>Nezměřitelné stavební práce</t>
  </si>
  <si>
    <t>225257150</t>
  </si>
  <si>
    <t>799-M07</t>
  </si>
  <si>
    <t>Napojení na rozvody</t>
  </si>
  <si>
    <t>-394797022</t>
  </si>
  <si>
    <t>799-M08</t>
  </si>
  <si>
    <t>Vypuštění části topného systému</t>
  </si>
  <si>
    <t>-697924849</t>
  </si>
  <si>
    <t>799-M10</t>
  </si>
  <si>
    <t>Úpravy stávajícího rozvodu včetně materiálu</t>
  </si>
  <si>
    <t>-1519664600</t>
  </si>
  <si>
    <t>D1_01_4c - Vzduchotechnika</t>
  </si>
  <si>
    <t>D1 - Zařízení č. 1 - Výcviková kuchyň</t>
  </si>
  <si>
    <t>D2 - Ostatní položky</t>
  </si>
  <si>
    <t>D1</t>
  </si>
  <si>
    <t>Zařízení č. 1 - Výcviková kuchyň</t>
  </si>
  <si>
    <t>Pol1</t>
  </si>
  <si>
    <t>Vzduchotechnická rekuperační jednotka ve vnitřním provedení s deskovým rekuperátorem, množství vzduchu V=5200/5200 m3/h, pext. = 250/400 Pa, v sestavě a vybavenosti dle schémat - D1.01.4c-01 Technická zpráva - příloha č.3 a popisu TZ - D1.01.4c-01 Technická zpráva, včetně příloh D1.01.4c-01 Technická zpráva - příloha č.1, D1.01.4c-01 Technická zpráva - příloha č.4. Jednotka včetně ventilátorů s volně oběžným kolem a frekvenčních měničů, vstupního filtru F7, filtru na odvodu G4, elektrického ohřívače, uzavíracích klapek, pružných manžet, základového rámu. Místní montáž omezenou montážní cestou.</t>
  </si>
  <si>
    <t>v sestavě a vybavenosti dle schémat - D1.01.4c-01 Technická zpráva - příloha č.3 a popisu TZ - D1.01.4c-01 Technická zpráva</t>
  </si>
  <si>
    <t>včetně příloh D1.01.4c-01 Technická zpráva - příloha č.1, D1.01.4c-01 Technická zpráva - příloha č.4</t>
  </si>
  <si>
    <t xml:space="preserve">Jednotka včetně ventilátorů s volně oběžným kolem a frekvenčních měničů, vstupního filtru F7, filtru na odvodu G4, </t>
  </si>
  <si>
    <t xml:space="preserve">elektrického ohřívače, uzavíracích klapek, pružných manžet, základového rámu. Místní montáž omezenou montážní cestou.  </t>
  </si>
  <si>
    <t>Číslo položky 1.001 ve výkresech: D1.01.4c-03 a D1.01.4c-04</t>
  </si>
  <si>
    <t>Pol2</t>
  </si>
  <si>
    <t>Systém MaR - regulace k sestavné jednotce poz.č.1.001 - kompletní systém měření a regulace vč. ovládacího panelu, trasování, prokabelování, zprovoznění systému řízení a zaškolení obsluhy.</t>
  </si>
  <si>
    <t>Číslo položky 1.001a ve výkresech: D1.01.4c-03 a D1.01.4c-04</t>
  </si>
  <si>
    <t>Pol3</t>
  </si>
  <si>
    <t>Frekvenční měniče el. parametry: 1x 200-230V, 3x 0-230V, 400 Hz, 1,5-1,8 kW, 8,0 A pro motory VZT jednotky pol.č.1.001 vč. krytů svorek a prokabelování s ventilátory</t>
  </si>
  <si>
    <t>Číslo položky 1.001b ve výkresech: D1.01.4c-03 a D1.01.4c-04</t>
  </si>
  <si>
    <t>Pol4</t>
  </si>
  <si>
    <t>Provedení revize ELEKTRO pro VZT jednotku poz.č.1.001 + systém MaR</t>
  </si>
  <si>
    <t>Číslo položky 1.001c ve výkresech: D1.01.4c-03 a D1.01.4c-04</t>
  </si>
  <si>
    <t>Pol5</t>
  </si>
  <si>
    <t>Tlumič hluku kulisový 1000x500x2000/3 vnitřní kulisy tl. 200 mm, tl. ztráta 19 Pa, útlum po frekvenčních pásmech 63 Hz-8kHz: 5/13/24/50/50/49/28/17 dB, tlumič osazen na přívodu upraveného vzduchu</t>
  </si>
  <si>
    <t>Číslo položky 1.051 ve výkresech: D1.01.4c-03 a D1.01.4c-04</t>
  </si>
  <si>
    <t>Pol6</t>
  </si>
  <si>
    <t>Tlumič hluku kulisový 1000x500x2000/3 vnitřní kulisy tl. 200 mm, tl. ztráta 19 Pa, útlum po frekvenčních pásmech 63 Hz-8kHz: 5/13/24/50/50/49/28/17 dB, tlumič osazen na odvodu vzduchu</t>
  </si>
  <si>
    <t>Číslo položky 1.052 ve výkresech: D1.01.4c-03 a D1.01.4c-04</t>
  </si>
  <si>
    <t>Pol7</t>
  </si>
  <si>
    <t>Tlumič hluku kulisový 1000x500x1500/3 vnitřní kulisy tl. 200 mm, tl. ztráta 17 Pa, útlum po frekvenčních pásmech 63 Hz-8kHz: 7/9/19/39/48/38/22/14 dB, tlumič osazen na potrubní větvi pro přívod čerstvého vzduchu</t>
  </si>
  <si>
    <t>Číslo položky 1.053 ve výkresech: D1.01.4c-03 a D1.01.4c-04</t>
  </si>
  <si>
    <t>Pol8</t>
  </si>
  <si>
    <t>Tlumič hluku kulisový 1000x500x1500/3 vnitřní kulisy tl. 200 mm, tl. ztráta 17 Pa, útlum po frekvenčních pásmech 63 Hz-8kHz: 7/9/19/39/48/38/22/14 dB, tlumič osazen na potrubí výfuku vzduchu</t>
  </si>
  <si>
    <t>Číslo položky 1.054 ve výkresech: D1.01.4c-03 a D1.01.4c-04</t>
  </si>
  <si>
    <t>Pol9</t>
  </si>
  <si>
    <t>Regulační klapka čtyřhranná protiběžná - ruční ovládání, rozměr 500 x 500 mm, Dle D2.02-001 Technická zpráva - příloha č.5</t>
  </si>
  <si>
    <t>Číslo položky 1.101 ve výkresech: D1.01.4c-03 a D1.01.4c-04</t>
  </si>
  <si>
    <t>Pol10</t>
  </si>
  <si>
    <t>Ovládací táhlo pro ruční regulaci poměru průtoků mezi odsávacím zákrytem poz.č.1.251 a 1.252, ovládací mechanismus osazen na trny klapek s regulací poměru odvodu od obou zákrytů 0-100% / 100-0%, koncová část ovládacího mechanismu bude osazena ve výšce 1,6m nad podlahou</t>
  </si>
  <si>
    <t>ovládací mechanismus osazen na trny klapek s regulací poměru odvodu od obou zákrytů 0-100% / 100-0%,</t>
  </si>
  <si>
    <t>koncová část ovládacího mechanismu bude osazena ve výšce 1,6m nad podlahou</t>
  </si>
  <si>
    <t>Číslo položky 1.101a ve výkresech: D1.01.4c-03 a D1.01.4c-04</t>
  </si>
  <si>
    <t>Pol11</t>
  </si>
  <si>
    <t>Přívodní dvouřadá vyustka ve dvouřadém provedení - 1225 x 325 mm z hliníku opatřeného transparentním eloxem, součástí výustky je regulace typu R2 - regulace s naklápěcím ramenem náběhových listů, pouze pro přívod vzduchu. Součástí regulace je i upevňovací rámeček.</t>
  </si>
  <si>
    <t>Součástí regulace je i upevňovací rámeček.</t>
  </si>
  <si>
    <t>Číslo položky 1.201 ve výkresech: D1.01.4c-03 a D1.01.4c-04</t>
  </si>
  <si>
    <t>Pol12</t>
  </si>
  <si>
    <t>Přívodní dvouřadá vyustka ve dvouřadém provedení - 325 x 325 mm z hliníku opatřeného transparentním eloxem, součástí výustky je regulace typu R1 - regulace s protiběžnými listy, určena pro přívod i odsávání vzduchu. Součástí regulace je i upevňovací rámeček.</t>
  </si>
  <si>
    <t>Součástí regulace je i upevňovací rámeček</t>
  </si>
  <si>
    <t>Číslo položky 1.202 ve výkresech: D1.01.4c-03 a D1.01.4c-04</t>
  </si>
  <si>
    <t>Pol13</t>
  </si>
  <si>
    <t>Odsávací nerezový zákryt pro volné zavěšení pod stropem - 2400*1800mm, výška 450mm. Zákryty jsou vybaveny:, - Tukovými filtry, - Osvětlením, - Nátrubkem pro odvod kondenzátu 3/8´ , - Nástavec pro připojení potrubí VZT 500 x 500 mm, - montážní materiál</t>
  </si>
  <si>
    <t>Zákryty jsou vybaveny:</t>
  </si>
  <si>
    <t>- Tukovými filtry,</t>
  </si>
  <si>
    <t>- Osvětlením,</t>
  </si>
  <si>
    <t>- Nátrubkem pro odvod kondenzátu 3/8´,</t>
  </si>
  <si>
    <t>- Nástavec pro připojení potrubí VZT 500 x 500 mm,</t>
  </si>
  <si>
    <t>- montážní materiál</t>
  </si>
  <si>
    <t>Číslo položky 1.251 ve výkresech: D1.01.4c-03 a D1.01.4c-04</t>
  </si>
  <si>
    <t>Pol14</t>
  </si>
  <si>
    <t>Odsávací nerezový zákryt pro volné zavěšení pod stropem - 2300*1400mm, výška 450mm. Zákryty jsou vybaveny:, - Tukovými filtry, - Osvětlením, - Nátrubkem pro odvod kondenzátu 3/8´ , - Nástavec pro připojení potrubí VZT 500 x 500 mm, - montážní materiál</t>
  </si>
  <si>
    <t>Číslo položky 1.252 ve výkresech: D1.01.4c-03 a D1.01.4c-04</t>
  </si>
  <si>
    <t>Pol15</t>
  </si>
  <si>
    <t>Protidešťová sací žaluzie 1120x800mm, se sítem proti hmyzu, , v dodávce stavby.</t>
  </si>
  <si>
    <t>Číslo položky 1.501 ve výkresech: D1.01.4c-03 a D1.01.4c-04</t>
  </si>
  <si>
    <t>Pol16</t>
  </si>
  <si>
    <t>Střešní výfuková hlavice pr. 500mm z pozinkovaného plechu s povrchovou úpravou šedý komaxit, vč. tepelně izolovaného soklu, tl. tep. izolace 100mm</t>
  </si>
  <si>
    <t>Číslo položky 1.551 ve výkresech: D1.01.4c-03 a D1.01.4c-04</t>
  </si>
  <si>
    <t>Pol17</t>
  </si>
  <si>
    <t>Potrubí čtyřhranné pozinkované rovné, sk. 1, třída těsnosti II, , včetně těsnícího a spojovacího materiálu.</t>
  </si>
  <si>
    <t>Číslo položky 1.801 ve výkresech: D1.01.4c-03 a D1.01.4c-04</t>
  </si>
  <si>
    <t>Pol18</t>
  </si>
  <si>
    <t>Potrubí čtyřhranné pozinkované tvarovky, sk. 1, třída těsnosti II,, včetně těsnícího a spojovacího materiálu, náběhových a vodících plechů.</t>
  </si>
  <si>
    <t>Číslo položky 1.802 ve výkresech: D1.01.4c-03 a D1.01.4c-04</t>
  </si>
  <si>
    <t>Pol19</t>
  </si>
  <si>
    <t>Potrubí čtyřhranné pozinkované rovné, vodotěsné provedení,, včetně těsnícího a spojovacího materiálu.</t>
  </si>
  <si>
    <t>Číslo položky 1.803 ve výkresech: D1.01.4c-03 a D1.01.4c-04</t>
  </si>
  <si>
    <t>Pol20</t>
  </si>
  <si>
    <t>Potrubí čtyřhranné pozinkované tvarovky, vodotěsné provedení,, včetně těsnícího a spojovacího materiálu, náběhových a vodících plechů.</t>
  </si>
  <si>
    <t>Číslo položky 1.804 ve výkresech: D1.01.4c-03 a D1.01.4c-04</t>
  </si>
  <si>
    <t>Pol21</t>
  </si>
  <si>
    <t>Parotěsná tepelná izolace kaučuk tl. 25mm - potrubí sání čerstvého vzduchu</t>
  </si>
  <si>
    <t>Číslo položky 1.901 ve výkresech: D1.01.4c-03 a D1.01.4c-04</t>
  </si>
  <si>
    <t>Pol22</t>
  </si>
  <si>
    <t>Tepelná a protihluková izolace tl.60mm s opechováním, potrubí přívodu upraveného vzduchu a odvodu vzduchu ve strojovně od VZT jednotky po prostup stavební konstrukcí</t>
  </si>
  <si>
    <t>Číslo položky 1.902 ve výkresech: D1.01.4c-03 a D1.01.4c-04</t>
  </si>
  <si>
    <t>Pol23</t>
  </si>
  <si>
    <t>Kompletní montáž vzduchotechniky zařízení č. 1 - Výcviková kuchyň</t>
  </si>
  <si>
    <t>Číslo položky 1.991 ve výkresech: D1.01.4c-03 a D1.01.4c-04</t>
  </si>
  <si>
    <t>Pol24</t>
  </si>
  <si>
    <t>Hzs zařízení č. 1 - Výcviková kuchyň - zednické výpomoci, vrty, prostupy, drážky, přípomoci během transportu potrubí, koordinace vůči ostatním profesím, koordinace při etapizaci prací</t>
  </si>
  <si>
    <t>Číslo položky 1.992 ve výkresech: D1.01.4c-03 a D1.01.4c-04</t>
  </si>
  <si>
    <t>998728201R00</t>
  </si>
  <si>
    <t>Přesun hmot pro vnitřní kanalizace stanovený procentní sazbou z ceny vodorovná dopravní vzdálenost do 50 m v objektech výšky do 6 m</t>
  </si>
  <si>
    <t>RTS</t>
  </si>
  <si>
    <t>-816460572</t>
  </si>
  <si>
    <t>0,5</t>
  </si>
  <si>
    <t>D2</t>
  </si>
  <si>
    <t>Ostatní položky</t>
  </si>
  <si>
    <t>Pol25</t>
  </si>
  <si>
    <t>Montážní materiál</t>
  </si>
  <si>
    <t>kg</t>
  </si>
  <si>
    <t>180</t>
  </si>
  <si>
    <t>Pol26</t>
  </si>
  <si>
    <t>Montážní plošina, pojízdné lešení</t>
  </si>
  <si>
    <t>Pol27</t>
  </si>
  <si>
    <t>Zprovoznění, vyregulování a seznámení s obsluhou</t>
  </si>
  <si>
    <t>Pol28</t>
  </si>
  <si>
    <t>Štítky pro označení, plastové tabulky velikosti A5</t>
  </si>
  <si>
    <t>Kč</t>
  </si>
  <si>
    <t>Pol32</t>
  </si>
  <si>
    <t>Doprava</t>
  </si>
  <si>
    <t>D1_01_4e - Zdravotně 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</si>
  <si>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</si>
  <si>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</si>
  <si>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</si>
  <si>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Z - Zámečnické výrobky</t>
  </si>
  <si>
    <t>721</t>
  </si>
  <si>
    <t>Zdravotechnika - vnitřní kanalizace</t>
  </si>
  <si>
    <t>721171803</t>
  </si>
  <si>
    <t>Demontáž potrubí z novodurových trub odpadních nebo připojovacích do D 75</t>
  </si>
  <si>
    <t>-854790007</t>
  </si>
  <si>
    <t>721171808</t>
  </si>
  <si>
    <t>Demontáž potrubí z novodurových trub odpadních nebo připojovacích přes 75 do D 114</t>
  </si>
  <si>
    <t>1230730735</t>
  </si>
  <si>
    <t>721290821</t>
  </si>
  <si>
    <t>Vnitrostaveništní přemístění vybouraných (demontovaných) hmot vnitřní kanalizace vodorovně do 100 m v objektech výšky do 6 m</t>
  </si>
  <si>
    <t>483417607</t>
  </si>
  <si>
    <t>0,051</t>
  </si>
  <si>
    <t>721173401</t>
  </si>
  <si>
    <t>Potrubí z plastových trub KG Systém (SN4) svodné (ležaté) DN 100</t>
  </si>
  <si>
    <t>1361260471</t>
  </si>
  <si>
    <t>721174024</t>
  </si>
  <si>
    <t>Potrubí z plastových trub HT Systém (polypropylenové PPs) odpadní (svislé) DN 70</t>
  </si>
  <si>
    <t>958940283</t>
  </si>
  <si>
    <t>721174025</t>
  </si>
  <si>
    <t>Potrubí z plastových trub HT Systém (polypropylenové PPs) odpadní (svislé) DN 100</t>
  </si>
  <si>
    <t>-110573439</t>
  </si>
  <si>
    <t>721174042</t>
  </si>
  <si>
    <t>Potrubí z plastových trub HT Systém (polypropylenové PPs) připojovací DN 40</t>
  </si>
  <si>
    <t>802470090</t>
  </si>
  <si>
    <t>721174043</t>
  </si>
  <si>
    <t>Potrubí z plastových trub HT Systém (polypropylenové PPs) připojovací DN 50</t>
  </si>
  <si>
    <t>-960986856</t>
  </si>
  <si>
    <t>721194104</t>
  </si>
  <si>
    <t>Vyměření přípojek na potrubí vyvedení a upevnění odpadních výpustek DN 40</t>
  </si>
  <si>
    <t>289212339</t>
  </si>
  <si>
    <t>721194105</t>
  </si>
  <si>
    <t>Vyměření přípojek na potrubí vyvedení a upevnění odpadních výpustek DN 50</t>
  </si>
  <si>
    <t>-2127087797</t>
  </si>
  <si>
    <t>721194107</t>
  </si>
  <si>
    <t>Vyměření přípojek na potrubí vyvedení a upevnění odpadních výpustek DN 70</t>
  </si>
  <si>
    <t>377582843</t>
  </si>
  <si>
    <t>721211911</t>
  </si>
  <si>
    <t>Podlahové vpusti montáž podlahových vpustí DN 40/50</t>
  </si>
  <si>
    <t>-1139346558</t>
  </si>
  <si>
    <t>721211401R</t>
  </si>
  <si>
    <t>Podlahové vpusti s vodorovným odtokem DN 40/50 (HL 510)</t>
  </si>
  <si>
    <t>-2112984708</t>
  </si>
  <si>
    <t>721226531R</t>
  </si>
  <si>
    <t>Zápachové uzávěrky nástěnné (PP) pro pračku a myčku DN 40 (HL 410)</t>
  </si>
  <si>
    <t>-123937969</t>
  </si>
  <si>
    <t>721274122R</t>
  </si>
  <si>
    <t>Ventily přivzdušňovací odpadních potrubí vnitřní DN 75</t>
  </si>
  <si>
    <t>-1989907880</t>
  </si>
  <si>
    <t>721290111</t>
  </si>
  <si>
    <t>Zkouška těsnosti kanalizace v objektech vodou do DN 125</t>
  </si>
  <si>
    <t>1953080022</t>
  </si>
  <si>
    <t>721290123R</t>
  </si>
  <si>
    <t>Zkouška těsnosti kanalizace v objektech kouřem do DN 300</t>
  </si>
  <si>
    <t>81929198</t>
  </si>
  <si>
    <t>894811241R</t>
  </si>
  <si>
    <t>Revizní šachta z tvrdého PVC v otevřeném výkopu systém RV typ pravý/přímý/levý (DN šachty/DN trubního vedení) DN 400/160, odolnost vnějšímu tlaku 40 t, hloubka od 860 do 1230 mm</t>
  </si>
  <si>
    <t>647724947</t>
  </si>
  <si>
    <t>998721101</t>
  </si>
  <si>
    <t>Přesun hmot pro vnitřní kanalizace stanovený z hmotnosti přesunovaného materiálu vodorovná dopravní vzdálenost do 50 m v objektech výšky do 6 m</t>
  </si>
  <si>
    <t>571050038</t>
  </si>
  <si>
    <t>0,128</t>
  </si>
  <si>
    <t>722</t>
  </si>
  <si>
    <t>Zdravotechnika - vnitřní vodovod</t>
  </si>
  <si>
    <t>722130801</t>
  </si>
  <si>
    <t>Demontáž potrubí z ocelových trubek pozinkovaných závitových do DN 25</t>
  </si>
  <si>
    <t>-910676292</t>
  </si>
  <si>
    <t>722170801</t>
  </si>
  <si>
    <t>Demontáž rozvodů vody z plastů do D 25 mm</t>
  </si>
  <si>
    <t>184115361</t>
  </si>
  <si>
    <t>722290821</t>
  </si>
  <si>
    <t>Vnitrostaveništní přemístění vybouraných (demontovaných) hmot vnitřní vodovod vodorovně do 100 m v objektech výšky do 6 m</t>
  </si>
  <si>
    <t>1735106342</t>
  </si>
  <si>
    <t>0,045</t>
  </si>
  <si>
    <t>722174002</t>
  </si>
  <si>
    <t>Potrubí z plastových trubek z polypropylenu (PPR) svařovaných polyfuzně PN 16 (SDR 7,4) D 20 x 2,8</t>
  </si>
  <si>
    <t>-154505338</t>
  </si>
  <si>
    <t>722174003</t>
  </si>
  <si>
    <t>Potrubí z plastových trubek z polypropylenu (PPR) svařovaných polyfuzně PN 16 (SDR 7,4) D 25 x 3,5</t>
  </si>
  <si>
    <t>1760212057</t>
  </si>
  <si>
    <t>722174004</t>
  </si>
  <si>
    <t>Potrubí z plastových trubek z polypropylenu (PPR) svařovaných polyfuzně PN 16 (SDR 7,4) D 32 x 4,4</t>
  </si>
  <si>
    <t>1110181984</t>
  </si>
  <si>
    <t>722176112</t>
  </si>
  <si>
    <t>Montáž potrubí z plastových trub svařovaných polyfuzně D přes 16 do 20 mm</t>
  </si>
  <si>
    <t>-432835773</t>
  </si>
  <si>
    <t>722176113</t>
  </si>
  <si>
    <t>Montáž potrubí z plastových trub svařovaných polyfuzně D přes 20 do 25 mm</t>
  </si>
  <si>
    <t>-191744504</t>
  </si>
  <si>
    <t>722176114</t>
  </si>
  <si>
    <t>Montáž potrubí z plastových trub svařovaných polyfuzně D přes 25 do 32 mm</t>
  </si>
  <si>
    <t>-1180752759</t>
  </si>
  <si>
    <t>722181211</t>
  </si>
  <si>
    <t>Ochrana potrubí tepelně izolačními trubicemi z pěnového polyetylenu PE přilepenými v příčných a podélných spojích, tloušťky izolace do 6 mm, vnitřního průměru izolace DN do 22 mm</t>
  </si>
  <si>
    <t>-742281290</t>
  </si>
  <si>
    <t>722181212</t>
  </si>
  <si>
    <t>Ochrana potrubí tepelně izolačními trubicemi z pěnového polyetylenu PE přilepenými v příčných a podélných spojích, tloušťky izolace do 6 mm, vnitřního průměru izolace DN přes 22 do 32 mm</t>
  </si>
  <si>
    <t>915488607</t>
  </si>
  <si>
    <t>722181213</t>
  </si>
  <si>
    <t>Ochrana potrubí tepelně izolačními trubicemi z pěnového polyetylenu PE přilepenými v příčných a podélných spojích, tloušťky izolace do 6 mm, vnitřního průměru izolace DN přes 32 mm</t>
  </si>
  <si>
    <t>-552280583</t>
  </si>
  <si>
    <t>722181241</t>
  </si>
  <si>
    <t>Ochrana potrubí tepelně izolačními trubicemi z pěnového polyetylenu PE přilepenými v příčných a podélných spojích, tloušťky izolace přes 15 do 20 mm, vnitřního průměru izolace DN do 22 mm</t>
  </si>
  <si>
    <t>1269166544</t>
  </si>
  <si>
    <t>722181242</t>
  </si>
  <si>
    <t>Ochrana potrubí tepelně izolačními trubicemi z pěnového polyetylenu PE přilepenými v příčných a podélných spojích, tloušťky izolace přes 15 do 20 mm, vnitřního průměru izolace DN přes 22 do 42 mm</t>
  </si>
  <si>
    <t>-1288531735</t>
  </si>
  <si>
    <t>722190401</t>
  </si>
  <si>
    <t>Zřízení přípojek na potrubí vyvedení a upevnění výpustek do DN 25</t>
  </si>
  <si>
    <t>-1856786184</t>
  </si>
  <si>
    <t>722220121</t>
  </si>
  <si>
    <t>Armatury s jedním závitem nástěnky pro baterii G 1/2</t>
  </si>
  <si>
    <t>pár</t>
  </si>
  <si>
    <t>1548977845</t>
  </si>
  <si>
    <t>722220152</t>
  </si>
  <si>
    <t>Armatury s jedním závitem plastové (PPR) PN 20 (SDR 6) DN 20 x G 1/2</t>
  </si>
  <si>
    <t>1195271350</t>
  </si>
  <si>
    <t>722220153</t>
  </si>
  <si>
    <t>Armatury s jedním závitem plastové (PPR) PN 20 (SDR 6) DN 25 x G 3/4</t>
  </si>
  <si>
    <t>-1462645868</t>
  </si>
  <si>
    <t>722229101</t>
  </si>
  <si>
    <t>Armatury s jedním závitem montáž vodovodních armatur s jedním závitem ostatních typů G 1/2</t>
  </si>
  <si>
    <t>1022586666</t>
  </si>
  <si>
    <t>722224115</t>
  </si>
  <si>
    <t>Armatury s jedním závitem kohouty plnicí a vypouštěcí PN 10 G 1/2</t>
  </si>
  <si>
    <t>-771514574</t>
  </si>
  <si>
    <t>722231251</t>
  </si>
  <si>
    <t>Armatury se dvěma závity ventily pojistné k bojleru mosazné (IVAR) PN 6 do 100 st.C G 1/2</t>
  </si>
  <si>
    <t>1067018182</t>
  </si>
  <si>
    <t>722239101</t>
  </si>
  <si>
    <t>Armatury se dvěma závity montáž vodovodních armatur se dvěma závity ostatních typů G 1/2</t>
  </si>
  <si>
    <t>-1072452460</t>
  </si>
  <si>
    <t>722232043</t>
  </si>
  <si>
    <t>Armatury se dvěma závity kulové kohouty PN 42 do 185  st.C přímé vnitřní závit (R 250 D Giacomini) G 1/2</t>
  </si>
  <si>
    <t>-258584024</t>
  </si>
  <si>
    <t>722231072</t>
  </si>
  <si>
    <t>Armatury se dvěma závity ventily zpětné (R 60) PN 10 do 110 st.C G 1/2</t>
  </si>
  <si>
    <t>-547267645</t>
  </si>
  <si>
    <t>722239102</t>
  </si>
  <si>
    <t>Armatury se dvěma závity montáž vodovodních armatur se dvěma závity ostatních typů G 3/4</t>
  </si>
  <si>
    <t>-43469020</t>
  </si>
  <si>
    <t>722232044</t>
  </si>
  <si>
    <t>Armatury se dvěma závity kulové kohouty PN 42 do 185  st.C přímé vnitřní závit (R 250 D Giacomini) G 3/4</t>
  </si>
  <si>
    <t>-1586014877</t>
  </si>
  <si>
    <t>722232062</t>
  </si>
  <si>
    <t>Armatury se dvěma závity kulové kohouty PN 42 do 185  st.C přímé vnitřní závit s vypouštěním (R 250 DS Giacomini) G 3/4</t>
  </si>
  <si>
    <t>-1697339421</t>
  </si>
  <si>
    <t>722231073</t>
  </si>
  <si>
    <t>Armatury se dvěma závity ventily zpětné (R 60) PN 10 do 110 st.C G 3/4</t>
  </si>
  <si>
    <t>1994548913</t>
  </si>
  <si>
    <t>722239103</t>
  </si>
  <si>
    <t>Armatury se dvěma závity montáž vodovodních armatur se dvěma závity ostatních typů G 1</t>
  </si>
  <si>
    <t>-1275412141</t>
  </si>
  <si>
    <t>722232063</t>
  </si>
  <si>
    <t>Armatury se dvěma závity kulové kohouty PN 42 do 185  st.C přímé vnitřní závit s vypouštěním (R 250 DS Giacomini) G 1</t>
  </si>
  <si>
    <t>-537674434</t>
  </si>
  <si>
    <t>722290234</t>
  </si>
  <si>
    <t>Zkoušky, proplach a desinfekce vodovodního potrubí proplach a desinfekce vodovodního potrubí do DN 80</t>
  </si>
  <si>
    <t>-1880665961</t>
  </si>
  <si>
    <t>998722101</t>
  </si>
  <si>
    <t>Přesun hmot pro vnitřní vodovod stanovený z hmotnosti přesunovaného materiálu vodorovná dopravní vzdálenost do 50 m v objektech výšky do 6 m</t>
  </si>
  <si>
    <t>1164015723</t>
  </si>
  <si>
    <t>0,126</t>
  </si>
  <si>
    <t>725</t>
  </si>
  <si>
    <t>Zdravotechnika - zařizovací předměty</t>
  </si>
  <si>
    <t>725320828</t>
  </si>
  <si>
    <t>Demontáž dřezů dvojitých bez výtokových armatur velkokuchyňských</t>
  </si>
  <si>
    <t>soubor</t>
  </si>
  <si>
    <t>-121230868</t>
  </si>
  <si>
    <t>725820801</t>
  </si>
  <si>
    <t>Demontáž baterií nástěnných do G 3/4</t>
  </si>
  <si>
    <t>-1231174069</t>
  </si>
  <si>
    <t>725860812</t>
  </si>
  <si>
    <t>Demontáž zápachových uzávěrek pro zařizovací předměty dvojitých</t>
  </si>
  <si>
    <t>1080659419</t>
  </si>
  <si>
    <t>725590811</t>
  </si>
  <si>
    <t>Vnitrostaveništní přemístění vybouraných (demontovaných) hmot zařizovacích předmětů vodorovně do 100 m v objektech výšky do 6 m</t>
  </si>
  <si>
    <t>-454571836</t>
  </si>
  <si>
    <t>0,149</t>
  </si>
  <si>
    <t>725539204</t>
  </si>
  <si>
    <t>Elektrické ohřívače zásobníkové montáž tlakových ohřívačů závěsných (svislých nebo vodorovných) přes 80 do 125 l</t>
  </si>
  <si>
    <t>2076496714</t>
  </si>
  <si>
    <t>725532120</t>
  </si>
  <si>
    <t>Elektrické ohřívače zásobníkové beztlakové přepadové akumulační s pojistným ventilem závěsné svislé 125 l (2,0 kW) objem nádrže (příkon)</t>
  </si>
  <si>
    <t>1752027478</t>
  </si>
  <si>
    <t>725539206</t>
  </si>
  <si>
    <t>Elektrické ohřívače zásobníkové montáž tlakových ohřívačů závěsných (svislých nebo vodorovných) přes 160 do 200 l</t>
  </si>
  <si>
    <t>-1090969853</t>
  </si>
  <si>
    <t>725532126</t>
  </si>
  <si>
    <t>Elektrické ohřívače zásobníkové beztlakové přepadové akumulační s pojistným ventilem závěsné svislé 200 l (2,2 kW) objem nádrže (příkon)</t>
  </si>
  <si>
    <t>1379397975</t>
  </si>
  <si>
    <t>725819402</t>
  </si>
  <si>
    <t>Ventily montáž ventilů ostatních typů rohových bez připojovací trubičky G 1/2</t>
  </si>
  <si>
    <t>-82328659</t>
  </si>
  <si>
    <t>725813111</t>
  </si>
  <si>
    <t>Ventily rohové bez připojovací trubičky nebo flexi hadičky G 1/2</t>
  </si>
  <si>
    <t>-490661454</t>
  </si>
  <si>
    <t>725819202</t>
  </si>
  <si>
    <t>Ventily montáž ventilů ostatních typů nástěnných G 3/4</t>
  </si>
  <si>
    <t>1635233965</t>
  </si>
  <si>
    <t>725813112</t>
  </si>
  <si>
    <t>Ventily rohové bez připojovací trubičky nebo flexi hadičky pračkové G 3/4 (RIO 10794)</t>
  </si>
  <si>
    <t>475180995</t>
  </si>
  <si>
    <t>725829101</t>
  </si>
  <si>
    <t>Baterie dřezové montáž ostatních typů nástěnných pákových nebo klasických</t>
  </si>
  <si>
    <t>2073455560</t>
  </si>
  <si>
    <t>725821316</t>
  </si>
  <si>
    <t>Baterie dřezové nástěnné pákové s otáčivým plochým ústím a délkou ramínka 300 mm</t>
  </si>
  <si>
    <t>-1838475322</t>
  </si>
  <si>
    <t>998725101</t>
  </si>
  <si>
    <t>Přesun hmot pro zařizovací předměty stanovený z hmotnosti přesunovaného materiálu vodorovná dopravní vzdálenost do 50 m v objektech výšky do 6 m</t>
  </si>
  <si>
    <t>2136267524</t>
  </si>
  <si>
    <t>0,169</t>
  </si>
  <si>
    <t>Z</t>
  </si>
  <si>
    <t>Zámečnické výrobky</t>
  </si>
  <si>
    <t>767-Z01</t>
  </si>
  <si>
    <t>Montáž kovových stvebních doplňkových konstrukcí</t>
  </si>
  <si>
    <t>1816099507</t>
  </si>
  <si>
    <t>767-Z04</t>
  </si>
  <si>
    <t>Objímka dvoušroubová s hlavou M8</t>
  </si>
  <si>
    <t>-1072083323</t>
  </si>
  <si>
    <t>767-Z05</t>
  </si>
  <si>
    <t>Šroub s hmoždinkou M8</t>
  </si>
  <si>
    <t>208328971</t>
  </si>
  <si>
    <t>767-Z07</t>
  </si>
  <si>
    <t>Sestava spoj. dílů objímky</t>
  </si>
  <si>
    <t>1735438092</t>
  </si>
  <si>
    <t>767-Z09</t>
  </si>
  <si>
    <t>436944835</t>
  </si>
  <si>
    <t>-21756807</t>
  </si>
  <si>
    <t>Napojení na stávající rozvody</t>
  </si>
  <si>
    <t>-874107851</t>
  </si>
  <si>
    <t>1439956460</t>
  </si>
  <si>
    <t>D1_01_4g - Silnoproudá elektrotechnika</t>
  </si>
  <si>
    <t>357116450</t>
  </si>
  <si>
    <t>Oceloplechový skříňový rozvaděč,2000x600x400, IP40/20 - viz výkresová dokumentace</t>
  </si>
  <si>
    <t>2089018028</t>
  </si>
  <si>
    <t>374512490</t>
  </si>
  <si>
    <t xml:space="preserve">Koordinace s ostatními profesemi </t>
  </si>
  <si>
    <t>-1810747485</t>
  </si>
  <si>
    <t>345723100</t>
  </si>
  <si>
    <t>páska stahovací kabelová 3,6x370 mm</t>
  </si>
  <si>
    <t>100 kus</t>
  </si>
  <si>
    <t>1349980713</t>
  </si>
  <si>
    <t>345616570</t>
  </si>
  <si>
    <t>Wago svorky</t>
  </si>
  <si>
    <t>bal</t>
  </si>
  <si>
    <t>-967275559</t>
  </si>
  <si>
    <t>358151004</t>
  </si>
  <si>
    <t>Natloukací hmoždinky 6x45</t>
  </si>
  <si>
    <t>-215998944</t>
  </si>
  <si>
    <t>358110000</t>
  </si>
  <si>
    <t>Dílenská dokumentace, dokumentace skutečného provedení</t>
  </si>
  <si>
    <t>-110728652</t>
  </si>
  <si>
    <t>345222 001</t>
  </si>
  <si>
    <t>Drobný montážní materiál</t>
  </si>
  <si>
    <t>1751916052</t>
  </si>
  <si>
    <t>348332084</t>
  </si>
  <si>
    <t>Svítidlo - Přisazené ,mřížkové ,LED,IP 20</t>
  </si>
  <si>
    <t>-194480077</t>
  </si>
  <si>
    <t>358358112571</t>
  </si>
  <si>
    <t>Zásuvka 230V/16A, IP44 v rámečku včetně příslušenství</t>
  </si>
  <si>
    <t>-598533667</t>
  </si>
  <si>
    <t>358121001</t>
  </si>
  <si>
    <t>Vypínač řazení 1, 230V/10A, IP44 včetně rámečku a příslušenství</t>
  </si>
  <si>
    <t>-1028152347</t>
  </si>
  <si>
    <t>358121002</t>
  </si>
  <si>
    <t>Vypínač řazení 6,230V/10A,IP44 včetně rámečku a příslušenství</t>
  </si>
  <si>
    <t>2110691165</t>
  </si>
  <si>
    <t>358121003</t>
  </si>
  <si>
    <t>Vypínač řazení 1,230V/10A,IP20 včetně rámečku a příslušenství</t>
  </si>
  <si>
    <t>860135441</t>
  </si>
  <si>
    <t>358115863</t>
  </si>
  <si>
    <t>Vypínač 400V/25A, IP44</t>
  </si>
  <si>
    <t>-1422540202</t>
  </si>
  <si>
    <t>358115864</t>
  </si>
  <si>
    <t>Vypínač 400V/32A, IP44</t>
  </si>
  <si>
    <t>-165580269</t>
  </si>
  <si>
    <t>341111674</t>
  </si>
  <si>
    <t>kabel silový s CU jádrem CYKY-O 3x1,5</t>
  </si>
  <si>
    <t>-716221520</t>
  </si>
  <si>
    <t>341111673</t>
  </si>
  <si>
    <t>Pryžové kabely CGSG-J 5x6</t>
  </si>
  <si>
    <t>950339401</t>
  </si>
  <si>
    <t>341111672</t>
  </si>
  <si>
    <t>Pryžové kabely CGSG-J 5x4</t>
  </si>
  <si>
    <t>1805201836</t>
  </si>
  <si>
    <t>341111671</t>
  </si>
  <si>
    <t>Pryžové kabely CGSG-J 5x2,5</t>
  </si>
  <si>
    <t>-643591288</t>
  </si>
  <si>
    <t>341421560</t>
  </si>
  <si>
    <t>vodič silový s Cu jádrem CYA H07 V-K 4 mm2</t>
  </si>
  <si>
    <t>-975448839</t>
  </si>
  <si>
    <t>Poznámka k položce:
obsah kovu [kg/m], Cu =0,039, Al =0</t>
  </si>
  <si>
    <t>341421570</t>
  </si>
  <si>
    <t>vodič silový s Cu jádrem CYA H07 V-K 6 mm2</t>
  </si>
  <si>
    <t>-953534202</t>
  </si>
  <si>
    <t>Poznámka k položce:
obsah kovu [kg/m], Cu =0,059, Al =0</t>
  </si>
  <si>
    <t>341408271</t>
  </si>
  <si>
    <t>vodič silový s Cu jádrem CY H07 V-U 10 mm2</t>
  </si>
  <si>
    <t>-559572774</t>
  </si>
  <si>
    <t>Poznámka k položce:
obsah kovu [kg/m], Cu =0,098, Al =0</t>
  </si>
  <si>
    <t>345755661</t>
  </si>
  <si>
    <t>Kabelový žlab drátkový 200/50</t>
  </si>
  <si>
    <t>-1220622192</t>
  </si>
  <si>
    <t>345713510</t>
  </si>
  <si>
    <t>trubka elektroinstalační ohebná dvouplášťová korugovaná D 41/50 mm, HDPE+LDPE</t>
  </si>
  <si>
    <t>649018460</t>
  </si>
  <si>
    <t>Poznámka k položce:
EAN 8595057698178</t>
  </si>
  <si>
    <t>348332081</t>
  </si>
  <si>
    <t xml:space="preserve">Svítidlo prachotěsné průmyslové LED, IP65,63W </t>
  </si>
  <si>
    <t>-667359586</t>
  </si>
  <si>
    <t>348332082</t>
  </si>
  <si>
    <t>Svítidlo prachotěsné průmyslové LED, IP65, s nouzovým modulem 1h</t>
  </si>
  <si>
    <t>2063523182</t>
  </si>
  <si>
    <t>348332083</t>
  </si>
  <si>
    <t>Nástěnné nouzové piktogramové svítidlo LED, IP 65 , nestále svítící, Autotest</t>
  </si>
  <si>
    <t>1600662719</t>
  </si>
  <si>
    <t>358226100</t>
  </si>
  <si>
    <t>jistič 3-pól. D - distribuční, Ir = 125-160 A, třmen. svorky pro 2,5-95 mm²</t>
  </si>
  <si>
    <t>1224701541</t>
  </si>
  <si>
    <t>Poznámka k položce:
EAN: 8590125202080</t>
  </si>
  <si>
    <t>374374512470</t>
  </si>
  <si>
    <t>Úprava slaboproudých rozvodů - dle rozsahu</t>
  </si>
  <si>
    <t>-1176597427</t>
  </si>
  <si>
    <t>345755660</t>
  </si>
  <si>
    <t>profil nosný 350x15x30 mm</t>
  </si>
  <si>
    <t>256</t>
  </si>
  <si>
    <t>407528701</t>
  </si>
  <si>
    <t>Poznámka k položce:
EAN 8595057630864</t>
  </si>
  <si>
    <t>220332_R1</t>
  </si>
  <si>
    <t>Montáž tlačítka blokování - zrušení</t>
  </si>
  <si>
    <t>-2055643508</t>
  </si>
  <si>
    <t>220490_R2</t>
  </si>
  <si>
    <t>Montáž příslušenství pro telefonní přístroje zásuvky pro 1 datový port</t>
  </si>
  <si>
    <t>-2122798620</t>
  </si>
  <si>
    <t>742232100</t>
  </si>
  <si>
    <t>Montáž rozváděčů skříňových nebo panelových bez zapojení vodičů nedělitelných, hmotnosti do 500 kg</t>
  </si>
  <si>
    <t>-1491553806</t>
  </si>
  <si>
    <t>374512480</t>
  </si>
  <si>
    <t>Obhlídka stavby před  započetím montážních prací</t>
  </si>
  <si>
    <t>-38485826</t>
  </si>
  <si>
    <t>358115861</t>
  </si>
  <si>
    <t>Vypínač 400V/16A, IP44</t>
  </si>
  <si>
    <t>203437424</t>
  </si>
  <si>
    <t>358115862</t>
  </si>
  <si>
    <t>Vypínač 400V/20A, IP44</t>
  </si>
  <si>
    <t>56580006</t>
  </si>
  <si>
    <t>358358114</t>
  </si>
  <si>
    <t>Zásuvka zapuštěná s instalační krabicí 400V/16A,IP 44</t>
  </si>
  <si>
    <t>-646930878</t>
  </si>
  <si>
    <t>358115004</t>
  </si>
  <si>
    <t>Vývod ukončený na zařízení nebo svorkovnici, 400V</t>
  </si>
  <si>
    <t>-1813864358</t>
  </si>
  <si>
    <t>358115005</t>
  </si>
  <si>
    <t>Vývod ukončený na zařízení nebo svorkovnici, 230V</t>
  </si>
  <si>
    <t>417215934</t>
  </si>
  <si>
    <t>358151001</t>
  </si>
  <si>
    <t xml:space="preserve">Bezpečností tlačítko -CENTRAL STOP </t>
  </si>
  <si>
    <t>311644281</t>
  </si>
  <si>
    <t>358151002</t>
  </si>
  <si>
    <t>Krabice přístrojová s možností spojení do vícerámečku max 5 ks</t>
  </si>
  <si>
    <t>2144624120</t>
  </si>
  <si>
    <t>358151003</t>
  </si>
  <si>
    <t xml:space="preserve">Krabice universální s víčkem </t>
  </si>
  <si>
    <t>-1046029827</t>
  </si>
  <si>
    <t>348891001</t>
  </si>
  <si>
    <t>Recyklační poplatek za svítidlo+ zdroj</t>
  </si>
  <si>
    <t>-50411249</t>
  </si>
  <si>
    <t>341116430</t>
  </si>
  <si>
    <t>kabel silový s Cu jádrem 1-CYKY 3x70+50 mm2</t>
  </si>
  <si>
    <t>475577553</t>
  </si>
  <si>
    <t>Poznámka k položce:
obsah kovu [kg/m], Cu =2,548, Al =0</t>
  </si>
  <si>
    <t>341111000</t>
  </si>
  <si>
    <t>kabel silový s Cu jádrem CYKY 5x6 mm2</t>
  </si>
  <si>
    <t>624716080</t>
  </si>
  <si>
    <t>Poznámka k položce:
obsah kovu [kg/m], Cu =0,294, Al =0</t>
  </si>
  <si>
    <t>341110980</t>
  </si>
  <si>
    <t>kabel silový s Cu jádrem CYKY 5x4 mm2</t>
  </si>
  <si>
    <t>-234622564</t>
  </si>
  <si>
    <t>Poznámka k položce:
obsah kovu [kg/m], Cu =0,196, Al =0</t>
  </si>
  <si>
    <t>341111675</t>
  </si>
  <si>
    <t>kabel silový s Cu jádrem CYKY 5x16</t>
  </si>
  <si>
    <t>-214768669</t>
  </si>
  <si>
    <t>341110940</t>
  </si>
  <si>
    <t>kabel silový s Cu jádrem CYKY 5x2,5 mm2</t>
  </si>
  <si>
    <t>-1541467695</t>
  </si>
  <si>
    <t>Poznámka k položce:
obsah kovu [kg/m], Cu =0,123, Al =0</t>
  </si>
  <si>
    <t>341110900</t>
  </si>
  <si>
    <t>kabel silový s Cu jádrem CYKY 5x1,5 mm2</t>
  </si>
  <si>
    <t>-804194173</t>
  </si>
  <si>
    <t>Poznámka k položce:
obsah kovu [kg/m], Cu =0,074, Al =0</t>
  </si>
  <si>
    <t>341110360</t>
  </si>
  <si>
    <t>kabel silový s Cu jádrem CYKY 3x2,5 mm2</t>
  </si>
  <si>
    <t>2081643508</t>
  </si>
  <si>
    <t>341110300</t>
  </si>
  <si>
    <t>kabel silový s Cu jádrem CYKY 3x1,5 mm2</t>
  </si>
  <si>
    <t>-522940506</t>
  </si>
  <si>
    <t>Poznámka k položce:
obsah kovu [kg/m], Cu =0,044, Al =0</t>
  </si>
  <si>
    <t>345755667</t>
  </si>
  <si>
    <t>Veškeré montáže, doprava, zařízení staveniště,jiné materiály a montáž</t>
  </si>
  <si>
    <t>1024</t>
  </si>
  <si>
    <t>1134501981</t>
  </si>
  <si>
    <t>345755662</t>
  </si>
  <si>
    <t>Ostatní pomocný, montážní upevňovací a blíže neurčený materiál</t>
  </si>
  <si>
    <t>2113352480</t>
  </si>
  <si>
    <t>743112119</t>
  </si>
  <si>
    <t>Montáž trubek elektroinstalačních s nasunutím nebo našroubováním do krabic plastových ohebných, [typ 14.., 23.., FFKuL,] uložených pevně, D 50 mm</t>
  </si>
  <si>
    <t>-877816035</t>
  </si>
  <si>
    <t>743411111</t>
  </si>
  <si>
    <t>Montáž krabic elektroinstalačních bez napojení na trubky a lišty, demontáže a montáže víčka a přístroje protahovacích nebo odbočných zapuštěných plastových kruhových [KU68/2-1902, KO97]</t>
  </si>
  <si>
    <t>-823036993</t>
  </si>
  <si>
    <t>744743110</t>
  </si>
  <si>
    <t>1374877318</t>
  </si>
  <si>
    <t>348348332085</t>
  </si>
  <si>
    <t xml:space="preserve">Svítidlo přisazené  prochotěsné svítidlo LED, IP65   </t>
  </si>
  <si>
    <t>-539157393</t>
  </si>
  <si>
    <t>747111111</t>
  </si>
  <si>
    <t>Montáž spínačů jedno nebo dvoupólových nástěnných se zapojením vodičů, pro prostředí obyčejné nebo vlhké vypínačů, řazení 1-jednopólových</t>
  </si>
  <si>
    <t>-624577288</t>
  </si>
  <si>
    <t>747111211</t>
  </si>
  <si>
    <t>Montáž spínačů jedno nebo dvoupólových nástěnných se zapojením vodičů, pro prostředí venkovní nebo mokré vypínačů, řazení 1-jednopólových</t>
  </si>
  <si>
    <t>-276894386</t>
  </si>
  <si>
    <t>747124211</t>
  </si>
  <si>
    <t>montáž přisazeného třífázového vypínače do 32A</t>
  </si>
  <si>
    <t>-689487103</t>
  </si>
  <si>
    <t>747162116</t>
  </si>
  <si>
    <t>Montáž zásuvek průmyslových se zapojením vodičů nástěnných, provedení IP 67 3P+N+PE 16 A</t>
  </si>
  <si>
    <t>540020130</t>
  </si>
  <si>
    <t>747162153</t>
  </si>
  <si>
    <t>Montáž zásuvek průmyslových se zapojením vodičů vestavných, provedení IP 44 3P+PE 16 A</t>
  </si>
  <si>
    <t>-1120336421</t>
  </si>
  <si>
    <t>748123119</t>
  </si>
  <si>
    <t>Montáž svítidel LED se zapojením vodičů bytových nebo společenských místností přisazených nástěnných panelových, obsahu přes 0,09 do 0,36 m2</t>
  </si>
  <si>
    <t>2079539632</t>
  </si>
  <si>
    <t>748132113</t>
  </si>
  <si>
    <t>Montáž svítidel nástěnných nouzových s piktogramem</t>
  </si>
  <si>
    <t>394044090</t>
  </si>
  <si>
    <t>748132123</t>
  </si>
  <si>
    <t>Montáž svítidel výbojkových se zapojením vodičů průmyslových nebo venkovních stropních závěsných na oku s krabicí</t>
  </si>
  <si>
    <t>1468567659</t>
  </si>
  <si>
    <t>974031122</t>
  </si>
  <si>
    <t>Vysekání rýh ve zdivu cihelném na maltu vápennou nebo vápenocementovou do hl. 30 mm a šířky do 70 mm</t>
  </si>
  <si>
    <t>141504365</t>
  </si>
  <si>
    <t>341210480</t>
  </si>
  <si>
    <t>kabel sdělovací s Cu jádrem SYKFY 4x2x0,5 mm</t>
  </si>
  <si>
    <t>419427993</t>
  </si>
  <si>
    <t>Poznámka k položce:
obsah kovu [kg/m], Cu =0,018, Al =0</t>
  </si>
  <si>
    <t>374512461</t>
  </si>
  <si>
    <t>zásuvka data 1xRJ45 ostatní barvy</t>
  </si>
  <si>
    <t>-1886167483</t>
  </si>
  <si>
    <t>210830_R3</t>
  </si>
  <si>
    <t>Montáž kabelů měděných vn bez ukončení uložených volně jmenovitě neuvedených, hmotnosti do 0,40 kg</t>
  </si>
  <si>
    <t>-1938966310</t>
  </si>
  <si>
    <t>340235213</t>
  </si>
  <si>
    <t>Drážky ve stěnách a podlahách -  pro zabudování kabelových tras -  do rozměru 100 mm šířky a 40 mm</t>
  </si>
  <si>
    <t>1295626900</t>
  </si>
  <si>
    <t>734552322</t>
  </si>
  <si>
    <t>Montáž kabelového žlabu bez víka šířky do 500mm</t>
  </si>
  <si>
    <t>435289152</t>
  </si>
  <si>
    <t>743121317</t>
  </si>
  <si>
    <t>Trubkování v podlaze pro vybrané technologie kuchyně -  viz požadavky dodavatele technologie  - montáž</t>
  </si>
  <si>
    <t>1578625272</t>
  </si>
  <si>
    <t>210830_R4</t>
  </si>
  <si>
    <t>Montáž kabelů měděných vn bez ukončení uložených volně jmenovitě neuvedených, hmotnosti do 4,00 kg</t>
  </si>
  <si>
    <t>72590572</t>
  </si>
  <si>
    <t>093001000</t>
  </si>
  <si>
    <t>Doprava Jílové - Praha 40 km / 13 Kč za km</t>
  </si>
  <si>
    <t>ks</t>
  </si>
  <si>
    <t>-1369770</t>
  </si>
  <si>
    <t>374512330</t>
  </si>
  <si>
    <t>zásuvka telefonní slonová kost</t>
  </si>
  <si>
    <t>1643613178</t>
  </si>
  <si>
    <t>210293111</t>
  </si>
  <si>
    <t>Demontáž stávající elektroinstalace kuchyně</t>
  </si>
  <si>
    <t>340778477</t>
  </si>
  <si>
    <t>2079531291</t>
  </si>
  <si>
    <t>210830_R5</t>
  </si>
  <si>
    <t>Montáž kabelů měděných vn bez ukončení uložených pevně jmenovitě neuvedených, hmotnosti do 0,40 kg</t>
  </si>
  <si>
    <t>602154866</t>
  </si>
  <si>
    <t>749112100</t>
  </si>
  <si>
    <t>Montáž kovových nosných a doplňkových konstrukcí bez zhotovení z profilů ocelových</t>
  </si>
  <si>
    <t>853297597</t>
  </si>
  <si>
    <t>747233422</t>
  </si>
  <si>
    <t>Montáž jističů se zapojením vodičů třípólových nn deionových vestavných s elektrickou spouští do 300 A</t>
  </si>
  <si>
    <t>1010184790</t>
  </si>
  <si>
    <t>044002_R6</t>
  </si>
  <si>
    <t>Hlavní tituly průvodních činností a nákladů inženýrská činnost revize</t>
  </si>
  <si>
    <t>1092176162</t>
  </si>
  <si>
    <t>OVN - Ostatní a vedlejší náklady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</si>
  <si>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</si>
  <si>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</si>
  <si>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</si>
  <si>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VRN6 - Územní vlivy</t>
  </si>
  <si>
    <t xml:space="preserve">    VRN7 - Provozní vlivy</t>
  </si>
  <si>
    <t>VRN</t>
  </si>
  <si>
    <t>Vedlejší rozpočtové náklady</t>
  </si>
  <si>
    <t>VRN2</t>
  </si>
  <si>
    <t>Příprava staveniště</t>
  </si>
  <si>
    <t>VRN2001-R</t>
  </si>
  <si>
    <t>Základní rozdělení průvodních činností a nákladů příprava staveniště</t>
  </si>
  <si>
    <t>-2122551618</t>
  </si>
  <si>
    <t>"Podrobný popis viz katalog ÚRS -</t>
  </si>
  <si>
    <t>"800-0 Vedlejší rozpočtové náklady</t>
  </si>
  <si>
    <t>VRN3</t>
  </si>
  <si>
    <t>Zařízení staveniště</t>
  </si>
  <si>
    <t>VRN3003-R</t>
  </si>
  <si>
    <t>Základní rozdělení průvodních činností a nákladů zařízení staveniště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</si>
  <si>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</si>
  <si>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</si>
  <si>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</si>
  <si>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</si>
  <si>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</si>
  <si>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</si>
  <si>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</si>
  <si>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</si>
  <si>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</si>
  <si>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</si>
  <si>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</si>
  <si>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</si>
  <si>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</si>
  <si>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</si>
  <si>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-978437726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</si>
  <si>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</si>
  <si>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</si>
  <si>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</si>
  <si>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</si>
  <si>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</si>
  <si>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 xml:space="preserve">"- Poskytnutí místnosti nebo její části včetně vybavení pracovním </t>
  </si>
  <si>
    <t xml:space="preserve">"stolem a židlemi pro konání kontrolních dnů,   </t>
  </si>
  <si>
    <t xml:space="preserve">"případně pro umožnění činnosti TDS, AD, SÚ. </t>
  </si>
  <si>
    <t>VRN3009-R</t>
  </si>
  <si>
    <t>Vyklizení prostoru staveniště</t>
  </si>
  <si>
    <t>190138593</t>
  </si>
  <si>
    <t xml:space="preserve">"- Vystěhování, vyklizení a vyčištění místností a komunikačních tras </t>
  </si>
  <si>
    <t xml:space="preserve">"ve všech podlažích dotčených navrženými stavebními úpravami, </t>
  </si>
  <si>
    <t xml:space="preserve">"demontáž a zpětné nastěhování, montáž a seřízení vystěhovaného </t>
  </si>
  <si>
    <t>"zařízení, vybavení a dekorací, včetně zajištění jejich ochrany před</t>
  </si>
  <si>
    <t xml:space="preserve">"včetně zajištění jejich ochrany před poškozením, které nelze </t>
  </si>
  <si>
    <t xml:space="preserve">"demontovat nebo vystěhovat. </t>
  </si>
  <si>
    <t xml:space="preserve">"- Odpojení technologických celků a spotřebičů energií v dotčených </t>
  </si>
  <si>
    <t>"místnostech objektu, případně jejich přemístění.</t>
  </si>
  <si>
    <t>VRN3010-R</t>
  </si>
  <si>
    <t xml:space="preserve">Zabezpečení stávajících zařízení a vybavení </t>
  </si>
  <si>
    <t>1369586419</t>
  </si>
  <si>
    <t xml:space="preserve">"- Zabezpečení stávajících zařízení a vybavení proti </t>
  </si>
  <si>
    <t xml:space="preserve">"mechanickému poškození, prachu, zatečení </t>
  </si>
  <si>
    <t xml:space="preserve">"(při opravách a rekonstrukcích) - zabezpečení stávajících </t>
  </si>
  <si>
    <t xml:space="preserve">"a ostatních ponechávaných zařízení  </t>
  </si>
  <si>
    <t>VRN3011-R</t>
  </si>
  <si>
    <t>Závěrečný úklid staveniště a komunikačních tras</t>
  </si>
  <si>
    <t>-962241201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</si>
  <si>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</si>
  <si>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</si>
  <si>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</si>
  <si>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</si>
  <si>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</si>
  <si>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VRN6</t>
  </si>
  <si>
    <t>Územní vlivy</t>
  </si>
  <si>
    <t>VRN6001-R</t>
  </si>
  <si>
    <t>Klimatické podmínky</t>
  </si>
  <si>
    <t>-1144484865</t>
  </si>
  <si>
    <t>"- Zajištění staveniště proti vodě, větru, mrazu...</t>
  </si>
  <si>
    <t>"odklízení sněhu, posypový matreiál</t>
  </si>
  <si>
    <t>"- Zpomalení výstavby z důvodu nizkých či vysokých teplot</t>
  </si>
  <si>
    <t>VRN7</t>
  </si>
  <si>
    <t>Provozní vlivy</t>
  </si>
  <si>
    <t>VRN7001-R</t>
  </si>
  <si>
    <t>Dočasné dopravní opatření.</t>
  </si>
  <si>
    <t>-1424444409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</si>
  <si>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</si>
  <si>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</si>
  <si>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</si>
  <si>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</si>
  <si>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</si>
  <si>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Hlavní tituly průvodních činností a nákladů provozní vlivy provoz investora, třetích osob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</si>
  <si>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</si>
  <si>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</si>
  <si>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</si>
  <si>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</si>
  <si>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</si>
  <si>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</si>
  <si>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</si>
  <si>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>VA - Vedlejší aktivity</t>
  </si>
  <si>
    <t>VRN4 - Inženýrská činnost</t>
  </si>
  <si>
    <t>VRN4</t>
  </si>
  <si>
    <t>Inženýrská činnost</t>
  </si>
  <si>
    <t>VRN4007-R</t>
  </si>
  <si>
    <t>Měření hluku</t>
  </si>
  <si>
    <t>-2079916110</t>
  </si>
  <si>
    <t xml:space="preserve">"- Kontrolní měření hluku v průběhu stavby a měření </t>
  </si>
  <si>
    <t>"po dokončení stavby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</si>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</sst>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color rgb="FFFF0000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42" fillId="0" borderId="0" applyAlignment="0">
      <alignment vertical="top" wrapText="1"/>
      <protection locked="0"/>
    </xf>
  </cellStyleXfs>
  <cellXfs count="3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4" fillId="0" borderId="0" xfId="0" applyFont="1" applyBorder="1" applyAlignment="1">
      <alignment horizontal="left" vertical="center"/>
    </xf>
    <xf numFmtId="0" fontId="0" fillId="0" borderId="5" xfId="0" applyBorder="1"/>
    <xf numFmtId="0" fontId="13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9" fillId="0" borderId="17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8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4" fontId="25" fillId="0" borderId="17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27" fillId="0" borderId="17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166" fontId="25" fillId="0" borderId="23" xfId="0" applyNumberFormat="1" applyFont="1" applyBorder="1" applyAlignment="1">
      <alignment vertical="center"/>
    </xf>
    <xf numFmtId="4" fontId="25" fillId="0" borderId="24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5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26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5" xfId="0" applyFont="1" applyFill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4" fontId="7" fillId="0" borderId="23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4" fontId="20" fillId="0" borderId="0" xfId="0" applyNumberFormat="1" applyFont="1" applyAlignment="1"/>
    <xf numFmtId="166" fontId="30" fillId="0" borderId="15" xfId="0" applyNumberFormat="1" applyFont="1" applyBorder="1" applyAlignment="1"/>
    <xf numFmtId="166" fontId="30" fillId="0" borderId="16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7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8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0" borderId="2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34" fillId="0" borderId="27" xfId="0" applyFont="1" applyBorder="1" applyAlignment="1" applyProtection="1">
      <alignment horizontal="center" vertical="center"/>
      <protection locked="0"/>
    </xf>
    <xf numFmtId="49" fontId="34" fillId="0" borderId="27" xfId="0" applyNumberFormat="1" applyFont="1" applyBorder="1" applyAlignment="1" applyProtection="1">
      <alignment horizontal="left" vertical="center" wrapText="1"/>
      <protection locked="0"/>
    </xf>
    <xf numFmtId="0" fontId="34" fillId="0" borderId="27" xfId="0" applyFont="1" applyBorder="1" applyAlignment="1" applyProtection="1">
      <alignment horizontal="left" vertical="center" wrapText="1"/>
      <protection locked="0"/>
    </xf>
    <xf numFmtId="0" fontId="34" fillId="0" borderId="27" xfId="0" applyFont="1" applyBorder="1" applyAlignment="1" applyProtection="1">
      <alignment horizontal="center" vertical="center" wrapText="1"/>
      <protection locked="0"/>
    </xf>
    <xf numFmtId="167" fontId="34" fillId="0" borderId="27" xfId="0" applyNumberFormat="1" applyFont="1" applyBorder="1" applyAlignment="1" applyProtection="1">
      <alignment vertical="center"/>
      <protection locked="0"/>
    </xf>
    <xf numFmtId="4" fontId="34" fillId="0" borderId="27" xfId="0" applyNumberFormat="1" applyFont="1" applyBorder="1" applyAlignment="1" applyProtection="1">
      <alignment vertical="center"/>
      <protection locked="0"/>
    </xf>
    <xf numFmtId="0" fontId="34" fillId="0" borderId="4" xfId="0" applyFont="1" applyBorder="1" applyAlignment="1">
      <alignment vertical="center"/>
    </xf>
    <xf numFmtId="0" fontId="34" fillId="0" borderId="27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35" fillId="0" borderId="0" xfId="0" applyFont="1" applyAlignment="1">
      <alignment vertical="center" wrapText="1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 wrapText="1"/>
    </xf>
    <xf numFmtId="167" fontId="11" fillId="0" borderId="0" xfId="0" applyNumberFormat="1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20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37" fillId="2" borderId="0" xfId="1" applyFill="1" applyAlignment="1" applyProtection="1"/>
    <xf numFmtId="0" fontId="38" fillId="0" borderId="0" xfId="1" applyFont="1" applyAlignment="1" applyProtection="1">
      <alignment horizontal="center" vertical="center"/>
    </xf>
    <xf numFmtId="0" fontId="41" fillId="2" borderId="0" xfId="1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40" fillId="2" borderId="0" xfId="0" applyFont="1" applyFill="1" applyAlignment="1" applyProtection="1">
      <alignment vertical="center"/>
    </xf>
    <xf numFmtId="0" fontId="39" fillId="2" borderId="0" xfId="0" applyFont="1" applyFill="1" applyAlignment="1" applyProtection="1">
      <alignment horizontal="left" vertical="center"/>
    </xf>
    <xf numFmtId="0" fontId="0" fillId="2" borderId="0" xfId="0" applyFill="1" applyProtection="1"/>
    <xf numFmtId="0" fontId="42" fillId="0" borderId="0" xfId="2" applyAlignment="1">
      <alignment vertical="top"/>
      <protection locked="0"/>
    </xf>
    <xf numFmtId="0" fontId="43" fillId="0" borderId="28" xfId="2" applyFont="1" applyBorder="1" applyAlignment="1">
      <alignment vertical="center" wrapText="1"/>
      <protection locked="0"/>
    </xf>
    <xf numFmtId="0" fontId="43" fillId="0" borderId="29" xfId="2" applyFont="1" applyBorder="1" applyAlignment="1">
      <alignment vertical="center" wrapText="1"/>
      <protection locked="0"/>
    </xf>
    <xf numFmtId="0" fontId="43" fillId="0" borderId="30" xfId="2" applyFont="1" applyBorder="1" applyAlignment="1">
      <alignment vertical="center" wrapText="1"/>
      <protection locked="0"/>
    </xf>
    <xf numFmtId="0" fontId="43" fillId="0" borderId="31" xfId="2" applyFont="1" applyBorder="1" applyAlignment="1">
      <alignment horizontal="center" vertical="center" wrapText="1"/>
      <protection locked="0"/>
    </xf>
    <xf numFmtId="0" fontId="43" fillId="0" borderId="32" xfId="2" applyFont="1" applyBorder="1" applyAlignment="1">
      <alignment horizontal="center" vertical="center" wrapText="1"/>
      <protection locked="0"/>
    </xf>
    <xf numFmtId="0" fontId="42" fillId="0" borderId="0" xfId="2" applyAlignment="1">
      <alignment horizontal="center" vertical="center"/>
      <protection locked="0"/>
    </xf>
    <xf numFmtId="0" fontId="43" fillId="0" borderId="31" xfId="2" applyFont="1" applyBorder="1" applyAlignment="1">
      <alignment vertical="center" wrapText="1"/>
      <protection locked="0"/>
    </xf>
    <xf numFmtId="0" fontId="43" fillId="0" borderId="32" xfId="2" applyFont="1" applyBorder="1" applyAlignment="1">
      <alignment vertical="center" wrapText="1"/>
      <protection locked="0"/>
    </xf>
    <xf numFmtId="0" fontId="45" fillId="0" borderId="0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49" fontId="46" fillId="0" borderId="0" xfId="2" applyNumberFormat="1" applyFont="1" applyBorder="1" applyAlignment="1">
      <alignment vertical="center" wrapText="1"/>
      <protection locked="0"/>
    </xf>
    <xf numFmtId="0" fontId="43" fillId="0" borderId="34" xfId="2" applyFont="1" applyBorder="1" applyAlignment="1">
      <alignment vertical="center" wrapText="1"/>
      <protection locked="0"/>
    </xf>
    <xf numFmtId="0" fontId="49" fillId="0" borderId="33" xfId="2" applyFont="1" applyBorder="1" applyAlignment="1">
      <alignment vertical="center" wrapText="1"/>
      <protection locked="0"/>
    </xf>
    <xf numFmtId="0" fontId="43" fillId="0" borderId="35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vertical="top"/>
      <protection locked="0"/>
    </xf>
    <xf numFmtId="0" fontId="43" fillId="0" borderId="0" xfId="2" applyFont="1" applyAlignment="1">
      <alignment vertical="top"/>
      <protection locked="0"/>
    </xf>
    <xf numFmtId="0" fontId="43" fillId="0" borderId="28" xfId="2" applyFont="1" applyBorder="1" applyAlignment="1">
      <alignment horizontal="left" vertical="center"/>
      <protection locked="0"/>
    </xf>
    <xf numFmtId="0" fontId="43" fillId="0" borderId="29" xfId="2" applyFont="1" applyBorder="1" applyAlignment="1">
      <alignment horizontal="left" vertical="center"/>
      <protection locked="0"/>
    </xf>
    <xf numFmtId="0" fontId="43" fillId="0" borderId="30" xfId="2" applyFont="1" applyBorder="1" applyAlignment="1">
      <alignment horizontal="left" vertical="center"/>
      <protection locked="0"/>
    </xf>
    <xf numFmtId="0" fontId="43" fillId="0" borderId="31" xfId="2" applyFont="1" applyBorder="1" applyAlignment="1">
      <alignment horizontal="left" vertical="center"/>
      <protection locked="0"/>
    </xf>
    <xf numFmtId="0" fontId="43" fillId="0" borderId="32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50" fillId="0" borderId="0" xfId="2" applyFont="1" applyAlignment="1">
      <alignment horizontal="left" vertical="center"/>
      <protection locked="0"/>
    </xf>
    <xf numFmtId="0" fontId="45" fillId="0" borderId="33" xfId="2" applyFont="1" applyBorder="1" applyAlignment="1">
      <alignment horizontal="left" vertical="center"/>
      <protection locked="0"/>
    </xf>
    <xf numFmtId="0" fontId="45" fillId="0" borderId="33" xfId="2" applyFont="1" applyBorder="1" applyAlignment="1">
      <alignment horizontal="center" vertical="center"/>
      <protection locked="0"/>
    </xf>
    <xf numFmtId="0" fontId="50" fillId="0" borderId="33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6" fillId="0" borderId="0" xfId="2" applyFont="1" applyAlignment="1">
      <alignment horizontal="left" vertical="center"/>
      <protection locked="0"/>
    </xf>
    <xf numFmtId="0" fontId="46" fillId="0" borderId="0" xfId="2" applyFont="1" applyBorder="1" applyAlignment="1">
      <alignment horizontal="center" vertical="center"/>
      <protection locked="0"/>
    </xf>
    <xf numFmtId="0" fontId="46" fillId="0" borderId="31" xfId="2" applyFont="1" applyBorder="1" applyAlignment="1">
      <alignment horizontal="left" vertical="center"/>
      <protection locked="0"/>
    </xf>
    <xf numFmtId="0" fontId="46" fillId="0" borderId="0" xfId="2" applyFont="1" applyFill="1" applyBorder="1" applyAlignment="1">
      <alignment horizontal="left" vertical="center"/>
      <protection locked="0"/>
    </xf>
    <xf numFmtId="0" fontId="46" fillId="0" borderId="0" xfId="2" applyFont="1" applyFill="1" applyBorder="1" applyAlignment="1">
      <alignment horizontal="center" vertical="center"/>
      <protection locked="0"/>
    </xf>
    <xf numFmtId="0" fontId="43" fillId="0" borderId="34" xfId="2" applyFont="1" applyBorder="1" applyAlignment="1">
      <alignment horizontal="left" vertical="center"/>
      <protection locked="0"/>
    </xf>
    <xf numFmtId="0" fontId="49" fillId="0" borderId="33" xfId="2" applyFont="1" applyBorder="1" applyAlignment="1">
      <alignment horizontal="left" vertical="center"/>
      <protection locked="0"/>
    </xf>
    <xf numFmtId="0" fontId="43" fillId="0" borderId="35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center" vertical="center" wrapText="1"/>
      <protection locked="0"/>
    </xf>
    <xf numFmtId="0" fontId="43" fillId="0" borderId="28" xfId="2" applyFont="1" applyBorder="1" applyAlignment="1">
      <alignment horizontal="left" vertical="center" wrapText="1"/>
      <protection locked="0"/>
    </xf>
    <xf numFmtId="0" fontId="43" fillId="0" borderId="29" xfId="2" applyFont="1" applyBorder="1" applyAlignment="1">
      <alignment horizontal="left" vertical="center" wrapText="1"/>
      <protection locked="0"/>
    </xf>
    <xf numFmtId="0" fontId="43" fillId="0" borderId="30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 wrapText="1"/>
      <protection locked="0"/>
    </xf>
    <xf numFmtId="0" fontId="50" fillId="0" borderId="31" xfId="2" applyFont="1" applyBorder="1" applyAlignment="1">
      <alignment horizontal="left" vertical="center" wrapText="1"/>
      <protection locked="0"/>
    </xf>
    <xf numFmtId="0" fontId="50" fillId="0" borderId="32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/>
      <protection locked="0"/>
    </xf>
    <xf numFmtId="0" fontId="46" fillId="0" borderId="34" xfId="2" applyFont="1" applyBorder="1" applyAlignment="1">
      <alignment horizontal="left" vertical="center" wrapText="1"/>
      <protection locked="0"/>
    </xf>
    <xf numFmtId="0" fontId="46" fillId="0" borderId="33" xfId="2" applyFont="1" applyBorder="1" applyAlignment="1">
      <alignment horizontal="left" vertical="center" wrapText="1"/>
      <protection locked="0"/>
    </xf>
    <xf numFmtId="0" fontId="46" fillId="0" borderId="35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left" vertical="top"/>
      <protection locked="0"/>
    </xf>
    <xf numFmtId="0" fontId="46" fillId="0" borderId="0" xfId="2" applyFont="1" applyBorder="1" applyAlignment="1">
      <alignment horizontal="center" vertical="top"/>
      <protection locked="0"/>
    </xf>
    <xf numFmtId="0" fontId="46" fillId="0" borderId="34" xfId="2" applyFont="1" applyBorder="1" applyAlignment="1">
      <alignment horizontal="left" vertical="center"/>
      <protection locked="0"/>
    </xf>
    <xf numFmtId="0" fontId="46" fillId="0" borderId="35" xfId="2" applyFont="1" applyBorder="1" applyAlignment="1">
      <alignment horizontal="left" vertical="center"/>
      <protection locked="0"/>
    </xf>
    <xf numFmtId="0" fontId="50" fillId="0" borderId="0" xfId="2" applyFont="1" applyAlignment="1">
      <alignment vertical="center"/>
      <protection locked="0"/>
    </xf>
    <xf numFmtId="0" fontId="45" fillId="0" borderId="0" xfId="2" applyFont="1" applyBorder="1" applyAlignment="1">
      <alignment vertical="center"/>
      <protection locked="0"/>
    </xf>
    <xf numFmtId="0" fontId="50" fillId="0" borderId="33" xfId="2" applyFont="1" applyBorder="1" applyAlignment="1">
      <alignment vertical="center"/>
      <protection locked="0"/>
    </xf>
    <xf numFmtId="0" fontId="45" fillId="0" borderId="33" xfId="2" applyFont="1" applyBorder="1" applyAlignment="1">
      <alignment vertical="center"/>
      <protection locked="0"/>
    </xf>
    <xf numFmtId="0" fontId="42" fillId="0" borderId="0" xfId="2" applyBorder="1" applyAlignment="1">
      <alignment vertical="top"/>
      <protection locked="0"/>
    </xf>
    <xf numFmtId="49" fontId="46" fillId="0" borderId="0" xfId="2" applyNumberFormat="1" applyFont="1" applyBorder="1" applyAlignment="1">
      <alignment horizontal="left" vertical="center"/>
      <protection locked="0"/>
    </xf>
    <xf numFmtId="0" fontId="42" fillId="0" borderId="33" xfId="2" applyBorder="1" applyAlignment="1">
      <alignment vertical="top"/>
      <protection locked="0"/>
    </xf>
    <xf numFmtId="0" fontId="45" fillId="0" borderId="33" xfId="2" applyFont="1" applyBorder="1" applyAlignment="1">
      <alignment horizontal="left"/>
      <protection locked="0"/>
    </xf>
    <xf numFmtId="0" fontId="50" fillId="0" borderId="33" xfId="2" applyFont="1" applyBorder="1" applyAlignment="1">
      <protection locked="0"/>
    </xf>
    <xf numFmtId="0" fontId="43" fillId="0" borderId="31" xfId="2" applyFont="1" applyBorder="1" applyAlignment="1">
      <alignment vertical="top"/>
      <protection locked="0"/>
    </xf>
    <xf numFmtId="0" fontId="43" fillId="0" borderId="32" xfId="2" applyFont="1" applyBorder="1" applyAlignment="1">
      <alignment vertical="top"/>
      <protection locked="0"/>
    </xf>
    <xf numFmtId="0" fontId="43" fillId="0" borderId="0" xfId="2" applyFont="1" applyBorder="1" applyAlignment="1">
      <alignment horizontal="center" vertical="center"/>
      <protection locked="0"/>
    </xf>
    <xf numFmtId="0" fontId="43" fillId="0" borderId="0" xfId="2" applyFont="1" applyBorder="1" applyAlignment="1">
      <alignment horizontal="left" vertical="top"/>
      <protection locked="0"/>
    </xf>
    <xf numFmtId="0" fontId="43" fillId="0" borderId="34" xfId="2" applyFont="1" applyBorder="1" applyAlignment="1">
      <alignment vertical="top"/>
      <protection locked="0"/>
    </xf>
    <xf numFmtId="0" fontId="43" fillId="0" borderId="33" xfId="2" applyFont="1" applyBorder="1" applyAlignment="1">
      <alignment vertical="top"/>
      <protection locked="0"/>
    </xf>
    <xf numFmtId="0" fontId="43" fillId="0" borderId="35" xfId="2" applyFont="1" applyBorder="1" applyAlignment="1">
      <alignment vertical="top"/>
      <protection locked="0"/>
    </xf>
    <xf numFmtId="0" fontId="0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9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41" fillId="2" borderId="0" xfId="1" applyFont="1" applyFill="1" applyAlignment="1" applyProtection="1">
      <alignment vertical="center"/>
    </xf>
    <xf numFmtId="0" fontId="1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46" fillId="0" borderId="0" xfId="2" applyFont="1" applyBorder="1" applyAlignment="1">
      <alignment horizontal="left" vertical="top"/>
      <protection locked="0"/>
    </xf>
    <xf numFmtId="0" fontId="44" fillId="0" borderId="0" xfId="2" applyFont="1" applyBorder="1" applyAlignment="1">
      <alignment horizontal="center" vertical="center" wrapText="1"/>
      <protection locked="0"/>
    </xf>
    <xf numFmtId="0" fontId="45" fillId="0" borderId="33" xfId="2" applyFont="1" applyBorder="1" applyAlignment="1">
      <alignment horizontal="left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center" vertical="center"/>
      <protection locked="0"/>
    </xf>
    <xf numFmtId="49" fontId="46" fillId="0" borderId="0" xfId="2" applyNumberFormat="1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5" fillId="0" borderId="33" xfId="2" applyFont="1" applyBorder="1" applyAlignment="1">
      <alignment horizontal="left" wrapText="1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0117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5A58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30DF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A3DA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76CA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071D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6B7D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17A7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C59A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01177.tmp" descr="D:\KROSPlus\KROSplusData\System\Temp\rad0117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5A589.tmp" descr="D:\KROSPlus\KROSplusData\System\Temp\rad5A58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30DF8.tmp" descr="D:\KROSPlus\KROSplusData\System\Temp\rad30DF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A3DAA.tmp" descr="D:\KROSPlus\KROSplusData\System\Temp\radA3DAA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76CA9.tmp" descr="D:\KROSPlus\KROSplusData\System\Temp\rad76CA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071D8.tmp" descr="D:\KROSPlus\KROSplusData\System\Temp\rad071D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6B7DA.tmp" descr="D:\KROSPlus\KROSplusData\System\Temp\rad6B7DA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17A7A.tmp" descr="D:\KROSPlus\KROSplusData\System\Temp\rad17A7A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C59AD.tmp" descr="D:\KROSPlus\KROSplusData\System\Temp\radC59AD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2"/>
  <sheetViews>
    <sheetView showGridLines="0" workbookViewId="0">
      <pane ySplit="1" topLeftCell="A17" activePane="bottomLeft" state="frozen"/>
      <selection pane="bottomLeft" activeCell="AG53" sqref="AG53:AM5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22" t="s">
        <v>0</v>
      </c>
      <c r="B1" s="223"/>
      <c r="C1" s="223"/>
      <c r="D1" s="224" t="s">
        <v>1</v>
      </c>
      <c r="E1" s="223"/>
      <c r="F1" s="223"/>
      <c r="G1" s="223"/>
      <c r="H1" s="223"/>
      <c r="I1" s="223"/>
      <c r="J1" s="223"/>
      <c r="K1" s="221" t="s">
        <v>1845</v>
      </c>
      <c r="L1" s="221"/>
      <c r="M1" s="221"/>
      <c r="N1" s="221"/>
      <c r="O1" s="221"/>
      <c r="P1" s="221"/>
      <c r="Q1" s="221"/>
      <c r="R1" s="221"/>
      <c r="S1" s="221"/>
      <c r="T1" s="223"/>
      <c r="U1" s="223"/>
      <c r="V1" s="223"/>
      <c r="W1" s="221" t="s">
        <v>1846</v>
      </c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19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  <c r="BV1" s="17" t="s">
        <v>5</v>
      </c>
    </row>
    <row r="2" spans="1:74" ht="36.950000000000003" customHeight="1" x14ac:dyDescent="0.3">
      <c r="AR2" s="308" t="s">
        <v>6</v>
      </c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S2" s="18" t="s">
        <v>7</v>
      </c>
      <c r="BT2" s="18" t="s">
        <v>8</v>
      </c>
    </row>
    <row r="3" spans="1:74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7</v>
      </c>
      <c r="BT3" s="18" t="s">
        <v>9</v>
      </c>
    </row>
    <row r="4" spans="1:74" ht="36.950000000000003" customHeight="1" x14ac:dyDescent="0.3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11</v>
      </c>
      <c r="BS4" s="18" t="s">
        <v>12</v>
      </c>
    </row>
    <row r="5" spans="1:74" ht="14.45" customHeight="1" x14ac:dyDescent="0.3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37" t="s">
        <v>14</v>
      </c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23"/>
      <c r="AQ5" s="25"/>
      <c r="BS5" s="18" t="s">
        <v>7</v>
      </c>
    </row>
    <row r="6" spans="1:74" ht="36.950000000000003" customHeight="1" x14ac:dyDescent="0.3">
      <c r="B6" s="22"/>
      <c r="C6" s="23"/>
      <c r="D6" s="29" t="s">
        <v>15</v>
      </c>
      <c r="E6" s="23"/>
      <c r="F6" s="23"/>
      <c r="G6" s="23"/>
      <c r="H6" s="23"/>
      <c r="I6" s="23"/>
      <c r="J6" s="23"/>
      <c r="K6" s="339" t="s">
        <v>16</v>
      </c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23"/>
      <c r="AQ6" s="25"/>
      <c r="BS6" s="18" t="s">
        <v>17</v>
      </c>
    </row>
    <row r="7" spans="1:74" ht="14.45" customHeight="1" x14ac:dyDescent="0.3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3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3</v>
      </c>
      <c r="AO7" s="23"/>
      <c r="AP7" s="23"/>
      <c r="AQ7" s="25"/>
      <c r="BS7" s="18" t="s">
        <v>20</v>
      </c>
    </row>
    <row r="8" spans="1:74" ht="14.45" customHeight="1" x14ac:dyDescent="0.3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28" t="s">
        <v>24</v>
      </c>
      <c r="AO8" s="23"/>
      <c r="AP8" s="23"/>
      <c r="AQ8" s="25"/>
      <c r="BS8" s="18" t="s">
        <v>25</v>
      </c>
    </row>
    <row r="9" spans="1:74" ht="14.45" customHeight="1" x14ac:dyDescent="0.3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S9" s="18" t="s">
        <v>26</v>
      </c>
    </row>
    <row r="10" spans="1:74" ht="14.45" customHeight="1" x14ac:dyDescent="0.3">
      <c r="B10" s="22"/>
      <c r="C10" s="23"/>
      <c r="D10" s="30" t="s">
        <v>27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28</v>
      </c>
      <c r="AL10" s="23"/>
      <c r="AM10" s="23"/>
      <c r="AN10" s="28" t="s">
        <v>3</v>
      </c>
      <c r="AO10" s="23"/>
      <c r="AP10" s="23"/>
      <c r="AQ10" s="25"/>
      <c r="BS10" s="18" t="s">
        <v>17</v>
      </c>
    </row>
    <row r="11" spans="1:74" ht="18.399999999999999" customHeight="1" x14ac:dyDescent="0.3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30</v>
      </c>
      <c r="AL11" s="23"/>
      <c r="AM11" s="23"/>
      <c r="AN11" s="28" t="s">
        <v>3</v>
      </c>
      <c r="AO11" s="23"/>
      <c r="AP11" s="23"/>
      <c r="AQ11" s="25"/>
      <c r="BS11" s="18" t="s">
        <v>17</v>
      </c>
    </row>
    <row r="12" spans="1:74" ht="6.95" customHeight="1" x14ac:dyDescent="0.3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S12" s="18" t="s">
        <v>17</v>
      </c>
    </row>
    <row r="13" spans="1:74" ht="14.45" customHeight="1" x14ac:dyDescent="0.3">
      <c r="B13" s="22"/>
      <c r="C13" s="23"/>
      <c r="D13" s="30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28</v>
      </c>
      <c r="AL13" s="23"/>
      <c r="AM13" s="23"/>
      <c r="AN13" s="28" t="s">
        <v>3</v>
      </c>
      <c r="AO13" s="23"/>
      <c r="AP13" s="23"/>
      <c r="AQ13" s="25"/>
      <c r="BS13" s="18" t="s">
        <v>17</v>
      </c>
    </row>
    <row r="14" spans="1:74" ht="15" x14ac:dyDescent="0.3">
      <c r="B14" s="22"/>
      <c r="C14" s="23"/>
      <c r="D14" s="23"/>
      <c r="E14" s="28" t="s">
        <v>32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30" t="s">
        <v>30</v>
      </c>
      <c r="AL14" s="23"/>
      <c r="AM14" s="23"/>
      <c r="AN14" s="28" t="s">
        <v>3</v>
      </c>
      <c r="AO14" s="23"/>
      <c r="AP14" s="23"/>
      <c r="AQ14" s="25"/>
      <c r="BS14" s="18" t="s">
        <v>17</v>
      </c>
    </row>
    <row r="15" spans="1:74" ht="6.95" customHeight="1" x14ac:dyDescent="0.3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S15" s="18" t="s">
        <v>4</v>
      </c>
    </row>
    <row r="16" spans="1:74" ht="14.45" customHeight="1" x14ac:dyDescent="0.3">
      <c r="B16" s="22"/>
      <c r="C16" s="23"/>
      <c r="D16" s="30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28</v>
      </c>
      <c r="AL16" s="23"/>
      <c r="AM16" s="23"/>
      <c r="AN16" s="28" t="s">
        <v>3</v>
      </c>
      <c r="AO16" s="23"/>
      <c r="AP16" s="23"/>
      <c r="AQ16" s="25"/>
      <c r="BS16" s="18" t="s">
        <v>4</v>
      </c>
    </row>
    <row r="17" spans="2:71" ht="18.399999999999999" customHeight="1" x14ac:dyDescent="0.3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30</v>
      </c>
      <c r="AL17" s="23"/>
      <c r="AM17" s="23"/>
      <c r="AN17" s="28" t="s">
        <v>3</v>
      </c>
      <c r="AO17" s="23"/>
      <c r="AP17" s="23"/>
      <c r="AQ17" s="25"/>
      <c r="BS17" s="18" t="s">
        <v>35</v>
      </c>
    </row>
    <row r="18" spans="2:71" ht="6.95" customHeight="1" x14ac:dyDescent="0.3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S18" s="18" t="s">
        <v>7</v>
      </c>
    </row>
    <row r="19" spans="2:71" ht="14.45" customHeight="1" x14ac:dyDescent="0.3">
      <c r="B19" s="22"/>
      <c r="C19" s="23"/>
      <c r="D19" s="30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S19" s="18" t="s">
        <v>7</v>
      </c>
    </row>
    <row r="20" spans="2:71" ht="22.5" customHeight="1" x14ac:dyDescent="0.3">
      <c r="B20" s="22"/>
      <c r="C20" s="23"/>
      <c r="D20" s="23"/>
      <c r="E20" s="340" t="s">
        <v>3</v>
      </c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23"/>
      <c r="AP20" s="23"/>
      <c r="AQ20" s="25"/>
      <c r="BS20" s="18" t="s">
        <v>4</v>
      </c>
    </row>
    <row r="21" spans="2:71" ht="6.95" customHeight="1" x14ac:dyDescent="0.3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</row>
    <row r="22" spans="2:71" ht="6.95" customHeight="1" x14ac:dyDescent="0.3">
      <c r="B22" s="22"/>
      <c r="C22" s="23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23"/>
      <c r="AQ22" s="25"/>
    </row>
    <row r="23" spans="2:71" s="1" customFormat="1" ht="25.9" customHeight="1" x14ac:dyDescent="0.3">
      <c r="B23" s="32"/>
      <c r="C23" s="33"/>
      <c r="D23" s="34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41">
        <f>ROUND(AG51,2)</f>
        <v>0</v>
      </c>
      <c r="AL23" s="342"/>
      <c r="AM23" s="342"/>
      <c r="AN23" s="342"/>
      <c r="AO23" s="342"/>
      <c r="AP23" s="33"/>
      <c r="AQ23" s="36"/>
    </row>
    <row r="24" spans="2:71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6"/>
    </row>
    <row r="25" spans="2:71" s="1" customFormat="1" x14ac:dyDescent="0.3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43" t="s">
        <v>38</v>
      </c>
      <c r="M25" s="325"/>
      <c r="N25" s="325"/>
      <c r="O25" s="325"/>
      <c r="P25" s="33"/>
      <c r="Q25" s="33"/>
      <c r="R25" s="33"/>
      <c r="S25" s="33"/>
      <c r="T25" s="33"/>
      <c r="U25" s="33"/>
      <c r="V25" s="33"/>
      <c r="W25" s="343" t="s">
        <v>39</v>
      </c>
      <c r="X25" s="325"/>
      <c r="Y25" s="325"/>
      <c r="Z25" s="325"/>
      <c r="AA25" s="325"/>
      <c r="AB25" s="325"/>
      <c r="AC25" s="325"/>
      <c r="AD25" s="325"/>
      <c r="AE25" s="325"/>
      <c r="AF25" s="33"/>
      <c r="AG25" s="33"/>
      <c r="AH25" s="33"/>
      <c r="AI25" s="33"/>
      <c r="AJ25" s="33"/>
      <c r="AK25" s="343" t="s">
        <v>40</v>
      </c>
      <c r="AL25" s="325"/>
      <c r="AM25" s="325"/>
      <c r="AN25" s="325"/>
      <c r="AO25" s="325"/>
      <c r="AP25" s="33"/>
      <c r="AQ25" s="36"/>
    </row>
    <row r="26" spans="2:71" s="2" customFormat="1" ht="14.45" customHeight="1" x14ac:dyDescent="0.3">
      <c r="B26" s="38"/>
      <c r="C26" s="39"/>
      <c r="D26" s="40" t="s">
        <v>41</v>
      </c>
      <c r="E26" s="39"/>
      <c r="F26" s="40" t="s">
        <v>42</v>
      </c>
      <c r="G26" s="39"/>
      <c r="H26" s="39"/>
      <c r="I26" s="39"/>
      <c r="J26" s="39"/>
      <c r="K26" s="39"/>
      <c r="L26" s="330">
        <v>0.21</v>
      </c>
      <c r="M26" s="331"/>
      <c r="N26" s="331"/>
      <c r="O26" s="331"/>
      <c r="P26" s="39"/>
      <c r="Q26" s="39"/>
      <c r="R26" s="39"/>
      <c r="S26" s="39"/>
      <c r="T26" s="39"/>
      <c r="U26" s="39"/>
      <c r="V26" s="39"/>
      <c r="W26" s="332">
        <f>ROUND(AZ51,2)</f>
        <v>0</v>
      </c>
      <c r="X26" s="331"/>
      <c r="Y26" s="331"/>
      <c r="Z26" s="331"/>
      <c r="AA26" s="331"/>
      <c r="AB26" s="331"/>
      <c r="AC26" s="331"/>
      <c r="AD26" s="331"/>
      <c r="AE26" s="331"/>
      <c r="AF26" s="39"/>
      <c r="AG26" s="39"/>
      <c r="AH26" s="39"/>
      <c r="AI26" s="39"/>
      <c r="AJ26" s="39"/>
      <c r="AK26" s="332">
        <f>ROUND(AV51,2)</f>
        <v>0</v>
      </c>
      <c r="AL26" s="331"/>
      <c r="AM26" s="331"/>
      <c r="AN26" s="331"/>
      <c r="AO26" s="331"/>
      <c r="AP26" s="39"/>
      <c r="AQ26" s="41"/>
    </row>
    <row r="27" spans="2:71" s="2" customFormat="1" ht="14.45" customHeight="1" x14ac:dyDescent="0.3">
      <c r="B27" s="38"/>
      <c r="C27" s="39"/>
      <c r="D27" s="39"/>
      <c r="E27" s="39"/>
      <c r="F27" s="40" t="s">
        <v>43</v>
      </c>
      <c r="G27" s="39"/>
      <c r="H27" s="39"/>
      <c r="I27" s="39"/>
      <c r="J27" s="39"/>
      <c r="K27" s="39"/>
      <c r="L27" s="330">
        <v>0.15</v>
      </c>
      <c r="M27" s="331"/>
      <c r="N27" s="331"/>
      <c r="O27" s="331"/>
      <c r="P27" s="39"/>
      <c r="Q27" s="39"/>
      <c r="R27" s="39"/>
      <c r="S27" s="39"/>
      <c r="T27" s="39"/>
      <c r="U27" s="39"/>
      <c r="V27" s="39"/>
      <c r="W27" s="332">
        <f>ROUND(BA51,2)</f>
        <v>0</v>
      </c>
      <c r="X27" s="331"/>
      <c r="Y27" s="331"/>
      <c r="Z27" s="331"/>
      <c r="AA27" s="331"/>
      <c r="AB27" s="331"/>
      <c r="AC27" s="331"/>
      <c r="AD27" s="331"/>
      <c r="AE27" s="331"/>
      <c r="AF27" s="39"/>
      <c r="AG27" s="39"/>
      <c r="AH27" s="39"/>
      <c r="AI27" s="39"/>
      <c r="AJ27" s="39"/>
      <c r="AK27" s="332">
        <f>ROUND(AW51,2)</f>
        <v>0</v>
      </c>
      <c r="AL27" s="331"/>
      <c r="AM27" s="331"/>
      <c r="AN27" s="331"/>
      <c r="AO27" s="331"/>
      <c r="AP27" s="39"/>
      <c r="AQ27" s="41"/>
    </row>
    <row r="28" spans="2:71" s="2" customFormat="1" ht="14.45" hidden="1" customHeight="1" x14ac:dyDescent="0.3">
      <c r="B28" s="38"/>
      <c r="C28" s="39"/>
      <c r="D28" s="39"/>
      <c r="E28" s="39"/>
      <c r="F28" s="40" t="s">
        <v>44</v>
      </c>
      <c r="G28" s="39"/>
      <c r="H28" s="39"/>
      <c r="I28" s="39"/>
      <c r="J28" s="39"/>
      <c r="K28" s="39"/>
      <c r="L28" s="330">
        <v>0.21</v>
      </c>
      <c r="M28" s="331"/>
      <c r="N28" s="331"/>
      <c r="O28" s="331"/>
      <c r="P28" s="39"/>
      <c r="Q28" s="39"/>
      <c r="R28" s="39"/>
      <c r="S28" s="39"/>
      <c r="T28" s="39"/>
      <c r="U28" s="39"/>
      <c r="V28" s="39"/>
      <c r="W28" s="332">
        <f>ROUND(BB51,2)</f>
        <v>0</v>
      </c>
      <c r="X28" s="331"/>
      <c r="Y28" s="331"/>
      <c r="Z28" s="331"/>
      <c r="AA28" s="331"/>
      <c r="AB28" s="331"/>
      <c r="AC28" s="331"/>
      <c r="AD28" s="331"/>
      <c r="AE28" s="331"/>
      <c r="AF28" s="39"/>
      <c r="AG28" s="39"/>
      <c r="AH28" s="39"/>
      <c r="AI28" s="39"/>
      <c r="AJ28" s="39"/>
      <c r="AK28" s="332">
        <v>0</v>
      </c>
      <c r="AL28" s="331"/>
      <c r="AM28" s="331"/>
      <c r="AN28" s="331"/>
      <c r="AO28" s="331"/>
      <c r="AP28" s="39"/>
      <c r="AQ28" s="41"/>
    </row>
    <row r="29" spans="2:71" s="2" customFormat="1" ht="14.45" hidden="1" customHeight="1" x14ac:dyDescent="0.3">
      <c r="B29" s="38"/>
      <c r="C29" s="39"/>
      <c r="D29" s="39"/>
      <c r="E29" s="39"/>
      <c r="F29" s="40" t="s">
        <v>45</v>
      </c>
      <c r="G29" s="39"/>
      <c r="H29" s="39"/>
      <c r="I29" s="39"/>
      <c r="J29" s="39"/>
      <c r="K29" s="39"/>
      <c r="L29" s="330">
        <v>0.15</v>
      </c>
      <c r="M29" s="331"/>
      <c r="N29" s="331"/>
      <c r="O29" s="331"/>
      <c r="P29" s="39"/>
      <c r="Q29" s="39"/>
      <c r="R29" s="39"/>
      <c r="S29" s="39"/>
      <c r="T29" s="39"/>
      <c r="U29" s="39"/>
      <c r="V29" s="39"/>
      <c r="W29" s="332">
        <f>ROUND(BC51,2)</f>
        <v>0</v>
      </c>
      <c r="X29" s="331"/>
      <c r="Y29" s="331"/>
      <c r="Z29" s="331"/>
      <c r="AA29" s="331"/>
      <c r="AB29" s="331"/>
      <c r="AC29" s="331"/>
      <c r="AD29" s="331"/>
      <c r="AE29" s="331"/>
      <c r="AF29" s="39"/>
      <c r="AG29" s="39"/>
      <c r="AH29" s="39"/>
      <c r="AI29" s="39"/>
      <c r="AJ29" s="39"/>
      <c r="AK29" s="332">
        <v>0</v>
      </c>
      <c r="AL29" s="331"/>
      <c r="AM29" s="331"/>
      <c r="AN29" s="331"/>
      <c r="AO29" s="331"/>
      <c r="AP29" s="39"/>
      <c r="AQ29" s="41"/>
    </row>
    <row r="30" spans="2:71" s="2" customFormat="1" ht="14.45" hidden="1" customHeight="1" x14ac:dyDescent="0.3">
      <c r="B30" s="38"/>
      <c r="C30" s="39"/>
      <c r="D30" s="39"/>
      <c r="E30" s="39"/>
      <c r="F30" s="40" t="s">
        <v>46</v>
      </c>
      <c r="G30" s="39"/>
      <c r="H30" s="39"/>
      <c r="I30" s="39"/>
      <c r="J30" s="39"/>
      <c r="K30" s="39"/>
      <c r="L30" s="330">
        <v>0</v>
      </c>
      <c r="M30" s="331"/>
      <c r="N30" s="331"/>
      <c r="O30" s="331"/>
      <c r="P30" s="39"/>
      <c r="Q30" s="39"/>
      <c r="R30" s="39"/>
      <c r="S30" s="39"/>
      <c r="T30" s="39"/>
      <c r="U30" s="39"/>
      <c r="V30" s="39"/>
      <c r="W30" s="332">
        <f>ROUND(BD51,2)</f>
        <v>0</v>
      </c>
      <c r="X30" s="331"/>
      <c r="Y30" s="331"/>
      <c r="Z30" s="331"/>
      <c r="AA30" s="331"/>
      <c r="AB30" s="331"/>
      <c r="AC30" s="331"/>
      <c r="AD30" s="331"/>
      <c r="AE30" s="331"/>
      <c r="AF30" s="39"/>
      <c r="AG30" s="39"/>
      <c r="AH30" s="39"/>
      <c r="AI30" s="39"/>
      <c r="AJ30" s="39"/>
      <c r="AK30" s="332">
        <v>0</v>
      </c>
      <c r="AL30" s="331"/>
      <c r="AM30" s="331"/>
      <c r="AN30" s="331"/>
      <c r="AO30" s="331"/>
      <c r="AP30" s="39"/>
      <c r="AQ30" s="41"/>
    </row>
    <row r="31" spans="2:71" s="1" customFormat="1" ht="6.95" customHeigh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6"/>
    </row>
    <row r="32" spans="2:71" s="1" customFormat="1" ht="25.9" customHeight="1" x14ac:dyDescent="0.3">
      <c r="B32" s="32"/>
      <c r="C32" s="42"/>
      <c r="D32" s="43" t="s">
        <v>47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5" t="s">
        <v>48</v>
      </c>
      <c r="U32" s="44"/>
      <c r="V32" s="44"/>
      <c r="W32" s="44"/>
      <c r="X32" s="333" t="s">
        <v>49</v>
      </c>
      <c r="Y32" s="334"/>
      <c r="Z32" s="334"/>
      <c r="AA32" s="334"/>
      <c r="AB32" s="334"/>
      <c r="AC32" s="44"/>
      <c r="AD32" s="44"/>
      <c r="AE32" s="44"/>
      <c r="AF32" s="44"/>
      <c r="AG32" s="44"/>
      <c r="AH32" s="44"/>
      <c r="AI32" s="44"/>
      <c r="AJ32" s="44"/>
      <c r="AK32" s="335">
        <f>SUM(AK23:AK30)</f>
        <v>0</v>
      </c>
      <c r="AL32" s="334"/>
      <c r="AM32" s="334"/>
      <c r="AN32" s="334"/>
      <c r="AO32" s="336"/>
      <c r="AP32" s="42"/>
      <c r="AQ32" s="46"/>
    </row>
    <row r="33" spans="2:56" s="1" customFormat="1" ht="6.95" customHeight="1" x14ac:dyDescent="0.3"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6"/>
    </row>
    <row r="34" spans="2:56" s="1" customFormat="1" ht="6.95" customHeight="1" x14ac:dyDescent="0.3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9"/>
    </row>
    <row r="38" spans="2:56" s="1" customFormat="1" ht="6.95" customHeight="1" x14ac:dyDescent="0.3"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32"/>
    </row>
    <row r="39" spans="2:56" s="1" customFormat="1" ht="36.950000000000003" customHeight="1" x14ac:dyDescent="0.3">
      <c r="B39" s="32"/>
      <c r="C39" s="52" t="s">
        <v>50</v>
      </c>
      <c r="AR39" s="32"/>
    </row>
    <row r="40" spans="2:56" s="1" customFormat="1" ht="6.95" customHeight="1" x14ac:dyDescent="0.3">
      <c r="B40" s="32"/>
      <c r="AR40" s="32"/>
    </row>
    <row r="41" spans="2:56" s="3" customFormat="1" ht="14.45" customHeight="1" x14ac:dyDescent="0.3">
      <c r="B41" s="53"/>
      <c r="C41" s="54" t="s">
        <v>13</v>
      </c>
      <c r="L41" s="3" t="str">
        <f>K5</f>
        <v>2016</v>
      </c>
      <c r="AR41" s="53"/>
    </row>
    <row r="42" spans="2:56" s="4" customFormat="1" ht="36.950000000000003" customHeight="1" x14ac:dyDescent="0.3">
      <c r="B42" s="55"/>
      <c r="C42" s="56" t="s">
        <v>15</v>
      </c>
      <c r="L42" s="315" t="str">
        <f>K6</f>
        <v>SOUP Jílové - dílna kuchyň</v>
      </c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R42" s="55"/>
    </row>
    <row r="43" spans="2:56" s="1" customFormat="1" ht="6.95" customHeight="1" x14ac:dyDescent="0.3">
      <c r="B43" s="32"/>
      <c r="AR43" s="32"/>
    </row>
    <row r="44" spans="2:56" s="1" customFormat="1" ht="15" x14ac:dyDescent="0.3">
      <c r="B44" s="32"/>
      <c r="C44" s="54" t="s">
        <v>21</v>
      </c>
      <c r="L44" s="57" t="str">
        <f>IF(K8="","",K8)</f>
        <v>Jílové u Prahy</v>
      </c>
      <c r="AI44" s="54" t="s">
        <v>23</v>
      </c>
      <c r="AM44" s="317" t="str">
        <f>IF(AN8= "","",AN8)</f>
        <v>5. 9. 2016</v>
      </c>
      <c r="AN44" s="318"/>
      <c r="AR44" s="32"/>
    </row>
    <row r="45" spans="2:56" s="1" customFormat="1" ht="6.95" customHeight="1" x14ac:dyDescent="0.3">
      <c r="B45" s="32"/>
      <c r="AR45" s="32"/>
    </row>
    <row r="46" spans="2:56" s="1" customFormat="1" ht="15" x14ac:dyDescent="0.3">
      <c r="B46" s="32"/>
      <c r="C46" s="54" t="s">
        <v>27</v>
      </c>
      <c r="L46" s="3" t="str">
        <f>IF(E11= "","",E11)</f>
        <v>SOUp, Šenflukova 220, Jílove u Prahy</v>
      </c>
      <c r="AI46" s="54" t="s">
        <v>33</v>
      </c>
      <c r="AM46" s="319" t="str">
        <f>IF(E17="","",E17)</f>
        <v>Ing. Jan Suk, EREKTA</v>
      </c>
      <c r="AN46" s="318"/>
      <c r="AO46" s="318"/>
      <c r="AP46" s="318"/>
      <c r="AR46" s="32"/>
      <c r="AS46" s="322" t="s">
        <v>51</v>
      </c>
      <c r="AT46" s="323"/>
      <c r="AU46" s="59"/>
      <c r="AV46" s="59"/>
      <c r="AW46" s="59"/>
      <c r="AX46" s="59"/>
      <c r="AY46" s="59"/>
      <c r="AZ46" s="59"/>
      <c r="BA46" s="59"/>
      <c r="BB46" s="59"/>
      <c r="BC46" s="59"/>
      <c r="BD46" s="60"/>
    </row>
    <row r="47" spans="2:56" s="1" customFormat="1" ht="15" x14ac:dyDescent="0.3">
      <c r="B47" s="32"/>
      <c r="C47" s="54" t="s">
        <v>31</v>
      </c>
      <c r="L47" s="3" t="str">
        <f>IF(E14="","",E14)</f>
        <v xml:space="preserve"> </v>
      </c>
      <c r="AR47" s="32"/>
      <c r="AS47" s="324"/>
      <c r="AT47" s="325"/>
      <c r="AU47" s="33"/>
      <c r="AV47" s="33"/>
      <c r="AW47" s="33"/>
      <c r="AX47" s="33"/>
      <c r="AY47" s="33"/>
      <c r="AZ47" s="33"/>
      <c r="BA47" s="33"/>
      <c r="BB47" s="33"/>
      <c r="BC47" s="33"/>
      <c r="BD47" s="62"/>
    </row>
    <row r="48" spans="2:56" s="1" customFormat="1" ht="10.9" customHeight="1" x14ac:dyDescent="0.3">
      <c r="B48" s="32"/>
      <c r="AR48" s="32"/>
      <c r="AS48" s="324"/>
      <c r="AT48" s="325"/>
      <c r="AU48" s="33"/>
      <c r="AV48" s="33"/>
      <c r="AW48" s="33"/>
      <c r="AX48" s="33"/>
      <c r="AY48" s="33"/>
      <c r="AZ48" s="33"/>
      <c r="BA48" s="33"/>
      <c r="BB48" s="33"/>
      <c r="BC48" s="33"/>
      <c r="BD48" s="62"/>
    </row>
    <row r="49" spans="1:91" s="1" customFormat="1" ht="29.25" customHeight="1" x14ac:dyDescent="0.3">
      <c r="B49" s="32"/>
      <c r="C49" s="326" t="s">
        <v>52</v>
      </c>
      <c r="D49" s="327"/>
      <c r="E49" s="327"/>
      <c r="F49" s="327"/>
      <c r="G49" s="327"/>
      <c r="H49" s="63"/>
      <c r="I49" s="328" t="s">
        <v>53</v>
      </c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9" t="s">
        <v>54</v>
      </c>
      <c r="AH49" s="327"/>
      <c r="AI49" s="327"/>
      <c r="AJ49" s="327"/>
      <c r="AK49" s="327"/>
      <c r="AL49" s="327"/>
      <c r="AM49" s="327"/>
      <c r="AN49" s="328" t="s">
        <v>55</v>
      </c>
      <c r="AO49" s="327"/>
      <c r="AP49" s="327"/>
      <c r="AQ49" s="64" t="s">
        <v>56</v>
      </c>
      <c r="AR49" s="32"/>
      <c r="AS49" s="65" t="s">
        <v>57</v>
      </c>
      <c r="AT49" s="66" t="s">
        <v>58</v>
      </c>
      <c r="AU49" s="66" t="s">
        <v>59</v>
      </c>
      <c r="AV49" s="66" t="s">
        <v>60</v>
      </c>
      <c r="AW49" s="66" t="s">
        <v>61</v>
      </c>
      <c r="AX49" s="66" t="s">
        <v>62</v>
      </c>
      <c r="AY49" s="66" t="s">
        <v>63</v>
      </c>
      <c r="AZ49" s="66" t="s">
        <v>64</v>
      </c>
      <c r="BA49" s="66" t="s">
        <v>65</v>
      </c>
      <c r="BB49" s="66" t="s">
        <v>66</v>
      </c>
      <c r="BC49" s="66" t="s">
        <v>67</v>
      </c>
      <c r="BD49" s="67" t="s">
        <v>68</v>
      </c>
    </row>
    <row r="50" spans="1:91" s="1" customFormat="1" ht="10.9" customHeight="1" x14ac:dyDescent="0.3">
      <c r="B50" s="32"/>
      <c r="AR50" s="32"/>
      <c r="AS50" s="68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60"/>
    </row>
    <row r="51" spans="1:91" s="4" customFormat="1" ht="32.450000000000003" customHeight="1" x14ac:dyDescent="0.3">
      <c r="B51" s="55"/>
      <c r="C51" s="69" t="s">
        <v>69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306">
        <f>ROUND(AG52+SUM(AG59:AG60),2)</f>
        <v>0</v>
      </c>
      <c r="AH51" s="306"/>
      <c r="AI51" s="306"/>
      <c r="AJ51" s="306"/>
      <c r="AK51" s="306"/>
      <c r="AL51" s="306"/>
      <c r="AM51" s="306"/>
      <c r="AN51" s="307">
        <f t="shared" ref="AN51:AN60" si="0">SUM(AG51,AT51)</f>
        <v>0</v>
      </c>
      <c r="AO51" s="307"/>
      <c r="AP51" s="307"/>
      <c r="AQ51" s="71" t="s">
        <v>3</v>
      </c>
      <c r="AR51" s="55"/>
      <c r="AS51" s="72">
        <f>ROUND(AS52+SUM(AS59:AS60),2)</f>
        <v>0</v>
      </c>
      <c r="AT51" s="73">
        <f t="shared" ref="AT51:AT60" si="1">ROUND(SUM(AV51:AW51),2)</f>
        <v>0</v>
      </c>
      <c r="AU51" s="74">
        <f>ROUND(AU52+SUM(AU59:AU60),5)</f>
        <v>1343.53343</v>
      </c>
      <c r="AV51" s="73">
        <f>ROUND(AZ51*L26,2)</f>
        <v>0</v>
      </c>
      <c r="AW51" s="73">
        <f>ROUND(BA51*L27,2)</f>
        <v>0</v>
      </c>
      <c r="AX51" s="73">
        <f>ROUND(BB51*L26,2)</f>
        <v>0</v>
      </c>
      <c r="AY51" s="73">
        <f>ROUND(BC51*L27,2)</f>
        <v>0</v>
      </c>
      <c r="AZ51" s="73">
        <f>ROUND(AZ52+SUM(AZ59:AZ60),2)</f>
        <v>0</v>
      </c>
      <c r="BA51" s="73">
        <f>ROUND(BA52+SUM(BA59:BA60),2)</f>
        <v>0</v>
      </c>
      <c r="BB51" s="73">
        <f>ROUND(BB52+SUM(BB59:BB60),2)</f>
        <v>0</v>
      </c>
      <c r="BC51" s="73">
        <f>ROUND(BC52+SUM(BC59:BC60),2)</f>
        <v>0</v>
      </c>
      <c r="BD51" s="75">
        <f>ROUND(BD52+SUM(BD59:BD60),2)</f>
        <v>0</v>
      </c>
      <c r="BS51" s="56" t="s">
        <v>70</v>
      </c>
      <c r="BT51" s="56" t="s">
        <v>71</v>
      </c>
      <c r="BU51" s="76" t="s">
        <v>72</v>
      </c>
      <c r="BV51" s="56" t="s">
        <v>73</v>
      </c>
      <c r="BW51" s="56" t="s">
        <v>5</v>
      </c>
      <c r="BX51" s="56" t="s">
        <v>74</v>
      </c>
      <c r="CL51" s="56" t="s">
        <v>3</v>
      </c>
    </row>
    <row r="52" spans="1:91" s="5" customFormat="1" ht="22.5" customHeight="1" x14ac:dyDescent="0.3">
      <c r="B52" s="77"/>
      <c r="C52" s="78"/>
      <c r="D52" s="321" t="s">
        <v>75</v>
      </c>
      <c r="E52" s="311"/>
      <c r="F52" s="311"/>
      <c r="G52" s="311"/>
      <c r="H52" s="311"/>
      <c r="I52" s="79"/>
      <c r="J52" s="321" t="s">
        <v>76</v>
      </c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4">
        <f>ROUND(SUM(AG53:AG58),2)</f>
        <v>0</v>
      </c>
      <c r="AH52" s="311"/>
      <c r="AI52" s="311"/>
      <c r="AJ52" s="311"/>
      <c r="AK52" s="311"/>
      <c r="AL52" s="311"/>
      <c r="AM52" s="311"/>
      <c r="AN52" s="310">
        <f t="shared" si="0"/>
        <v>0</v>
      </c>
      <c r="AO52" s="311"/>
      <c r="AP52" s="311"/>
      <c r="AQ52" s="80" t="s">
        <v>77</v>
      </c>
      <c r="AR52" s="77"/>
      <c r="AS52" s="81">
        <f>ROUND(SUM(AS53:AS58),2)</f>
        <v>0</v>
      </c>
      <c r="AT52" s="82">
        <f t="shared" si="1"/>
        <v>0</v>
      </c>
      <c r="AU52" s="83">
        <f>ROUND(SUM(AU53:AU58),5)</f>
        <v>1343.53343</v>
      </c>
      <c r="AV52" s="82">
        <f>ROUND(AZ52*L26,2)</f>
        <v>0</v>
      </c>
      <c r="AW52" s="82">
        <f>ROUND(BA52*L27,2)</f>
        <v>0</v>
      </c>
      <c r="AX52" s="82">
        <f>ROUND(BB52*L26,2)</f>
        <v>0</v>
      </c>
      <c r="AY52" s="82">
        <f>ROUND(BC52*L27,2)</f>
        <v>0</v>
      </c>
      <c r="AZ52" s="82">
        <f>ROUND(SUM(AZ53:AZ58),2)</f>
        <v>0</v>
      </c>
      <c r="BA52" s="82">
        <f>ROUND(SUM(BA53:BA58),2)</f>
        <v>0</v>
      </c>
      <c r="BB52" s="82">
        <f>ROUND(SUM(BB53:BB58),2)</f>
        <v>0</v>
      </c>
      <c r="BC52" s="82">
        <f>ROUND(SUM(BC53:BC58),2)</f>
        <v>0</v>
      </c>
      <c r="BD52" s="84">
        <f>ROUND(SUM(BD53:BD58),2)</f>
        <v>0</v>
      </c>
      <c r="BS52" s="85" t="s">
        <v>70</v>
      </c>
      <c r="BT52" s="85" t="s">
        <v>20</v>
      </c>
      <c r="BU52" s="85" t="s">
        <v>72</v>
      </c>
      <c r="BV52" s="85" t="s">
        <v>73</v>
      </c>
      <c r="BW52" s="85" t="s">
        <v>78</v>
      </c>
      <c r="BX52" s="85" t="s">
        <v>5</v>
      </c>
      <c r="CL52" s="85" t="s">
        <v>3</v>
      </c>
      <c r="CM52" s="85" t="s">
        <v>79</v>
      </c>
    </row>
    <row r="53" spans="1:91" s="6" customFormat="1" ht="22.5" customHeight="1" x14ac:dyDescent="0.3">
      <c r="A53" s="220" t="s">
        <v>1847</v>
      </c>
      <c r="B53" s="86"/>
      <c r="C53" s="9"/>
      <c r="D53" s="9"/>
      <c r="E53" s="320" t="s">
        <v>80</v>
      </c>
      <c r="F53" s="313"/>
      <c r="G53" s="313"/>
      <c r="H53" s="313"/>
      <c r="I53" s="313"/>
      <c r="J53" s="9"/>
      <c r="K53" s="320" t="s">
        <v>81</v>
      </c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2">
        <f>'D1_01_1 - Stavební'!J29</f>
        <v>0</v>
      </c>
      <c r="AH53" s="313"/>
      <c r="AI53" s="313"/>
      <c r="AJ53" s="313"/>
      <c r="AK53" s="313"/>
      <c r="AL53" s="313"/>
      <c r="AM53" s="313"/>
      <c r="AN53" s="312">
        <f t="shared" si="0"/>
        <v>0</v>
      </c>
      <c r="AO53" s="313"/>
      <c r="AP53" s="313"/>
      <c r="AQ53" s="87" t="s">
        <v>82</v>
      </c>
      <c r="AR53" s="86"/>
      <c r="AS53" s="88">
        <v>0</v>
      </c>
      <c r="AT53" s="89">
        <f t="shared" si="1"/>
        <v>0</v>
      </c>
      <c r="AU53" s="90">
        <f>'D1_01_1 - Stavební'!P110</f>
        <v>810.14256599999999</v>
      </c>
      <c r="AV53" s="89">
        <f>'D1_01_1 - Stavební'!J32</f>
        <v>0</v>
      </c>
      <c r="AW53" s="89">
        <f>'D1_01_1 - Stavební'!J33</f>
        <v>0</v>
      </c>
      <c r="AX53" s="89">
        <f>'D1_01_1 - Stavební'!J34</f>
        <v>0</v>
      </c>
      <c r="AY53" s="89">
        <f>'D1_01_1 - Stavební'!J35</f>
        <v>0</v>
      </c>
      <c r="AZ53" s="89">
        <f>'D1_01_1 - Stavební'!F32</f>
        <v>0</v>
      </c>
      <c r="BA53" s="89">
        <f>'D1_01_1 - Stavební'!F33</f>
        <v>0</v>
      </c>
      <c r="BB53" s="89">
        <f>'D1_01_1 - Stavební'!F34</f>
        <v>0</v>
      </c>
      <c r="BC53" s="89">
        <f>'D1_01_1 - Stavební'!F35</f>
        <v>0</v>
      </c>
      <c r="BD53" s="91">
        <f>'D1_01_1 - Stavební'!F36</f>
        <v>0</v>
      </c>
      <c r="BT53" s="92" t="s">
        <v>79</v>
      </c>
      <c r="BV53" s="92" t="s">
        <v>73</v>
      </c>
      <c r="BW53" s="92" t="s">
        <v>83</v>
      </c>
      <c r="BX53" s="92" t="s">
        <v>78</v>
      </c>
      <c r="CL53" s="92" t="s">
        <v>3</v>
      </c>
    </row>
    <row r="54" spans="1:91" s="6" customFormat="1" ht="22.5" customHeight="1" x14ac:dyDescent="0.3">
      <c r="A54" s="220" t="s">
        <v>1847</v>
      </c>
      <c r="B54" s="86"/>
      <c r="C54" s="9"/>
      <c r="D54" s="9"/>
      <c r="E54" s="320" t="s">
        <v>84</v>
      </c>
      <c r="F54" s="313"/>
      <c r="G54" s="313"/>
      <c r="H54" s="313"/>
      <c r="I54" s="313"/>
      <c r="J54" s="9"/>
      <c r="K54" s="320" t="s">
        <v>85</v>
      </c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2">
        <f>'D1_01_3 - Požárně bezpečn...'!J29</f>
        <v>0</v>
      </c>
      <c r="AH54" s="313"/>
      <c r="AI54" s="313"/>
      <c r="AJ54" s="313"/>
      <c r="AK54" s="313"/>
      <c r="AL54" s="313"/>
      <c r="AM54" s="313"/>
      <c r="AN54" s="312">
        <f t="shared" si="0"/>
        <v>0</v>
      </c>
      <c r="AO54" s="313"/>
      <c r="AP54" s="313"/>
      <c r="AQ54" s="87" t="s">
        <v>82</v>
      </c>
      <c r="AR54" s="86"/>
      <c r="AS54" s="88">
        <v>0</v>
      </c>
      <c r="AT54" s="89">
        <f t="shared" si="1"/>
        <v>0</v>
      </c>
      <c r="AU54" s="90">
        <f>'D1_01_3 - Požárně bezpečn...'!P86</f>
        <v>1.155</v>
      </c>
      <c r="AV54" s="89">
        <f>'D1_01_3 - Požárně bezpečn...'!J32</f>
        <v>0</v>
      </c>
      <c r="AW54" s="89">
        <f>'D1_01_3 - Požárně bezpečn...'!J33</f>
        <v>0</v>
      </c>
      <c r="AX54" s="89">
        <f>'D1_01_3 - Požárně bezpečn...'!J34</f>
        <v>0</v>
      </c>
      <c r="AY54" s="89">
        <f>'D1_01_3 - Požárně bezpečn...'!J35</f>
        <v>0</v>
      </c>
      <c r="AZ54" s="89">
        <f>'D1_01_3 - Požárně bezpečn...'!F32</f>
        <v>0</v>
      </c>
      <c r="BA54" s="89">
        <f>'D1_01_3 - Požárně bezpečn...'!F33</f>
        <v>0</v>
      </c>
      <c r="BB54" s="89">
        <f>'D1_01_3 - Požárně bezpečn...'!F34</f>
        <v>0</v>
      </c>
      <c r="BC54" s="89">
        <f>'D1_01_3 - Požárně bezpečn...'!F35</f>
        <v>0</v>
      </c>
      <c r="BD54" s="91">
        <f>'D1_01_3 - Požárně bezpečn...'!F36</f>
        <v>0</v>
      </c>
      <c r="BT54" s="92" t="s">
        <v>79</v>
      </c>
      <c r="BV54" s="92" t="s">
        <v>73</v>
      </c>
      <c r="BW54" s="92" t="s">
        <v>86</v>
      </c>
      <c r="BX54" s="92" t="s">
        <v>78</v>
      </c>
      <c r="CL54" s="92" t="s">
        <v>3</v>
      </c>
    </row>
    <row r="55" spans="1:91" s="6" customFormat="1" ht="22.5" customHeight="1" x14ac:dyDescent="0.3">
      <c r="A55" s="220" t="s">
        <v>1847</v>
      </c>
      <c r="B55" s="86"/>
      <c r="C55" s="9"/>
      <c r="D55" s="9"/>
      <c r="E55" s="320" t="s">
        <v>87</v>
      </c>
      <c r="F55" s="313"/>
      <c r="G55" s="313"/>
      <c r="H55" s="313"/>
      <c r="I55" s="313"/>
      <c r="J55" s="9"/>
      <c r="K55" s="320" t="s">
        <v>88</v>
      </c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2">
        <f>'D1_01_4a - Vytápění'!J29</f>
        <v>0</v>
      </c>
      <c r="AH55" s="313"/>
      <c r="AI55" s="313"/>
      <c r="AJ55" s="313"/>
      <c r="AK55" s="313"/>
      <c r="AL55" s="313"/>
      <c r="AM55" s="313"/>
      <c r="AN55" s="312">
        <f t="shared" si="0"/>
        <v>0</v>
      </c>
      <c r="AO55" s="313"/>
      <c r="AP55" s="313"/>
      <c r="AQ55" s="87" t="s">
        <v>82</v>
      </c>
      <c r="AR55" s="86"/>
      <c r="AS55" s="88">
        <v>0</v>
      </c>
      <c r="AT55" s="89">
        <f t="shared" si="1"/>
        <v>0</v>
      </c>
      <c r="AU55" s="90">
        <f>'D1_01_4a - Vytápění'!P89</f>
        <v>45.686518000000007</v>
      </c>
      <c r="AV55" s="89">
        <f>'D1_01_4a - Vytápění'!J32</f>
        <v>0</v>
      </c>
      <c r="AW55" s="89">
        <f>'D1_01_4a - Vytápění'!J33</f>
        <v>0</v>
      </c>
      <c r="AX55" s="89">
        <f>'D1_01_4a - Vytápění'!J34</f>
        <v>0</v>
      </c>
      <c r="AY55" s="89">
        <f>'D1_01_4a - Vytápění'!J35</f>
        <v>0</v>
      </c>
      <c r="AZ55" s="89">
        <f>'D1_01_4a - Vytápění'!F32</f>
        <v>0</v>
      </c>
      <c r="BA55" s="89">
        <f>'D1_01_4a - Vytápění'!F33</f>
        <v>0</v>
      </c>
      <c r="BB55" s="89">
        <f>'D1_01_4a - Vytápění'!F34</f>
        <v>0</v>
      </c>
      <c r="BC55" s="89">
        <f>'D1_01_4a - Vytápění'!F35</f>
        <v>0</v>
      </c>
      <c r="BD55" s="91">
        <f>'D1_01_4a - Vytápění'!F36</f>
        <v>0</v>
      </c>
      <c r="BT55" s="92" t="s">
        <v>79</v>
      </c>
      <c r="BV55" s="92" t="s">
        <v>73</v>
      </c>
      <c r="BW55" s="92" t="s">
        <v>89</v>
      </c>
      <c r="BX55" s="92" t="s">
        <v>78</v>
      </c>
      <c r="CL55" s="92" t="s">
        <v>3</v>
      </c>
    </row>
    <row r="56" spans="1:91" s="6" customFormat="1" ht="22.5" customHeight="1" x14ac:dyDescent="0.3">
      <c r="A56" s="220" t="s">
        <v>1847</v>
      </c>
      <c r="B56" s="86"/>
      <c r="C56" s="9"/>
      <c r="D56" s="9"/>
      <c r="E56" s="320" t="s">
        <v>90</v>
      </c>
      <c r="F56" s="313"/>
      <c r="G56" s="313"/>
      <c r="H56" s="313"/>
      <c r="I56" s="313"/>
      <c r="J56" s="9"/>
      <c r="K56" s="320" t="s">
        <v>91</v>
      </c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2">
        <f>'D1_01_4c - Vzduchotechnika'!J29</f>
        <v>0</v>
      </c>
      <c r="AH56" s="313"/>
      <c r="AI56" s="313"/>
      <c r="AJ56" s="313"/>
      <c r="AK56" s="313"/>
      <c r="AL56" s="313"/>
      <c r="AM56" s="313"/>
      <c r="AN56" s="312">
        <f t="shared" si="0"/>
        <v>0</v>
      </c>
      <c r="AO56" s="313"/>
      <c r="AP56" s="313"/>
      <c r="AQ56" s="87" t="s">
        <v>82</v>
      </c>
      <c r="AR56" s="86"/>
      <c r="AS56" s="88">
        <v>0</v>
      </c>
      <c r="AT56" s="89">
        <f t="shared" si="1"/>
        <v>0</v>
      </c>
      <c r="AU56" s="90">
        <f>'D1_01_4c - Vzduchotechnika'!P84</f>
        <v>0</v>
      </c>
      <c r="AV56" s="89">
        <f>'D1_01_4c - Vzduchotechnika'!J32</f>
        <v>0</v>
      </c>
      <c r="AW56" s="89">
        <f>'D1_01_4c - Vzduchotechnika'!J33</f>
        <v>0</v>
      </c>
      <c r="AX56" s="89">
        <f>'D1_01_4c - Vzduchotechnika'!J34</f>
        <v>0</v>
      </c>
      <c r="AY56" s="89">
        <f>'D1_01_4c - Vzduchotechnika'!J35</f>
        <v>0</v>
      </c>
      <c r="AZ56" s="89">
        <f>'D1_01_4c - Vzduchotechnika'!F32</f>
        <v>0</v>
      </c>
      <c r="BA56" s="89">
        <f>'D1_01_4c - Vzduchotechnika'!F33</f>
        <v>0</v>
      </c>
      <c r="BB56" s="89">
        <f>'D1_01_4c - Vzduchotechnika'!F34</f>
        <v>0</v>
      </c>
      <c r="BC56" s="89">
        <f>'D1_01_4c - Vzduchotechnika'!F35</f>
        <v>0</v>
      </c>
      <c r="BD56" s="91">
        <f>'D1_01_4c - Vzduchotechnika'!F36</f>
        <v>0</v>
      </c>
      <c r="BT56" s="92" t="s">
        <v>79</v>
      </c>
      <c r="BV56" s="92" t="s">
        <v>73</v>
      </c>
      <c r="BW56" s="92" t="s">
        <v>92</v>
      </c>
      <c r="BX56" s="92" t="s">
        <v>78</v>
      </c>
      <c r="CL56" s="92" t="s">
        <v>3</v>
      </c>
    </row>
    <row r="57" spans="1:91" s="6" customFormat="1" ht="22.5" customHeight="1" x14ac:dyDescent="0.3">
      <c r="A57" s="220" t="s">
        <v>1847</v>
      </c>
      <c r="B57" s="86"/>
      <c r="C57" s="9"/>
      <c r="D57" s="9"/>
      <c r="E57" s="320" t="s">
        <v>93</v>
      </c>
      <c r="F57" s="313"/>
      <c r="G57" s="313"/>
      <c r="H57" s="313"/>
      <c r="I57" s="313"/>
      <c r="J57" s="9"/>
      <c r="K57" s="320" t="s">
        <v>94</v>
      </c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2">
        <f>'D1_01_4e - Zdravotně tech...'!J29</f>
        <v>0</v>
      </c>
      <c r="AH57" s="313"/>
      <c r="AI57" s="313"/>
      <c r="AJ57" s="313"/>
      <c r="AK57" s="313"/>
      <c r="AL57" s="313"/>
      <c r="AM57" s="313"/>
      <c r="AN57" s="312">
        <f t="shared" si="0"/>
        <v>0</v>
      </c>
      <c r="AO57" s="313"/>
      <c r="AP57" s="313"/>
      <c r="AQ57" s="87" t="s">
        <v>82</v>
      </c>
      <c r="AR57" s="86"/>
      <c r="AS57" s="88">
        <v>0</v>
      </c>
      <c r="AT57" s="89">
        <f t="shared" si="1"/>
        <v>0</v>
      </c>
      <c r="AU57" s="90">
        <f>'D1_01_4e - Zdravotně tech...'!P88</f>
        <v>223.69029999999998</v>
      </c>
      <c r="AV57" s="89">
        <f>'D1_01_4e - Zdravotně tech...'!J32</f>
        <v>0</v>
      </c>
      <c r="AW57" s="89">
        <f>'D1_01_4e - Zdravotně tech...'!J33</f>
        <v>0</v>
      </c>
      <c r="AX57" s="89">
        <f>'D1_01_4e - Zdravotně tech...'!J34</f>
        <v>0</v>
      </c>
      <c r="AY57" s="89">
        <f>'D1_01_4e - Zdravotně tech...'!J35</f>
        <v>0</v>
      </c>
      <c r="AZ57" s="89">
        <f>'D1_01_4e - Zdravotně tech...'!F32</f>
        <v>0</v>
      </c>
      <c r="BA57" s="89">
        <f>'D1_01_4e - Zdravotně tech...'!F33</f>
        <v>0</v>
      </c>
      <c r="BB57" s="89">
        <f>'D1_01_4e - Zdravotně tech...'!F34</f>
        <v>0</v>
      </c>
      <c r="BC57" s="89">
        <f>'D1_01_4e - Zdravotně tech...'!F35</f>
        <v>0</v>
      </c>
      <c r="BD57" s="91">
        <f>'D1_01_4e - Zdravotně tech...'!F36</f>
        <v>0</v>
      </c>
      <c r="BT57" s="92" t="s">
        <v>79</v>
      </c>
      <c r="BV57" s="92" t="s">
        <v>73</v>
      </c>
      <c r="BW57" s="92" t="s">
        <v>95</v>
      </c>
      <c r="BX57" s="92" t="s">
        <v>78</v>
      </c>
      <c r="CL57" s="92" t="s">
        <v>3</v>
      </c>
    </row>
    <row r="58" spans="1:91" s="6" customFormat="1" ht="22.5" customHeight="1" x14ac:dyDescent="0.3">
      <c r="A58" s="220" t="s">
        <v>1847</v>
      </c>
      <c r="B58" s="86"/>
      <c r="C58" s="9"/>
      <c r="D58" s="9"/>
      <c r="E58" s="320" t="s">
        <v>96</v>
      </c>
      <c r="F58" s="313"/>
      <c r="G58" s="313"/>
      <c r="H58" s="313"/>
      <c r="I58" s="313"/>
      <c r="J58" s="9"/>
      <c r="K58" s="320" t="s">
        <v>97</v>
      </c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2">
        <f>'D1_01_4g - Silnoproudá el...'!J29</f>
        <v>0</v>
      </c>
      <c r="AH58" s="313"/>
      <c r="AI58" s="313"/>
      <c r="AJ58" s="313"/>
      <c r="AK58" s="313"/>
      <c r="AL58" s="313"/>
      <c r="AM58" s="313"/>
      <c r="AN58" s="312">
        <f t="shared" si="0"/>
        <v>0</v>
      </c>
      <c r="AO58" s="313"/>
      <c r="AP58" s="313"/>
      <c r="AQ58" s="87" t="s">
        <v>82</v>
      </c>
      <c r="AR58" s="86"/>
      <c r="AS58" s="88">
        <v>0</v>
      </c>
      <c r="AT58" s="89">
        <f t="shared" si="1"/>
        <v>0</v>
      </c>
      <c r="AU58" s="90">
        <f>'D1_01_4g - Silnoproudá el...'!P82</f>
        <v>262.85904599999998</v>
      </c>
      <c r="AV58" s="89">
        <f>'D1_01_4g - Silnoproudá el...'!J32</f>
        <v>0</v>
      </c>
      <c r="AW58" s="89">
        <f>'D1_01_4g - Silnoproudá el...'!J33</f>
        <v>0</v>
      </c>
      <c r="AX58" s="89">
        <f>'D1_01_4g - Silnoproudá el...'!J34</f>
        <v>0</v>
      </c>
      <c r="AY58" s="89">
        <f>'D1_01_4g - Silnoproudá el...'!J35</f>
        <v>0</v>
      </c>
      <c r="AZ58" s="89">
        <f>'D1_01_4g - Silnoproudá el...'!F32</f>
        <v>0</v>
      </c>
      <c r="BA58" s="89">
        <f>'D1_01_4g - Silnoproudá el...'!F33</f>
        <v>0</v>
      </c>
      <c r="BB58" s="89">
        <f>'D1_01_4g - Silnoproudá el...'!F34</f>
        <v>0</v>
      </c>
      <c r="BC58" s="89">
        <f>'D1_01_4g - Silnoproudá el...'!F35</f>
        <v>0</v>
      </c>
      <c r="BD58" s="91">
        <f>'D1_01_4g - Silnoproudá el...'!F36</f>
        <v>0</v>
      </c>
      <c r="BT58" s="92" t="s">
        <v>79</v>
      </c>
      <c r="BV58" s="92" t="s">
        <v>73</v>
      </c>
      <c r="BW58" s="92" t="s">
        <v>98</v>
      </c>
      <c r="BX58" s="92" t="s">
        <v>78</v>
      </c>
      <c r="CL58" s="92" t="s">
        <v>3</v>
      </c>
    </row>
    <row r="59" spans="1:91" s="5" customFormat="1" ht="22.5" customHeight="1" x14ac:dyDescent="0.3">
      <c r="A59" s="220" t="s">
        <v>1847</v>
      </c>
      <c r="B59" s="77"/>
      <c r="C59" s="78"/>
      <c r="D59" s="321" t="s">
        <v>99</v>
      </c>
      <c r="E59" s="311"/>
      <c r="F59" s="311"/>
      <c r="G59" s="311"/>
      <c r="H59" s="311"/>
      <c r="I59" s="79"/>
      <c r="J59" s="321" t="s">
        <v>100</v>
      </c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311"/>
      <c r="AB59" s="311"/>
      <c r="AC59" s="311"/>
      <c r="AD59" s="311"/>
      <c r="AE59" s="311"/>
      <c r="AF59" s="311"/>
      <c r="AG59" s="310">
        <f>'OVN - Ostatní a vedlejší ...'!J27</f>
        <v>0</v>
      </c>
      <c r="AH59" s="311"/>
      <c r="AI59" s="311"/>
      <c r="AJ59" s="311"/>
      <c r="AK59" s="311"/>
      <c r="AL59" s="311"/>
      <c r="AM59" s="311"/>
      <c r="AN59" s="310">
        <f t="shared" si="0"/>
        <v>0</v>
      </c>
      <c r="AO59" s="311"/>
      <c r="AP59" s="311"/>
      <c r="AQ59" s="80" t="s">
        <v>101</v>
      </c>
      <c r="AR59" s="77"/>
      <c r="AS59" s="81">
        <v>0</v>
      </c>
      <c r="AT59" s="82">
        <f t="shared" si="1"/>
        <v>0</v>
      </c>
      <c r="AU59" s="83">
        <f>'OVN - Ostatní a vedlejší ...'!P81</f>
        <v>0</v>
      </c>
      <c r="AV59" s="82">
        <f>'OVN - Ostatní a vedlejší ...'!J30</f>
        <v>0</v>
      </c>
      <c r="AW59" s="82">
        <f>'OVN - Ostatní a vedlejší ...'!J31</f>
        <v>0</v>
      </c>
      <c r="AX59" s="82">
        <f>'OVN - Ostatní a vedlejší ...'!J32</f>
        <v>0</v>
      </c>
      <c r="AY59" s="82">
        <f>'OVN - Ostatní a vedlejší ...'!J33</f>
        <v>0</v>
      </c>
      <c r="AZ59" s="82">
        <f>'OVN - Ostatní a vedlejší ...'!F30</f>
        <v>0</v>
      </c>
      <c r="BA59" s="82">
        <f>'OVN - Ostatní a vedlejší ...'!F31</f>
        <v>0</v>
      </c>
      <c r="BB59" s="82">
        <f>'OVN - Ostatní a vedlejší ...'!F32</f>
        <v>0</v>
      </c>
      <c r="BC59" s="82">
        <f>'OVN - Ostatní a vedlejší ...'!F33</f>
        <v>0</v>
      </c>
      <c r="BD59" s="84">
        <f>'OVN - Ostatní a vedlejší ...'!F34</f>
        <v>0</v>
      </c>
      <c r="BT59" s="85" t="s">
        <v>20</v>
      </c>
      <c r="BV59" s="85" t="s">
        <v>73</v>
      </c>
      <c r="BW59" s="85" t="s">
        <v>102</v>
      </c>
      <c r="BX59" s="85" t="s">
        <v>5</v>
      </c>
      <c r="CL59" s="85" t="s">
        <v>3</v>
      </c>
      <c r="CM59" s="85" t="s">
        <v>79</v>
      </c>
    </row>
    <row r="60" spans="1:91" s="5" customFormat="1" ht="22.5" customHeight="1" x14ac:dyDescent="0.3">
      <c r="A60" s="220" t="s">
        <v>1847</v>
      </c>
      <c r="B60" s="77"/>
      <c r="C60" s="78"/>
      <c r="D60" s="321" t="s">
        <v>103</v>
      </c>
      <c r="E60" s="311"/>
      <c r="F60" s="311"/>
      <c r="G60" s="311"/>
      <c r="H60" s="311"/>
      <c r="I60" s="79"/>
      <c r="J60" s="321" t="s">
        <v>104</v>
      </c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11"/>
      <c r="AA60" s="311"/>
      <c r="AB60" s="311"/>
      <c r="AC60" s="311"/>
      <c r="AD60" s="311"/>
      <c r="AE60" s="311"/>
      <c r="AF60" s="311"/>
      <c r="AG60" s="310">
        <f>'VA - Vedlejší aktivity'!J27</f>
        <v>0</v>
      </c>
      <c r="AH60" s="311"/>
      <c r="AI60" s="311"/>
      <c r="AJ60" s="311"/>
      <c r="AK60" s="311"/>
      <c r="AL60" s="311"/>
      <c r="AM60" s="311"/>
      <c r="AN60" s="310">
        <f t="shared" si="0"/>
        <v>0</v>
      </c>
      <c r="AO60" s="311"/>
      <c r="AP60" s="311"/>
      <c r="AQ60" s="80" t="s">
        <v>77</v>
      </c>
      <c r="AR60" s="77"/>
      <c r="AS60" s="93">
        <v>0</v>
      </c>
      <c r="AT60" s="94">
        <f t="shared" si="1"/>
        <v>0</v>
      </c>
      <c r="AU60" s="95">
        <f>'VA - Vedlejší aktivity'!P77</f>
        <v>0</v>
      </c>
      <c r="AV60" s="94">
        <f>'VA - Vedlejší aktivity'!J30</f>
        <v>0</v>
      </c>
      <c r="AW60" s="94">
        <f>'VA - Vedlejší aktivity'!J31</f>
        <v>0</v>
      </c>
      <c r="AX60" s="94">
        <f>'VA - Vedlejší aktivity'!J32</f>
        <v>0</v>
      </c>
      <c r="AY60" s="94">
        <f>'VA - Vedlejší aktivity'!J33</f>
        <v>0</v>
      </c>
      <c r="AZ60" s="94">
        <f>'VA - Vedlejší aktivity'!F30</f>
        <v>0</v>
      </c>
      <c r="BA60" s="94">
        <f>'VA - Vedlejší aktivity'!F31</f>
        <v>0</v>
      </c>
      <c r="BB60" s="94">
        <f>'VA - Vedlejší aktivity'!F32</f>
        <v>0</v>
      </c>
      <c r="BC60" s="94">
        <f>'VA - Vedlejší aktivity'!F33</f>
        <v>0</v>
      </c>
      <c r="BD60" s="96">
        <f>'VA - Vedlejší aktivity'!F34</f>
        <v>0</v>
      </c>
      <c r="BT60" s="85" t="s">
        <v>20</v>
      </c>
      <c r="BV60" s="85" t="s">
        <v>73</v>
      </c>
      <c r="BW60" s="85" t="s">
        <v>105</v>
      </c>
      <c r="BX60" s="85" t="s">
        <v>5</v>
      </c>
      <c r="CL60" s="85" t="s">
        <v>3</v>
      </c>
      <c r="CM60" s="85" t="s">
        <v>79</v>
      </c>
    </row>
    <row r="61" spans="1:91" s="1" customFormat="1" ht="30" customHeight="1" x14ac:dyDescent="0.3">
      <c r="B61" s="32"/>
      <c r="AR61" s="32"/>
    </row>
    <row r="62" spans="1:91" s="1" customFormat="1" ht="6.95" customHeight="1" x14ac:dyDescent="0.3"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32"/>
    </row>
  </sheetData>
  <mergeCells count="71">
    <mergeCell ref="K5:AO5"/>
    <mergeCell ref="K6:AO6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AS46:AT48"/>
    <mergeCell ref="C49:G49"/>
    <mergeCell ref="I49:AF49"/>
    <mergeCell ref="AG49:AM49"/>
    <mergeCell ref="AN49:AP49"/>
    <mergeCell ref="D52:H52"/>
    <mergeCell ref="J52:AF52"/>
    <mergeCell ref="AN53:AP53"/>
    <mergeCell ref="AG53:AM53"/>
    <mergeCell ref="E53:I53"/>
    <mergeCell ref="K53:AF53"/>
    <mergeCell ref="E54:I54"/>
    <mergeCell ref="K54:AF54"/>
    <mergeCell ref="AN55:AP55"/>
    <mergeCell ref="AG55:AM55"/>
    <mergeCell ref="E55:I55"/>
    <mergeCell ref="K55:AF55"/>
    <mergeCell ref="E56:I56"/>
    <mergeCell ref="K56:AF56"/>
    <mergeCell ref="AN57:AP57"/>
    <mergeCell ref="AG57:AM57"/>
    <mergeCell ref="E57:I57"/>
    <mergeCell ref="K57:AF57"/>
    <mergeCell ref="E58:I58"/>
    <mergeCell ref="K58:AF58"/>
    <mergeCell ref="D59:H59"/>
    <mergeCell ref="J59:AF59"/>
    <mergeCell ref="AN60:AP60"/>
    <mergeCell ref="AG60:AM60"/>
    <mergeCell ref="D60:H60"/>
    <mergeCell ref="J60:AF60"/>
    <mergeCell ref="AG51:AM51"/>
    <mergeCell ref="AN51:AP51"/>
    <mergeCell ref="AR2:BE2"/>
    <mergeCell ref="AN59:AP59"/>
    <mergeCell ref="AG59:AM59"/>
    <mergeCell ref="AN58:AP58"/>
    <mergeCell ref="AG58:AM58"/>
    <mergeCell ref="AN56:AP56"/>
    <mergeCell ref="AG56:AM56"/>
    <mergeCell ref="AN54:AP54"/>
    <mergeCell ref="AG54:AM54"/>
    <mergeCell ref="AN52:AP52"/>
    <mergeCell ref="AG52:AM52"/>
    <mergeCell ref="L42:AO42"/>
    <mergeCell ref="AM44:AN44"/>
    <mergeCell ref="AM46:AP46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D1_01_1 - Stavební'!C2" tooltip="D1_01_1 - Stavební" display="/"/>
    <hyperlink ref="A54" location="'D1_01_3 - Požárně bezpečn...'!C2" tooltip="D1_01_3 - Požárně bezpečn..." display="/"/>
    <hyperlink ref="A55" location="'D1_01_4a - Vytápění'!C2" tooltip="D1_01_4a - Vytápění" display="/"/>
    <hyperlink ref="A56" location="'D1_01_4c - Vzduchotechnika'!C2" tooltip="D1_01_4c - Vzduchotechnika" display="/"/>
    <hyperlink ref="A57" location="'D1_01_4e - Zdravotně tech...'!C2" tooltip="D1_01_4e - Zdravotně tech..." display="/"/>
    <hyperlink ref="A58" location="'D1_01_4g - Silnoproudá el...'!C2" tooltip="D1_01_4g - Silnoproudá el..." display="/"/>
    <hyperlink ref="A59" location="'OVN - Ostatní a vedlejší ...'!C2" tooltip="OVN - Ostatní a vedlejší ..." display="/"/>
    <hyperlink ref="A60" location="'VA - Vedlejší aktivity'!C2" tooltip="VA - Vedlejší aktivity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5"/>
  <sheetViews>
    <sheetView showGridLines="0" workbookViewId="0">
      <pane ySplit="1" topLeftCell="A501" activePane="bottomLeft" state="frozen"/>
      <selection pane="bottomLeft" activeCell="J537" sqref="J53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1848</v>
      </c>
      <c r="G1" s="344" t="s">
        <v>1849</v>
      </c>
      <c r="H1" s="344"/>
      <c r="I1" s="223"/>
      <c r="J1" s="221" t="s">
        <v>1850</v>
      </c>
      <c r="K1" s="224" t="s">
        <v>106</v>
      </c>
      <c r="L1" s="221" t="s">
        <v>1851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08" t="s">
        <v>6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83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1"/>
      <c r="AT3" s="18" t="s">
        <v>79</v>
      </c>
    </row>
    <row r="4" spans="1:70" ht="36.950000000000003" customHeight="1" x14ac:dyDescent="0.3">
      <c r="B4" s="22"/>
      <c r="C4" s="23"/>
      <c r="D4" s="24" t="s">
        <v>107</v>
      </c>
      <c r="E4" s="23"/>
      <c r="F4" s="23"/>
      <c r="G4" s="23"/>
      <c r="H4" s="23"/>
      <c r="I4" s="23"/>
      <c r="J4" s="23"/>
      <c r="K4" s="25"/>
      <c r="M4" s="26" t="s">
        <v>11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5"/>
    </row>
    <row r="6" spans="1:70" ht="15" x14ac:dyDescent="0.3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25"/>
    </row>
    <row r="7" spans="1:70" ht="22.5" customHeight="1" x14ac:dyDescent="0.3">
      <c r="B7" s="22"/>
      <c r="C7" s="23"/>
      <c r="D7" s="23"/>
      <c r="E7" s="345" t="str">
        <f>'Rekapitulace stavby'!K6</f>
        <v>SOUP Jílové - dílna kuchyň</v>
      </c>
      <c r="F7" s="338"/>
      <c r="G7" s="338"/>
      <c r="H7" s="338"/>
      <c r="I7" s="23"/>
      <c r="J7" s="23"/>
      <c r="K7" s="25"/>
    </row>
    <row r="8" spans="1:70" ht="15" x14ac:dyDescent="0.3">
      <c r="B8" s="22"/>
      <c r="C8" s="23"/>
      <c r="D8" s="30" t="s">
        <v>108</v>
      </c>
      <c r="E8" s="23"/>
      <c r="F8" s="23"/>
      <c r="G8" s="23"/>
      <c r="H8" s="23"/>
      <c r="I8" s="23"/>
      <c r="J8" s="23"/>
      <c r="K8" s="25"/>
    </row>
    <row r="9" spans="1:70" s="1" customFormat="1" ht="22.5" customHeight="1" x14ac:dyDescent="0.3">
      <c r="B9" s="32"/>
      <c r="C9" s="33"/>
      <c r="D9" s="33"/>
      <c r="E9" s="345" t="s">
        <v>109</v>
      </c>
      <c r="F9" s="325"/>
      <c r="G9" s="325"/>
      <c r="H9" s="325"/>
      <c r="I9" s="33"/>
      <c r="J9" s="33"/>
      <c r="K9" s="36"/>
    </row>
    <row r="10" spans="1:70" s="1" customFormat="1" ht="15" x14ac:dyDescent="0.3">
      <c r="B10" s="32"/>
      <c r="C10" s="33"/>
      <c r="D10" s="30" t="s">
        <v>110</v>
      </c>
      <c r="E10" s="33"/>
      <c r="F10" s="33"/>
      <c r="G10" s="33"/>
      <c r="H10" s="33"/>
      <c r="I10" s="33"/>
      <c r="J10" s="33"/>
      <c r="K10" s="36"/>
    </row>
    <row r="11" spans="1:70" s="1" customFormat="1" ht="36.950000000000003" customHeight="1" x14ac:dyDescent="0.3">
      <c r="B11" s="32"/>
      <c r="C11" s="33"/>
      <c r="D11" s="33"/>
      <c r="E11" s="346" t="s">
        <v>111</v>
      </c>
      <c r="F11" s="325"/>
      <c r="G11" s="325"/>
      <c r="H11" s="325"/>
      <c r="I11" s="33"/>
      <c r="J11" s="33"/>
      <c r="K11" s="36"/>
    </row>
    <row r="12" spans="1:70" s="1" customForma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6"/>
    </row>
    <row r="13" spans="1:70" s="1" customFormat="1" ht="14.45" customHeight="1" x14ac:dyDescent="0.3">
      <c r="B13" s="32"/>
      <c r="C13" s="33"/>
      <c r="D13" s="30" t="s">
        <v>18</v>
      </c>
      <c r="E13" s="33"/>
      <c r="F13" s="28" t="s">
        <v>3</v>
      </c>
      <c r="G13" s="33"/>
      <c r="H13" s="33"/>
      <c r="I13" s="30" t="s">
        <v>19</v>
      </c>
      <c r="J13" s="28" t="s">
        <v>3</v>
      </c>
      <c r="K13" s="36"/>
    </row>
    <row r="14" spans="1:70" s="1" customFormat="1" ht="14.45" customHeight="1" x14ac:dyDescent="0.3">
      <c r="B14" s="32"/>
      <c r="C14" s="33"/>
      <c r="D14" s="30" t="s">
        <v>21</v>
      </c>
      <c r="E14" s="33"/>
      <c r="F14" s="28" t="s">
        <v>22</v>
      </c>
      <c r="G14" s="33"/>
      <c r="H14" s="33"/>
      <c r="I14" s="30" t="s">
        <v>23</v>
      </c>
      <c r="J14" s="97" t="str">
        <f>'Rekapitulace stavby'!AN8</f>
        <v>5. 9. 2016</v>
      </c>
      <c r="K14" s="36"/>
    </row>
    <row r="15" spans="1:70" s="1" customFormat="1" ht="10.9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6"/>
    </row>
    <row r="16" spans="1:70" s="1" customFormat="1" ht="14.45" customHeight="1" x14ac:dyDescent="0.3">
      <c r="B16" s="32"/>
      <c r="C16" s="33"/>
      <c r="D16" s="30" t="s">
        <v>27</v>
      </c>
      <c r="E16" s="33"/>
      <c r="F16" s="33"/>
      <c r="G16" s="33"/>
      <c r="H16" s="33"/>
      <c r="I16" s="30" t="s">
        <v>28</v>
      </c>
      <c r="J16" s="28" t="s">
        <v>3</v>
      </c>
      <c r="K16" s="36"/>
    </row>
    <row r="17" spans="2:11" s="1" customFormat="1" ht="18" customHeight="1" x14ac:dyDescent="0.3">
      <c r="B17" s="32"/>
      <c r="C17" s="33"/>
      <c r="D17" s="33"/>
      <c r="E17" s="28" t="s">
        <v>29</v>
      </c>
      <c r="F17" s="33"/>
      <c r="G17" s="33"/>
      <c r="H17" s="33"/>
      <c r="I17" s="30" t="s">
        <v>30</v>
      </c>
      <c r="J17" s="28" t="s">
        <v>3</v>
      </c>
      <c r="K17" s="36"/>
    </row>
    <row r="18" spans="2:11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6"/>
    </row>
    <row r="19" spans="2:11" s="1" customFormat="1" ht="14.45" customHeight="1" x14ac:dyDescent="0.3">
      <c r="B19" s="32"/>
      <c r="C19" s="33"/>
      <c r="D19" s="30" t="s">
        <v>31</v>
      </c>
      <c r="E19" s="33"/>
      <c r="F19" s="33"/>
      <c r="G19" s="33"/>
      <c r="H19" s="33"/>
      <c r="I19" s="30" t="s">
        <v>28</v>
      </c>
      <c r="J19" s="28" t="str">
        <f>IF('Rekapitulace stavby'!AN13="Vyplň údaj","",IF('Rekapitulace stavby'!AN13="","",'Rekapitulace stavby'!AN13))</f>
        <v/>
      </c>
      <c r="K19" s="36"/>
    </row>
    <row r="20" spans="2:11" s="1" customFormat="1" ht="18" customHeight="1" x14ac:dyDescent="0.3">
      <c r="B20" s="32"/>
      <c r="C20" s="33"/>
      <c r="D20" s="33"/>
      <c r="E20" s="28" t="str">
        <f>IF('Rekapitulace stavby'!E14="Vyplň údaj","",IF('Rekapitulace stavby'!E14="","",'Rekapitulace stavby'!E14))</f>
        <v xml:space="preserve"> </v>
      </c>
      <c r="F20" s="33"/>
      <c r="G20" s="33"/>
      <c r="H20" s="33"/>
      <c r="I20" s="30" t="s">
        <v>30</v>
      </c>
      <c r="J20" s="28" t="str">
        <f>IF('Rekapitulace stavby'!AN14="Vyplň údaj","",IF('Rekapitulace stavby'!AN14="","",'Rekapitulace stavby'!AN14))</f>
        <v/>
      </c>
      <c r="K20" s="36"/>
    </row>
    <row r="21" spans="2:11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6"/>
    </row>
    <row r="22" spans="2:11" s="1" customFormat="1" ht="14.45" customHeight="1" x14ac:dyDescent="0.3">
      <c r="B22" s="32"/>
      <c r="C22" s="33"/>
      <c r="D22" s="30" t="s">
        <v>33</v>
      </c>
      <c r="E22" s="33"/>
      <c r="F22" s="33"/>
      <c r="G22" s="33"/>
      <c r="H22" s="33"/>
      <c r="I22" s="30" t="s">
        <v>28</v>
      </c>
      <c r="J22" s="28" t="s">
        <v>3</v>
      </c>
      <c r="K22" s="36"/>
    </row>
    <row r="23" spans="2:11" s="1" customFormat="1" ht="18" customHeight="1" x14ac:dyDescent="0.3">
      <c r="B23" s="32"/>
      <c r="C23" s="33"/>
      <c r="D23" s="33"/>
      <c r="E23" s="28" t="s">
        <v>34</v>
      </c>
      <c r="F23" s="33"/>
      <c r="G23" s="33"/>
      <c r="H23" s="33"/>
      <c r="I23" s="30" t="s">
        <v>30</v>
      </c>
      <c r="J23" s="28" t="s">
        <v>3</v>
      </c>
      <c r="K23" s="36"/>
    </row>
    <row r="24" spans="2:11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6"/>
    </row>
    <row r="25" spans="2:11" s="1" customFormat="1" ht="14.45" customHeight="1" x14ac:dyDescent="0.3">
      <c r="B25" s="32"/>
      <c r="C25" s="33"/>
      <c r="D25" s="30" t="s">
        <v>36</v>
      </c>
      <c r="E25" s="33"/>
      <c r="F25" s="33"/>
      <c r="G25" s="33"/>
      <c r="H25" s="33"/>
      <c r="I25" s="33"/>
      <c r="J25" s="33"/>
      <c r="K25" s="36"/>
    </row>
    <row r="26" spans="2:11" s="7" customFormat="1" ht="22.5" customHeight="1" x14ac:dyDescent="0.3">
      <c r="B26" s="98"/>
      <c r="C26" s="99"/>
      <c r="D26" s="99"/>
      <c r="E26" s="340" t="s">
        <v>3</v>
      </c>
      <c r="F26" s="348"/>
      <c r="G26" s="348"/>
      <c r="H26" s="348"/>
      <c r="I26" s="99"/>
      <c r="J26" s="99"/>
      <c r="K26" s="100"/>
    </row>
    <row r="27" spans="2:11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6"/>
    </row>
    <row r="28" spans="2:11" s="1" customFormat="1" ht="6.95" customHeight="1" x14ac:dyDescent="0.3">
      <c r="B28" s="32"/>
      <c r="C28" s="33"/>
      <c r="D28" s="59"/>
      <c r="E28" s="59"/>
      <c r="F28" s="59"/>
      <c r="G28" s="59"/>
      <c r="H28" s="59"/>
      <c r="I28" s="59"/>
      <c r="J28" s="59"/>
      <c r="K28" s="101"/>
    </row>
    <row r="29" spans="2:11" s="1" customFormat="1" ht="25.35" customHeight="1" x14ac:dyDescent="0.3">
      <c r="B29" s="32"/>
      <c r="C29" s="33"/>
      <c r="D29" s="102" t="s">
        <v>37</v>
      </c>
      <c r="E29" s="33"/>
      <c r="F29" s="33"/>
      <c r="G29" s="33"/>
      <c r="H29" s="33"/>
      <c r="I29" s="33"/>
      <c r="J29" s="103">
        <f>ROUND(J110,2)</f>
        <v>0</v>
      </c>
      <c r="K29" s="36"/>
    </row>
    <row r="30" spans="2:11" s="1" customFormat="1" ht="6.95" customHeight="1" x14ac:dyDescent="0.3">
      <c r="B30" s="32"/>
      <c r="C30" s="33"/>
      <c r="D30" s="59"/>
      <c r="E30" s="59"/>
      <c r="F30" s="59"/>
      <c r="G30" s="59"/>
      <c r="H30" s="59"/>
      <c r="I30" s="59"/>
      <c r="J30" s="59"/>
      <c r="K30" s="101"/>
    </row>
    <row r="31" spans="2:11" s="1" customFormat="1" ht="14.45" customHeight="1" x14ac:dyDescent="0.3">
      <c r="B31" s="32"/>
      <c r="C31" s="33"/>
      <c r="D31" s="33"/>
      <c r="E31" s="33"/>
      <c r="F31" s="37" t="s">
        <v>39</v>
      </c>
      <c r="G31" s="33"/>
      <c r="H31" s="33"/>
      <c r="I31" s="37" t="s">
        <v>38</v>
      </c>
      <c r="J31" s="37" t="s">
        <v>40</v>
      </c>
      <c r="K31" s="36"/>
    </row>
    <row r="32" spans="2:11" s="1" customFormat="1" ht="14.45" customHeight="1" x14ac:dyDescent="0.3">
      <c r="B32" s="32"/>
      <c r="C32" s="33"/>
      <c r="D32" s="40" t="s">
        <v>41</v>
      </c>
      <c r="E32" s="40" t="s">
        <v>42</v>
      </c>
      <c r="F32" s="104">
        <f>ROUND(SUM(BE110:BE544), 2)</f>
        <v>0</v>
      </c>
      <c r="G32" s="33"/>
      <c r="H32" s="33"/>
      <c r="I32" s="105">
        <v>0.21</v>
      </c>
      <c r="J32" s="104">
        <f>ROUND(ROUND((SUM(BE110:BE544)), 2)*I32, 2)</f>
        <v>0</v>
      </c>
      <c r="K32" s="36"/>
    </row>
    <row r="33" spans="2:11" s="1" customFormat="1" ht="14.45" customHeight="1" x14ac:dyDescent="0.3">
      <c r="B33" s="32"/>
      <c r="C33" s="33"/>
      <c r="D33" s="33"/>
      <c r="E33" s="40" t="s">
        <v>43</v>
      </c>
      <c r="F33" s="104">
        <f>ROUND(SUM(BF110:BF544), 2)</f>
        <v>0</v>
      </c>
      <c r="G33" s="33"/>
      <c r="H33" s="33"/>
      <c r="I33" s="105">
        <v>0.15</v>
      </c>
      <c r="J33" s="104">
        <f>ROUND(ROUND((SUM(BF110:BF544)), 2)*I33, 2)</f>
        <v>0</v>
      </c>
      <c r="K33" s="36"/>
    </row>
    <row r="34" spans="2:11" s="1" customFormat="1" ht="14.45" hidden="1" customHeight="1" x14ac:dyDescent="0.3">
      <c r="B34" s="32"/>
      <c r="C34" s="33"/>
      <c r="D34" s="33"/>
      <c r="E34" s="40" t="s">
        <v>44</v>
      </c>
      <c r="F34" s="104">
        <f>ROUND(SUM(BG110:BG544), 2)</f>
        <v>0</v>
      </c>
      <c r="G34" s="33"/>
      <c r="H34" s="33"/>
      <c r="I34" s="105">
        <v>0.21</v>
      </c>
      <c r="J34" s="104">
        <v>0</v>
      </c>
      <c r="K34" s="36"/>
    </row>
    <row r="35" spans="2:11" s="1" customFormat="1" ht="14.45" hidden="1" customHeight="1" x14ac:dyDescent="0.3">
      <c r="B35" s="32"/>
      <c r="C35" s="33"/>
      <c r="D35" s="33"/>
      <c r="E35" s="40" t="s">
        <v>45</v>
      </c>
      <c r="F35" s="104">
        <f>ROUND(SUM(BH110:BH544), 2)</f>
        <v>0</v>
      </c>
      <c r="G35" s="33"/>
      <c r="H35" s="33"/>
      <c r="I35" s="105">
        <v>0.15</v>
      </c>
      <c r="J35" s="104">
        <v>0</v>
      </c>
      <c r="K35" s="36"/>
    </row>
    <row r="36" spans="2:11" s="1" customFormat="1" ht="14.45" hidden="1" customHeight="1" x14ac:dyDescent="0.3">
      <c r="B36" s="32"/>
      <c r="C36" s="33"/>
      <c r="D36" s="33"/>
      <c r="E36" s="40" t="s">
        <v>46</v>
      </c>
      <c r="F36" s="104">
        <f>ROUND(SUM(BI110:BI544), 2)</f>
        <v>0</v>
      </c>
      <c r="G36" s="33"/>
      <c r="H36" s="33"/>
      <c r="I36" s="105">
        <v>0</v>
      </c>
      <c r="J36" s="104">
        <v>0</v>
      </c>
      <c r="K36" s="36"/>
    </row>
    <row r="37" spans="2:11" s="1" customFormat="1" ht="6.95" customHeight="1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6"/>
    </row>
    <row r="38" spans="2:11" s="1" customFormat="1" ht="25.35" customHeight="1" x14ac:dyDescent="0.3">
      <c r="B38" s="32"/>
      <c r="C38" s="106"/>
      <c r="D38" s="107" t="s">
        <v>47</v>
      </c>
      <c r="E38" s="63"/>
      <c r="F38" s="63"/>
      <c r="G38" s="108" t="s">
        <v>48</v>
      </c>
      <c r="H38" s="109" t="s">
        <v>49</v>
      </c>
      <c r="I38" s="63"/>
      <c r="J38" s="110">
        <f>SUM(J29:J36)</f>
        <v>0</v>
      </c>
      <c r="K38" s="111"/>
    </row>
    <row r="39" spans="2:11" s="1" customFormat="1" ht="14.45" customHeight="1" x14ac:dyDescent="0.3">
      <c r="B39" s="47"/>
      <c r="C39" s="48"/>
      <c r="D39" s="48"/>
      <c r="E39" s="48"/>
      <c r="F39" s="48"/>
      <c r="G39" s="48"/>
      <c r="H39" s="48"/>
      <c r="I39" s="48"/>
      <c r="J39" s="48"/>
      <c r="K39" s="49"/>
    </row>
    <row r="43" spans="2:11" s="1" customFormat="1" ht="6.95" customHeight="1" x14ac:dyDescent="0.3">
      <c r="B43" s="50"/>
      <c r="C43" s="51"/>
      <c r="D43" s="51"/>
      <c r="E43" s="51"/>
      <c r="F43" s="51"/>
      <c r="G43" s="51"/>
      <c r="H43" s="51"/>
      <c r="I43" s="51"/>
      <c r="J43" s="51"/>
      <c r="K43" s="112"/>
    </row>
    <row r="44" spans="2:11" s="1" customFormat="1" ht="36.950000000000003" customHeight="1" x14ac:dyDescent="0.3">
      <c r="B44" s="32"/>
      <c r="C44" s="24" t="s">
        <v>112</v>
      </c>
      <c r="D44" s="33"/>
      <c r="E44" s="33"/>
      <c r="F44" s="33"/>
      <c r="G44" s="33"/>
      <c r="H44" s="33"/>
      <c r="I44" s="33"/>
      <c r="J44" s="33"/>
      <c r="K44" s="36"/>
    </row>
    <row r="45" spans="2:11" s="1" customFormat="1" ht="6.95" customHeight="1" x14ac:dyDescent="0.3">
      <c r="B45" s="32"/>
      <c r="C45" s="33"/>
      <c r="D45" s="33"/>
      <c r="E45" s="33"/>
      <c r="F45" s="33"/>
      <c r="G45" s="33"/>
      <c r="H45" s="33"/>
      <c r="I45" s="33"/>
      <c r="J45" s="33"/>
      <c r="K45" s="36"/>
    </row>
    <row r="46" spans="2:11" s="1" customFormat="1" ht="14.45" customHeight="1" x14ac:dyDescent="0.3">
      <c r="B46" s="32"/>
      <c r="C46" s="30" t="s">
        <v>15</v>
      </c>
      <c r="D46" s="33"/>
      <c r="E46" s="33"/>
      <c r="F46" s="33"/>
      <c r="G46" s="33"/>
      <c r="H46" s="33"/>
      <c r="I46" s="33"/>
      <c r="J46" s="33"/>
      <c r="K46" s="36"/>
    </row>
    <row r="47" spans="2:11" s="1" customFormat="1" ht="22.5" customHeight="1" x14ac:dyDescent="0.3">
      <c r="B47" s="32"/>
      <c r="C47" s="33"/>
      <c r="D47" s="33"/>
      <c r="E47" s="345" t="str">
        <f>E7</f>
        <v>SOUP Jílové - dílna kuchyň</v>
      </c>
      <c r="F47" s="325"/>
      <c r="G47" s="325"/>
      <c r="H47" s="325"/>
      <c r="I47" s="33"/>
      <c r="J47" s="33"/>
      <c r="K47" s="36"/>
    </row>
    <row r="48" spans="2:11" ht="15" x14ac:dyDescent="0.3">
      <c r="B48" s="22"/>
      <c r="C48" s="30" t="s">
        <v>108</v>
      </c>
      <c r="D48" s="23"/>
      <c r="E48" s="23"/>
      <c r="F48" s="23"/>
      <c r="G48" s="23"/>
      <c r="H48" s="23"/>
      <c r="I48" s="23"/>
      <c r="J48" s="23"/>
      <c r="K48" s="25"/>
    </row>
    <row r="49" spans="2:47" s="1" customFormat="1" ht="22.5" customHeight="1" x14ac:dyDescent="0.3">
      <c r="B49" s="32"/>
      <c r="C49" s="33"/>
      <c r="D49" s="33"/>
      <c r="E49" s="345" t="s">
        <v>109</v>
      </c>
      <c r="F49" s="325"/>
      <c r="G49" s="325"/>
      <c r="H49" s="325"/>
      <c r="I49" s="33"/>
      <c r="J49" s="33"/>
      <c r="K49" s="36"/>
    </row>
    <row r="50" spans="2:47" s="1" customFormat="1" ht="14.45" customHeight="1" x14ac:dyDescent="0.3">
      <c r="B50" s="32"/>
      <c r="C50" s="30" t="s">
        <v>110</v>
      </c>
      <c r="D50" s="33"/>
      <c r="E50" s="33"/>
      <c r="F50" s="33"/>
      <c r="G50" s="33"/>
      <c r="H50" s="33"/>
      <c r="I50" s="33"/>
      <c r="J50" s="33"/>
      <c r="K50" s="36"/>
    </row>
    <row r="51" spans="2:47" s="1" customFormat="1" ht="23.25" customHeight="1" x14ac:dyDescent="0.3">
      <c r="B51" s="32"/>
      <c r="C51" s="33"/>
      <c r="D51" s="33"/>
      <c r="E51" s="346" t="str">
        <f>E11</f>
        <v>D1_01_1 - Stavební</v>
      </c>
      <c r="F51" s="325"/>
      <c r="G51" s="325"/>
      <c r="H51" s="325"/>
      <c r="I51" s="33"/>
      <c r="J51" s="33"/>
      <c r="K51" s="36"/>
    </row>
    <row r="52" spans="2:47" s="1" customFormat="1" ht="6.95" customHeight="1" x14ac:dyDescent="0.3">
      <c r="B52" s="32"/>
      <c r="C52" s="33"/>
      <c r="D52" s="33"/>
      <c r="E52" s="33"/>
      <c r="F52" s="33"/>
      <c r="G52" s="33"/>
      <c r="H52" s="33"/>
      <c r="I52" s="33"/>
      <c r="J52" s="33"/>
      <c r="K52" s="36"/>
    </row>
    <row r="53" spans="2:47" s="1" customFormat="1" ht="18" customHeight="1" x14ac:dyDescent="0.3">
      <c r="B53" s="32"/>
      <c r="C53" s="30" t="s">
        <v>21</v>
      </c>
      <c r="D53" s="33"/>
      <c r="E53" s="33"/>
      <c r="F53" s="28" t="str">
        <f>F14</f>
        <v>Jílové u Prahy</v>
      </c>
      <c r="G53" s="33"/>
      <c r="H53" s="33"/>
      <c r="I53" s="30" t="s">
        <v>23</v>
      </c>
      <c r="J53" s="97" t="str">
        <f>IF(J14="","",J14)</f>
        <v>5. 9. 2016</v>
      </c>
      <c r="K53" s="36"/>
    </row>
    <row r="54" spans="2:47" s="1" customFormat="1" ht="6.95" customHeight="1" x14ac:dyDescent="0.3">
      <c r="B54" s="32"/>
      <c r="C54" s="33"/>
      <c r="D54" s="33"/>
      <c r="E54" s="33"/>
      <c r="F54" s="33"/>
      <c r="G54" s="33"/>
      <c r="H54" s="33"/>
      <c r="I54" s="33"/>
      <c r="J54" s="33"/>
      <c r="K54" s="36"/>
    </row>
    <row r="55" spans="2:47" s="1" customFormat="1" ht="15" x14ac:dyDescent="0.3">
      <c r="B55" s="32"/>
      <c r="C55" s="30" t="s">
        <v>27</v>
      </c>
      <c r="D55" s="33"/>
      <c r="E55" s="33"/>
      <c r="F55" s="28" t="str">
        <f>E17</f>
        <v>SOUp, Šenflukova 220, Jílove u Prahy</v>
      </c>
      <c r="G55" s="33"/>
      <c r="H55" s="33"/>
      <c r="I55" s="30" t="s">
        <v>33</v>
      </c>
      <c r="J55" s="28" t="str">
        <f>E23</f>
        <v>Ing. Jan Suk, EREKTA</v>
      </c>
      <c r="K55" s="36"/>
    </row>
    <row r="56" spans="2:47" s="1" customFormat="1" ht="14.45" customHeight="1" x14ac:dyDescent="0.3">
      <c r="B56" s="32"/>
      <c r="C56" s="30" t="s">
        <v>31</v>
      </c>
      <c r="D56" s="33"/>
      <c r="E56" s="33"/>
      <c r="F56" s="28" t="str">
        <f>IF(E20="","",E20)</f>
        <v xml:space="preserve"> </v>
      </c>
      <c r="G56" s="33"/>
      <c r="H56" s="33"/>
      <c r="I56" s="33"/>
      <c r="J56" s="33"/>
      <c r="K56" s="36"/>
    </row>
    <row r="57" spans="2:47" s="1" customFormat="1" ht="10.35" customHeight="1" x14ac:dyDescent="0.3">
      <c r="B57" s="32"/>
      <c r="C57" s="33"/>
      <c r="D57" s="33"/>
      <c r="E57" s="33"/>
      <c r="F57" s="33"/>
      <c r="G57" s="33"/>
      <c r="H57" s="33"/>
      <c r="I57" s="33"/>
      <c r="J57" s="33"/>
      <c r="K57" s="36"/>
    </row>
    <row r="58" spans="2:47" s="1" customFormat="1" ht="29.25" customHeight="1" x14ac:dyDescent="0.3">
      <c r="B58" s="32"/>
      <c r="C58" s="113" t="s">
        <v>113</v>
      </c>
      <c r="D58" s="106"/>
      <c r="E58" s="106"/>
      <c r="F58" s="106"/>
      <c r="G58" s="106"/>
      <c r="H58" s="106"/>
      <c r="I58" s="106"/>
      <c r="J58" s="114" t="s">
        <v>114</v>
      </c>
      <c r="K58" s="115"/>
    </row>
    <row r="59" spans="2:47" s="1" customFormat="1" ht="10.35" customHeight="1" x14ac:dyDescent="0.3">
      <c r="B59" s="32"/>
      <c r="C59" s="33"/>
      <c r="D59" s="33"/>
      <c r="E59" s="33"/>
      <c r="F59" s="33"/>
      <c r="G59" s="33"/>
      <c r="H59" s="33"/>
      <c r="I59" s="33"/>
      <c r="J59" s="33"/>
      <c r="K59" s="36"/>
    </row>
    <row r="60" spans="2:47" s="1" customFormat="1" ht="29.25" customHeight="1" x14ac:dyDescent="0.3">
      <c r="B60" s="32"/>
      <c r="C60" s="116" t="s">
        <v>115</v>
      </c>
      <c r="D60" s="33"/>
      <c r="E60" s="33"/>
      <c r="F60" s="33"/>
      <c r="G60" s="33"/>
      <c r="H60" s="33"/>
      <c r="I60" s="33"/>
      <c r="J60" s="103">
        <f>J110</f>
        <v>0</v>
      </c>
      <c r="K60" s="36"/>
      <c r="AU60" s="18" t="s">
        <v>116</v>
      </c>
    </row>
    <row r="61" spans="2:47" s="8" customFormat="1" ht="24.95" customHeight="1" x14ac:dyDescent="0.3">
      <c r="B61" s="117"/>
      <c r="C61" s="118"/>
      <c r="D61" s="119" t="s">
        <v>117</v>
      </c>
      <c r="E61" s="120"/>
      <c r="F61" s="120"/>
      <c r="G61" s="120"/>
      <c r="H61" s="120"/>
      <c r="I61" s="120"/>
      <c r="J61" s="121">
        <f>J111</f>
        <v>0</v>
      </c>
      <c r="K61" s="122"/>
    </row>
    <row r="62" spans="2:47" s="9" customFormat="1" ht="19.899999999999999" customHeight="1" x14ac:dyDescent="0.3">
      <c r="B62" s="123"/>
      <c r="C62" s="124"/>
      <c r="D62" s="125" t="s">
        <v>118</v>
      </c>
      <c r="E62" s="126"/>
      <c r="F62" s="126"/>
      <c r="G62" s="126"/>
      <c r="H62" s="126"/>
      <c r="I62" s="126"/>
      <c r="J62" s="127">
        <f>J112</f>
        <v>0</v>
      </c>
      <c r="K62" s="128"/>
    </row>
    <row r="63" spans="2:47" s="9" customFormat="1" ht="19.899999999999999" customHeight="1" x14ac:dyDescent="0.3">
      <c r="B63" s="123"/>
      <c r="C63" s="124"/>
      <c r="D63" s="125" t="s">
        <v>119</v>
      </c>
      <c r="E63" s="126"/>
      <c r="F63" s="126"/>
      <c r="G63" s="126"/>
      <c r="H63" s="126"/>
      <c r="I63" s="126"/>
      <c r="J63" s="127">
        <f>J152</f>
        <v>0</v>
      </c>
      <c r="K63" s="128"/>
    </row>
    <row r="64" spans="2:47" s="9" customFormat="1" ht="19.899999999999999" customHeight="1" x14ac:dyDescent="0.3">
      <c r="B64" s="123"/>
      <c r="C64" s="124"/>
      <c r="D64" s="125" t="s">
        <v>120</v>
      </c>
      <c r="E64" s="126"/>
      <c r="F64" s="126"/>
      <c r="G64" s="126"/>
      <c r="H64" s="126"/>
      <c r="I64" s="126"/>
      <c r="J64" s="127">
        <f>J167</f>
        <v>0</v>
      </c>
      <c r="K64" s="128"/>
    </row>
    <row r="65" spans="2:11" s="9" customFormat="1" ht="19.899999999999999" customHeight="1" x14ac:dyDescent="0.3">
      <c r="B65" s="123"/>
      <c r="C65" s="124"/>
      <c r="D65" s="125" t="s">
        <v>121</v>
      </c>
      <c r="E65" s="126"/>
      <c r="F65" s="126"/>
      <c r="G65" s="126"/>
      <c r="H65" s="126"/>
      <c r="I65" s="126"/>
      <c r="J65" s="127">
        <f>J181</f>
        <v>0</v>
      </c>
      <c r="K65" s="128"/>
    </row>
    <row r="66" spans="2:11" s="9" customFormat="1" ht="19.899999999999999" customHeight="1" x14ac:dyDescent="0.3">
      <c r="B66" s="123"/>
      <c r="C66" s="124"/>
      <c r="D66" s="125" t="s">
        <v>122</v>
      </c>
      <c r="E66" s="126"/>
      <c r="F66" s="126"/>
      <c r="G66" s="126"/>
      <c r="H66" s="126"/>
      <c r="I66" s="126"/>
      <c r="J66" s="127">
        <f>J190</f>
        <v>0</v>
      </c>
      <c r="K66" s="128"/>
    </row>
    <row r="67" spans="2:11" s="9" customFormat="1" ht="19.899999999999999" customHeight="1" x14ac:dyDescent="0.3">
      <c r="B67" s="123"/>
      <c r="C67" s="124"/>
      <c r="D67" s="125" t="s">
        <v>123</v>
      </c>
      <c r="E67" s="126"/>
      <c r="F67" s="126"/>
      <c r="G67" s="126"/>
      <c r="H67" s="126"/>
      <c r="I67" s="126"/>
      <c r="J67" s="127">
        <f>J209</f>
        <v>0</v>
      </c>
      <c r="K67" s="128"/>
    </row>
    <row r="68" spans="2:11" s="9" customFormat="1" ht="14.85" customHeight="1" x14ac:dyDescent="0.3">
      <c r="B68" s="123"/>
      <c r="C68" s="124"/>
      <c r="D68" s="125" t="s">
        <v>124</v>
      </c>
      <c r="E68" s="126"/>
      <c r="F68" s="126"/>
      <c r="G68" s="126"/>
      <c r="H68" s="126"/>
      <c r="I68" s="126"/>
      <c r="J68" s="127">
        <f>J210</f>
        <v>0</v>
      </c>
      <c r="K68" s="128"/>
    </row>
    <row r="69" spans="2:11" s="9" customFormat="1" ht="14.85" customHeight="1" x14ac:dyDescent="0.3">
      <c r="B69" s="123"/>
      <c r="C69" s="124"/>
      <c r="D69" s="125" t="s">
        <v>125</v>
      </c>
      <c r="E69" s="126"/>
      <c r="F69" s="126"/>
      <c r="G69" s="126"/>
      <c r="H69" s="126"/>
      <c r="I69" s="126"/>
      <c r="J69" s="127">
        <f>J239</f>
        <v>0</v>
      </c>
      <c r="K69" s="128"/>
    </row>
    <row r="70" spans="2:11" s="9" customFormat="1" ht="14.85" customHeight="1" x14ac:dyDescent="0.3">
      <c r="B70" s="123"/>
      <c r="C70" s="124"/>
      <c r="D70" s="125" t="s">
        <v>126</v>
      </c>
      <c r="E70" s="126"/>
      <c r="F70" s="126"/>
      <c r="G70" s="126"/>
      <c r="H70" s="126"/>
      <c r="I70" s="126"/>
      <c r="J70" s="127">
        <f>J246</f>
        <v>0</v>
      </c>
      <c r="K70" s="128"/>
    </row>
    <row r="71" spans="2:11" s="9" customFormat="1" ht="19.899999999999999" customHeight="1" x14ac:dyDescent="0.3">
      <c r="B71" s="123"/>
      <c r="C71" s="124"/>
      <c r="D71" s="125" t="s">
        <v>127</v>
      </c>
      <c r="E71" s="126"/>
      <c r="F71" s="126"/>
      <c r="G71" s="126"/>
      <c r="H71" s="126"/>
      <c r="I71" s="126"/>
      <c r="J71" s="127">
        <f>J279</f>
        <v>0</v>
      </c>
      <c r="K71" s="128"/>
    </row>
    <row r="72" spans="2:11" s="9" customFormat="1" ht="14.85" customHeight="1" x14ac:dyDescent="0.3">
      <c r="B72" s="123"/>
      <c r="C72" s="124"/>
      <c r="D72" s="125" t="s">
        <v>128</v>
      </c>
      <c r="E72" s="126"/>
      <c r="F72" s="126"/>
      <c r="G72" s="126"/>
      <c r="H72" s="126"/>
      <c r="I72" s="126"/>
      <c r="J72" s="127">
        <f>J280</f>
        <v>0</v>
      </c>
      <c r="K72" s="128"/>
    </row>
    <row r="73" spans="2:11" s="9" customFormat="1" ht="14.85" customHeight="1" x14ac:dyDescent="0.3">
      <c r="B73" s="123"/>
      <c r="C73" s="124"/>
      <c r="D73" s="125" t="s">
        <v>129</v>
      </c>
      <c r="E73" s="126"/>
      <c r="F73" s="126"/>
      <c r="G73" s="126"/>
      <c r="H73" s="126"/>
      <c r="I73" s="126"/>
      <c r="J73" s="127">
        <f>J295</f>
        <v>0</v>
      </c>
      <c r="K73" s="128"/>
    </row>
    <row r="74" spans="2:11" s="9" customFormat="1" ht="14.85" customHeight="1" x14ac:dyDescent="0.3">
      <c r="B74" s="123"/>
      <c r="C74" s="124"/>
      <c r="D74" s="125" t="s">
        <v>130</v>
      </c>
      <c r="E74" s="126"/>
      <c r="F74" s="126"/>
      <c r="G74" s="126"/>
      <c r="H74" s="126"/>
      <c r="I74" s="126"/>
      <c r="J74" s="127">
        <f>J305</f>
        <v>0</v>
      </c>
      <c r="K74" s="128"/>
    </row>
    <row r="75" spans="2:11" s="9" customFormat="1" ht="19.899999999999999" customHeight="1" x14ac:dyDescent="0.3">
      <c r="B75" s="123"/>
      <c r="C75" s="124"/>
      <c r="D75" s="125" t="s">
        <v>131</v>
      </c>
      <c r="E75" s="126"/>
      <c r="F75" s="126"/>
      <c r="G75" s="126"/>
      <c r="H75" s="126"/>
      <c r="I75" s="126"/>
      <c r="J75" s="127">
        <f>J391</f>
        <v>0</v>
      </c>
      <c r="K75" s="128"/>
    </row>
    <row r="76" spans="2:11" s="8" customFormat="1" ht="24.95" customHeight="1" x14ac:dyDescent="0.3">
      <c r="B76" s="117"/>
      <c r="C76" s="118"/>
      <c r="D76" s="119" t="s">
        <v>132</v>
      </c>
      <c r="E76" s="120"/>
      <c r="F76" s="120"/>
      <c r="G76" s="120"/>
      <c r="H76" s="120"/>
      <c r="I76" s="120"/>
      <c r="J76" s="121">
        <f>J393</f>
        <v>0</v>
      </c>
      <c r="K76" s="122"/>
    </row>
    <row r="77" spans="2:11" s="9" customFormat="1" ht="19.899999999999999" customHeight="1" x14ac:dyDescent="0.3">
      <c r="B77" s="123"/>
      <c r="C77" s="124"/>
      <c r="D77" s="125" t="s">
        <v>133</v>
      </c>
      <c r="E77" s="126"/>
      <c r="F77" s="126"/>
      <c r="G77" s="126"/>
      <c r="H77" s="126"/>
      <c r="I77" s="126"/>
      <c r="J77" s="127">
        <f>J394</f>
        <v>0</v>
      </c>
      <c r="K77" s="128"/>
    </row>
    <row r="78" spans="2:11" s="9" customFormat="1" ht="19.899999999999999" customHeight="1" x14ac:dyDescent="0.3">
      <c r="B78" s="123"/>
      <c r="C78" s="124"/>
      <c r="D78" s="125" t="s">
        <v>134</v>
      </c>
      <c r="E78" s="126"/>
      <c r="F78" s="126"/>
      <c r="G78" s="126"/>
      <c r="H78" s="126"/>
      <c r="I78" s="126"/>
      <c r="J78" s="127">
        <f>J407</f>
        <v>0</v>
      </c>
      <c r="K78" s="128"/>
    </row>
    <row r="79" spans="2:11" s="9" customFormat="1" ht="19.899999999999999" customHeight="1" x14ac:dyDescent="0.3">
      <c r="B79" s="123"/>
      <c r="C79" s="124"/>
      <c r="D79" s="125" t="s">
        <v>135</v>
      </c>
      <c r="E79" s="126"/>
      <c r="F79" s="126"/>
      <c r="G79" s="126"/>
      <c r="H79" s="126"/>
      <c r="I79" s="126"/>
      <c r="J79" s="127">
        <f>J415</f>
        <v>0</v>
      </c>
      <c r="K79" s="128"/>
    </row>
    <row r="80" spans="2:11" s="9" customFormat="1" ht="19.899999999999999" customHeight="1" x14ac:dyDescent="0.3">
      <c r="B80" s="123"/>
      <c r="C80" s="124"/>
      <c r="D80" s="125" t="s">
        <v>136</v>
      </c>
      <c r="E80" s="126"/>
      <c r="F80" s="126"/>
      <c r="G80" s="126"/>
      <c r="H80" s="126"/>
      <c r="I80" s="126"/>
      <c r="J80" s="127">
        <f>J425</f>
        <v>0</v>
      </c>
      <c r="K80" s="128"/>
    </row>
    <row r="81" spans="2:12" s="9" customFormat="1" ht="19.899999999999999" customHeight="1" x14ac:dyDescent="0.3">
      <c r="B81" s="123"/>
      <c r="C81" s="124"/>
      <c r="D81" s="125" t="s">
        <v>137</v>
      </c>
      <c r="E81" s="126"/>
      <c r="F81" s="126"/>
      <c r="G81" s="126"/>
      <c r="H81" s="126"/>
      <c r="I81" s="126"/>
      <c r="J81" s="127">
        <f>J430</f>
        <v>0</v>
      </c>
      <c r="K81" s="128"/>
    </row>
    <row r="82" spans="2:12" s="9" customFormat="1" ht="19.899999999999999" customHeight="1" x14ac:dyDescent="0.3">
      <c r="B82" s="123"/>
      <c r="C82" s="124"/>
      <c r="D82" s="125" t="s">
        <v>138</v>
      </c>
      <c r="E82" s="126"/>
      <c r="F82" s="126"/>
      <c r="G82" s="126"/>
      <c r="H82" s="126"/>
      <c r="I82" s="126"/>
      <c r="J82" s="127">
        <f>J436</f>
        <v>0</v>
      </c>
      <c r="K82" s="128"/>
    </row>
    <row r="83" spans="2:12" s="9" customFormat="1" ht="19.899999999999999" customHeight="1" x14ac:dyDescent="0.3">
      <c r="B83" s="123"/>
      <c r="C83" s="124"/>
      <c r="D83" s="125" t="s">
        <v>139</v>
      </c>
      <c r="E83" s="126"/>
      <c r="F83" s="126"/>
      <c r="G83" s="126"/>
      <c r="H83" s="126"/>
      <c r="I83" s="126"/>
      <c r="J83" s="127">
        <f>J441</f>
        <v>0</v>
      </c>
      <c r="K83" s="128"/>
    </row>
    <row r="84" spans="2:12" s="9" customFormat="1" ht="19.899999999999999" customHeight="1" x14ac:dyDescent="0.3">
      <c r="B84" s="123"/>
      <c r="C84" s="124"/>
      <c r="D84" s="125" t="s">
        <v>140</v>
      </c>
      <c r="E84" s="126"/>
      <c r="F84" s="126"/>
      <c r="G84" s="126"/>
      <c r="H84" s="126"/>
      <c r="I84" s="126"/>
      <c r="J84" s="127">
        <f>J453</f>
        <v>0</v>
      </c>
      <c r="K84" s="128"/>
    </row>
    <row r="85" spans="2:12" s="9" customFormat="1" ht="19.899999999999999" customHeight="1" x14ac:dyDescent="0.3">
      <c r="B85" s="123"/>
      <c r="C85" s="124"/>
      <c r="D85" s="125" t="s">
        <v>141</v>
      </c>
      <c r="E85" s="126"/>
      <c r="F85" s="126"/>
      <c r="G85" s="126"/>
      <c r="H85" s="126"/>
      <c r="I85" s="126"/>
      <c r="J85" s="127">
        <f>J491</f>
        <v>0</v>
      </c>
      <c r="K85" s="128"/>
    </row>
    <row r="86" spans="2:12" s="9" customFormat="1" ht="19.899999999999999" customHeight="1" x14ac:dyDescent="0.3">
      <c r="B86" s="123"/>
      <c r="C86" s="124"/>
      <c r="D86" s="125" t="s">
        <v>142</v>
      </c>
      <c r="E86" s="126"/>
      <c r="F86" s="126"/>
      <c r="G86" s="126"/>
      <c r="H86" s="126"/>
      <c r="I86" s="126"/>
      <c r="J86" s="127">
        <f>J497</f>
        <v>0</v>
      </c>
      <c r="K86" s="128"/>
    </row>
    <row r="87" spans="2:12" s="9" customFormat="1" ht="19.899999999999999" customHeight="1" x14ac:dyDescent="0.3">
      <c r="B87" s="123"/>
      <c r="C87" s="124"/>
      <c r="D87" s="125" t="s">
        <v>143</v>
      </c>
      <c r="E87" s="126"/>
      <c r="F87" s="126"/>
      <c r="G87" s="126"/>
      <c r="H87" s="126"/>
      <c r="I87" s="126"/>
      <c r="J87" s="127">
        <f>J502</f>
        <v>0</v>
      </c>
      <c r="K87" s="128"/>
    </row>
    <row r="88" spans="2:12" s="9" customFormat="1" ht="19.899999999999999" customHeight="1" x14ac:dyDescent="0.3">
      <c r="B88" s="123"/>
      <c r="C88" s="124"/>
      <c r="D88" s="125" t="s">
        <v>144</v>
      </c>
      <c r="E88" s="126"/>
      <c r="F88" s="126"/>
      <c r="G88" s="126"/>
      <c r="H88" s="126"/>
      <c r="I88" s="126"/>
      <c r="J88" s="127">
        <f>J517</f>
        <v>0</v>
      </c>
      <c r="K88" s="128"/>
    </row>
    <row r="89" spans="2:12" s="1" customFormat="1" ht="21.7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6"/>
    </row>
    <row r="90" spans="2:12" s="1" customFormat="1" ht="6.95" customHeight="1" x14ac:dyDescent="0.3">
      <c r="B90" s="47"/>
      <c r="C90" s="48"/>
      <c r="D90" s="48"/>
      <c r="E90" s="48"/>
      <c r="F90" s="48"/>
      <c r="G90" s="48"/>
      <c r="H90" s="48"/>
      <c r="I90" s="48"/>
      <c r="J90" s="48"/>
      <c r="K90" s="49"/>
    </row>
    <row r="94" spans="2:12" s="1" customFormat="1" ht="6.95" customHeight="1" x14ac:dyDescent="0.3"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32"/>
    </row>
    <row r="95" spans="2:12" s="1" customFormat="1" ht="36.950000000000003" customHeight="1" x14ac:dyDescent="0.3">
      <c r="B95" s="32"/>
      <c r="C95" s="52" t="s">
        <v>145</v>
      </c>
      <c r="L95" s="32"/>
    </row>
    <row r="96" spans="2:12" s="1" customFormat="1" ht="6.95" customHeight="1" x14ac:dyDescent="0.3">
      <c r="B96" s="32"/>
      <c r="L96" s="32"/>
    </row>
    <row r="97" spans="2:63" s="1" customFormat="1" ht="14.45" customHeight="1" x14ac:dyDescent="0.3">
      <c r="B97" s="32"/>
      <c r="C97" s="54" t="s">
        <v>15</v>
      </c>
      <c r="L97" s="32"/>
    </row>
    <row r="98" spans="2:63" s="1" customFormat="1" ht="22.5" customHeight="1" x14ac:dyDescent="0.3">
      <c r="B98" s="32"/>
      <c r="E98" s="347" t="str">
        <f>E7</f>
        <v>SOUP Jílové - dílna kuchyň</v>
      </c>
      <c r="F98" s="318"/>
      <c r="G98" s="318"/>
      <c r="H98" s="318"/>
      <c r="L98" s="32"/>
    </row>
    <row r="99" spans="2:63" ht="15" x14ac:dyDescent="0.3">
      <c r="B99" s="22"/>
      <c r="C99" s="54" t="s">
        <v>108</v>
      </c>
      <c r="L99" s="22"/>
    </row>
    <row r="100" spans="2:63" s="1" customFormat="1" ht="22.5" customHeight="1" x14ac:dyDescent="0.3">
      <c r="B100" s="32"/>
      <c r="E100" s="347" t="s">
        <v>109</v>
      </c>
      <c r="F100" s="318"/>
      <c r="G100" s="318"/>
      <c r="H100" s="318"/>
      <c r="L100" s="32"/>
    </row>
    <row r="101" spans="2:63" s="1" customFormat="1" ht="14.45" customHeight="1" x14ac:dyDescent="0.3">
      <c r="B101" s="32"/>
      <c r="C101" s="54" t="s">
        <v>110</v>
      </c>
      <c r="L101" s="32"/>
    </row>
    <row r="102" spans="2:63" s="1" customFormat="1" ht="23.25" customHeight="1" x14ac:dyDescent="0.3">
      <c r="B102" s="32"/>
      <c r="E102" s="315" t="str">
        <f>E11</f>
        <v>D1_01_1 - Stavební</v>
      </c>
      <c r="F102" s="318"/>
      <c r="G102" s="318"/>
      <c r="H102" s="318"/>
      <c r="L102" s="32"/>
    </row>
    <row r="103" spans="2:63" s="1" customFormat="1" ht="6.95" customHeight="1" x14ac:dyDescent="0.3">
      <c r="B103" s="32"/>
      <c r="L103" s="32"/>
    </row>
    <row r="104" spans="2:63" s="1" customFormat="1" ht="18" customHeight="1" x14ac:dyDescent="0.3">
      <c r="B104" s="32"/>
      <c r="C104" s="54" t="s">
        <v>21</v>
      </c>
      <c r="F104" s="129" t="str">
        <f>F14</f>
        <v>Jílové u Prahy</v>
      </c>
      <c r="I104" s="54" t="s">
        <v>23</v>
      </c>
      <c r="J104" s="58" t="str">
        <f>IF(J14="","",J14)</f>
        <v>5. 9. 2016</v>
      </c>
      <c r="L104" s="32"/>
    </row>
    <row r="105" spans="2:63" s="1" customFormat="1" ht="6.95" customHeight="1" x14ac:dyDescent="0.3">
      <c r="B105" s="32"/>
      <c r="L105" s="32"/>
    </row>
    <row r="106" spans="2:63" s="1" customFormat="1" ht="15" x14ac:dyDescent="0.3">
      <c r="B106" s="32"/>
      <c r="C106" s="54" t="s">
        <v>27</v>
      </c>
      <c r="F106" s="129" t="str">
        <f>E17</f>
        <v>SOUp, Šenflukova 220, Jílove u Prahy</v>
      </c>
      <c r="I106" s="54" t="s">
        <v>33</v>
      </c>
      <c r="J106" s="129" t="str">
        <f>E23</f>
        <v>Ing. Jan Suk, EREKTA</v>
      </c>
      <c r="L106" s="32"/>
    </row>
    <row r="107" spans="2:63" s="1" customFormat="1" ht="14.45" customHeight="1" x14ac:dyDescent="0.3">
      <c r="B107" s="32"/>
      <c r="C107" s="54" t="s">
        <v>31</v>
      </c>
      <c r="F107" s="129" t="str">
        <f>IF(E20="","",E20)</f>
        <v xml:space="preserve"> </v>
      </c>
      <c r="L107" s="32"/>
    </row>
    <row r="108" spans="2:63" s="1" customFormat="1" ht="10.35" customHeight="1" x14ac:dyDescent="0.3">
      <c r="B108" s="32"/>
      <c r="L108" s="32"/>
    </row>
    <row r="109" spans="2:63" s="10" customFormat="1" ht="29.25" customHeight="1" x14ac:dyDescent="0.3">
      <c r="B109" s="130"/>
      <c r="C109" s="131" t="s">
        <v>146</v>
      </c>
      <c r="D109" s="132" t="s">
        <v>56</v>
      </c>
      <c r="E109" s="132" t="s">
        <v>52</v>
      </c>
      <c r="F109" s="132" t="s">
        <v>147</v>
      </c>
      <c r="G109" s="132" t="s">
        <v>148</v>
      </c>
      <c r="H109" s="132" t="s">
        <v>149</v>
      </c>
      <c r="I109" s="133" t="s">
        <v>150</v>
      </c>
      <c r="J109" s="132" t="s">
        <v>114</v>
      </c>
      <c r="K109" s="134" t="s">
        <v>151</v>
      </c>
      <c r="L109" s="130"/>
      <c r="M109" s="65" t="s">
        <v>152</v>
      </c>
      <c r="N109" s="66" t="s">
        <v>41</v>
      </c>
      <c r="O109" s="66" t="s">
        <v>153</v>
      </c>
      <c r="P109" s="66" t="s">
        <v>154</v>
      </c>
      <c r="Q109" s="66" t="s">
        <v>155</v>
      </c>
      <c r="R109" s="66" t="s">
        <v>156</v>
      </c>
      <c r="S109" s="66" t="s">
        <v>157</v>
      </c>
      <c r="T109" s="67" t="s">
        <v>158</v>
      </c>
    </row>
    <row r="110" spans="2:63" s="1" customFormat="1" ht="29.25" customHeight="1" x14ac:dyDescent="0.35">
      <c r="B110" s="32"/>
      <c r="C110" s="69" t="s">
        <v>115</v>
      </c>
      <c r="J110" s="135">
        <f>BK110</f>
        <v>0</v>
      </c>
      <c r="L110" s="32"/>
      <c r="M110" s="68"/>
      <c r="N110" s="59"/>
      <c r="O110" s="59"/>
      <c r="P110" s="136">
        <f>P111+P393</f>
        <v>810.14256599999999</v>
      </c>
      <c r="Q110" s="59"/>
      <c r="R110" s="136">
        <f>R111+R393</f>
        <v>26.951466530000005</v>
      </c>
      <c r="S110" s="59"/>
      <c r="T110" s="137">
        <f>T111+T393</f>
        <v>11.991477999999999</v>
      </c>
      <c r="AT110" s="18" t="s">
        <v>70</v>
      </c>
      <c r="AU110" s="18" t="s">
        <v>116</v>
      </c>
      <c r="BK110" s="138">
        <f>BK111+BK393</f>
        <v>0</v>
      </c>
    </row>
    <row r="111" spans="2:63" s="11" customFormat="1" ht="37.35" customHeight="1" x14ac:dyDescent="0.35">
      <c r="B111" s="139"/>
      <c r="D111" s="140" t="s">
        <v>70</v>
      </c>
      <c r="E111" s="141" t="s">
        <v>159</v>
      </c>
      <c r="F111" s="141" t="s">
        <v>160</v>
      </c>
      <c r="J111" s="142">
        <f>BK111</f>
        <v>0</v>
      </c>
      <c r="L111" s="139"/>
      <c r="M111" s="143"/>
      <c r="N111" s="144"/>
      <c r="O111" s="144"/>
      <c r="P111" s="145">
        <f>P112+P152+P167+P181+P190+P209+P279+P391</f>
        <v>546.22233200000005</v>
      </c>
      <c r="Q111" s="144"/>
      <c r="R111" s="145">
        <f>R112+R152+R167+R181+R190+R209+R279+R391</f>
        <v>23.379057690000003</v>
      </c>
      <c r="S111" s="144"/>
      <c r="T111" s="146">
        <f>T112+T152+T167+T181+T190+T209+T279+T391</f>
        <v>11.991477999999999</v>
      </c>
      <c r="AR111" s="140" t="s">
        <v>20</v>
      </c>
      <c r="AT111" s="147" t="s">
        <v>70</v>
      </c>
      <c r="AU111" s="147" t="s">
        <v>71</v>
      </c>
      <c r="AY111" s="140" t="s">
        <v>161</v>
      </c>
      <c r="BK111" s="148">
        <f>BK112+BK152+BK167+BK181+BK190+BK209+BK279+BK391</f>
        <v>0</v>
      </c>
    </row>
    <row r="112" spans="2:63" s="11" customFormat="1" ht="19.899999999999999" customHeight="1" x14ac:dyDescent="0.3">
      <c r="B112" s="139"/>
      <c r="D112" s="149" t="s">
        <v>70</v>
      </c>
      <c r="E112" s="150" t="s">
        <v>20</v>
      </c>
      <c r="F112" s="150" t="s">
        <v>162</v>
      </c>
      <c r="J112" s="151">
        <f>BK112</f>
        <v>0</v>
      </c>
      <c r="L112" s="139"/>
      <c r="M112" s="143"/>
      <c r="N112" s="144"/>
      <c r="O112" s="144"/>
      <c r="P112" s="145">
        <f>SUM(P113:P151)</f>
        <v>52.69833899999999</v>
      </c>
      <c r="Q112" s="144"/>
      <c r="R112" s="145">
        <f>SUM(R113:R151)</f>
        <v>9.1850000000000005</v>
      </c>
      <c r="S112" s="144"/>
      <c r="T112" s="146">
        <f>SUM(T113:T151)</f>
        <v>0</v>
      </c>
      <c r="AR112" s="140" t="s">
        <v>20</v>
      </c>
      <c r="AT112" s="147" t="s">
        <v>70</v>
      </c>
      <c r="AU112" s="147" t="s">
        <v>20</v>
      </c>
      <c r="AY112" s="140" t="s">
        <v>161</v>
      </c>
      <c r="BK112" s="148">
        <f>SUM(BK113:BK151)</f>
        <v>0</v>
      </c>
    </row>
    <row r="113" spans="2:65" s="1" customFormat="1" ht="31.5" customHeight="1" x14ac:dyDescent="0.3">
      <c r="B113" s="152"/>
      <c r="C113" s="153" t="s">
        <v>20</v>
      </c>
      <c r="D113" s="153" t="s">
        <v>163</v>
      </c>
      <c r="E113" s="154" t="s">
        <v>164</v>
      </c>
      <c r="F113" s="155" t="s">
        <v>165</v>
      </c>
      <c r="G113" s="156" t="s">
        <v>166</v>
      </c>
      <c r="H113" s="157">
        <v>1.4</v>
      </c>
      <c r="I113" s="158"/>
      <c r="J113" s="158">
        <f>ROUND(I113*H113,2)</f>
        <v>0</v>
      </c>
      <c r="K113" s="155" t="s">
        <v>167</v>
      </c>
      <c r="L113" s="32"/>
      <c r="M113" s="159" t="s">
        <v>3</v>
      </c>
      <c r="N113" s="160" t="s">
        <v>42</v>
      </c>
      <c r="O113" s="161">
        <v>16.001999999999999</v>
      </c>
      <c r="P113" s="161">
        <f>O113*H113</f>
        <v>22.402799999999996</v>
      </c>
      <c r="Q113" s="161">
        <v>0</v>
      </c>
      <c r="R113" s="161">
        <f>Q113*H113</f>
        <v>0</v>
      </c>
      <c r="S113" s="161">
        <v>0</v>
      </c>
      <c r="T113" s="162">
        <f>S113*H113</f>
        <v>0</v>
      </c>
      <c r="AR113" s="18" t="s">
        <v>168</v>
      </c>
      <c r="AT113" s="18" t="s">
        <v>163</v>
      </c>
      <c r="AU113" s="18" t="s">
        <v>79</v>
      </c>
      <c r="AY113" s="18" t="s">
        <v>161</v>
      </c>
      <c r="BE113" s="163">
        <f>IF(N113="základní",J113,0)</f>
        <v>0</v>
      </c>
      <c r="BF113" s="163">
        <f>IF(N113="snížená",J113,0)</f>
        <v>0</v>
      </c>
      <c r="BG113" s="163">
        <f>IF(N113="zákl. přenesená",J113,0)</f>
        <v>0</v>
      </c>
      <c r="BH113" s="163">
        <f>IF(N113="sníž. přenesená",J113,0)</f>
        <v>0</v>
      </c>
      <c r="BI113" s="163">
        <f>IF(N113="nulová",J113,0)</f>
        <v>0</v>
      </c>
      <c r="BJ113" s="18" t="s">
        <v>20</v>
      </c>
      <c r="BK113" s="163">
        <f>ROUND(I113*H113,2)</f>
        <v>0</v>
      </c>
      <c r="BL113" s="18" t="s">
        <v>168</v>
      </c>
      <c r="BM113" s="18" t="s">
        <v>169</v>
      </c>
    </row>
    <row r="114" spans="2:65" s="12" customFormat="1" x14ac:dyDescent="0.3">
      <c r="B114" s="164"/>
      <c r="D114" s="165" t="s">
        <v>170</v>
      </c>
      <c r="E114" s="166" t="s">
        <v>3</v>
      </c>
      <c r="F114" s="167" t="s">
        <v>171</v>
      </c>
      <c r="H114" s="168" t="s">
        <v>3</v>
      </c>
      <c r="L114" s="164"/>
      <c r="M114" s="169"/>
      <c r="N114" s="170"/>
      <c r="O114" s="170"/>
      <c r="P114" s="170"/>
      <c r="Q114" s="170"/>
      <c r="R114" s="170"/>
      <c r="S114" s="170"/>
      <c r="T114" s="171"/>
      <c r="AT114" s="168" t="s">
        <v>170</v>
      </c>
      <c r="AU114" s="168" t="s">
        <v>79</v>
      </c>
      <c r="AV114" s="12" t="s">
        <v>20</v>
      </c>
      <c r="AW114" s="12" t="s">
        <v>35</v>
      </c>
      <c r="AX114" s="12" t="s">
        <v>71</v>
      </c>
      <c r="AY114" s="168" t="s">
        <v>161</v>
      </c>
    </row>
    <row r="115" spans="2:65" s="13" customFormat="1" x14ac:dyDescent="0.3">
      <c r="B115" s="172"/>
      <c r="D115" s="173" t="s">
        <v>170</v>
      </c>
      <c r="E115" s="174" t="s">
        <v>3</v>
      </c>
      <c r="F115" s="175" t="s">
        <v>172</v>
      </c>
      <c r="H115" s="176">
        <v>1.4</v>
      </c>
      <c r="L115" s="172"/>
      <c r="M115" s="177"/>
      <c r="N115" s="178"/>
      <c r="O115" s="178"/>
      <c r="P115" s="178"/>
      <c r="Q115" s="178"/>
      <c r="R115" s="178"/>
      <c r="S115" s="178"/>
      <c r="T115" s="179"/>
      <c r="AT115" s="180" t="s">
        <v>170</v>
      </c>
      <c r="AU115" s="180" t="s">
        <v>79</v>
      </c>
      <c r="AV115" s="13" t="s">
        <v>79</v>
      </c>
      <c r="AW115" s="13" t="s">
        <v>35</v>
      </c>
      <c r="AX115" s="13" t="s">
        <v>20</v>
      </c>
      <c r="AY115" s="180" t="s">
        <v>161</v>
      </c>
    </row>
    <row r="116" spans="2:65" s="1" customFormat="1" ht="22.5" customHeight="1" x14ac:dyDescent="0.3">
      <c r="B116" s="152"/>
      <c r="C116" s="153" t="s">
        <v>79</v>
      </c>
      <c r="D116" s="153" t="s">
        <v>163</v>
      </c>
      <c r="E116" s="154" t="s">
        <v>173</v>
      </c>
      <c r="F116" s="155" t="s">
        <v>174</v>
      </c>
      <c r="G116" s="156" t="s">
        <v>166</v>
      </c>
      <c r="H116" s="157">
        <v>5.25</v>
      </c>
      <c r="I116" s="158"/>
      <c r="J116" s="158">
        <f>ROUND(I116*H116,2)</f>
        <v>0</v>
      </c>
      <c r="K116" s="155" t="s">
        <v>167</v>
      </c>
      <c r="L116" s="32"/>
      <c r="M116" s="159" t="s">
        <v>3</v>
      </c>
      <c r="N116" s="160" t="s">
        <v>42</v>
      </c>
      <c r="O116" s="161">
        <v>3.9369999999999998</v>
      </c>
      <c r="P116" s="161">
        <f>O116*H116</f>
        <v>20.669249999999998</v>
      </c>
      <c r="Q116" s="161">
        <v>0</v>
      </c>
      <c r="R116" s="161">
        <f>Q116*H116</f>
        <v>0</v>
      </c>
      <c r="S116" s="161">
        <v>0</v>
      </c>
      <c r="T116" s="162">
        <f>S116*H116</f>
        <v>0</v>
      </c>
      <c r="AR116" s="18" t="s">
        <v>168</v>
      </c>
      <c r="AT116" s="18" t="s">
        <v>163</v>
      </c>
      <c r="AU116" s="18" t="s">
        <v>79</v>
      </c>
      <c r="AY116" s="18" t="s">
        <v>161</v>
      </c>
      <c r="BE116" s="163">
        <f>IF(N116="základní",J116,0)</f>
        <v>0</v>
      </c>
      <c r="BF116" s="163">
        <f>IF(N116="snížená",J116,0)</f>
        <v>0</v>
      </c>
      <c r="BG116" s="163">
        <f>IF(N116="zákl. přenesená",J116,0)</f>
        <v>0</v>
      </c>
      <c r="BH116" s="163">
        <f>IF(N116="sníž. přenesená",J116,0)</f>
        <v>0</v>
      </c>
      <c r="BI116" s="163">
        <f>IF(N116="nulová",J116,0)</f>
        <v>0</v>
      </c>
      <c r="BJ116" s="18" t="s">
        <v>20</v>
      </c>
      <c r="BK116" s="163">
        <f>ROUND(I116*H116,2)</f>
        <v>0</v>
      </c>
      <c r="BL116" s="18" t="s">
        <v>168</v>
      </c>
      <c r="BM116" s="18" t="s">
        <v>175</v>
      </c>
    </row>
    <row r="117" spans="2:65" s="12" customFormat="1" x14ac:dyDescent="0.3">
      <c r="B117" s="164"/>
      <c r="D117" s="165" t="s">
        <v>170</v>
      </c>
      <c r="E117" s="166" t="s">
        <v>3</v>
      </c>
      <c r="F117" s="167" t="s">
        <v>176</v>
      </c>
      <c r="H117" s="168" t="s">
        <v>3</v>
      </c>
      <c r="L117" s="164"/>
      <c r="M117" s="169"/>
      <c r="N117" s="170"/>
      <c r="O117" s="170"/>
      <c r="P117" s="170"/>
      <c r="Q117" s="170"/>
      <c r="R117" s="170"/>
      <c r="S117" s="170"/>
      <c r="T117" s="171"/>
      <c r="AT117" s="168" t="s">
        <v>170</v>
      </c>
      <c r="AU117" s="168" t="s">
        <v>79</v>
      </c>
      <c r="AV117" s="12" t="s">
        <v>20</v>
      </c>
      <c r="AW117" s="12" t="s">
        <v>35</v>
      </c>
      <c r="AX117" s="12" t="s">
        <v>71</v>
      </c>
      <c r="AY117" s="168" t="s">
        <v>161</v>
      </c>
    </row>
    <row r="118" spans="2:65" s="13" customFormat="1" x14ac:dyDescent="0.3">
      <c r="B118" s="172"/>
      <c r="D118" s="165" t="s">
        <v>170</v>
      </c>
      <c r="E118" s="180" t="s">
        <v>3</v>
      </c>
      <c r="F118" s="181" t="s">
        <v>177</v>
      </c>
      <c r="H118" s="182">
        <v>2.25</v>
      </c>
      <c r="L118" s="172"/>
      <c r="M118" s="177"/>
      <c r="N118" s="178"/>
      <c r="O118" s="178"/>
      <c r="P118" s="178"/>
      <c r="Q118" s="178"/>
      <c r="R118" s="178"/>
      <c r="S118" s="178"/>
      <c r="T118" s="179"/>
      <c r="AT118" s="180" t="s">
        <v>170</v>
      </c>
      <c r="AU118" s="180" t="s">
        <v>79</v>
      </c>
      <c r="AV118" s="13" t="s">
        <v>79</v>
      </c>
      <c r="AW118" s="13" t="s">
        <v>35</v>
      </c>
      <c r="AX118" s="13" t="s">
        <v>71</v>
      </c>
      <c r="AY118" s="180" t="s">
        <v>161</v>
      </c>
    </row>
    <row r="119" spans="2:65" s="12" customFormat="1" x14ac:dyDescent="0.3">
      <c r="B119" s="164"/>
      <c r="D119" s="165" t="s">
        <v>170</v>
      </c>
      <c r="E119" s="166" t="s">
        <v>3</v>
      </c>
      <c r="F119" s="167" t="s">
        <v>178</v>
      </c>
      <c r="H119" s="168" t="s">
        <v>3</v>
      </c>
      <c r="L119" s="164"/>
      <c r="M119" s="169"/>
      <c r="N119" s="170"/>
      <c r="O119" s="170"/>
      <c r="P119" s="170"/>
      <c r="Q119" s="170"/>
      <c r="R119" s="170"/>
      <c r="S119" s="170"/>
      <c r="T119" s="171"/>
      <c r="AT119" s="168" t="s">
        <v>170</v>
      </c>
      <c r="AU119" s="168" t="s">
        <v>79</v>
      </c>
      <c r="AV119" s="12" t="s">
        <v>20</v>
      </c>
      <c r="AW119" s="12" t="s">
        <v>35</v>
      </c>
      <c r="AX119" s="12" t="s">
        <v>71</v>
      </c>
      <c r="AY119" s="168" t="s">
        <v>161</v>
      </c>
    </row>
    <row r="120" spans="2:65" s="12" customFormat="1" x14ac:dyDescent="0.3">
      <c r="B120" s="164"/>
      <c r="D120" s="165" t="s">
        <v>170</v>
      </c>
      <c r="E120" s="166" t="s">
        <v>3</v>
      </c>
      <c r="F120" s="167" t="s">
        <v>179</v>
      </c>
      <c r="H120" s="168" t="s">
        <v>3</v>
      </c>
      <c r="L120" s="164"/>
      <c r="M120" s="169"/>
      <c r="N120" s="170"/>
      <c r="O120" s="170"/>
      <c r="P120" s="170"/>
      <c r="Q120" s="170"/>
      <c r="R120" s="170"/>
      <c r="S120" s="170"/>
      <c r="T120" s="171"/>
      <c r="AT120" s="168" t="s">
        <v>170</v>
      </c>
      <c r="AU120" s="168" t="s">
        <v>79</v>
      </c>
      <c r="AV120" s="12" t="s">
        <v>20</v>
      </c>
      <c r="AW120" s="12" t="s">
        <v>35</v>
      </c>
      <c r="AX120" s="12" t="s">
        <v>71</v>
      </c>
      <c r="AY120" s="168" t="s">
        <v>161</v>
      </c>
    </row>
    <row r="121" spans="2:65" s="13" customFormat="1" x14ac:dyDescent="0.3">
      <c r="B121" s="172"/>
      <c r="D121" s="173" t="s">
        <v>170</v>
      </c>
      <c r="E121" s="174" t="s">
        <v>3</v>
      </c>
      <c r="F121" s="175" t="s">
        <v>180</v>
      </c>
      <c r="H121" s="176">
        <v>3</v>
      </c>
      <c r="L121" s="172"/>
      <c r="M121" s="177"/>
      <c r="N121" s="178"/>
      <c r="O121" s="178"/>
      <c r="P121" s="178"/>
      <c r="Q121" s="178"/>
      <c r="R121" s="178"/>
      <c r="S121" s="178"/>
      <c r="T121" s="179"/>
      <c r="AT121" s="180" t="s">
        <v>170</v>
      </c>
      <c r="AU121" s="180" t="s">
        <v>79</v>
      </c>
      <c r="AV121" s="13" t="s">
        <v>79</v>
      </c>
      <c r="AW121" s="13" t="s">
        <v>35</v>
      </c>
      <c r="AX121" s="13" t="s">
        <v>71</v>
      </c>
      <c r="AY121" s="180" t="s">
        <v>161</v>
      </c>
    </row>
    <row r="122" spans="2:65" s="1" customFormat="1" ht="31.5" customHeight="1" x14ac:dyDescent="0.3">
      <c r="B122" s="152"/>
      <c r="C122" s="153" t="s">
        <v>181</v>
      </c>
      <c r="D122" s="153" t="s">
        <v>163</v>
      </c>
      <c r="E122" s="154" t="s">
        <v>182</v>
      </c>
      <c r="F122" s="155" t="s">
        <v>183</v>
      </c>
      <c r="G122" s="156" t="s">
        <v>166</v>
      </c>
      <c r="H122" s="157">
        <v>1.575</v>
      </c>
      <c r="I122" s="158"/>
      <c r="J122" s="158">
        <f>ROUND(I122*H122,2)</f>
        <v>0</v>
      </c>
      <c r="K122" s="155" t="s">
        <v>167</v>
      </c>
      <c r="L122" s="32"/>
      <c r="M122" s="159" t="s">
        <v>3</v>
      </c>
      <c r="N122" s="160" t="s">
        <v>42</v>
      </c>
      <c r="O122" s="161">
        <v>1.0109999999999999</v>
      </c>
      <c r="P122" s="161">
        <f>O122*H122</f>
        <v>1.5923249999999998</v>
      </c>
      <c r="Q122" s="161">
        <v>0</v>
      </c>
      <c r="R122" s="161">
        <f>Q122*H122</f>
        <v>0</v>
      </c>
      <c r="S122" s="161">
        <v>0</v>
      </c>
      <c r="T122" s="162">
        <f>S122*H122</f>
        <v>0</v>
      </c>
      <c r="AR122" s="18" t="s">
        <v>168</v>
      </c>
      <c r="AT122" s="18" t="s">
        <v>163</v>
      </c>
      <c r="AU122" s="18" t="s">
        <v>79</v>
      </c>
      <c r="AY122" s="18" t="s">
        <v>161</v>
      </c>
      <c r="BE122" s="163">
        <f>IF(N122="základní",J122,0)</f>
        <v>0</v>
      </c>
      <c r="BF122" s="163">
        <f>IF(N122="snížená",J122,0)</f>
        <v>0</v>
      </c>
      <c r="BG122" s="163">
        <f>IF(N122="zákl. přenesená",J122,0)</f>
        <v>0</v>
      </c>
      <c r="BH122" s="163">
        <f>IF(N122="sníž. přenesená",J122,0)</f>
        <v>0</v>
      </c>
      <c r="BI122" s="163">
        <f>IF(N122="nulová",J122,0)</f>
        <v>0</v>
      </c>
      <c r="BJ122" s="18" t="s">
        <v>20</v>
      </c>
      <c r="BK122" s="163">
        <f>ROUND(I122*H122,2)</f>
        <v>0</v>
      </c>
      <c r="BL122" s="18" t="s">
        <v>168</v>
      </c>
      <c r="BM122" s="18" t="s">
        <v>184</v>
      </c>
    </row>
    <row r="123" spans="2:65" s="12" customFormat="1" x14ac:dyDescent="0.3">
      <c r="B123" s="164"/>
      <c r="D123" s="165" t="s">
        <v>170</v>
      </c>
      <c r="E123" s="166" t="s">
        <v>3</v>
      </c>
      <c r="F123" s="167" t="s">
        <v>185</v>
      </c>
      <c r="H123" s="168" t="s">
        <v>3</v>
      </c>
      <c r="L123" s="164"/>
      <c r="M123" s="169"/>
      <c r="N123" s="170"/>
      <c r="O123" s="170"/>
      <c r="P123" s="170"/>
      <c r="Q123" s="170"/>
      <c r="R123" s="170"/>
      <c r="S123" s="170"/>
      <c r="T123" s="171"/>
      <c r="AT123" s="168" t="s">
        <v>170</v>
      </c>
      <c r="AU123" s="168" t="s">
        <v>79</v>
      </c>
      <c r="AV123" s="12" t="s">
        <v>20</v>
      </c>
      <c r="AW123" s="12" t="s">
        <v>35</v>
      </c>
      <c r="AX123" s="12" t="s">
        <v>71</v>
      </c>
      <c r="AY123" s="168" t="s">
        <v>161</v>
      </c>
    </row>
    <row r="124" spans="2:65" s="13" customFormat="1" x14ac:dyDescent="0.3">
      <c r="B124" s="172"/>
      <c r="D124" s="173" t="s">
        <v>170</v>
      </c>
      <c r="E124" s="174" t="s">
        <v>3</v>
      </c>
      <c r="F124" s="175" t="s">
        <v>186</v>
      </c>
      <c r="H124" s="176">
        <v>1.575</v>
      </c>
      <c r="L124" s="172"/>
      <c r="M124" s="177"/>
      <c r="N124" s="178"/>
      <c r="O124" s="178"/>
      <c r="P124" s="178"/>
      <c r="Q124" s="178"/>
      <c r="R124" s="178"/>
      <c r="S124" s="178"/>
      <c r="T124" s="179"/>
      <c r="AT124" s="180" t="s">
        <v>170</v>
      </c>
      <c r="AU124" s="180" t="s">
        <v>79</v>
      </c>
      <c r="AV124" s="13" t="s">
        <v>79</v>
      </c>
      <c r="AW124" s="13" t="s">
        <v>35</v>
      </c>
      <c r="AX124" s="13" t="s">
        <v>20</v>
      </c>
      <c r="AY124" s="180" t="s">
        <v>161</v>
      </c>
    </row>
    <row r="125" spans="2:65" s="1" customFormat="1" ht="31.5" customHeight="1" x14ac:dyDescent="0.3">
      <c r="B125" s="152"/>
      <c r="C125" s="153" t="s">
        <v>168</v>
      </c>
      <c r="D125" s="153" t="s">
        <v>163</v>
      </c>
      <c r="E125" s="154" t="s">
        <v>187</v>
      </c>
      <c r="F125" s="155" t="s">
        <v>188</v>
      </c>
      <c r="G125" s="156" t="s">
        <v>166</v>
      </c>
      <c r="H125" s="157">
        <v>5.25</v>
      </c>
      <c r="I125" s="158"/>
      <c r="J125" s="158">
        <f>ROUND(I125*H125,2)</f>
        <v>0</v>
      </c>
      <c r="K125" s="155" t="s">
        <v>167</v>
      </c>
      <c r="L125" s="32"/>
      <c r="M125" s="159" t="s">
        <v>3</v>
      </c>
      <c r="N125" s="160" t="s">
        <v>42</v>
      </c>
      <c r="O125" s="161">
        <v>0.38200000000000001</v>
      </c>
      <c r="P125" s="161">
        <f>O125*H125</f>
        <v>2.0055000000000001</v>
      </c>
      <c r="Q125" s="161">
        <v>0</v>
      </c>
      <c r="R125" s="161">
        <f>Q125*H125</f>
        <v>0</v>
      </c>
      <c r="S125" s="161">
        <v>0</v>
      </c>
      <c r="T125" s="162">
        <f>S125*H125</f>
        <v>0</v>
      </c>
      <c r="AR125" s="18" t="s">
        <v>168</v>
      </c>
      <c r="AT125" s="18" t="s">
        <v>163</v>
      </c>
      <c r="AU125" s="18" t="s">
        <v>79</v>
      </c>
      <c r="AY125" s="18" t="s">
        <v>161</v>
      </c>
      <c r="BE125" s="163">
        <f>IF(N125="základní",J125,0)</f>
        <v>0</v>
      </c>
      <c r="BF125" s="163">
        <f>IF(N125="snížená",J125,0)</f>
        <v>0</v>
      </c>
      <c r="BG125" s="163">
        <f>IF(N125="zákl. přenesená",J125,0)</f>
        <v>0</v>
      </c>
      <c r="BH125" s="163">
        <f>IF(N125="sníž. přenesená",J125,0)</f>
        <v>0</v>
      </c>
      <c r="BI125" s="163">
        <f>IF(N125="nulová",J125,0)</f>
        <v>0</v>
      </c>
      <c r="BJ125" s="18" t="s">
        <v>20</v>
      </c>
      <c r="BK125" s="163">
        <f>ROUND(I125*H125,2)</f>
        <v>0</v>
      </c>
      <c r="BL125" s="18" t="s">
        <v>168</v>
      </c>
      <c r="BM125" s="18" t="s">
        <v>189</v>
      </c>
    </row>
    <row r="126" spans="2:65" s="12" customFormat="1" x14ac:dyDescent="0.3">
      <c r="B126" s="164"/>
      <c r="D126" s="165" t="s">
        <v>170</v>
      </c>
      <c r="E126" s="166" t="s">
        <v>3</v>
      </c>
      <c r="F126" s="167" t="s">
        <v>190</v>
      </c>
      <c r="H126" s="168" t="s">
        <v>3</v>
      </c>
      <c r="L126" s="164"/>
      <c r="M126" s="169"/>
      <c r="N126" s="170"/>
      <c r="O126" s="170"/>
      <c r="P126" s="170"/>
      <c r="Q126" s="170"/>
      <c r="R126" s="170"/>
      <c r="S126" s="170"/>
      <c r="T126" s="171"/>
      <c r="AT126" s="168" t="s">
        <v>170</v>
      </c>
      <c r="AU126" s="168" t="s">
        <v>79</v>
      </c>
      <c r="AV126" s="12" t="s">
        <v>20</v>
      </c>
      <c r="AW126" s="12" t="s">
        <v>35</v>
      </c>
      <c r="AX126" s="12" t="s">
        <v>71</v>
      </c>
      <c r="AY126" s="168" t="s">
        <v>161</v>
      </c>
    </row>
    <row r="127" spans="2:65" s="13" customFormat="1" x14ac:dyDescent="0.3">
      <c r="B127" s="172"/>
      <c r="D127" s="173" t="s">
        <v>170</v>
      </c>
      <c r="E127" s="174" t="s">
        <v>3</v>
      </c>
      <c r="F127" s="175" t="s">
        <v>191</v>
      </c>
      <c r="H127" s="176">
        <v>5.25</v>
      </c>
      <c r="L127" s="172"/>
      <c r="M127" s="177"/>
      <c r="N127" s="178"/>
      <c r="O127" s="178"/>
      <c r="P127" s="178"/>
      <c r="Q127" s="178"/>
      <c r="R127" s="178"/>
      <c r="S127" s="178"/>
      <c r="T127" s="179"/>
      <c r="AT127" s="180" t="s">
        <v>170</v>
      </c>
      <c r="AU127" s="180" t="s">
        <v>79</v>
      </c>
      <c r="AV127" s="13" t="s">
        <v>79</v>
      </c>
      <c r="AW127" s="13" t="s">
        <v>35</v>
      </c>
      <c r="AX127" s="13" t="s">
        <v>71</v>
      </c>
      <c r="AY127" s="180" t="s">
        <v>161</v>
      </c>
    </row>
    <row r="128" spans="2:65" s="1" customFormat="1" ht="44.25" customHeight="1" x14ac:dyDescent="0.3">
      <c r="B128" s="152"/>
      <c r="C128" s="153" t="s">
        <v>192</v>
      </c>
      <c r="D128" s="153" t="s">
        <v>163</v>
      </c>
      <c r="E128" s="154" t="s">
        <v>193</v>
      </c>
      <c r="F128" s="155" t="s">
        <v>194</v>
      </c>
      <c r="G128" s="156" t="s">
        <v>166</v>
      </c>
      <c r="H128" s="157">
        <v>10.5</v>
      </c>
      <c r="I128" s="158"/>
      <c r="J128" s="158">
        <f>ROUND(I128*H128,2)</f>
        <v>0</v>
      </c>
      <c r="K128" s="155" t="s">
        <v>167</v>
      </c>
      <c r="L128" s="32"/>
      <c r="M128" s="159" t="s">
        <v>3</v>
      </c>
      <c r="N128" s="160" t="s">
        <v>42</v>
      </c>
      <c r="O128" s="161">
        <v>0.34799999999999998</v>
      </c>
      <c r="P128" s="161">
        <f>O128*H128</f>
        <v>3.6539999999999999</v>
      </c>
      <c r="Q128" s="161">
        <v>0</v>
      </c>
      <c r="R128" s="161">
        <f>Q128*H128</f>
        <v>0</v>
      </c>
      <c r="S128" s="161">
        <v>0</v>
      </c>
      <c r="T128" s="162">
        <f>S128*H128</f>
        <v>0</v>
      </c>
      <c r="AR128" s="18" t="s">
        <v>168</v>
      </c>
      <c r="AT128" s="18" t="s">
        <v>163</v>
      </c>
      <c r="AU128" s="18" t="s">
        <v>79</v>
      </c>
      <c r="AY128" s="18" t="s">
        <v>161</v>
      </c>
      <c r="BE128" s="163">
        <f>IF(N128="základní",J128,0)</f>
        <v>0</v>
      </c>
      <c r="BF128" s="163">
        <f>IF(N128="snížená",J128,0)</f>
        <v>0</v>
      </c>
      <c r="BG128" s="163">
        <f>IF(N128="zákl. přenesená",J128,0)</f>
        <v>0</v>
      </c>
      <c r="BH128" s="163">
        <f>IF(N128="sníž. přenesená",J128,0)</f>
        <v>0</v>
      </c>
      <c r="BI128" s="163">
        <f>IF(N128="nulová",J128,0)</f>
        <v>0</v>
      </c>
      <c r="BJ128" s="18" t="s">
        <v>20</v>
      </c>
      <c r="BK128" s="163">
        <f>ROUND(I128*H128,2)</f>
        <v>0</v>
      </c>
      <c r="BL128" s="18" t="s">
        <v>168</v>
      </c>
      <c r="BM128" s="18" t="s">
        <v>195</v>
      </c>
    </row>
    <row r="129" spans="2:65" s="13" customFormat="1" x14ac:dyDescent="0.3">
      <c r="B129" s="172"/>
      <c r="D129" s="173" t="s">
        <v>170</v>
      </c>
      <c r="F129" s="175" t="s">
        <v>196</v>
      </c>
      <c r="H129" s="176">
        <v>10.5</v>
      </c>
      <c r="L129" s="172"/>
      <c r="M129" s="177"/>
      <c r="N129" s="178"/>
      <c r="O129" s="178"/>
      <c r="P129" s="178"/>
      <c r="Q129" s="178"/>
      <c r="R129" s="178"/>
      <c r="S129" s="178"/>
      <c r="T129" s="179"/>
      <c r="AT129" s="180" t="s">
        <v>170</v>
      </c>
      <c r="AU129" s="180" t="s">
        <v>79</v>
      </c>
      <c r="AV129" s="13" t="s">
        <v>79</v>
      </c>
      <c r="AW129" s="13" t="s">
        <v>4</v>
      </c>
      <c r="AX129" s="13" t="s">
        <v>20</v>
      </c>
      <c r="AY129" s="180" t="s">
        <v>161</v>
      </c>
    </row>
    <row r="130" spans="2:65" s="1" customFormat="1" ht="44.25" customHeight="1" x14ac:dyDescent="0.3">
      <c r="B130" s="152"/>
      <c r="C130" s="153" t="s">
        <v>197</v>
      </c>
      <c r="D130" s="153" t="s">
        <v>163</v>
      </c>
      <c r="E130" s="154" t="s">
        <v>198</v>
      </c>
      <c r="F130" s="155" t="s">
        <v>199</v>
      </c>
      <c r="G130" s="156" t="s">
        <v>166</v>
      </c>
      <c r="H130" s="157">
        <v>3.75</v>
      </c>
      <c r="I130" s="158"/>
      <c r="J130" s="158">
        <f>ROUND(I130*H130,2)</f>
        <v>0</v>
      </c>
      <c r="K130" s="155" t="s">
        <v>167</v>
      </c>
      <c r="L130" s="32"/>
      <c r="M130" s="159" t="s">
        <v>3</v>
      </c>
      <c r="N130" s="160" t="s">
        <v>42</v>
      </c>
      <c r="O130" s="161">
        <v>8.3000000000000004E-2</v>
      </c>
      <c r="P130" s="161">
        <f>O130*H130</f>
        <v>0.31125000000000003</v>
      </c>
      <c r="Q130" s="161">
        <v>0</v>
      </c>
      <c r="R130" s="161">
        <f>Q130*H130</f>
        <v>0</v>
      </c>
      <c r="S130" s="161">
        <v>0</v>
      </c>
      <c r="T130" s="162">
        <f>S130*H130</f>
        <v>0</v>
      </c>
      <c r="AR130" s="18" t="s">
        <v>168</v>
      </c>
      <c r="AT130" s="18" t="s">
        <v>163</v>
      </c>
      <c r="AU130" s="18" t="s">
        <v>79</v>
      </c>
      <c r="AY130" s="18" t="s">
        <v>161</v>
      </c>
      <c r="BE130" s="163">
        <f>IF(N130="základní",J130,0)</f>
        <v>0</v>
      </c>
      <c r="BF130" s="163">
        <f>IF(N130="snížená",J130,0)</f>
        <v>0</v>
      </c>
      <c r="BG130" s="163">
        <f>IF(N130="zákl. přenesená",J130,0)</f>
        <v>0</v>
      </c>
      <c r="BH130" s="163">
        <f>IF(N130="sníž. přenesená",J130,0)</f>
        <v>0</v>
      </c>
      <c r="BI130" s="163">
        <f>IF(N130="nulová",J130,0)</f>
        <v>0</v>
      </c>
      <c r="BJ130" s="18" t="s">
        <v>20</v>
      </c>
      <c r="BK130" s="163">
        <f>ROUND(I130*H130,2)</f>
        <v>0</v>
      </c>
      <c r="BL130" s="18" t="s">
        <v>168</v>
      </c>
      <c r="BM130" s="18" t="s">
        <v>200</v>
      </c>
    </row>
    <row r="131" spans="2:65" s="13" customFormat="1" x14ac:dyDescent="0.3">
      <c r="B131" s="172"/>
      <c r="D131" s="173" t="s">
        <v>170</v>
      </c>
      <c r="E131" s="174" t="s">
        <v>3</v>
      </c>
      <c r="F131" s="175" t="s">
        <v>201</v>
      </c>
      <c r="H131" s="176">
        <v>3.75</v>
      </c>
      <c r="L131" s="172"/>
      <c r="M131" s="177"/>
      <c r="N131" s="178"/>
      <c r="O131" s="178"/>
      <c r="P131" s="178"/>
      <c r="Q131" s="178"/>
      <c r="R131" s="178"/>
      <c r="S131" s="178"/>
      <c r="T131" s="179"/>
      <c r="AT131" s="180" t="s">
        <v>170</v>
      </c>
      <c r="AU131" s="180" t="s">
        <v>79</v>
      </c>
      <c r="AV131" s="13" t="s">
        <v>79</v>
      </c>
      <c r="AW131" s="13" t="s">
        <v>35</v>
      </c>
      <c r="AX131" s="13" t="s">
        <v>71</v>
      </c>
      <c r="AY131" s="180" t="s">
        <v>161</v>
      </c>
    </row>
    <row r="132" spans="2:65" s="1" customFormat="1" ht="31.5" customHeight="1" x14ac:dyDescent="0.3">
      <c r="B132" s="152"/>
      <c r="C132" s="153" t="s">
        <v>202</v>
      </c>
      <c r="D132" s="153" t="s">
        <v>163</v>
      </c>
      <c r="E132" s="154" t="s">
        <v>203</v>
      </c>
      <c r="F132" s="155" t="s">
        <v>204</v>
      </c>
      <c r="G132" s="156" t="s">
        <v>166</v>
      </c>
      <c r="H132" s="157">
        <v>3.75</v>
      </c>
      <c r="I132" s="158"/>
      <c r="J132" s="158">
        <f>ROUND(I132*H132,2)</f>
        <v>0</v>
      </c>
      <c r="K132" s="155" t="s">
        <v>167</v>
      </c>
      <c r="L132" s="32"/>
      <c r="M132" s="159" t="s">
        <v>3</v>
      </c>
      <c r="N132" s="160" t="s">
        <v>42</v>
      </c>
      <c r="O132" s="161">
        <v>9.7000000000000003E-2</v>
      </c>
      <c r="P132" s="161">
        <f>O132*H132</f>
        <v>0.36375000000000002</v>
      </c>
      <c r="Q132" s="161">
        <v>0</v>
      </c>
      <c r="R132" s="161">
        <f>Q132*H132</f>
        <v>0</v>
      </c>
      <c r="S132" s="161">
        <v>0</v>
      </c>
      <c r="T132" s="162">
        <f>S132*H132</f>
        <v>0</v>
      </c>
      <c r="AR132" s="18" t="s">
        <v>168</v>
      </c>
      <c r="AT132" s="18" t="s">
        <v>163</v>
      </c>
      <c r="AU132" s="18" t="s">
        <v>79</v>
      </c>
      <c r="AY132" s="18" t="s">
        <v>161</v>
      </c>
      <c r="BE132" s="163">
        <f>IF(N132="základní",J132,0)</f>
        <v>0</v>
      </c>
      <c r="BF132" s="163">
        <f>IF(N132="snížená",J132,0)</f>
        <v>0</v>
      </c>
      <c r="BG132" s="163">
        <f>IF(N132="zákl. přenesená",J132,0)</f>
        <v>0</v>
      </c>
      <c r="BH132" s="163">
        <f>IF(N132="sníž. přenesená",J132,0)</f>
        <v>0</v>
      </c>
      <c r="BI132" s="163">
        <f>IF(N132="nulová",J132,0)</f>
        <v>0</v>
      </c>
      <c r="BJ132" s="18" t="s">
        <v>20</v>
      </c>
      <c r="BK132" s="163">
        <f>ROUND(I132*H132,2)</f>
        <v>0</v>
      </c>
      <c r="BL132" s="18" t="s">
        <v>168</v>
      </c>
      <c r="BM132" s="18" t="s">
        <v>205</v>
      </c>
    </row>
    <row r="133" spans="2:65" s="13" customFormat="1" x14ac:dyDescent="0.3">
      <c r="B133" s="172"/>
      <c r="D133" s="173" t="s">
        <v>170</v>
      </c>
      <c r="E133" s="174" t="s">
        <v>3</v>
      </c>
      <c r="F133" s="175" t="s">
        <v>201</v>
      </c>
      <c r="H133" s="176">
        <v>3.75</v>
      </c>
      <c r="L133" s="172"/>
      <c r="M133" s="177"/>
      <c r="N133" s="178"/>
      <c r="O133" s="178"/>
      <c r="P133" s="178"/>
      <c r="Q133" s="178"/>
      <c r="R133" s="178"/>
      <c r="S133" s="178"/>
      <c r="T133" s="179"/>
      <c r="AT133" s="180" t="s">
        <v>170</v>
      </c>
      <c r="AU133" s="180" t="s">
        <v>79</v>
      </c>
      <c r="AV133" s="13" t="s">
        <v>79</v>
      </c>
      <c r="AW133" s="13" t="s">
        <v>35</v>
      </c>
      <c r="AX133" s="13" t="s">
        <v>71</v>
      </c>
      <c r="AY133" s="180" t="s">
        <v>161</v>
      </c>
    </row>
    <row r="134" spans="2:65" s="1" customFormat="1" ht="22.5" customHeight="1" x14ac:dyDescent="0.3">
      <c r="B134" s="152"/>
      <c r="C134" s="153" t="s">
        <v>206</v>
      </c>
      <c r="D134" s="153" t="s">
        <v>163</v>
      </c>
      <c r="E134" s="154" t="s">
        <v>207</v>
      </c>
      <c r="F134" s="155" t="s">
        <v>208</v>
      </c>
      <c r="G134" s="156" t="s">
        <v>209</v>
      </c>
      <c r="H134" s="157">
        <v>7.125</v>
      </c>
      <c r="I134" s="158"/>
      <c r="J134" s="158">
        <f>ROUND(I134*H134,2)</f>
        <v>0</v>
      </c>
      <c r="K134" s="155" t="s">
        <v>167</v>
      </c>
      <c r="L134" s="32"/>
      <c r="M134" s="159" t="s">
        <v>3</v>
      </c>
      <c r="N134" s="160" t="s">
        <v>42</v>
      </c>
      <c r="O134" s="161">
        <v>0</v>
      </c>
      <c r="P134" s="161">
        <f>O134*H134</f>
        <v>0</v>
      </c>
      <c r="Q134" s="161">
        <v>0</v>
      </c>
      <c r="R134" s="161">
        <f>Q134*H134</f>
        <v>0</v>
      </c>
      <c r="S134" s="161">
        <v>0</v>
      </c>
      <c r="T134" s="162">
        <f>S134*H134</f>
        <v>0</v>
      </c>
      <c r="AR134" s="18" t="s">
        <v>168</v>
      </c>
      <c r="AT134" s="18" t="s">
        <v>163</v>
      </c>
      <c r="AU134" s="18" t="s">
        <v>79</v>
      </c>
      <c r="AY134" s="18" t="s">
        <v>161</v>
      </c>
      <c r="BE134" s="163">
        <f>IF(N134="základní",J134,0)</f>
        <v>0</v>
      </c>
      <c r="BF134" s="163">
        <f>IF(N134="snížená",J134,0)</f>
        <v>0</v>
      </c>
      <c r="BG134" s="163">
        <f>IF(N134="zákl. přenesená",J134,0)</f>
        <v>0</v>
      </c>
      <c r="BH134" s="163">
        <f>IF(N134="sníž. přenesená",J134,0)</f>
        <v>0</v>
      </c>
      <c r="BI134" s="163">
        <f>IF(N134="nulová",J134,0)</f>
        <v>0</v>
      </c>
      <c r="BJ134" s="18" t="s">
        <v>20</v>
      </c>
      <c r="BK134" s="163">
        <f>ROUND(I134*H134,2)</f>
        <v>0</v>
      </c>
      <c r="BL134" s="18" t="s">
        <v>168</v>
      </c>
      <c r="BM134" s="18" t="s">
        <v>210</v>
      </c>
    </row>
    <row r="135" spans="2:65" s="13" customFormat="1" x14ac:dyDescent="0.3">
      <c r="B135" s="172"/>
      <c r="D135" s="173" t="s">
        <v>170</v>
      </c>
      <c r="E135" s="174" t="s">
        <v>3</v>
      </c>
      <c r="F135" s="175" t="s">
        <v>211</v>
      </c>
      <c r="H135" s="176">
        <v>7.125</v>
      </c>
      <c r="L135" s="172"/>
      <c r="M135" s="177"/>
      <c r="N135" s="178"/>
      <c r="O135" s="178"/>
      <c r="P135" s="178"/>
      <c r="Q135" s="178"/>
      <c r="R135" s="178"/>
      <c r="S135" s="178"/>
      <c r="T135" s="179"/>
      <c r="AT135" s="180" t="s">
        <v>170</v>
      </c>
      <c r="AU135" s="180" t="s">
        <v>79</v>
      </c>
      <c r="AV135" s="13" t="s">
        <v>79</v>
      </c>
      <c r="AW135" s="13" t="s">
        <v>35</v>
      </c>
      <c r="AX135" s="13" t="s">
        <v>71</v>
      </c>
      <c r="AY135" s="180" t="s">
        <v>161</v>
      </c>
    </row>
    <row r="136" spans="2:65" s="1" customFormat="1" ht="31.5" customHeight="1" x14ac:dyDescent="0.3">
      <c r="B136" s="152"/>
      <c r="C136" s="153" t="s">
        <v>212</v>
      </c>
      <c r="D136" s="153" t="s">
        <v>163</v>
      </c>
      <c r="E136" s="154" t="s">
        <v>213</v>
      </c>
      <c r="F136" s="155" t="s">
        <v>214</v>
      </c>
      <c r="G136" s="156" t="s">
        <v>166</v>
      </c>
      <c r="H136" s="157">
        <v>1.5</v>
      </c>
      <c r="I136" s="158"/>
      <c r="J136" s="158">
        <f>ROUND(I136*H136,2)</f>
        <v>0</v>
      </c>
      <c r="K136" s="155" t="s">
        <v>167</v>
      </c>
      <c r="L136" s="32"/>
      <c r="M136" s="159" t="s">
        <v>3</v>
      </c>
      <c r="N136" s="160" t="s">
        <v>42</v>
      </c>
      <c r="O136" s="161">
        <v>0.29899999999999999</v>
      </c>
      <c r="P136" s="161">
        <f>O136*H136</f>
        <v>0.44850000000000001</v>
      </c>
      <c r="Q136" s="161">
        <v>0</v>
      </c>
      <c r="R136" s="161">
        <f>Q136*H136</f>
        <v>0</v>
      </c>
      <c r="S136" s="161">
        <v>0</v>
      </c>
      <c r="T136" s="162">
        <f>S136*H136</f>
        <v>0</v>
      </c>
      <c r="AR136" s="18" t="s">
        <v>168</v>
      </c>
      <c r="AT136" s="18" t="s">
        <v>163</v>
      </c>
      <c r="AU136" s="18" t="s">
        <v>79</v>
      </c>
      <c r="AY136" s="18" t="s">
        <v>161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8" t="s">
        <v>20</v>
      </c>
      <c r="BK136" s="163">
        <f>ROUND(I136*H136,2)</f>
        <v>0</v>
      </c>
      <c r="BL136" s="18" t="s">
        <v>168</v>
      </c>
      <c r="BM136" s="18" t="s">
        <v>215</v>
      </c>
    </row>
    <row r="137" spans="2:65" s="12" customFormat="1" x14ac:dyDescent="0.3">
      <c r="B137" s="164"/>
      <c r="D137" s="165" t="s">
        <v>170</v>
      </c>
      <c r="E137" s="166" t="s">
        <v>3</v>
      </c>
      <c r="F137" s="167" t="s">
        <v>216</v>
      </c>
      <c r="H137" s="168" t="s">
        <v>3</v>
      </c>
      <c r="L137" s="164"/>
      <c r="M137" s="169"/>
      <c r="N137" s="170"/>
      <c r="O137" s="170"/>
      <c r="P137" s="170"/>
      <c r="Q137" s="170"/>
      <c r="R137" s="170"/>
      <c r="S137" s="170"/>
      <c r="T137" s="171"/>
      <c r="AT137" s="168" t="s">
        <v>170</v>
      </c>
      <c r="AU137" s="168" t="s">
        <v>79</v>
      </c>
      <c r="AV137" s="12" t="s">
        <v>20</v>
      </c>
      <c r="AW137" s="12" t="s">
        <v>35</v>
      </c>
      <c r="AX137" s="12" t="s">
        <v>71</v>
      </c>
      <c r="AY137" s="168" t="s">
        <v>161</v>
      </c>
    </row>
    <row r="138" spans="2:65" s="12" customFormat="1" x14ac:dyDescent="0.3">
      <c r="B138" s="164"/>
      <c r="D138" s="165" t="s">
        <v>170</v>
      </c>
      <c r="E138" s="166" t="s">
        <v>3</v>
      </c>
      <c r="F138" s="167" t="s">
        <v>217</v>
      </c>
      <c r="H138" s="168" t="s">
        <v>3</v>
      </c>
      <c r="L138" s="164"/>
      <c r="M138" s="169"/>
      <c r="N138" s="170"/>
      <c r="O138" s="170"/>
      <c r="P138" s="170"/>
      <c r="Q138" s="170"/>
      <c r="R138" s="170"/>
      <c r="S138" s="170"/>
      <c r="T138" s="171"/>
      <c r="AT138" s="168" t="s">
        <v>170</v>
      </c>
      <c r="AU138" s="168" t="s">
        <v>79</v>
      </c>
      <c r="AV138" s="12" t="s">
        <v>20</v>
      </c>
      <c r="AW138" s="12" t="s">
        <v>35</v>
      </c>
      <c r="AX138" s="12" t="s">
        <v>71</v>
      </c>
      <c r="AY138" s="168" t="s">
        <v>161</v>
      </c>
    </row>
    <row r="139" spans="2:65" s="12" customFormat="1" x14ac:dyDescent="0.3">
      <c r="B139" s="164"/>
      <c r="D139" s="165" t="s">
        <v>170</v>
      </c>
      <c r="E139" s="166" t="s">
        <v>3</v>
      </c>
      <c r="F139" s="167" t="s">
        <v>218</v>
      </c>
      <c r="H139" s="168" t="s">
        <v>3</v>
      </c>
      <c r="L139" s="164"/>
      <c r="M139" s="169"/>
      <c r="N139" s="170"/>
      <c r="O139" s="170"/>
      <c r="P139" s="170"/>
      <c r="Q139" s="170"/>
      <c r="R139" s="170"/>
      <c r="S139" s="170"/>
      <c r="T139" s="171"/>
      <c r="AT139" s="168" t="s">
        <v>170</v>
      </c>
      <c r="AU139" s="168" t="s">
        <v>79</v>
      </c>
      <c r="AV139" s="12" t="s">
        <v>20</v>
      </c>
      <c r="AW139" s="12" t="s">
        <v>35</v>
      </c>
      <c r="AX139" s="12" t="s">
        <v>71</v>
      </c>
      <c r="AY139" s="168" t="s">
        <v>161</v>
      </c>
    </row>
    <row r="140" spans="2:65" s="13" customFormat="1" x14ac:dyDescent="0.3">
      <c r="B140" s="172"/>
      <c r="D140" s="173" t="s">
        <v>170</v>
      </c>
      <c r="E140" s="174" t="s">
        <v>3</v>
      </c>
      <c r="F140" s="175" t="s">
        <v>219</v>
      </c>
      <c r="H140" s="176">
        <v>1.5</v>
      </c>
      <c r="L140" s="172"/>
      <c r="M140" s="177"/>
      <c r="N140" s="178"/>
      <c r="O140" s="178"/>
      <c r="P140" s="178"/>
      <c r="Q140" s="178"/>
      <c r="R140" s="178"/>
      <c r="S140" s="178"/>
      <c r="T140" s="179"/>
      <c r="AT140" s="180" t="s">
        <v>170</v>
      </c>
      <c r="AU140" s="180" t="s">
        <v>79</v>
      </c>
      <c r="AV140" s="13" t="s">
        <v>79</v>
      </c>
      <c r="AW140" s="13" t="s">
        <v>35</v>
      </c>
      <c r="AX140" s="13" t="s">
        <v>71</v>
      </c>
      <c r="AY140" s="180" t="s">
        <v>161</v>
      </c>
    </row>
    <row r="141" spans="2:65" s="1" customFormat="1" ht="44.25" customHeight="1" x14ac:dyDescent="0.3">
      <c r="B141" s="152"/>
      <c r="C141" s="153" t="s">
        <v>25</v>
      </c>
      <c r="D141" s="153" t="s">
        <v>163</v>
      </c>
      <c r="E141" s="154" t="s">
        <v>220</v>
      </c>
      <c r="F141" s="155" t="s">
        <v>221</v>
      </c>
      <c r="G141" s="156" t="s">
        <v>166</v>
      </c>
      <c r="H141" s="157">
        <v>4.3739999999999997</v>
      </c>
      <c r="I141" s="158"/>
      <c r="J141" s="158">
        <f>ROUND(I141*H141,2)</f>
        <v>0</v>
      </c>
      <c r="K141" s="155" t="s">
        <v>167</v>
      </c>
      <c r="L141" s="32"/>
      <c r="M141" s="159" t="s">
        <v>3</v>
      </c>
      <c r="N141" s="160" t="s">
        <v>42</v>
      </c>
      <c r="O141" s="161">
        <v>0.28599999999999998</v>
      </c>
      <c r="P141" s="161">
        <f>O141*H141</f>
        <v>1.2509639999999997</v>
      </c>
      <c r="Q141" s="161">
        <v>0</v>
      </c>
      <c r="R141" s="161">
        <f>Q141*H141</f>
        <v>0</v>
      </c>
      <c r="S141" s="161">
        <v>0</v>
      </c>
      <c r="T141" s="162">
        <f>S141*H141</f>
        <v>0</v>
      </c>
      <c r="AR141" s="18" t="s">
        <v>168</v>
      </c>
      <c r="AT141" s="18" t="s">
        <v>163</v>
      </c>
      <c r="AU141" s="18" t="s">
        <v>79</v>
      </c>
      <c r="AY141" s="18" t="s">
        <v>161</v>
      </c>
      <c r="BE141" s="163">
        <f>IF(N141="základní",J141,0)</f>
        <v>0</v>
      </c>
      <c r="BF141" s="163">
        <f>IF(N141="snížená",J141,0)</f>
        <v>0</v>
      </c>
      <c r="BG141" s="163">
        <f>IF(N141="zákl. přenesená",J141,0)</f>
        <v>0</v>
      </c>
      <c r="BH141" s="163">
        <f>IF(N141="sníž. přenesená",J141,0)</f>
        <v>0</v>
      </c>
      <c r="BI141" s="163">
        <f>IF(N141="nulová",J141,0)</f>
        <v>0</v>
      </c>
      <c r="BJ141" s="18" t="s">
        <v>20</v>
      </c>
      <c r="BK141" s="163">
        <f>ROUND(I141*H141,2)</f>
        <v>0</v>
      </c>
      <c r="BL141" s="18" t="s">
        <v>168</v>
      </c>
      <c r="BM141" s="18" t="s">
        <v>222</v>
      </c>
    </row>
    <row r="142" spans="2:65" s="12" customFormat="1" x14ac:dyDescent="0.3">
      <c r="B142" s="164"/>
      <c r="D142" s="165" t="s">
        <v>170</v>
      </c>
      <c r="E142" s="166" t="s">
        <v>3</v>
      </c>
      <c r="F142" s="167" t="s">
        <v>216</v>
      </c>
      <c r="H142" s="168" t="s">
        <v>3</v>
      </c>
      <c r="L142" s="164"/>
      <c r="M142" s="169"/>
      <c r="N142" s="170"/>
      <c r="O142" s="170"/>
      <c r="P142" s="170"/>
      <c r="Q142" s="170"/>
      <c r="R142" s="170"/>
      <c r="S142" s="170"/>
      <c r="T142" s="171"/>
      <c r="AT142" s="168" t="s">
        <v>170</v>
      </c>
      <c r="AU142" s="168" t="s">
        <v>79</v>
      </c>
      <c r="AV142" s="12" t="s">
        <v>20</v>
      </c>
      <c r="AW142" s="12" t="s">
        <v>35</v>
      </c>
      <c r="AX142" s="12" t="s">
        <v>71</v>
      </c>
      <c r="AY142" s="168" t="s">
        <v>161</v>
      </c>
    </row>
    <row r="143" spans="2:65" s="12" customFormat="1" x14ac:dyDescent="0.3">
      <c r="B143" s="164"/>
      <c r="D143" s="165" t="s">
        <v>170</v>
      </c>
      <c r="E143" s="166" t="s">
        <v>3</v>
      </c>
      <c r="F143" s="167" t="s">
        <v>217</v>
      </c>
      <c r="H143" s="168" t="s">
        <v>3</v>
      </c>
      <c r="L143" s="164"/>
      <c r="M143" s="169"/>
      <c r="N143" s="170"/>
      <c r="O143" s="170"/>
      <c r="P143" s="170"/>
      <c r="Q143" s="170"/>
      <c r="R143" s="170"/>
      <c r="S143" s="170"/>
      <c r="T143" s="171"/>
      <c r="AT143" s="168" t="s">
        <v>170</v>
      </c>
      <c r="AU143" s="168" t="s">
        <v>79</v>
      </c>
      <c r="AV143" s="12" t="s">
        <v>20</v>
      </c>
      <c r="AW143" s="12" t="s">
        <v>35</v>
      </c>
      <c r="AX143" s="12" t="s">
        <v>71</v>
      </c>
      <c r="AY143" s="168" t="s">
        <v>161</v>
      </c>
    </row>
    <row r="144" spans="2:65" s="12" customFormat="1" x14ac:dyDescent="0.3">
      <c r="B144" s="164"/>
      <c r="D144" s="165" t="s">
        <v>170</v>
      </c>
      <c r="E144" s="166" t="s">
        <v>3</v>
      </c>
      <c r="F144" s="167" t="s">
        <v>218</v>
      </c>
      <c r="H144" s="168" t="s">
        <v>3</v>
      </c>
      <c r="L144" s="164"/>
      <c r="M144" s="169"/>
      <c r="N144" s="170"/>
      <c r="O144" s="170"/>
      <c r="P144" s="170"/>
      <c r="Q144" s="170"/>
      <c r="R144" s="170"/>
      <c r="S144" s="170"/>
      <c r="T144" s="171"/>
      <c r="AT144" s="168" t="s">
        <v>170</v>
      </c>
      <c r="AU144" s="168" t="s">
        <v>79</v>
      </c>
      <c r="AV144" s="12" t="s">
        <v>20</v>
      </c>
      <c r="AW144" s="12" t="s">
        <v>35</v>
      </c>
      <c r="AX144" s="12" t="s">
        <v>71</v>
      </c>
      <c r="AY144" s="168" t="s">
        <v>161</v>
      </c>
    </row>
    <row r="145" spans="2:65" s="13" customFormat="1" x14ac:dyDescent="0.3">
      <c r="B145" s="172"/>
      <c r="D145" s="165" t="s">
        <v>170</v>
      </c>
      <c r="E145" s="180" t="s">
        <v>3</v>
      </c>
      <c r="F145" s="181" t="s">
        <v>223</v>
      </c>
      <c r="H145" s="182">
        <v>1.2</v>
      </c>
      <c r="L145" s="172"/>
      <c r="M145" s="177"/>
      <c r="N145" s="178"/>
      <c r="O145" s="178"/>
      <c r="P145" s="178"/>
      <c r="Q145" s="178"/>
      <c r="R145" s="178"/>
      <c r="S145" s="178"/>
      <c r="T145" s="179"/>
      <c r="AT145" s="180" t="s">
        <v>170</v>
      </c>
      <c r="AU145" s="180" t="s">
        <v>79</v>
      </c>
      <c r="AV145" s="13" t="s">
        <v>79</v>
      </c>
      <c r="AW145" s="13" t="s">
        <v>35</v>
      </c>
      <c r="AX145" s="13" t="s">
        <v>71</v>
      </c>
      <c r="AY145" s="180" t="s">
        <v>161</v>
      </c>
    </row>
    <row r="146" spans="2:65" s="13" customFormat="1" x14ac:dyDescent="0.3">
      <c r="B146" s="172"/>
      <c r="D146" s="165" t="s">
        <v>170</v>
      </c>
      <c r="E146" s="180" t="s">
        <v>3</v>
      </c>
      <c r="F146" s="181" t="s">
        <v>224</v>
      </c>
      <c r="H146" s="182">
        <v>1.95</v>
      </c>
      <c r="L146" s="172"/>
      <c r="M146" s="177"/>
      <c r="N146" s="178"/>
      <c r="O146" s="178"/>
      <c r="P146" s="178"/>
      <c r="Q146" s="178"/>
      <c r="R146" s="178"/>
      <c r="S146" s="178"/>
      <c r="T146" s="179"/>
      <c r="AT146" s="180" t="s">
        <v>170</v>
      </c>
      <c r="AU146" s="180" t="s">
        <v>79</v>
      </c>
      <c r="AV146" s="13" t="s">
        <v>79</v>
      </c>
      <c r="AW146" s="13" t="s">
        <v>35</v>
      </c>
      <c r="AX146" s="13" t="s">
        <v>71</v>
      </c>
      <c r="AY146" s="180" t="s">
        <v>161</v>
      </c>
    </row>
    <row r="147" spans="2:65" s="12" customFormat="1" x14ac:dyDescent="0.3">
      <c r="B147" s="164"/>
      <c r="D147" s="165" t="s">
        <v>170</v>
      </c>
      <c r="E147" s="166" t="s">
        <v>3</v>
      </c>
      <c r="F147" s="167" t="s">
        <v>178</v>
      </c>
      <c r="H147" s="168" t="s">
        <v>3</v>
      </c>
      <c r="L147" s="164"/>
      <c r="M147" s="169"/>
      <c r="N147" s="170"/>
      <c r="O147" s="170"/>
      <c r="P147" s="170"/>
      <c r="Q147" s="170"/>
      <c r="R147" s="170"/>
      <c r="S147" s="170"/>
      <c r="T147" s="171"/>
      <c r="AT147" s="168" t="s">
        <v>170</v>
      </c>
      <c r="AU147" s="168" t="s">
        <v>79</v>
      </c>
      <c r="AV147" s="12" t="s">
        <v>20</v>
      </c>
      <c r="AW147" s="12" t="s">
        <v>35</v>
      </c>
      <c r="AX147" s="12" t="s">
        <v>71</v>
      </c>
      <c r="AY147" s="168" t="s">
        <v>161</v>
      </c>
    </row>
    <row r="148" spans="2:65" s="12" customFormat="1" x14ac:dyDescent="0.3">
      <c r="B148" s="164"/>
      <c r="D148" s="165" t="s">
        <v>170</v>
      </c>
      <c r="E148" s="166" t="s">
        <v>3</v>
      </c>
      <c r="F148" s="167" t="s">
        <v>225</v>
      </c>
      <c r="H148" s="168" t="s">
        <v>3</v>
      </c>
      <c r="L148" s="164"/>
      <c r="M148" s="169"/>
      <c r="N148" s="170"/>
      <c r="O148" s="170"/>
      <c r="P148" s="170"/>
      <c r="Q148" s="170"/>
      <c r="R148" s="170"/>
      <c r="S148" s="170"/>
      <c r="T148" s="171"/>
      <c r="AT148" s="168" t="s">
        <v>170</v>
      </c>
      <c r="AU148" s="168" t="s">
        <v>79</v>
      </c>
      <c r="AV148" s="12" t="s">
        <v>20</v>
      </c>
      <c r="AW148" s="12" t="s">
        <v>35</v>
      </c>
      <c r="AX148" s="12" t="s">
        <v>71</v>
      </c>
      <c r="AY148" s="168" t="s">
        <v>161</v>
      </c>
    </row>
    <row r="149" spans="2:65" s="13" customFormat="1" x14ac:dyDescent="0.3">
      <c r="B149" s="172"/>
      <c r="D149" s="173" t="s">
        <v>170</v>
      </c>
      <c r="E149" s="174" t="s">
        <v>3</v>
      </c>
      <c r="F149" s="175" t="s">
        <v>226</v>
      </c>
      <c r="H149" s="176">
        <v>1.224</v>
      </c>
      <c r="L149" s="172"/>
      <c r="M149" s="177"/>
      <c r="N149" s="178"/>
      <c r="O149" s="178"/>
      <c r="P149" s="178"/>
      <c r="Q149" s="178"/>
      <c r="R149" s="178"/>
      <c r="S149" s="178"/>
      <c r="T149" s="179"/>
      <c r="AT149" s="180" t="s">
        <v>170</v>
      </c>
      <c r="AU149" s="180" t="s">
        <v>79</v>
      </c>
      <c r="AV149" s="13" t="s">
        <v>79</v>
      </c>
      <c r="AW149" s="13" t="s">
        <v>35</v>
      </c>
      <c r="AX149" s="13" t="s">
        <v>71</v>
      </c>
      <c r="AY149" s="180" t="s">
        <v>161</v>
      </c>
    </row>
    <row r="150" spans="2:65" s="1" customFormat="1" ht="31.5" customHeight="1" x14ac:dyDescent="0.3">
      <c r="B150" s="152"/>
      <c r="C150" s="183" t="s">
        <v>227</v>
      </c>
      <c r="D150" s="183" t="s">
        <v>228</v>
      </c>
      <c r="E150" s="184" t="s">
        <v>229</v>
      </c>
      <c r="F150" s="185" t="s">
        <v>230</v>
      </c>
      <c r="G150" s="186" t="s">
        <v>209</v>
      </c>
      <c r="H150" s="187">
        <v>9.1850000000000005</v>
      </c>
      <c r="I150" s="188"/>
      <c r="J150" s="188">
        <f>ROUND(I150*H150,2)</f>
        <v>0</v>
      </c>
      <c r="K150" s="185" t="s">
        <v>167</v>
      </c>
      <c r="L150" s="189"/>
      <c r="M150" s="190" t="s">
        <v>3</v>
      </c>
      <c r="N150" s="191" t="s">
        <v>42</v>
      </c>
      <c r="O150" s="161">
        <v>0</v>
      </c>
      <c r="P150" s="161">
        <f>O150*H150</f>
        <v>0</v>
      </c>
      <c r="Q150" s="161">
        <v>1</v>
      </c>
      <c r="R150" s="161">
        <f>Q150*H150</f>
        <v>9.1850000000000005</v>
      </c>
      <c r="S150" s="161">
        <v>0</v>
      </c>
      <c r="T150" s="162">
        <f>S150*H150</f>
        <v>0</v>
      </c>
      <c r="AR150" s="18" t="s">
        <v>206</v>
      </c>
      <c r="AT150" s="18" t="s">
        <v>228</v>
      </c>
      <c r="AU150" s="18" t="s">
        <v>79</v>
      </c>
      <c r="AY150" s="18" t="s">
        <v>161</v>
      </c>
      <c r="BE150" s="163">
        <f>IF(N150="základní",J150,0)</f>
        <v>0</v>
      </c>
      <c r="BF150" s="163">
        <f>IF(N150="snížená",J150,0)</f>
        <v>0</v>
      </c>
      <c r="BG150" s="163">
        <f>IF(N150="zákl. přenesená",J150,0)</f>
        <v>0</v>
      </c>
      <c r="BH150" s="163">
        <f>IF(N150="sníž. přenesená",J150,0)</f>
        <v>0</v>
      </c>
      <c r="BI150" s="163">
        <f>IF(N150="nulová",J150,0)</f>
        <v>0</v>
      </c>
      <c r="BJ150" s="18" t="s">
        <v>20</v>
      </c>
      <c r="BK150" s="163">
        <f>ROUND(I150*H150,2)</f>
        <v>0</v>
      </c>
      <c r="BL150" s="18" t="s">
        <v>168</v>
      </c>
      <c r="BM150" s="18" t="s">
        <v>231</v>
      </c>
    </row>
    <row r="151" spans="2:65" s="13" customFormat="1" x14ac:dyDescent="0.3">
      <c r="B151" s="172"/>
      <c r="D151" s="165" t="s">
        <v>170</v>
      </c>
      <c r="F151" s="181" t="s">
        <v>232</v>
      </c>
      <c r="H151" s="182">
        <v>9.1850000000000005</v>
      </c>
      <c r="L151" s="172"/>
      <c r="M151" s="177"/>
      <c r="N151" s="178"/>
      <c r="O151" s="178"/>
      <c r="P151" s="178"/>
      <c r="Q151" s="178"/>
      <c r="R151" s="178"/>
      <c r="S151" s="178"/>
      <c r="T151" s="179"/>
      <c r="AT151" s="180" t="s">
        <v>170</v>
      </c>
      <c r="AU151" s="180" t="s">
        <v>79</v>
      </c>
      <c r="AV151" s="13" t="s">
        <v>79</v>
      </c>
      <c r="AW151" s="13" t="s">
        <v>4</v>
      </c>
      <c r="AX151" s="13" t="s">
        <v>20</v>
      </c>
      <c r="AY151" s="180" t="s">
        <v>161</v>
      </c>
    </row>
    <row r="152" spans="2:65" s="11" customFormat="1" ht="29.85" customHeight="1" x14ac:dyDescent="0.3">
      <c r="B152" s="139"/>
      <c r="D152" s="149" t="s">
        <v>70</v>
      </c>
      <c r="E152" s="150" t="s">
        <v>227</v>
      </c>
      <c r="F152" s="150" t="s">
        <v>233</v>
      </c>
      <c r="J152" s="151">
        <f>BK152</f>
        <v>0</v>
      </c>
      <c r="L152" s="139"/>
      <c r="M152" s="143"/>
      <c r="N152" s="144"/>
      <c r="O152" s="144"/>
      <c r="P152" s="145">
        <f>SUM(P153:P166)</f>
        <v>15.817449999999999</v>
      </c>
      <c r="Q152" s="144"/>
      <c r="R152" s="145">
        <f>SUM(R153:R166)</f>
        <v>0</v>
      </c>
      <c r="S152" s="144"/>
      <c r="T152" s="146">
        <f>SUM(T153:T166)</f>
        <v>2.5500000000000003</v>
      </c>
      <c r="AR152" s="140" t="s">
        <v>20</v>
      </c>
      <c r="AT152" s="147" t="s">
        <v>70</v>
      </c>
      <c r="AU152" s="147" t="s">
        <v>20</v>
      </c>
      <c r="AY152" s="140" t="s">
        <v>161</v>
      </c>
      <c r="BK152" s="148">
        <f>SUM(BK153:BK166)</f>
        <v>0</v>
      </c>
    </row>
    <row r="153" spans="2:65" s="1" customFormat="1" ht="44.25" customHeight="1" x14ac:dyDescent="0.3">
      <c r="B153" s="152"/>
      <c r="C153" s="153" t="s">
        <v>234</v>
      </c>
      <c r="D153" s="153" t="s">
        <v>163</v>
      </c>
      <c r="E153" s="154" t="s">
        <v>235</v>
      </c>
      <c r="F153" s="155" t="s">
        <v>236</v>
      </c>
      <c r="G153" s="156" t="s">
        <v>237</v>
      </c>
      <c r="H153" s="157">
        <v>3</v>
      </c>
      <c r="I153" s="158"/>
      <c r="J153" s="158">
        <f>ROUND(I153*H153,2)</f>
        <v>0</v>
      </c>
      <c r="K153" s="155" t="s">
        <v>167</v>
      </c>
      <c r="L153" s="32"/>
      <c r="M153" s="159" t="s">
        <v>3</v>
      </c>
      <c r="N153" s="160" t="s">
        <v>42</v>
      </c>
      <c r="O153" s="161">
        <v>2.1749999999999998</v>
      </c>
      <c r="P153" s="161">
        <f>O153*H153</f>
        <v>6.5249999999999995</v>
      </c>
      <c r="Q153" s="161">
        <v>0</v>
      </c>
      <c r="R153" s="161">
        <f>Q153*H153</f>
        <v>0</v>
      </c>
      <c r="S153" s="161">
        <v>0.4</v>
      </c>
      <c r="T153" s="162">
        <f>S153*H153</f>
        <v>1.2000000000000002</v>
      </c>
      <c r="AR153" s="18" t="s">
        <v>168</v>
      </c>
      <c r="AT153" s="18" t="s">
        <v>163</v>
      </c>
      <c r="AU153" s="18" t="s">
        <v>79</v>
      </c>
      <c r="AY153" s="18" t="s">
        <v>161</v>
      </c>
      <c r="BE153" s="163">
        <f>IF(N153="základní",J153,0)</f>
        <v>0</v>
      </c>
      <c r="BF153" s="163">
        <f>IF(N153="snížená",J153,0)</f>
        <v>0</v>
      </c>
      <c r="BG153" s="163">
        <f>IF(N153="zákl. přenesená",J153,0)</f>
        <v>0</v>
      </c>
      <c r="BH153" s="163">
        <f>IF(N153="sníž. přenesená",J153,0)</f>
        <v>0</v>
      </c>
      <c r="BI153" s="163">
        <f>IF(N153="nulová",J153,0)</f>
        <v>0</v>
      </c>
      <c r="BJ153" s="18" t="s">
        <v>20</v>
      </c>
      <c r="BK153" s="163">
        <f>ROUND(I153*H153,2)</f>
        <v>0</v>
      </c>
      <c r="BL153" s="18" t="s">
        <v>168</v>
      </c>
      <c r="BM153" s="18" t="s">
        <v>238</v>
      </c>
    </row>
    <row r="154" spans="2:65" s="13" customFormat="1" x14ac:dyDescent="0.3">
      <c r="B154" s="172"/>
      <c r="D154" s="173" t="s">
        <v>170</v>
      </c>
      <c r="E154" s="174" t="s">
        <v>3</v>
      </c>
      <c r="F154" s="175" t="s">
        <v>239</v>
      </c>
      <c r="H154" s="176">
        <v>3</v>
      </c>
      <c r="L154" s="172"/>
      <c r="M154" s="177"/>
      <c r="N154" s="178"/>
      <c r="O154" s="178"/>
      <c r="P154" s="178"/>
      <c r="Q154" s="178"/>
      <c r="R154" s="178"/>
      <c r="S154" s="178"/>
      <c r="T154" s="179"/>
      <c r="AT154" s="180" t="s">
        <v>170</v>
      </c>
      <c r="AU154" s="180" t="s">
        <v>79</v>
      </c>
      <c r="AV154" s="13" t="s">
        <v>79</v>
      </c>
      <c r="AW154" s="13" t="s">
        <v>35</v>
      </c>
      <c r="AX154" s="13" t="s">
        <v>20</v>
      </c>
      <c r="AY154" s="180" t="s">
        <v>161</v>
      </c>
    </row>
    <row r="155" spans="2:65" s="1" customFormat="1" ht="44.25" customHeight="1" x14ac:dyDescent="0.3">
      <c r="B155" s="152"/>
      <c r="C155" s="153" t="s">
        <v>240</v>
      </c>
      <c r="D155" s="153" t="s">
        <v>163</v>
      </c>
      <c r="E155" s="154" t="s">
        <v>241</v>
      </c>
      <c r="F155" s="155" t="s">
        <v>242</v>
      </c>
      <c r="G155" s="156" t="s">
        <v>237</v>
      </c>
      <c r="H155" s="157">
        <v>3</v>
      </c>
      <c r="I155" s="158"/>
      <c r="J155" s="158">
        <f>ROUND(I155*H155,2)</f>
        <v>0</v>
      </c>
      <c r="K155" s="155" t="s">
        <v>167</v>
      </c>
      <c r="L155" s="32"/>
      <c r="M155" s="159" t="s">
        <v>3</v>
      </c>
      <c r="N155" s="160" t="s">
        <v>42</v>
      </c>
      <c r="O155" s="161">
        <v>1.84</v>
      </c>
      <c r="P155" s="161">
        <f>O155*H155</f>
        <v>5.5200000000000005</v>
      </c>
      <c r="Q155" s="161">
        <v>0</v>
      </c>
      <c r="R155" s="161">
        <f>Q155*H155</f>
        <v>0</v>
      </c>
      <c r="S155" s="161">
        <v>0.45</v>
      </c>
      <c r="T155" s="162">
        <f>S155*H155</f>
        <v>1.35</v>
      </c>
      <c r="AR155" s="18" t="s">
        <v>168</v>
      </c>
      <c r="AT155" s="18" t="s">
        <v>163</v>
      </c>
      <c r="AU155" s="18" t="s">
        <v>79</v>
      </c>
      <c r="AY155" s="18" t="s">
        <v>161</v>
      </c>
      <c r="BE155" s="163">
        <f>IF(N155="základní",J155,0)</f>
        <v>0</v>
      </c>
      <c r="BF155" s="163">
        <f>IF(N155="snížená",J155,0)</f>
        <v>0</v>
      </c>
      <c r="BG155" s="163">
        <f>IF(N155="zákl. přenesená",J155,0)</f>
        <v>0</v>
      </c>
      <c r="BH155" s="163">
        <f>IF(N155="sníž. přenesená",J155,0)</f>
        <v>0</v>
      </c>
      <c r="BI155" s="163">
        <f>IF(N155="nulová",J155,0)</f>
        <v>0</v>
      </c>
      <c r="BJ155" s="18" t="s">
        <v>20</v>
      </c>
      <c r="BK155" s="163">
        <f>ROUND(I155*H155,2)</f>
        <v>0</v>
      </c>
      <c r="BL155" s="18" t="s">
        <v>168</v>
      </c>
      <c r="BM155" s="18" t="s">
        <v>243</v>
      </c>
    </row>
    <row r="156" spans="2:65" s="13" customFormat="1" x14ac:dyDescent="0.3">
      <c r="B156" s="172"/>
      <c r="D156" s="173" t="s">
        <v>170</v>
      </c>
      <c r="E156" s="174" t="s">
        <v>3</v>
      </c>
      <c r="F156" s="175" t="s">
        <v>239</v>
      </c>
      <c r="H156" s="176">
        <v>3</v>
      </c>
      <c r="L156" s="172"/>
      <c r="M156" s="177"/>
      <c r="N156" s="178"/>
      <c r="O156" s="178"/>
      <c r="P156" s="178"/>
      <c r="Q156" s="178"/>
      <c r="R156" s="178"/>
      <c r="S156" s="178"/>
      <c r="T156" s="179"/>
      <c r="AT156" s="180" t="s">
        <v>170</v>
      </c>
      <c r="AU156" s="180" t="s">
        <v>79</v>
      </c>
      <c r="AV156" s="13" t="s">
        <v>79</v>
      </c>
      <c r="AW156" s="13" t="s">
        <v>35</v>
      </c>
      <c r="AX156" s="13" t="s">
        <v>20</v>
      </c>
      <c r="AY156" s="180" t="s">
        <v>161</v>
      </c>
    </row>
    <row r="157" spans="2:65" s="1" customFormat="1" ht="22.5" customHeight="1" x14ac:dyDescent="0.3">
      <c r="B157" s="152"/>
      <c r="C157" s="153" t="s">
        <v>244</v>
      </c>
      <c r="D157" s="153" t="s">
        <v>163</v>
      </c>
      <c r="E157" s="154" t="s">
        <v>245</v>
      </c>
      <c r="F157" s="155" t="s">
        <v>246</v>
      </c>
      <c r="G157" s="156" t="s">
        <v>247</v>
      </c>
      <c r="H157" s="157">
        <v>11.2</v>
      </c>
      <c r="I157" s="158"/>
      <c r="J157" s="158">
        <f>ROUND(I157*H157,2)</f>
        <v>0</v>
      </c>
      <c r="K157" s="155" t="s">
        <v>167</v>
      </c>
      <c r="L157" s="32"/>
      <c r="M157" s="159" t="s">
        <v>3</v>
      </c>
      <c r="N157" s="160" t="s">
        <v>42</v>
      </c>
      <c r="O157" s="161">
        <v>0.307</v>
      </c>
      <c r="P157" s="161">
        <f>O157*H157</f>
        <v>3.4383999999999997</v>
      </c>
      <c r="Q157" s="161">
        <v>0</v>
      </c>
      <c r="R157" s="161">
        <f>Q157*H157</f>
        <v>0</v>
      </c>
      <c r="S157" s="161">
        <v>0</v>
      </c>
      <c r="T157" s="162">
        <f>S157*H157</f>
        <v>0</v>
      </c>
      <c r="AR157" s="18" t="s">
        <v>168</v>
      </c>
      <c r="AT157" s="18" t="s">
        <v>163</v>
      </c>
      <c r="AU157" s="18" t="s">
        <v>79</v>
      </c>
      <c r="AY157" s="18" t="s">
        <v>161</v>
      </c>
      <c r="BE157" s="163">
        <f>IF(N157="základní",J157,0)</f>
        <v>0</v>
      </c>
      <c r="BF157" s="163">
        <f>IF(N157="snížená",J157,0)</f>
        <v>0</v>
      </c>
      <c r="BG157" s="163">
        <f>IF(N157="zákl. přenesená",J157,0)</f>
        <v>0</v>
      </c>
      <c r="BH157" s="163">
        <f>IF(N157="sníž. přenesená",J157,0)</f>
        <v>0</v>
      </c>
      <c r="BI157" s="163">
        <f>IF(N157="nulová",J157,0)</f>
        <v>0</v>
      </c>
      <c r="BJ157" s="18" t="s">
        <v>20</v>
      </c>
      <c r="BK157" s="163">
        <f>ROUND(I157*H157,2)</f>
        <v>0</v>
      </c>
      <c r="BL157" s="18" t="s">
        <v>168</v>
      </c>
      <c r="BM157" s="18" t="s">
        <v>248</v>
      </c>
    </row>
    <row r="158" spans="2:65" s="12" customFormat="1" x14ac:dyDescent="0.3">
      <c r="B158" s="164"/>
      <c r="D158" s="165" t="s">
        <v>170</v>
      </c>
      <c r="E158" s="166" t="s">
        <v>3</v>
      </c>
      <c r="F158" s="167" t="s">
        <v>249</v>
      </c>
      <c r="H158" s="168" t="s">
        <v>3</v>
      </c>
      <c r="L158" s="164"/>
      <c r="M158" s="169"/>
      <c r="N158" s="170"/>
      <c r="O158" s="170"/>
      <c r="P158" s="170"/>
      <c r="Q158" s="170"/>
      <c r="R158" s="170"/>
      <c r="S158" s="170"/>
      <c r="T158" s="171"/>
      <c r="AT158" s="168" t="s">
        <v>170</v>
      </c>
      <c r="AU158" s="168" t="s">
        <v>79</v>
      </c>
      <c r="AV158" s="12" t="s">
        <v>20</v>
      </c>
      <c r="AW158" s="12" t="s">
        <v>35</v>
      </c>
      <c r="AX158" s="12" t="s">
        <v>71</v>
      </c>
      <c r="AY158" s="168" t="s">
        <v>161</v>
      </c>
    </row>
    <row r="159" spans="2:65" s="13" customFormat="1" x14ac:dyDescent="0.3">
      <c r="B159" s="172"/>
      <c r="D159" s="173" t="s">
        <v>170</v>
      </c>
      <c r="E159" s="174" t="s">
        <v>3</v>
      </c>
      <c r="F159" s="175" t="s">
        <v>250</v>
      </c>
      <c r="H159" s="176">
        <v>11.2</v>
      </c>
      <c r="L159" s="172"/>
      <c r="M159" s="177"/>
      <c r="N159" s="178"/>
      <c r="O159" s="178"/>
      <c r="P159" s="178"/>
      <c r="Q159" s="178"/>
      <c r="R159" s="178"/>
      <c r="S159" s="178"/>
      <c r="T159" s="179"/>
      <c r="AT159" s="180" t="s">
        <v>170</v>
      </c>
      <c r="AU159" s="180" t="s">
        <v>79</v>
      </c>
      <c r="AV159" s="13" t="s">
        <v>79</v>
      </c>
      <c r="AW159" s="13" t="s">
        <v>35</v>
      </c>
      <c r="AX159" s="13" t="s">
        <v>71</v>
      </c>
      <c r="AY159" s="180" t="s">
        <v>161</v>
      </c>
    </row>
    <row r="160" spans="2:65" s="1" customFormat="1" ht="31.5" customHeight="1" x14ac:dyDescent="0.3">
      <c r="B160" s="152"/>
      <c r="C160" s="153" t="s">
        <v>9</v>
      </c>
      <c r="D160" s="153" t="s">
        <v>163</v>
      </c>
      <c r="E160" s="154" t="s">
        <v>251</v>
      </c>
      <c r="F160" s="155" t="s">
        <v>252</v>
      </c>
      <c r="G160" s="156" t="s">
        <v>209</v>
      </c>
      <c r="H160" s="157">
        <v>2.5499999999999998</v>
      </c>
      <c r="I160" s="158"/>
      <c r="J160" s="158">
        <f>ROUND(I160*H160,2)</f>
        <v>0</v>
      </c>
      <c r="K160" s="155" t="s">
        <v>167</v>
      </c>
      <c r="L160" s="32"/>
      <c r="M160" s="159" t="s">
        <v>3</v>
      </c>
      <c r="N160" s="160" t="s">
        <v>42</v>
      </c>
      <c r="O160" s="161">
        <v>0.125</v>
      </c>
      <c r="P160" s="161">
        <f>O160*H160</f>
        <v>0.31874999999999998</v>
      </c>
      <c r="Q160" s="161">
        <v>0</v>
      </c>
      <c r="R160" s="161">
        <f>Q160*H160</f>
        <v>0</v>
      </c>
      <c r="S160" s="161">
        <v>0</v>
      </c>
      <c r="T160" s="162">
        <f>S160*H160</f>
        <v>0</v>
      </c>
      <c r="AR160" s="18" t="s">
        <v>168</v>
      </c>
      <c r="AT160" s="18" t="s">
        <v>163</v>
      </c>
      <c r="AU160" s="18" t="s">
        <v>79</v>
      </c>
      <c r="AY160" s="18" t="s">
        <v>161</v>
      </c>
      <c r="BE160" s="163">
        <f>IF(N160="základní",J160,0)</f>
        <v>0</v>
      </c>
      <c r="BF160" s="163">
        <f>IF(N160="snížená",J160,0)</f>
        <v>0</v>
      </c>
      <c r="BG160" s="163">
        <f>IF(N160="zákl. přenesená",J160,0)</f>
        <v>0</v>
      </c>
      <c r="BH160" s="163">
        <f>IF(N160="sníž. přenesená",J160,0)</f>
        <v>0</v>
      </c>
      <c r="BI160" s="163">
        <f>IF(N160="nulová",J160,0)</f>
        <v>0</v>
      </c>
      <c r="BJ160" s="18" t="s">
        <v>20</v>
      </c>
      <c r="BK160" s="163">
        <f>ROUND(I160*H160,2)</f>
        <v>0</v>
      </c>
      <c r="BL160" s="18" t="s">
        <v>168</v>
      </c>
      <c r="BM160" s="18" t="s">
        <v>253</v>
      </c>
    </row>
    <row r="161" spans="2:65" s="1" customFormat="1" ht="31.5" customHeight="1" x14ac:dyDescent="0.3">
      <c r="B161" s="152"/>
      <c r="C161" s="153" t="s">
        <v>254</v>
      </c>
      <c r="D161" s="153" t="s">
        <v>163</v>
      </c>
      <c r="E161" s="154" t="s">
        <v>255</v>
      </c>
      <c r="F161" s="155" t="s">
        <v>256</v>
      </c>
      <c r="G161" s="156" t="s">
        <v>209</v>
      </c>
      <c r="H161" s="157">
        <v>2.5499999999999998</v>
      </c>
      <c r="I161" s="158"/>
      <c r="J161" s="158">
        <f>ROUND(I161*H161,2)</f>
        <v>0</v>
      </c>
      <c r="K161" s="155" t="s">
        <v>167</v>
      </c>
      <c r="L161" s="32"/>
      <c r="M161" s="159" t="s">
        <v>3</v>
      </c>
      <c r="N161" s="160" t="s">
        <v>42</v>
      </c>
      <c r="O161" s="161">
        <v>6.0000000000000001E-3</v>
      </c>
      <c r="P161" s="161">
        <f>O161*H161</f>
        <v>1.5299999999999999E-2</v>
      </c>
      <c r="Q161" s="161">
        <v>0</v>
      </c>
      <c r="R161" s="161">
        <f>Q161*H161</f>
        <v>0</v>
      </c>
      <c r="S161" s="161">
        <v>0</v>
      </c>
      <c r="T161" s="162">
        <f>S161*H161</f>
        <v>0</v>
      </c>
      <c r="AR161" s="18" t="s">
        <v>168</v>
      </c>
      <c r="AT161" s="18" t="s">
        <v>163</v>
      </c>
      <c r="AU161" s="18" t="s">
        <v>79</v>
      </c>
      <c r="AY161" s="18" t="s">
        <v>161</v>
      </c>
      <c r="BE161" s="163">
        <f>IF(N161="základní",J161,0)</f>
        <v>0</v>
      </c>
      <c r="BF161" s="163">
        <f>IF(N161="snížená",J161,0)</f>
        <v>0</v>
      </c>
      <c r="BG161" s="163">
        <f>IF(N161="zákl. přenesená",J161,0)</f>
        <v>0</v>
      </c>
      <c r="BH161" s="163">
        <f>IF(N161="sníž. přenesená",J161,0)</f>
        <v>0</v>
      </c>
      <c r="BI161" s="163">
        <f>IF(N161="nulová",J161,0)</f>
        <v>0</v>
      </c>
      <c r="BJ161" s="18" t="s">
        <v>20</v>
      </c>
      <c r="BK161" s="163">
        <f>ROUND(I161*H161,2)</f>
        <v>0</v>
      </c>
      <c r="BL161" s="18" t="s">
        <v>168</v>
      </c>
      <c r="BM161" s="18" t="s">
        <v>257</v>
      </c>
    </row>
    <row r="162" spans="2:65" s="1" customFormat="1" ht="22.5" customHeight="1" x14ac:dyDescent="0.3">
      <c r="B162" s="152"/>
      <c r="C162" s="153" t="s">
        <v>258</v>
      </c>
      <c r="D162" s="153" t="s">
        <v>163</v>
      </c>
      <c r="E162" s="154" t="s">
        <v>259</v>
      </c>
      <c r="F162" s="155" t="s">
        <v>260</v>
      </c>
      <c r="G162" s="156" t="s">
        <v>209</v>
      </c>
      <c r="H162" s="157">
        <v>1.2</v>
      </c>
      <c r="I162" s="158"/>
      <c r="J162" s="158">
        <f>ROUND(I162*H162,2)</f>
        <v>0</v>
      </c>
      <c r="K162" s="155" t="s">
        <v>167</v>
      </c>
      <c r="L162" s="32"/>
      <c r="M162" s="159" t="s">
        <v>3</v>
      </c>
      <c r="N162" s="160" t="s">
        <v>42</v>
      </c>
      <c r="O162" s="161">
        <v>0</v>
      </c>
      <c r="P162" s="161">
        <f>O162*H162</f>
        <v>0</v>
      </c>
      <c r="Q162" s="161">
        <v>0</v>
      </c>
      <c r="R162" s="161">
        <f>Q162*H162</f>
        <v>0</v>
      </c>
      <c r="S162" s="161">
        <v>0</v>
      </c>
      <c r="T162" s="162">
        <f>S162*H162</f>
        <v>0</v>
      </c>
      <c r="AR162" s="18" t="s">
        <v>168</v>
      </c>
      <c r="AT162" s="18" t="s">
        <v>163</v>
      </c>
      <c r="AU162" s="18" t="s">
        <v>79</v>
      </c>
      <c r="AY162" s="18" t="s">
        <v>161</v>
      </c>
      <c r="BE162" s="163">
        <f>IF(N162="základní",J162,0)</f>
        <v>0</v>
      </c>
      <c r="BF162" s="163">
        <f>IF(N162="snížená",J162,0)</f>
        <v>0</v>
      </c>
      <c r="BG162" s="163">
        <f>IF(N162="zákl. přenesená",J162,0)</f>
        <v>0</v>
      </c>
      <c r="BH162" s="163">
        <f>IF(N162="sníž. přenesená",J162,0)</f>
        <v>0</v>
      </c>
      <c r="BI162" s="163">
        <f>IF(N162="nulová",J162,0)</f>
        <v>0</v>
      </c>
      <c r="BJ162" s="18" t="s">
        <v>20</v>
      </c>
      <c r="BK162" s="163">
        <f>ROUND(I162*H162,2)</f>
        <v>0</v>
      </c>
      <c r="BL162" s="18" t="s">
        <v>168</v>
      </c>
      <c r="BM162" s="18" t="s">
        <v>261</v>
      </c>
    </row>
    <row r="163" spans="2:65" s="13" customFormat="1" x14ac:dyDescent="0.3">
      <c r="B163" s="172"/>
      <c r="D163" s="173" t="s">
        <v>170</v>
      </c>
      <c r="E163" s="174" t="s">
        <v>3</v>
      </c>
      <c r="F163" s="175" t="s">
        <v>262</v>
      </c>
      <c r="H163" s="176">
        <v>1.2</v>
      </c>
      <c r="L163" s="172"/>
      <c r="M163" s="177"/>
      <c r="N163" s="178"/>
      <c r="O163" s="178"/>
      <c r="P163" s="178"/>
      <c r="Q163" s="178"/>
      <c r="R163" s="178"/>
      <c r="S163" s="178"/>
      <c r="T163" s="179"/>
      <c r="AT163" s="180" t="s">
        <v>170</v>
      </c>
      <c r="AU163" s="180" t="s">
        <v>79</v>
      </c>
      <c r="AV163" s="13" t="s">
        <v>79</v>
      </c>
      <c r="AW163" s="13" t="s">
        <v>35</v>
      </c>
      <c r="AX163" s="13" t="s">
        <v>71</v>
      </c>
      <c r="AY163" s="180" t="s">
        <v>161</v>
      </c>
    </row>
    <row r="164" spans="2:65" s="1" customFormat="1" ht="22.5" customHeight="1" x14ac:dyDescent="0.3">
      <c r="B164" s="152"/>
      <c r="C164" s="153" t="s">
        <v>263</v>
      </c>
      <c r="D164" s="153" t="s">
        <v>163</v>
      </c>
      <c r="E164" s="154" t="s">
        <v>264</v>
      </c>
      <c r="F164" s="155" t="s">
        <v>265</v>
      </c>
      <c r="G164" s="156" t="s">
        <v>209</v>
      </c>
      <c r="H164" s="157">
        <v>1.35</v>
      </c>
      <c r="I164" s="158"/>
      <c r="J164" s="158">
        <f>ROUND(I164*H164,2)</f>
        <v>0</v>
      </c>
      <c r="K164" s="155" t="s">
        <v>266</v>
      </c>
      <c r="L164" s="32"/>
      <c r="M164" s="159" t="s">
        <v>3</v>
      </c>
      <c r="N164" s="160" t="s">
        <v>42</v>
      </c>
      <c r="O164" s="161">
        <v>0</v>
      </c>
      <c r="P164" s="161">
        <f>O164*H164</f>
        <v>0</v>
      </c>
      <c r="Q164" s="161">
        <v>0</v>
      </c>
      <c r="R164" s="161">
        <f>Q164*H164</f>
        <v>0</v>
      </c>
      <c r="S164" s="161">
        <v>0</v>
      </c>
      <c r="T164" s="162">
        <f>S164*H164</f>
        <v>0</v>
      </c>
      <c r="AR164" s="18" t="s">
        <v>168</v>
      </c>
      <c r="AT164" s="18" t="s">
        <v>163</v>
      </c>
      <c r="AU164" s="18" t="s">
        <v>79</v>
      </c>
      <c r="AY164" s="18" t="s">
        <v>161</v>
      </c>
      <c r="BE164" s="163">
        <f>IF(N164="základní",J164,0)</f>
        <v>0</v>
      </c>
      <c r="BF164" s="163">
        <f>IF(N164="snížená",J164,0)</f>
        <v>0</v>
      </c>
      <c r="BG164" s="163">
        <f>IF(N164="zákl. přenesená",J164,0)</f>
        <v>0</v>
      </c>
      <c r="BH164" s="163">
        <f>IF(N164="sníž. přenesená",J164,0)</f>
        <v>0</v>
      </c>
      <c r="BI164" s="163">
        <f>IF(N164="nulová",J164,0)</f>
        <v>0</v>
      </c>
      <c r="BJ164" s="18" t="s">
        <v>20</v>
      </c>
      <c r="BK164" s="163">
        <f>ROUND(I164*H164,2)</f>
        <v>0</v>
      </c>
      <c r="BL164" s="18" t="s">
        <v>168</v>
      </c>
      <c r="BM164" s="18" t="s">
        <v>267</v>
      </c>
    </row>
    <row r="165" spans="2:65" s="12" customFormat="1" x14ac:dyDescent="0.3">
      <c r="B165" s="164"/>
      <c r="D165" s="165" t="s">
        <v>170</v>
      </c>
      <c r="E165" s="166" t="s">
        <v>3</v>
      </c>
      <c r="F165" s="167" t="s">
        <v>268</v>
      </c>
      <c r="H165" s="168" t="s">
        <v>3</v>
      </c>
      <c r="L165" s="164"/>
      <c r="M165" s="169"/>
      <c r="N165" s="170"/>
      <c r="O165" s="170"/>
      <c r="P165" s="170"/>
      <c r="Q165" s="170"/>
      <c r="R165" s="170"/>
      <c r="S165" s="170"/>
      <c r="T165" s="171"/>
      <c r="AT165" s="168" t="s">
        <v>170</v>
      </c>
      <c r="AU165" s="168" t="s">
        <v>79</v>
      </c>
      <c r="AV165" s="12" t="s">
        <v>20</v>
      </c>
      <c r="AW165" s="12" t="s">
        <v>35</v>
      </c>
      <c r="AX165" s="12" t="s">
        <v>71</v>
      </c>
      <c r="AY165" s="168" t="s">
        <v>161</v>
      </c>
    </row>
    <row r="166" spans="2:65" s="13" customFormat="1" x14ac:dyDescent="0.3">
      <c r="B166" s="172"/>
      <c r="D166" s="165" t="s">
        <v>170</v>
      </c>
      <c r="E166" s="180" t="s">
        <v>3</v>
      </c>
      <c r="F166" s="181" t="s">
        <v>269</v>
      </c>
      <c r="H166" s="182">
        <v>1.35</v>
      </c>
      <c r="L166" s="172"/>
      <c r="M166" s="177"/>
      <c r="N166" s="178"/>
      <c r="O166" s="178"/>
      <c r="P166" s="178"/>
      <c r="Q166" s="178"/>
      <c r="R166" s="178"/>
      <c r="S166" s="178"/>
      <c r="T166" s="179"/>
      <c r="AT166" s="180" t="s">
        <v>170</v>
      </c>
      <c r="AU166" s="180" t="s">
        <v>79</v>
      </c>
      <c r="AV166" s="13" t="s">
        <v>79</v>
      </c>
      <c r="AW166" s="13" t="s">
        <v>35</v>
      </c>
      <c r="AX166" s="13" t="s">
        <v>71</v>
      </c>
      <c r="AY166" s="180" t="s">
        <v>161</v>
      </c>
    </row>
    <row r="167" spans="2:65" s="11" customFormat="1" ht="29.85" customHeight="1" x14ac:dyDescent="0.3">
      <c r="B167" s="139"/>
      <c r="D167" s="149" t="s">
        <v>70</v>
      </c>
      <c r="E167" s="150" t="s">
        <v>181</v>
      </c>
      <c r="F167" s="150" t="s">
        <v>270</v>
      </c>
      <c r="J167" s="151">
        <f>BK167</f>
        <v>0</v>
      </c>
      <c r="L167" s="139"/>
      <c r="M167" s="143"/>
      <c r="N167" s="144"/>
      <c r="O167" s="144"/>
      <c r="P167" s="145">
        <f>SUM(P168:P180)</f>
        <v>12.863762000000001</v>
      </c>
      <c r="Q167" s="144"/>
      <c r="R167" s="145">
        <f>SUM(R168:R180)</f>
        <v>2.23733278</v>
      </c>
      <c r="S167" s="144"/>
      <c r="T167" s="146">
        <f>SUM(T168:T180)</f>
        <v>0</v>
      </c>
      <c r="AR167" s="140" t="s">
        <v>20</v>
      </c>
      <c r="AT167" s="147" t="s">
        <v>70</v>
      </c>
      <c r="AU167" s="147" t="s">
        <v>20</v>
      </c>
      <c r="AY167" s="140" t="s">
        <v>161</v>
      </c>
      <c r="BK167" s="148">
        <f>SUM(BK168:BK180)</f>
        <v>0</v>
      </c>
    </row>
    <row r="168" spans="2:65" s="1" customFormat="1" ht="31.5" customHeight="1" x14ac:dyDescent="0.3">
      <c r="B168" s="152"/>
      <c r="C168" s="153" t="s">
        <v>271</v>
      </c>
      <c r="D168" s="153" t="s">
        <v>163</v>
      </c>
      <c r="E168" s="154" t="s">
        <v>272</v>
      </c>
      <c r="F168" s="155" t="s">
        <v>273</v>
      </c>
      <c r="G168" s="156" t="s">
        <v>274</v>
      </c>
      <c r="H168" s="157">
        <v>1</v>
      </c>
      <c r="I168" s="158"/>
      <c r="J168" s="158">
        <f>ROUND(I168*H168,2)</f>
        <v>0</v>
      </c>
      <c r="K168" s="155" t="s">
        <v>167</v>
      </c>
      <c r="L168" s="32"/>
      <c r="M168" s="159" t="s">
        <v>3</v>
      </c>
      <c r="N168" s="160" t="s">
        <v>42</v>
      </c>
      <c r="O168" s="161">
        <v>0.23200000000000001</v>
      </c>
      <c r="P168" s="161">
        <f>O168*H168</f>
        <v>0.23200000000000001</v>
      </c>
      <c r="Q168" s="161">
        <v>4.0259999999999997E-2</v>
      </c>
      <c r="R168" s="161">
        <f>Q168*H168</f>
        <v>4.0259999999999997E-2</v>
      </c>
      <c r="S168" s="161">
        <v>0</v>
      </c>
      <c r="T168" s="162">
        <f>S168*H168</f>
        <v>0</v>
      </c>
      <c r="AR168" s="18" t="s">
        <v>168</v>
      </c>
      <c r="AT168" s="18" t="s">
        <v>163</v>
      </c>
      <c r="AU168" s="18" t="s">
        <v>79</v>
      </c>
      <c r="AY168" s="18" t="s">
        <v>161</v>
      </c>
      <c r="BE168" s="163">
        <f>IF(N168="základní",J168,0)</f>
        <v>0</v>
      </c>
      <c r="BF168" s="163">
        <f>IF(N168="snížená",J168,0)</f>
        <v>0</v>
      </c>
      <c r="BG168" s="163">
        <f>IF(N168="zákl. přenesená",J168,0)</f>
        <v>0</v>
      </c>
      <c r="BH168" s="163">
        <f>IF(N168="sníž. přenesená",J168,0)</f>
        <v>0</v>
      </c>
      <c r="BI168" s="163">
        <f>IF(N168="nulová",J168,0)</f>
        <v>0</v>
      </c>
      <c r="BJ168" s="18" t="s">
        <v>20</v>
      </c>
      <c r="BK168" s="163">
        <f>ROUND(I168*H168,2)</f>
        <v>0</v>
      </c>
      <c r="BL168" s="18" t="s">
        <v>168</v>
      </c>
      <c r="BM168" s="18" t="s">
        <v>275</v>
      </c>
    </row>
    <row r="169" spans="2:65" s="13" customFormat="1" x14ac:dyDescent="0.3">
      <c r="B169" s="172"/>
      <c r="D169" s="173" t="s">
        <v>170</v>
      </c>
      <c r="E169" s="174" t="s">
        <v>3</v>
      </c>
      <c r="F169" s="175" t="s">
        <v>20</v>
      </c>
      <c r="H169" s="176">
        <v>1</v>
      </c>
      <c r="L169" s="172"/>
      <c r="M169" s="177"/>
      <c r="N169" s="178"/>
      <c r="O169" s="178"/>
      <c r="P169" s="178"/>
      <c r="Q169" s="178"/>
      <c r="R169" s="178"/>
      <c r="S169" s="178"/>
      <c r="T169" s="179"/>
      <c r="AT169" s="180" t="s">
        <v>170</v>
      </c>
      <c r="AU169" s="180" t="s">
        <v>79</v>
      </c>
      <c r="AV169" s="13" t="s">
        <v>79</v>
      </c>
      <c r="AW169" s="13" t="s">
        <v>35</v>
      </c>
      <c r="AX169" s="13" t="s">
        <v>20</v>
      </c>
      <c r="AY169" s="180" t="s">
        <v>161</v>
      </c>
    </row>
    <row r="170" spans="2:65" s="1" customFormat="1" ht="22.5" customHeight="1" x14ac:dyDescent="0.3">
      <c r="B170" s="152"/>
      <c r="C170" s="153" t="s">
        <v>276</v>
      </c>
      <c r="D170" s="153" t="s">
        <v>163</v>
      </c>
      <c r="E170" s="154" t="s">
        <v>277</v>
      </c>
      <c r="F170" s="155" t="s">
        <v>278</v>
      </c>
      <c r="G170" s="156" t="s">
        <v>166</v>
      </c>
      <c r="H170" s="157">
        <v>5.1999999999999998E-2</v>
      </c>
      <c r="I170" s="158"/>
      <c r="J170" s="158">
        <f>ROUND(I170*H170,2)</f>
        <v>0</v>
      </c>
      <c r="K170" s="155" t="s">
        <v>167</v>
      </c>
      <c r="L170" s="32"/>
      <c r="M170" s="159" t="s">
        <v>3</v>
      </c>
      <c r="N170" s="160" t="s">
        <v>42</v>
      </c>
      <c r="O170" s="161">
        <v>6.77</v>
      </c>
      <c r="P170" s="161">
        <f>O170*H170</f>
        <v>0.35203999999999996</v>
      </c>
      <c r="Q170" s="161">
        <v>1.94302</v>
      </c>
      <c r="R170" s="161">
        <f>Q170*H170</f>
        <v>0.10103703999999999</v>
      </c>
      <c r="S170" s="161">
        <v>0</v>
      </c>
      <c r="T170" s="162">
        <f>S170*H170</f>
        <v>0</v>
      </c>
      <c r="AR170" s="18" t="s">
        <v>168</v>
      </c>
      <c r="AT170" s="18" t="s">
        <v>163</v>
      </c>
      <c r="AU170" s="18" t="s">
        <v>79</v>
      </c>
      <c r="AY170" s="18" t="s">
        <v>161</v>
      </c>
      <c r="BE170" s="163">
        <f>IF(N170="základní",J170,0)</f>
        <v>0</v>
      </c>
      <c r="BF170" s="163">
        <f>IF(N170="snížená",J170,0)</f>
        <v>0</v>
      </c>
      <c r="BG170" s="163">
        <f>IF(N170="zákl. přenesená",J170,0)</f>
        <v>0</v>
      </c>
      <c r="BH170" s="163">
        <f>IF(N170="sníž. přenesená",J170,0)</f>
        <v>0</v>
      </c>
      <c r="BI170" s="163">
        <f>IF(N170="nulová",J170,0)</f>
        <v>0</v>
      </c>
      <c r="BJ170" s="18" t="s">
        <v>20</v>
      </c>
      <c r="BK170" s="163">
        <f>ROUND(I170*H170,2)</f>
        <v>0</v>
      </c>
      <c r="BL170" s="18" t="s">
        <v>168</v>
      </c>
      <c r="BM170" s="18" t="s">
        <v>279</v>
      </c>
    </row>
    <row r="171" spans="2:65" s="13" customFormat="1" x14ac:dyDescent="0.3">
      <c r="B171" s="172"/>
      <c r="D171" s="173" t="s">
        <v>170</v>
      </c>
      <c r="E171" s="174" t="s">
        <v>3</v>
      </c>
      <c r="F171" s="175" t="s">
        <v>280</v>
      </c>
      <c r="H171" s="176">
        <v>5.1999999999999998E-2</v>
      </c>
      <c r="L171" s="172"/>
      <c r="M171" s="177"/>
      <c r="N171" s="178"/>
      <c r="O171" s="178"/>
      <c r="P171" s="178"/>
      <c r="Q171" s="178"/>
      <c r="R171" s="178"/>
      <c r="S171" s="178"/>
      <c r="T171" s="179"/>
      <c r="AT171" s="180" t="s">
        <v>170</v>
      </c>
      <c r="AU171" s="180" t="s">
        <v>79</v>
      </c>
      <c r="AV171" s="13" t="s">
        <v>79</v>
      </c>
      <c r="AW171" s="13" t="s">
        <v>35</v>
      </c>
      <c r="AX171" s="13" t="s">
        <v>71</v>
      </c>
      <c r="AY171" s="180" t="s">
        <v>161</v>
      </c>
    </row>
    <row r="172" spans="2:65" s="1" customFormat="1" ht="22.5" customHeight="1" x14ac:dyDescent="0.3">
      <c r="B172" s="152"/>
      <c r="C172" s="153" t="s">
        <v>8</v>
      </c>
      <c r="D172" s="153" t="s">
        <v>163</v>
      </c>
      <c r="E172" s="154" t="s">
        <v>281</v>
      </c>
      <c r="F172" s="155" t="s">
        <v>282</v>
      </c>
      <c r="G172" s="156" t="s">
        <v>209</v>
      </c>
      <c r="H172" s="157">
        <v>2.9000000000000001E-2</v>
      </c>
      <c r="I172" s="158"/>
      <c r="J172" s="158">
        <f>ROUND(I172*H172,2)</f>
        <v>0</v>
      </c>
      <c r="K172" s="155" t="s">
        <v>167</v>
      </c>
      <c r="L172" s="32"/>
      <c r="M172" s="159" t="s">
        <v>3</v>
      </c>
      <c r="N172" s="160" t="s">
        <v>42</v>
      </c>
      <c r="O172" s="161">
        <v>36.9</v>
      </c>
      <c r="P172" s="161">
        <f>O172*H172</f>
        <v>1.0701000000000001</v>
      </c>
      <c r="Q172" s="161">
        <v>1.0900000000000001</v>
      </c>
      <c r="R172" s="161">
        <f>Q172*H172</f>
        <v>3.1610000000000006E-2</v>
      </c>
      <c r="S172" s="161">
        <v>0</v>
      </c>
      <c r="T172" s="162">
        <f>S172*H172</f>
        <v>0</v>
      </c>
      <c r="AR172" s="18" t="s">
        <v>168</v>
      </c>
      <c r="AT172" s="18" t="s">
        <v>163</v>
      </c>
      <c r="AU172" s="18" t="s">
        <v>79</v>
      </c>
      <c r="AY172" s="18" t="s">
        <v>161</v>
      </c>
      <c r="BE172" s="163">
        <f>IF(N172="základní",J172,0)</f>
        <v>0</v>
      </c>
      <c r="BF172" s="163">
        <f>IF(N172="snížená",J172,0)</f>
        <v>0</v>
      </c>
      <c r="BG172" s="163">
        <f>IF(N172="zákl. přenesená",J172,0)</f>
        <v>0</v>
      </c>
      <c r="BH172" s="163">
        <f>IF(N172="sníž. přenesená",J172,0)</f>
        <v>0</v>
      </c>
      <c r="BI172" s="163">
        <f>IF(N172="nulová",J172,0)</f>
        <v>0</v>
      </c>
      <c r="BJ172" s="18" t="s">
        <v>20</v>
      </c>
      <c r="BK172" s="163">
        <f>ROUND(I172*H172,2)</f>
        <v>0</v>
      </c>
      <c r="BL172" s="18" t="s">
        <v>168</v>
      </c>
      <c r="BM172" s="18" t="s">
        <v>283</v>
      </c>
    </row>
    <row r="173" spans="2:65" s="12" customFormat="1" x14ac:dyDescent="0.3">
      <c r="B173" s="164"/>
      <c r="D173" s="165" t="s">
        <v>170</v>
      </c>
      <c r="E173" s="166" t="s">
        <v>3</v>
      </c>
      <c r="F173" s="167" t="s">
        <v>284</v>
      </c>
      <c r="H173" s="168" t="s">
        <v>3</v>
      </c>
      <c r="L173" s="164"/>
      <c r="M173" s="169"/>
      <c r="N173" s="170"/>
      <c r="O173" s="170"/>
      <c r="P173" s="170"/>
      <c r="Q173" s="170"/>
      <c r="R173" s="170"/>
      <c r="S173" s="170"/>
      <c r="T173" s="171"/>
      <c r="AT173" s="168" t="s">
        <v>170</v>
      </c>
      <c r="AU173" s="168" t="s">
        <v>79</v>
      </c>
      <c r="AV173" s="12" t="s">
        <v>20</v>
      </c>
      <c r="AW173" s="12" t="s">
        <v>35</v>
      </c>
      <c r="AX173" s="12" t="s">
        <v>71</v>
      </c>
      <c r="AY173" s="168" t="s">
        <v>161</v>
      </c>
    </row>
    <row r="174" spans="2:65" s="13" customFormat="1" x14ac:dyDescent="0.3">
      <c r="B174" s="172"/>
      <c r="D174" s="173" t="s">
        <v>170</v>
      </c>
      <c r="E174" s="174" t="s">
        <v>3</v>
      </c>
      <c r="F174" s="175" t="s">
        <v>285</v>
      </c>
      <c r="H174" s="176">
        <v>2.9000000000000001E-2</v>
      </c>
      <c r="L174" s="172"/>
      <c r="M174" s="177"/>
      <c r="N174" s="178"/>
      <c r="O174" s="178"/>
      <c r="P174" s="178"/>
      <c r="Q174" s="178"/>
      <c r="R174" s="178"/>
      <c r="S174" s="178"/>
      <c r="T174" s="179"/>
      <c r="AT174" s="180" t="s">
        <v>170</v>
      </c>
      <c r="AU174" s="180" t="s">
        <v>79</v>
      </c>
      <c r="AV174" s="13" t="s">
        <v>79</v>
      </c>
      <c r="AW174" s="13" t="s">
        <v>35</v>
      </c>
      <c r="AX174" s="13" t="s">
        <v>71</v>
      </c>
      <c r="AY174" s="180" t="s">
        <v>161</v>
      </c>
    </row>
    <row r="175" spans="2:65" s="1" customFormat="1" ht="31.5" customHeight="1" x14ac:dyDescent="0.3">
      <c r="B175" s="152"/>
      <c r="C175" s="153" t="s">
        <v>286</v>
      </c>
      <c r="D175" s="153" t="s">
        <v>163</v>
      </c>
      <c r="E175" s="154" t="s">
        <v>287</v>
      </c>
      <c r="F175" s="155" t="s">
        <v>288</v>
      </c>
      <c r="G175" s="156" t="s">
        <v>237</v>
      </c>
      <c r="H175" s="157">
        <v>0.81</v>
      </c>
      <c r="I175" s="158"/>
      <c r="J175" s="158">
        <f>ROUND(I175*H175,2)</f>
        <v>0</v>
      </c>
      <c r="K175" s="155" t="s">
        <v>167</v>
      </c>
      <c r="L175" s="32"/>
      <c r="M175" s="159" t="s">
        <v>3</v>
      </c>
      <c r="N175" s="160" t="s">
        <v>42</v>
      </c>
      <c r="O175" s="161">
        <v>0.52500000000000002</v>
      </c>
      <c r="P175" s="161">
        <f>O175*H175</f>
        <v>0.42525000000000007</v>
      </c>
      <c r="Q175" s="161">
        <v>6.9819999999999993E-2</v>
      </c>
      <c r="R175" s="161">
        <f>Q175*H175</f>
        <v>5.6554199999999999E-2</v>
      </c>
      <c r="S175" s="161">
        <v>0</v>
      </c>
      <c r="T175" s="162">
        <f>S175*H175</f>
        <v>0</v>
      </c>
      <c r="AR175" s="18" t="s">
        <v>168</v>
      </c>
      <c r="AT175" s="18" t="s">
        <v>163</v>
      </c>
      <c r="AU175" s="18" t="s">
        <v>79</v>
      </c>
      <c r="AY175" s="18" t="s">
        <v>161</v>
      </c>
      <c r="BE175" s="163">
        <f>IF(N175="základní",J175,0)</f>
        <v>0</v>
      </c>
      <c r="BF175" s="163">
        <f>IF(N175="snížená",J175,0)</f>
        <v>0</v>
      </c>
      <c r="BG175" s="163">
        <f>IF(N175="zákl. přenesená",J175,0)</f>
        <v>0</v>
      </c>
      <c r="BH175" s="163">
        <f>IF(N175="sníž. přenesená",J175,0)</f>
        <v>0</v>
      </c>
      <c r="BI175" s="163">
        <f>IF(N175="nulová",J175,0)</f>
        <v>0</v>
      </c>
      <c r="BJ175" s="18" t="s">
        <v>20</v>
      </c>
      <c r="BK175" s="163">
        <f>ROUND(I175*H175,2)</f>
        <v>0</v>
      </c>
      <c r="BL175" s="18" t="s">
        <v>168</v>
      </c>
      <c r="BM175" s="18" t="s">
        <v>289</v>
      </c>
    </row>
    <row r="176" spans="2:65" s="13" customFormat="1" x14ac:dyDescent="0.3">
      <c r="B176" s="172"/>
      <c r="D176" s="173" t="s">
        <v>170</v>
      </c>
      <c r="E176" s="174" t="s">
        <v>3</v>
      </c>
      <c r="F176" s="175" t="s">
        <v>290</v>
      </c>
      <c r="H176" s="176">
        <v>0.81</v>
      </c>
      <c r="L176" s="172"/>
      <c r="M176" s="177"/>
      <c r="N176" s="178"/>
      <c r="O176" s="178"/>
      <c r="P176" s="178"/>
      <c r="Q176" s="178"/>
      <c r="R176" s="178"/>
      <c r="S176" s="178"/>
      <c r="T176" s="179"/>
      <c r="AT176" s="180" t="s">
        <v>170</v>
      </c>
      <c r="AU176" s="180" t="s">
        <v>79</v>
      </c>
      <c r="AV176" s="13" t="s">
        <v>79</v>
      </c>
      <c r="AW176" s="13" t="s">
        <v>35</v>
      </c>
      <c r="AX176" s="13" t="s">
        <v>20</v>
      </c>
      <c r="AY176" s="180" t="s">
        <v>161</v>
      </c>
    </row>
    <row r="177" spans="2:65" s="1" customFormat="1" ht="31.5" customHeight="1" x14ac:dyDescent="0.3">
      <c r="B177" s="152"/>
      <c r="C177" s="153" t="s">
        <v>291</v>
      </c>
      <c r="D177" s="153" t="s">
        <v>163</v>
      </c>
      <c r="E177" s="154" t="s">
        <v>292</v>
      </c>
      <c r="F177" s="155" t="s">
        <v>293</v>
      </c>
      <c r="G177" s="156" t="s">
        <v>237</v>
      </c>
      <c r="H177" s="157">
        <v>18.786999999999999</v>
      </c>
      <c r="I177" s="158"/>
      <c r="J177" s="158">
        <f>ROUND(I177*H177,2)</f>
        <v>0</v>
      </c>
      <c r="K177" s="155" t="s">
        <v>167</v>
      </c>
      <c r="L177" s="32"/>
      <c r="M177" s="159" t="s">
        <v>3</v>
      </c>
      <c r="N177" s="160" t="s">
        <v>42</v>
      </c>
      <c r="O177" s="161">
        <v>0.55600000000000005</v>
      </c>
      <c r="P177" s="161">
        <f>O177*H177</f>
        <v>10.445572</v>
      </c>
      <c r="Q177" s="161">
        <v>0.10421999999999999</v>
      </c>
      <c r="R177" s="161">
        <f>Q177*H177</f>
        <v>1.9579811399999998</v>
      </c>
      <c r="S177" s="161">
        <v>0</v>
      </c>
      <c r="T177" s="162">
        <f>S177*H177</f>
        <v>0</v>
      </c>
      <c r="AR177" s="18" t="s">
        <v>168</v>
      </c>
      <c r="AT177" s="18" t="s">
        <v>163</v>
      </c>
      <c r="AU177" s="18" t="s">
        <v>79</v>
      </c>
      <c r="AY177" s="18" t="s">
        <v>161</v>
      </c>
      <c r="BE177" s="163">
        <f>IF(N177="základní",J177,0)</f>
        <v>0</v>
      </c>
      <c r="BF177" s="163">
        <f>IF(N177="snížená",J177,0)</f>
        <v>0</v>
      </c>
      <c r="BG177" s="163">
        <f>IF(N177="zákl. přenesená",J177,0)</f>
        <v>0</v>
      </c>
      <c r="BH177" s="163">
        <f>IF(N177="sníž. přenesená",J177,0)</f>
        <v>0</v>
      </c>
      <c r="BI177" s="163">
        <f>IF(N177="nulová",J177,0)</f>
        <v>0</v>
      </c>
      <c r="BJ177" s="18" t="s">
        <v>20</v>
      </c>
      <c r="BK177" s="163">
        <f>ROUND(I177*H177,2)</f>
        <v>0</v>
      </c>
      <c r="BL177" s="18" t="s">
        <v>168</v>
      </c>
      <c r="BM177" s="18" t="s">
        <v>294</v>
      </c>
    </row>
    <row r="178" spans="2:65" s="13" customFormat="1" x14ac:dyDescent="0.3">
      <c r="B178" s="172"/>
      <c r="D178" s="173" t="s">
        <v>170</v>
      </c>
      <c r="E178" s="174" t="s">
        <v>3</v>
      </c>
      <c r="F178" s="175" t="s">
        <v>295</v>
      </c>
      <c r="H178" s="176">
        <v>18.786999999999999</v>
      </c>
      <c r="L178" s="172"/>
      <c r="M178" s="177"/>
      <c r="N178" s="178"/>
      <c r="O178" s="178"/>
      <c r="P178" s="178"/>
      <c r="Q178" s="178"/>
      <c r="R178" s="178"/>
      <c r="S178" s="178"/>
      <c r="T178" s="179"/>
      <c r="AT178" s="180" t="s">
        <v>170</v>
      </c>
      <c r="AU178" s="180" t="s">
        <v>79</v>
      </c>
      <c r="AV178" s="13" t="s">
        <v>79</v>
      </c>
      <c r="AW178" s="13" t="s">
        <v>35</v>
      </c>
      <c r="AX178" s="13" t="s">
        <v>20</v>
      </c>
      <c r="AY178" s="180" t="s">
        <v>161</v>
      </c>
    </row>
    <row r="179" spans="2:65" s="1" customFormat="1" ht="31.5" customHeight="1" x14ac:dyDescent="0.3">
      <c r="B179" s="152"/>
      <c r="C179" s="153" t="s">
        <v>296</v>
      </c>
      <c r="D179" s="153" t="s">
        <v>163</v>
      </c>
      <c r="E179" s="154" t="s">
        <v>297</v>
      </c>
      <c r="F179" s="155" t="s">
        <v>298</v>
      </c>
      <c r="G179" s="156" t="s">
        <v>237</v>
      </c>
      <c r="H179" s="157">
        <v>0.28000000000000003</v>
      </c>
      <c r="I179" s="158"/>
      <c r="J179" s="158">
        <f>ROUND(I179*H179,2)</f>
        <v>0</v>
      </c>
      <c r="K179" s="155" t="s">
        <v>167</v>
      </c>
      <c r="L179" s="32"/>
      <c r="M179" s="159" t="s">
        <v>3</v>
      </c>
      <c r="N179" s="160" t="s">
        <v>42</v>
      </c>
      <c r="O179" s="161">
        <v>1.21</v>
      </c>
      <c r="P179" s="161">
        <f>O179*H179</f>
        <v>0.33880000000000005</v>
      </c>
      <c r="Q179" s="161">
        <v>0.17818000000000001</v>
      </c>
      <c r="R179" s="161">
        <f>Q179*H179</f>
        <v>4.9890400000000008E-2</v>
      </c>
      <c r="S179" s="161">
        <v>0</v>
      </c>
      <c r="T179" s="162">
        <f>S179*H179</f>
        <v>0</v>
      </c>
      <c r="AR179" s="18" t="s">
        <v>168</v>
      </c>
      <c r="AT179" s="18" t="s">
        <v>163</v>
      </c>
      <c r="AU179" s="18" t="s">
        <v>79</v>
      </c>
      <c r="AY179" s="18" t="s">
        <v>161</v>
      </c>
      <c r="BE179" s="163">
        <f>IF(N179="základní",J179,0)</f>
        <v>0</v>
      </c>
      <c r="BF179" s="163">
        <f>IF(N179="snížená",J179,0)</f>
        <v>0</v>
      </c>
      <c r="BG179" s="163">
        <f>IF(N179="zákl. přenesená",J179,0)</f>
        <v>0</v>
      </c>
      <c r="BH179" s="163">
        <f>IF(N179="sníž. přenesená",J179,0)</f>
        <v>0</v>
      </c>
      <c r="BI179" s="163">
        <f>IF(N179="nulová",J179,0)</f>
        <v>0</v>
      </c>
      <c r="BJ179" s="18" t="s">
        <v>20</v>
      </c>
      <c r="BK179" s="163">
        <f>ROUND(I179*H179,2)</f>
        <v>0</v>
      </c>
      <c r="BL179" s="18" t="s">
        <v>168</v>
      </c>
      <c r="BM179" s="18" t="s">
        <v>299</v>
      </c>
    </row>
    <row r="180" spans="2:65" s="13" customFormat="1" x14ac:dyDescent="0.3">
      <c r="B180" s="172"/>
      <c r="D180" s="165" t="s">
        <v>170</v>
      </c>
      <c r="E180" s="180" t="s">
        <v>3</v>
      </c>
      <c r="F180" s="181" t="s">
        <v>300</v>
      </c>
      <c r="H180" s="182">
        <v>0.28000000000000003</v>
      </c>
      <c r="L180" s="172"/>
      <c r="M180" s="177"/>
      <c r="N180" s="178"/>
      <c r="O180" s="178"/>
      <c r="P180" s="178"/>
      <c r="Q180" s="178"/>
      <c r="R180" s="178"/>
      <c r="S180" s="178"/>
      <c r="T180" s="179"/>
      <c r="AT180" s="180" t="s">
        <v>170</v>
      </c>
      <c r="AU180" s="180" t="s">
        <v>79</v>
      </c>
      <c r="AV180" s="13" t="s">
        <v>79</v>
      </c>
      <c r="AW180" s="13" t="s">
        <v>35</v>
      </c>
      <c r="AX180" s="13" t="s">
        <v>71</v>
      </c>
      <c r="AY180" s="180" t="s">
        <v>161</v>
      </c>
    </row>
    <row r="181" spans="2:65" s="11" customFormat="1" ht="29.85" customHeight="1" x14ac:dyDescent="0.3">
      <c r="B181" s="139"/>
      <c r="D181" s="149" t="s">
        <v>70</v>
      </c>
      <c r="E181" s="150" t="s">
        <v>301</v>
      </c>
      <c r="F181" s="150" t="s">
        <v>302</v>
      </c>
      <c r="J181" s="151">
        <f>BK181</f>
        <v>0</v>
      </c>
      <c r="L181" s="139"/>
      <c r="M181" s="143"/>
      <c r="N181" s="144"/>
      <c r="O181" s="144"/>
      <c r="P181" s="145">
        <f>SUM(P182:P189)</f>
        <v>0.92189999999999994</v>
      </c>
      <c r="Q181" s="144"/>
      <c r="R181" s="145">
        <f>SUM(R182:R189)</f>
        <v>1.323539</v>
      </c>
      <c r="S181" s="144"/>
      <c r="T181" s="146">
        <f>SUM(T182:T189)</f>
        <v>0</v>
      </c>
      <c r="AR181" s="140" t="s">
        <v>20</v>
      </c>
      <c r="AT181" s="147" t="s">
        <v>70</v>
      </c>
      <c r="AU181" s="147" t="s">
        <v>20</v>
      </c>
      <c r="AY181" s="140" t="s">
        <v>161</v>
      </c>
      <c r="BK181" s="148">
        <f>SUM(BK182:BK189)</f>
        <v>0</v>
      </c>
    </row>
    <row r="182" spans="2:65" s="1" customFormat="1" ht="22.5" customHeight="1" x14ac:dyDescent="0.3">
      <c r="B182" s="152"/>
      <c r="C182" s="153" t="s">
        <v>303</v>
      </c>
      <c r="D182" s="153" t="s">
        <v>163</v>
      </c>
      <c r="E182" s="154" t="s">
        <v>304</v>
      </c>
      <c r="F182" s="155" t="s">
        <v>305</v>
      </c>
      <c r="G182" s="156" t="s">
        <v>166</v>
      </c>
      <c r="H182" s="157">
        <v>0.7</v>
      </c>
      <c r="I182" s="158"/>
      <c r="J182" s="158">
        <f>ROUND(I182*H182,2)</f>
        <v>0</v>
      </c>
      <c r="K182" s="155" t="s">
        <v>167</v>
      </c>
      <c r="L182" s="32"/>
      <c r="M182" s="159" t="s">
        <v>3</v>
      </c>
      <c r="N182" s="160" t="s">
        <v>42</v>
      </c>
      <c r="O182" s="161">
        <v>1.3169999999999999</v>
      </c>
      <c r="P182" s="161">
        <f>O182*H182</f>
        <v>0.92189999999999994</v>
      </c>
      <c r="Q182" s="161">
        <v>1.8907700000000001</v>
      </c>
      <c r="R182" s="161">
        <f>Q182*H182</f>
        <v>1.323539</v>
      </c>
      <c r="S182" s="161">
        <v>0</v>
      </c>
      <c r="T182" s="162">
        <f>S182*H182</f>
        <v>0</v>
      </c>
      <c r="AR182" s="18" t="s">
        <v>168</v>
      </c>
      <c r="AT182" s="18" t="s">
        <v>163</v>
      </c>
      <c r="AU182" s="18" t="s">
        <v>79</v>
      </c>
      <c r="AY182" s="18" t="s">
        <v>161</v>
      </c>
      <c r="BE182" s="163">
        <f>IF(N182="základní",J182,0)</f>
        <v>0</v>
      </c>
      <c r="BF182" s="163">
        <f>IF(N182="snížená",J182,0)</f>
        <v>0</v>
      </c>
      <c r="BG182" s="163">
        <f>IF(N182="zákl. přenesená",J182,0)</f>
        <v>0</v>
      </c>
      <c r="BH182" s="163">
        <f>IF(N182="sníž. přenesená",J182,0)</f>
        <v>0</v>
      </c>
      <c r="BI182" s="163">
        <f>IF(N182="nulová",J182,0)</f>
        <v>0</v>
      </c>
      <c r="BJ182" s="18" t="s">
        <v>20</v>
      </c>
      <c r="BK182" s="163">
        <f>ROUND(I182*H182,2)</f>
        <v>0</v>
      </c>
      <c r="BL182" s="18" t="s">
        <v>168</v>
      </c>
      <c r="BM182" s="18" t="s">
        <v>306</v>
      </c>
    </row>
    <row r="183" spans="2:65" s="12" customFormat="1" x14ac:dyDescent="0.3">
      <c r="B183" s="164"/>
      <c r="D183" s="165" t="s">
        <v>170</v>
      </c>
      <c r="E183" s="166" t="s">
        <v>3</v>
      </c>
      <c r="F183" s="167" t="s">
        <v>216</v>
      </c>
      <c r="H183" s="168" t="s">
        <v>3</v>
      </c>
      <c r="L183" s="164"/>
      <c r="M183" s="169"/>
      <c r="N183" s="170"/>
      <c r="O183" s="170"/>
      <c r="P183" s="170"/>
      <c r="Q183" s="170"/>
      <c r="R183" s="170"/>
      <c r="S183" s="170"/>
      <c r="T183" s="171"/>
      <c r="AT183" s="168" t="s">
        <v>170</v>
      </c>
      <c r="AU183" s="168" t="s">
        <v>79</v>
      </c>
      <c r="AV183" s="12" t="s">
        <v>20</v>
      </c>
      <c r="AW183" s="12" t="s">
        <v>35</v>
      </c>
      <c r="AX183" s="12" t="s">
        <v>71</v>
      </c>
      <c r="AY183" s="168" t="s">
        <v>161</v>
      </c>
    </row>
    <row r="184" spans="2:65" s="12" customFormat="1" x14ac:dyDescent="0.3">
      <c r="B184" s="164"/>
      <c r="D184" s="165" t="s">
        <v>170</v>
      </c>
      <c r="E184" s="166" t="s">
        <v>3</v>
      </c>
      <c r="F184" s="167" t="s">
        <v>217</v>
      </c>
      <c r="H184" s="168" t="s">
        <v>3</v>
      </c>
      <c r="L184" s="164"/>
      <c r="M184" s="169"/>
      <c r="N184" s="170"/>
      <c r="O184" s="170"/>
      <c r="P184" s="170"/>
      <c r="Q184" s="170"/>
      <c r="R184" s="170"/>
      <c r="S184" s="170"/>
      <c r="T184" s="171"/>
      <c r="AT184" s="168" t="s">
        <v>170</v>
      </c>
      <c r="AU184" s="168" t="s">
        <v>79</v>
      </c>
      <c r="AV184" s="12" t="s">
        <v>20</v>
      </c>
      <c r="AW184" s="12" t="s">
        <v>35</v>
      </c>
      <c r="AX184" s="12" t="s">
        <v>71</v>
      </c>
      <c r="AY184" s="168" t="s">
        <v>161</v>
      </c>
    </row>
    <row r="185" spans="2:65" s="12" customFormat="1" x14ac:dyDescent="0.3">
      <c r="B185" s="164"/>
      <c r="D185" s="165" t="s">
        <v>170</v>
      </c>
      <c r="E185" s="166" t="s">
        <v>3</v>
      </c>
      <c r="F185" s="167" t="s">
        <v>218</v>
      </c>
      <c r="H185" s="168" t="s">
        <v>3</v>
      </c>
      <c r="L185" s="164"/>
      <c r="M185" s="169"/>
      <c r="N185" s="170"/>
      <c r="O185" s="170"/>
      <c r="P185" s="170"/>
      <c r="Q185" s="170"/>
      <c r="R185" s="170"/>
      <c r="S185" s="170"/>
      <c r="T185" s="171"/>
      <c r="AT185" s="168" t="s">
        <v>170</v>
      </c>
      <c r="AU185" s="168" t="s">
        <v>79</v>
      </c>
      <c r="AV185" s="12" t="s">
        <v>20</v>
      </c>
      <c r="AW185" s="12" t="s">
        <v>35</v>
      </c>
      <c r="AX185" s="12" t="s">
        <v>71</v>
      </c>
      <c r="AY185" s="168" t="s">
        <v>161</v>
      </c>
    </row>
    <row r="186" spans="2:65" s="13" customFormat="1" x14ac:dyDescent="0.3">
      <c r="B186" s="172"/>
      <c r="D186" s="165" t="s">
        <v>170</v>
      </c>
      <c r="E186" s="180" t="s">
        <v>3</v>
      </c>
      <c r="F186" s="181" t="s">
        <v>307</v>
      </c>
      <c r="H186" s="182">
        <v>0.6</v>
      </c>
      <c r="L186" s="172"/>
      <c r="M186" s="177"/>
      <c r="N186" s="178"/>
      <c r="O186" s="178"/>
      <c r="P186" s="178"/>
      <c r="Q186" s="178"/>
      <c r="R186" s="178"/>
      <c r="S186" s="178"/>
      <c r="T186" s="179"/>
      <c r="AT186" s="180" t="s">
        <v>170</v>
      </c>
      <c r="AU186" s="180" t="s">
        <v>79</v>
      </c>
      <c r="AV186" s="13" t="s">
        <v>79</v>
      </c>
      <c r="AW186" s="13" t="s">
        <v>35</v>
      </c>
      <c r="AX186" s="13" t="s">
        <v>71</v>
      </c>
      <c r="AY186" s="180" t="s">
        <v>161</v>
      </c>
    </row>
    <row r="187" spans="2:65" s="12" customFormat="1" x14ac:dyDescent="0.3">
      <c r="B187" s="164"/>
      <c r="D187" s="165" t="s">
        <v>170</v>
      </c>
      <c r="E187" s="166" t="s">
        <v>3</v>
      </c>
      <c r="F187" s="167" t="s">
        <v>178</v>
      </c>
      <c r="H187" s="168" t="s">
        <v>3</v>
      </c>
      <c r="L187" s="164"/>
      <c r="M187" s="169"/>
      <c r="N187" s="170"/>
      <c r="O187" s="170"/>
      <c r="P187" s="170"/>
      <c r="Q187" s="170"/>
      <c r="R187" s="170"/>
      <c r="S187" s="170"/>
      <c r="T187" s="171"/>
      <c r="AT187" s="168" t="s">
        <v>170</v>
      </c>
      <c r="AU187" s="168" t="s">
        <v>79</v>
      </c>
      <c r="AV187" s="12" t="s">
        <v>20</v>
      </c>
      <c r="AW187" s="12" t="s">
        <v>35</v>
      </c>
      <c r="AX187" s="12" t="s">
        <v>71</v>
      </c>
      <c r="AY187" s="168" t="s">
        <v>161</v>
      </c>
    </row>
    <row r="188" spans="2:65" s="12" customFormat="1" x14ac:dyDescent="0.3">
      <c r="B188" s="164"/>
      <c r="D188" s="165" t="s">
        <v>170</v>
      </c>
      <c r="E188" s="166" t="s">
        <v>3</v>
      </c>
      <c r="F188" s="167" t="s">
        <v>225</v>
      </c>
      <c r="H188" s="168" t="s">
        <v>3</v>
      </c>
      <c r="L188" s="164"/>
      <c r="M188" s="169"/>
      <c r="N188" s="170"/>
      <c r="O188" s="170"/>
      <c r="P188" s="170"/>
      <c r="Q188" s="170"/>
      <c r="R188" s="170"/>
      <c r="S188" s="170"/>
      <c r="T188" s="171"/>
      <c r="AT188" s="168" t="s">
        <v>170</v>
      </c>
      <c r="AU188" s="168" t="s">
        <v>79</v>
      </c>
      <c r="AV188" s="12" t="s">
        <v>20</v>
      </c>
      <c r="AW188" s="12" t="s">
        <v>35</v>
      </c>
      <c r="AX188" s="12" t="s">
        <v>71</v>
      </c>
      <c r="AY188" s="168" t="s">
        <v>161</v>
      </c>
    </row>
    <row r="189" spans="2:65" s="13" customFormat="1" x14ac:dyDescent="0.3">
      <c r="B189" s="172"/>
      <c r="D189" s="165" t="s">
        <v>170</v>
      </c>
      <c r="E189" s="180" t="s">
        <v>3</v>
      </c>
      <c r="F189" s="181" t="s">
        <v>308</v>
      </c>
      <c r="H189" s="182">
        <v>0.1</v>
      </c>
      <c r="L189" s="172"/>
      <c r="M189" s="177"/>
      <c r="N189" s="178"/>
      <c r="O189" s="178"/>
      <c r="P189" s="178"/>
      <c r="Q189" s="178"/>
      <c r="R189" s="178"/>
      <c r="S189" s="178"/>
      <c r="T189" s="179"/>
      <c r="AT189" s="180" t="s">
        <v>170</v>
      </c>
      <c r="AU189" s="180" t="s">
        <v>79</v>
      </c>
      <c r="AV189" s="13" t="s">
        <v>79</v>
      </c>
      <c r="AW189" s="13" t="s">
        <v>35</v>
      </c>
      <c r="AX189" s="13" t="s">
        <v>71</v>
      </c>
      <c r="AY189" s="180" t="s">
        <v>161</v>
      </c>
    </row>
    <row r="190" spans="2:65" s="11" customFormat="1" ht="29.85" customHeight="1" x14ac:dyDescent="0.3">
      <c r="B190" s="139"/>
      <c r="D190" s="149" t="s">
        <v>70</v>
      </c>
      <c r="E190" s="150" t="s">
        <v>192</v>
      </c>
      <c r="F190" s="150" t="s">
        <v>309</v>
      </c>
      <c r="J190" s="151">
        <f>BK190</f>
        <v>0</v>
      </c>
      <c r="L190" s="139"/>
      <c r="M190" s="143"/>
      <c r="N190" s="144"/>
      <c r="O190" s="144"/>
      <c r="P190" s="145">
        <f>SUM(P191:P208)</f>
        <v>1.030486</v>
      </c>
      <c r="Q190" s="144"/>
      <c r="R190" s="145">
        <f>SUM(R191:R208)</f>
        <v>4.7268899999999992E-3</v>
      </c>
      <c r="S190" s="144"/>
      <c r="T190" s="146">
        <f>SUM(T191:T208)</f>
        <v>0</v>
      </c>
      <c r="AR190" s="140" t="s">
        <v>20</v>
      </c>
      <c r="AT190" s="147" t="s">
        <v>70</v>
      </c>
      <c r="AU190" s="147" t="s">
        <v>20</v>
      </c>
      <c r="AY190" s="140" t="s">
        <v>161</v>
      </c>
      <c r="BK190" s="148">
        <f>SUM(BK191:BK208)</f>
        <v>0</v>
      </c>
    </row>
    <row r="191" spans="2:65" s="1" customFormat="1" ht="22.5" customHeight="1" x14ac:dyDescent="0.3">
      <c r="B191" s="152"/>
      <c r="C191" s="153" t="s">
        <v>310</v>
      </c>
      <c r="D191" s="153" t="s">
        <v>163</v>
      </c>
      <c r="E191" s="154" t="s">
        <v>311</v>
      </c>
      <c r="F191" s="155" t="s">
        <v>312</v>
      </c>
      <c r="G191" s="156" t="s">
        <v>237</v>
      </c>
      <c r="H191" s="157">
        <v>3.8740000000000001</v>
      </c>
      <c r="I191" s="158"/>
      <c r="J191" s="158">
        <f>ROUND(I191*H191,2)</f>
        <v>0</v>
      </c>
      <c r="K191" s="155" t="s">
        <v>167</v>
      </c>
      <c r="L191" s="32"/>
      <c r="M191" s="159" t="s">
        <v>3</v>
      </c>
      <c r="N191" s="160" t="s">
        <v>42</v>
      </c>
      <c r="O191" s="161">
        <v>3.6999999999999998E-2</v>
      </c>
      <c r="P191" s="161">
        <f>O191*H191</f>
        <v>0.14333799999999999</v>
      </c>
      <c r="Q191" s="161">
        <v>0</v>
      </c>
      <c r="R191" s="161">
        <f>Q191*H191</f>
        <v>0</v>
      </c>
      <c r="S191" s="161">
        <v>0</v>
      </c>
      <c r="T191" s="162">
        <f>S191*H191</f>
        <v>0</v>
      </c>
      <c r="AR191" s="18" t="s">
        <v>168</v>
      </c>
      <c r="AT191" s="18" t="s">
        <v>163</v>
      </c>
      <c r="AU191" s="18" t="s">
        <v>79</v>
      </c>
      <c r="AY191" s="18" t="s">
        <v>161</v>
      </c>
      <c r="BE191" s="163">
        <f>IF(N191="základní",J191,0)</f>
        <v>0</v>
      </c>
      <c r="BF191" s="163">
        <f>IF(N191="snížená",J191,0)</f>
        <v>0</v>
      </c>
      <c r="BG191" s="163">
        <f>IF(N191="zákl. přenesená",J191,0)</f>
        <v>0</v>
      </c>
      <c r="BH191" s="163">
        <f>IF(N191="sníž. přenesená",J191,0)</f>
        <v>0</v>
      </c>
      <c r="BI191" s="163">
        <f>IF(N191="nulová",J191,0)</f>
        <v>0</v>
      </c>
      <c r="BJ191" s="18" t="s">
        <v>20</v>
      </c>
      <c r="BK191" s="163">
        <f>ROUND(I191*H191,2)</f>
        <v>0</v>
      </c>
      <c r="BL191" s="18" t="s">
        <v>168</v>
      </c>
      <c r="BM191" s="18" t="s">
        <v>313</v>
      </c>
    </row>
    <row r="192" spans="2:65" s="13" customFormat="1" x14ac:dyDescent="0.3">
      <c r="B192" s="172"/>
      <c r="D192" s="165" t="s">
        <v>170</v>
      </c>
      <c r="E192" s="180" t="s">
        <v>3</v>
      </c>
      <c r="F192" s="181" t="s">
        <v>239</v>
      </c>
      <c r="H192" s="182">
        <v>3</v>
      </c>
      <c r="L192" s="172"/>
      <c r="M192" s="177"/>
      <c r="N192" s="178"/>
      <c r="O192" s="178"/>
      <c r="P192" s="178"/>
      <c r="Q192" s="178"/>
      <c r="R192" s="178"/>
      <c r="S192" s="178"/>
      <c r="T192" s="179"/>
      <c r="AT192" s="180" t="s">
        <v>170</v>
      </c>
      <c r="AU192" s="180" t="s">
        <v>79</v>
      </c>
      <c r="AV192" s="13" t="s">
        <v>79</v>
      </c>
      <c r="AW192" s="13" t="s">
        <v>35</v>
      </c>
      <c r="AX192" s="13" t="s">
        <v>71</v>
      </c>
      <c r="AY192" s="180" t="s">
        <v>161</v>
      </c>
    </row>
    <row r="193" spans="2:65" s="13" customFormat="1" x14ac:dyDescent="0.3">
      <c r="B193" s="172"/>
      <c r="D193" s="173" t="s">
        <v>170</v>
      </c>
      <c r="E193" s="174" t="s">
        <v>3</v>
      </c>
      <c r="F193" s="175" t="s">
        <v>314</v>
      </c>
      <c r="H193" s="176">
        <v>0.874</v>
      </c>
      <c r="L193" s="172"/>
      <c r="M193" s="177"/>
      <c r="N193" s="178"/>
      <c r="O193" s="178"/>
      <c r="P193" s="178"/>
      <c r="Q193" s="178"/>
      <c r="R193" s="178"/>
      <c r="S193" s="178"/>
      <c r="T193" s="179"/>
      <c r="AT193" s="180" t="s">
        <v>170</v>
      </c>
      <c r="AU193" s="180" t="s">
        <v>79</v>
      </c>
      <c r="AV193" s="13" t="s">
        <v>79</v>
      </c>
      <c r="AW193" s="13" t="s">
        <v>35</v>
      </c>
      <c r="AX193" s="13" t="s">
        <v>71</v>
      </c>
      <c r="AY193" s="180" t="s">
        <v>161</v>
      </c>
    </row>
    <row r="194" spans="2:65" s="1" customFormat="1" ht="31.5" customHeight="1" x14ac:dyDescent="0.3">
      <c r="B194" s="152"/>
      <c r="C194" s="153" t="s">
        <v>315</v>
      </c>
      <c r="D194" s="153" t="s">
        <v>163</v>
      </c>
      <c r="E194" s="154" t="s">
        <v>316</v>
      </c>
      <c r="F194" s="155" t="s">
        <v>317</v>
      </c>
      <c r="G194" s="156" t="s">
        <v>237</v>
      </c>
      <c r="H194" s="157">
        <v>3.8740000000000001</v>
      </c>
      <c r="I194" s="158"/>
      <c r="J194" s="158">
        <f>ROUND(I194*H194,2)</f>
        <v>0</v>
      </c>
      <c r="K194" s="155" t="s">
        <v>167</v>
      </c>
      <c r="L194" s="32"/>
      <c r="M194" s="159" t="s">
        <v>3</v>
      </c>
      <c r="N194" s="160" t="s">
        <v>42</v>
      </c>
      <c r="O194" s="161">
        <v>3.1E-2</v>
      </c>
      <c r="P194" s="161">
        <f>O194*H194</f>
        <v>0.12009400000000001</v>
      </c>
      <c r="Q194" s="161">
        <v>0</v>
      </c>
      <c r="R194" s="161">
        <f>Q194*H194</f>
        <v>0</v>
      </c>
      <c r="S194" s="161">
        <v>0</v>
      </c>
      <c r="T194" s="162">
        <f>S194*H194</f>
        <v>0</v>
      </c>
      <c r="AR194" s="18" t="s">
        <v>168</v>
      </c>
      <c r="AT194" s="18" t="s">
        <v>163</v>
      </c>
      <c r="AU194" s="18" t="s">
        <v>79</v>
      </c>
      <c r="AY194" s="18" t="s">
        <v>161</v>
      </c>
      <c r="BE194" s="163">
        <f>IF(N194="základní",J194,0)</f>
        <v>0</v>
      </c>
      <c r="BF194" s="163">
        <f>IF(N194="snížená",J194,0)</f>
        <v>0</v>
      </c>
      <c r="BG194" s="163">
        <f>IF(N194="zákl. přenesená",J194,0)</f>
        <v>0</v>
      </c>
      <c r="BH194" s="163">
        <f>IF(N194="sníž. přenesená",J194,0)</f>
        <v>0</v>
      </c>
      <c r="BI194" s="163">
        <f>IF(N194="nulová",J194,0)</f>
        <v>0</v>
      </c>
      <c r="BJ194" s="18" t="s">
        <v>20</v>
      </c>
      <c r="BK194" s="163">
        <f>ROUND(I194*H194,2)</f>
        <v>0</v>
      </c>
      <c r="BL194" s="18" t="s">
        <v>168</v>
      </c>
      <c r="BM194" s="18" t="s">
        <v>318</v>
      </c>
    </row>
    <row r="195" spans="2:65" s="13" customFormat="1" x14ac:dyDescent="0.3">
      <c r="B195" s="172"/>
      <c r="D195" s="165" t="s">
        <v>170</v>
      </c>
      <c r="E195" s="180" t="s">
        <v>3</v>
      </c>
      <c r="F195" s="181" t="s">
        <v>239</v>
      </c>
      <c r="H195" s="182">
        <v>3</v>
      </c>
      <c r="L195" s="172"/>
      <c r="M195" s="177"/>
      <c r="N195" s="178"/>
      <c r="O195" s="178"/>
      <c r="P195" s="178"/>
      <c r="Q195" s="178"/>
      <c r="R195" s="178"/>
      <c r="S195" s="178"/>
      <c r="T195" s="179"/>
      <c r="AT195" s="180" t="s">
        <v>170</v>
      </c>
      <c r="AU195" s="180" t="s">
        <v>79</v>
      </c>
      <c r="AV195" s="13" t="s">
        <v>79</v>
      </c>
      <c r="AW195" s="13" t="s">
        <v>35</v>
      </c>
      <c r="AX195" s="13" t="s">
        <v>71</v>
      </c>
      <c r="AY195" s="180" t="s">
        <v>161</v>
      </c>
    </row>
    <row r="196" spans="2:65" s="13" customFormat="1" x14ac:dyDescent="0.3">
      <c r="B196" s="172"/>
      <c r="D196" s="173" t="s">
        <v>170</v>
      </c>
      <c r="E196" s="174" t="s">
        <v>3</v>
      </c>
      <c r="F196" s="175" t="s">
        <v>314</v>
      </c>
      <c r="H196" s="176">
        <v>0.874</v>
      </c>
      <c r="L196" s="172"/>
      <c r="M196" s="177"/>
      <c r="N196" s="178"/>
      <c r="O196" s="178"/>
      <c r="P196" s="178"/>
      <c r="Q196" s="178"/>
      <c r="R196" s="178"/>
      <c r="S196" s="178"/>
      <c r="T196" s="179"/>
      <c r="AT196" s="180" t="s">
        <v>170</v>
      </c>
      <c r="AU196" s="180" t="s">
        <v>79</v>
      </c>
      <c r="AV196" s="13" t="s">
        <v>79</v>
      </c>
      <c r="AW196" s="13" t="s">
        <v>35</v>
      </c>
      <c r="AX196" s="13" t="s">
        <v>71</v>
      </c>
      <c r="AY196" s="180" t="s">
        <v>161</v>
      </c>
    </row>
    <row r="197" spans="2:65" s="1" customFormat="1" ht="22.5" customHeight="1" x14ac:dyDescent="0.3">
      <c r="B197" s="152"/>
      <c r="C197" s="153" t="s">
        <v>319</v>
      </c>
      <c r="D197" s="153" t="s">
        <v>163</v>
      </c>
      <c r="E197" s="154" t="s">
        <v>320</v>
      </c>
      <c r="F197" s="155" t="s">
        <v>321</v>
      </c>
      <c r="G197" s="156" t="s">
        <v>237</v>
      </c>
      <c r="H197" s="157">
        <v>3.8740000000000001</v>
      </c>
      <c r="I197" s="158"/>
      <c r="J197" s="158">
        <f>ROUND(I197*H197,2)</f>
        <v>0</v>
      </c>
      <c r="K197" s="155" t="s">
        <v>167</v>
      </c>
      <c r="L197" s="32"/>
      <c r="M197" s="159" t="s">
        <v>3</v>
      </c>
      <c r="N197" s="160" t="s">
        <v>42</v>
      </c>
      <c r="O197" s="161">
        <v>4.8000000000000001E-2</v>
      </c>
      <c r="P197" s="161">
        <f>O197*H197</f>
        <v>0.18595200000000001</v>
      </c>
      <c r="Q197" s="161">
        <v>0</v>
      </c>
      <c r="R197" s="161">
        <f>Q197*H197</f>
        <v>0</v>
      </c>
      <c r="S197" s="161">
        <v>0</v>
      </c>
      <c r="T197" s="162">
        <f>S197*H197</f>
        <v>0</v>
      </c>
      <c r="AR197" s="18" t="s">
        <v>168</v>
      </c>
      <c r="AT197" s="18" t="s">
        <v>163</v>
      </c>
      <c r="AU197" s="18" t="s">
        <v>79</v>
      </c>
      <c r="AY197" s="18" t="s">
        <v>161</v>
      </c>
      <c r="BE197" s="163">
        <f>IF(N197="základní",J197,0)</f>
        <v>0</v>
      </c>
      <c r="BF197" s="163">
        <f>IF(N197="snížená",J197,0)</f>
        <v>0</v>
      </c>
      <c r="BG197" s="163">
        <f>IF(N197="zákl. přenesená",J197,0)</f>
        <v>0</v>
      </c>
      <c r="BH197" s="163">
        <f>IF(N197="sníž. přenesená",J197,0)</f>
        <v>0</v>
      </c>
      <c r="BI197" s="163">
        <f>IF(N197="nulová",J197,0)</f>
        <v>0</v>
      </c>
      <c r="BJ197" s="18" t="s">
        <v>20</v>
      </c>
      <c r="BK197" s="163">
        <f>ROUND(I197*H197,2)</f>
        <v>0</v>
      </c>
      <c r="BL197" s="18" t="s">
        <v>168</v>
      </c>
      <c r="BM197" s="18" t="s">
        <v>322</v>
      </c>
    </row>
    <row r="198" spans="2:65" s="13" customFormat="1" x14ac:dyDescent="0.3">
      <c r="B198" s="172"/>
      <c r="D198" s="165" t="s">
        <v>170</v>
      </c>
      <c r="E198" s="180" t="s">
        <v>3</v>
      </c>
      <c r="F198" s="181" t="s">
        <v>239</v>
      </c>
      <c r="H198" s="182">
        <v>3</v>
      </c>
      <c r="L198" s="172"/>
      <c r="M198" s="177"/>
      <c r="N198" s="178"/>
      <c r="O198" s="178"/>
      <c r="P198" s="178"/>
      <c r="Q198" s="178"/>
      <c r="R198" s="178"/>
      <c r="S198" s="178"/>
      <c r="T198" s="179"/>
      <c r="AT198" s="180" t="s">
        <v>170</v>
      </c>
      <c r="AU198" s="180" t="s">
        <v>79</v>
      </c>
      <c r="AV198" s="13" t="s">
        <v>79</v>
      </c>
      <c r="AW198" s="13" t="s">
        <v>35</v>
      </c>
      <c r="AX198" s="13" t="s">
        <v>71</v>
      </c>
      <c r="AY198" s="180" t="s">
        <v>161</v>
      </c>
    </row>
    <row r="199" spans="2:65" s="13" customFormat="1" x14ac:dyDescent="0.3">
      <c r="B199" s="172"/>
      <c r="D199" s="173" t="s">
        <v>170</v>
      </c>
      <c r="E199" s="174" t="s">
        <v>3</v>
      </c>
      <c r="F199" s="175" t="s">
        <v>314</v>
      </c>
      <c r="H199" s="176">
        <v>0.874</v>
      </c>
      <c r="L199" s="172"/>
      <c r="M199" s="177"/>
      <c r="N199" s="178"/>
      <c r="O199" s="178"/>
      <c r="P199" s="178"/>
      <c r="Q199" s="178"/>
      <c r="R199" s="178"/>
      <c r="S199" s="178"/>
      <c r="T199" s="179"/>
      <c r="AT199" s="180" t="s">
        <v>170</v>
      </c>
      <c r="AU199" s="180" t="s">
        <v>79</v>
      </c>
      <c r="AV199" s="13" t="s">
        <v>79</v>
      </c>
      <c r="AW199" s="13" t="s">
        <v>35</v>
      </c>
      <c r="AX199" s="13" t="s">
        <v>71</v>
      </c>
      <c r="AY199" s="180" t="s">
        <v>161</v>
      </c>
    </row>
    <row r="200" spans="2:65" s="1" customFormat="1" ht="31.5" customHeight="1" x14ac:dyDescent="0.3">
      <c r="B200" s="152"/>
      <c r="C200" s="153" t="s">
        <v>323</v>
      </c>
      <c r="D200" s="153" t="s">
        <v>163</v>
      </c>
      <c r="E200" s="154" t="s">
        <v>324</v>
      </c>
      <c r="F200" s="155" t="s">
        <v>325</v>
      </c>
      <c r="G200" s="156" t="s">
        <v>237</v>
      </c>
      <c r="H200" s="157">
        <v>7.7489999999999997</v>
      </c>
      <c r="I200" s="158"/>
      <c r="J200" s="158">
        <f>ROUND(I200*H200,2)</f>
        <v>0</v>
      </c>
      <c r="K200" s="155" t="s">
        <v>167</v>
      </c>
      <c r="L200" s="32"/>
      <c r="M200" s="159" t="s">
        <v>3</v>
      </c>
      <c r="N200" s="160" t="s">
        <v>42</v>
      </c>
      <c r="O200" s="161">
        <v>2E-3</v>
      </c>
      <c r="P200" s="161">
        <f>O200*H200</f>
        <v>1.5498E-2</v>
      </c>
      <c r="Q200" s="161">
        <v>6.0999999999999997E-4</v>
      </c>
      <c r="R200" s="161">
        <f>Q200*H200</f>
        <v>4.7268899999999992E-3</v>
      </c>
      <c r="S200" s="161">
        <v>0</v>
      </c>
      <c r="T200" s="162">
        <f>S200*H200</f>
        <v>0</v>
      </c>
      <c r="AR200" s="18" t="s">
        <v>168</v>
      </c>
      <c r="AT200" s="18" t="s">
        <v>163</v>
      </c>
      <c r="AU200" s="18" t="s">
        <v>79</v>
      </c>
      <c r="AY200" s="18" t="s">
        <v>161</v>
      </c>
      <c r="BE200" s="163">
        <f>IF(N200="základní",J200,0)</f>
        <v>0</v>
      </c>
      <c r="BF200" s="163">
        <f>IF(N200="snížená",J200,0)</f>
        <v>0</v>
      </c>
      <c r="BG200" s="163">
        <f>IF(N200="zákl. přenesená",J200,0)</f>
        <v>0</v>
      </c>
      <c r="BH200" s="163">
        <f>IF(N200="sníž. přenesená",J200,0)</f>
        <v>0</v>
      </c>
      <c r="BI200" s="163">
        <f>IF(N200="nulová",J200,0)</f>
        <v>0</v>
      </c>
      <c r="BJ200" s="18" t="s">
        <v>20</v>
      </c>
      <c r="BK200" s="163">
        <f>ROUND(I200*H200,2)</f>
        <v>0</v>
      </c>
      <c r="BL200" s="18" t="s">
        <v>168</v>
      </c>
      <c r="BM200" s="18" t="s">
        <v>326</v>
      </c>
    </row>
    <row r="201" spans="2:65" s="13" customFormat="1" x14ac:dyDescent="0.3">
      <c r="B201" s="172"/>
      <c r="D201" s="165" t="s">
        <v>170</v>
      </c>
      <c r="E201" s="180" t="s">
        <v>3</v>
      </c>
      <c r="F201" s="181" t="s">
        <v>327</v>
      </c>
      <c r="H201" s="182">
        <v>6</v>
      </c>
      <c r="L201" s="172"/>
      <c r="M201" s="177"/>
      <c r="N201" s="178"/>
      <c r="O201" s="178"/>
      <c r="P201" s="178"/>
      <c r="Q201" s="178"/>
      <c r="R201" s="178"/>
      <c r="S201" s="178"/>
      <c r="T201" s="179"/>
      <c r="AT201" s="180" t="s">
        <v>170</v>
      </c>
      <c r="AU201" s="180" t="s">
        <v>79</v>
      </c>
      <c r="AV201" s="13" t="s">
        <v>79</v>
      </c>
      <c r="AW201" s="13" t="s">
        <v>35</v>
      </c>
      <c r="AX201" s="13" t="s">
        <v>71</v>
      </c>
      <c r="AY201" s="180" t="s">
        <v>161</v>
      </c>
    </row>
    <row r="202" spans="2:65" s="13" customFormat="1" x14ac:dyDescent="0.3">
      <c r="B202" s="172"/>
      <c r="D202" s="173" t="s">
        <v>170</v>
      </c>
      <c r="E202" s="174" t="s">
        <v>3</v>
      </c>
      <c r="F202" s="175" t="s">
        <v>328</v>
      </c>
      <c r="H202" s="176">
        <v>1.7490000000000001</v>
      </c>
      <c r="L202" s="172"/>
      <c r="M202" s="177"/>
      <c r="N202" s="178"/>
      <c r="O202" s="178"/>
      <c r="P202" s="178"/>
      <c r="Q202" s="178"/>
      <c r="R202" s="178"/>
      <c r="S202" s="178"/>
      <c r="T202" s="179"/>
      <c r="AT202" s="180" t="s">
        <v>170</v>
      </c>
      <c r="AU202" s="180" t="s">
        <v>79</v>
      </c>
      <c r="AV202" s="13" t="s">
        <v>79</v>
      </c>
      <c r="AW202" s="13" t="s">
        <v>35</v>
      </c>
      <c r="AX202" s="13" t="s">
        <v>71</v>
      </c>
      <c r="AY202" s="180" t="s">
        <v>161</v>
      </c>
    </row>
    <row r="203" spans="2:65" s="1" customFormat="1" ht="31.5" customHeight="1" x14ac:dyDescent="0.3">
      <c r="B203" s="152"/>
      <c r="C203" s="153" t="s">
        <v>329</v>
      </c>
      <c r="D203" s="153" t="s">
        <v>163</v>
      </c>
      <c r="E203" s="154" t="s">
        <v>330</v>
      </c>
      <c r="F203" s="155" t="s">
        <v>331</v>
      </c>
      <c r="G203" s="156" t="s">
        <v>237</v>
      </c>
      <c r="H203" s="157">
        <v>3.8740000000000001</v>
      </c>
      <c r="I203" s="158"/>
      <c r="J203" s="158">
        <f>ROUND(I203*H203,2)</f>
        <v>0</v>
      </c>
      <c r="K203" s="155" t="s">
        <v>167</v>
      </c>
      <c r="L203" s="32"/>
      <c r="M203" s="159" t="s">
        <v>3</v>
      </c>
      <c r="N203" s="160" t="s">
        <v>42</v>
      </c>
      <c r="O203" s="161">
        <v>6.6000000000000003E-2</v>
      </c>
      <c r="P203" s="161">
        <f>O203*H203</f>
        <v>0.25568400000000002</v>
      </c>
      <c r="Q203" s="161">
        <v>0</v>
      </c>
      <c r="R203" s="161">
        <f>Q203*H203</f>
        <v>0</v>
      </c>
      <c r="S203" s="161">
        <v>0</v>
      </c>
      <c r="T203" s="162">
        <f>S203*H203</f>
        <v>0</v>
      </c>
      <c r="AR203" s="18" t="s">
        <v>168</v>
      </c>
      <c r="AT203" s="18" t="s">
        <v>163</v>
      </c>
      <c r="AU203" s="18" t="s">
        <v>79</v>
      </c>
      <c r="AY203" s="18" t="s">
        <v>161</v>
      </c>
      <c r="BE203" s="163">
        <f>IF(N203="základní",J203,0)</f>
        <v>0</v>
      </c>
      <c r="BF203" s="163">
        <f>IF(N203="snížená",J203,0)</f>
        <v>0</v>
      </c>
      <c r="BG203" s="163">
        <f>IF(N203="zákl. přenesená",J203,0)</f>
        <v>0</v>
      </c>
      <c r="BH203" s="163">
        <f>IF(N203="sníž. přenesená",J203,0)</f>
        <v>0</v>
      </c>
      <c r="BI203" s="163">
        <f>IF(N203="nulová",J203,0)</f>
        <v>0</v>
      </c>
      <c r="BJ203" s="18" t="s">
        <v>20</v>
      </c>
      <c r="BK203" s="163">
        <f>ROUND(I203*H203,2)</f>
        <v>0</v>
      </c>
      <c r="BL203" s="18" t="s">
        <v>168</v>
      </c>
      <c r="BM203" s="18" t="s">
        <v>332</v>
      </c>
    </row>
    <row r="204" spans="2:65" s="13" customFormat="1" x14ac:dyDescent="0.3">
      <c r="B204" s="172"/>
      <c r="D204" s="165" t="s">
        <v>170</v>
      </c>
      <c r="E204" s="180" t="s">
        <v>3</v>
      </c>
      <c r="F204" s="181" t="s">
        <v>239</v>
      </c>
      <c r="H204" s="182">
        <v>3</v>
      </c>
      <c r="L204" s="172"/>
      <c r="M204" s="177"/>
      <c r="N204" s="178"/>
      <c r="O204" s="178"/>
      <c r="P204" s="178"/>
      <c r="Q204" s="178"/>
      <c r="R204" s="178"/>
      <c r="S204" s="178"/>
      <c r="T204" s="179"/>
      <c r="AT204" s="180" t="s">
        <v>170</v>
      </c>
      <c r="AU204" s="180" t="s">
        <v>79</v>
      </c>
      <c r="AV204" s="13" t="s">
        <v>79</v>
      </c>
      <c r="AW204" s="13" t="s">
        <v>35</v>
      </c>
      <c r="AX204" s="13" t="s">
        <v>71</v>
      </c>
      <c r="AY204" s="180" t="s">
        <v>161</v>
      </c>
    </row>
    <row r="205" spans="2:65" s="13" customFormat="1" x14ac:dyDescent="0.3">
      <c r="B205" s="172"/>
      <c r="D205" s="173" t="s">
        <v>170</v>
      </c>
      <c r="E205" s="174" t="s">
        <v>3</v>
      </c>
      <c r="F205" s="175" t="s">
        <v>314</v>
      </c>
      <c r="H205" s="176">
        <v>0.874</v>
      </c>
      <c r="L205" s="172"/>
      <c r="M205" s="177"/>
      <c r="N205" s="178"/>
      <c r="O205" s="178"/>
      <c r="P205" s="178"/>
      <c r="Q205" s="178"/>
      <c r="R205" s="178"/>
      <c r="S205" s="178"/>
      <c r="T205" s="179"/>
      <c r="AT205" s="180" t="s">
        <v>170</v>
      </c>
      <c r="AU205" s="180" t="s">
        <v>79</v>
      </c>
      <c r="AV205" s="13" t="s">
        <v>79</v>
      </c>
      <c r="AW205" s="13" t="s">
        <v>35</v>
      </c>
      <c r="AX205" s="13" t="s">
        <v>71</v>
      </c>
      <c r="AY205" s="180" t="s">
        <v>161</v>
      </c>
    </row>
    <row r="206" spans="2:65" s="1" customFormat="1" ht="22.5" customHeight="1" x14ac:dyDescent="0.3">
      <c r="B206" s="152"/>
      <c r="C206" s="153" t="s">
        <v>333</v>
      </c>
      <c r="D206" s="153" t="s">
        <v>163</v>
      </c>
      <c r="E206" s="154" t="s">
        <v>334</v>
      </c>
      <c r="F206" s="155" t="s">
        <v>335</v>
      </c>
      <c r="G206" s="156" t="s">
        <v>237</v>
      </c>
      <c r="H206" s="157">
        <v>3.8740000000000001</v>
      </c>
      <c r="I206" s="158"/>
      <c r="J206" s="158">
        <f>ROUND(I206*H206,2)</f>
        <v>0</v>
      </c>
      <c r="K206" s="155" t="s">
        <v>167</v>
      </c>
      <c r="L206" s="32"/>
      <c r="M206" s="159" t="s">
        <v>3</v>
      </c>
      <c r="N206" s="160" t="s">
        <v>42</v>
      </c>
      <c r="O206" s="161">
        <v>0.08</v>
      </c>
      <c r="P206" s="161">
        <f>O206*H206</f>
        <v>0.30992000000000003</v>
      </c>
      <c r="Q206" s="161">
        <v>0</v>
      </c>
      <c r="R206" s="161">
        <f>Q206*H206</f>
        <v>0</v>
      </c>
      <c r="S206" s="161">
        <v>0</v>
      </c>
      <c r="T206" s="162">
        <f>S206*H206</f>
        <v>0</v>
      </c>
      <c r="AR206" s="18" t="s">
        <v>168</v>
      </c>
      <c r="AT206" s="18" t="s">
        <v>163</v>
      </c>
      <c r="AU206" s="18" t="s">
        <v>79</v>
      </c>
      <c r="AY206" s="18" t="s">
        <v>161</v>
      </c>
      <c r="BE206" s="163">
        <f>IF(N206="základní",J206,0)</f>
        <v>0</v>
      </c>
      <c r="BF206" s="163">
        <f>IF(N206="snížená",J206,0)</f>
        <v>0</v>
      </c>
      <c r="BG206" s="163">
        <f>IF(N206="zákl. přenesená",J206,0)</f>
        <v>0</v>
      </c>
      <c r="BH206" s="163">
        <f>IF(N206="sníž. přenesená",J206,0)</f>
        <v>0</v>
      </c>
      <c r="BI206" s="163">
        <f>IF(N206="nulová",J206,0)</f>
        <v>0</v>
      </c>
      <c r="BJ206" s="18" t="s">
        <v>20</v>
      </c>
      <c r="BK206" s="163">
        <f>ROUND(I206*H206,2)</f>
        <v>0</v>
      </c>
      <c r="BL206" s="18" t="s">
        <v>168</v>
      </c>
      <c r="BM206" s="18" t="s">
        <v>336</v>
      </c>
    </row>
    <row r="207" spans="2:65" s="13" customFormat="1" x14ac:dyDescent="0.3">
      <c r="B207" s="172"/>
      <c r="D207" s="165" t="s">
        <v>170</v>
      </c>
      <c r="E207" s="180" t="s">
        <v>3</v>
      </c>
      <c r="F207" s="181" t="s">
        <v>239</v>
      </c>
      <c r="H207" s="182">
        <v>3</v>
      </c>
      <c r="L207" s="172"/>
      <c r="M207" s="177"/>
      <c r="N207" s="178"/>
      <c r="O207" s="178"/>
      <c r="P207" s="178"/>
      <c r="Q207" s="178"/>
      <c r="R207" s="178"/>
      <c r="S207" s="178"/>
      <c r="T207" s="179"/>
      <c r="AT207" s="180" t="s">
        <v>170</v>
      </c>
      <c r="AU207" s="180" t="s">
        <v>79</v>
      </c>
      <c r="AV207" s="13" t="s">
        <v>79</v>
      </c>
      <c r="AW207" s="13" t="s">
        <v>35</v>
      </c>
      <c r="AX207" s="13" t="s">
        <v>71</v>
      </c>
      <c r="AY207" s="180" t="s">
        <v>161</v>
      </c>
    </row>
    <row r="208" spans="2:65" s="13" customFormat="1" x14ac:dyDescent="0.3">
      <c r="B208" s="172"/>
      <c r="D208" s="165" t="s">
        <v>170</v>
      </c>
      <c r="E208" s="180" t="s">
        <v>3</v>
      </c>
      <c r="F208" s="181" t="s">
        <v>314</v>
      </c>
      <c r="H208" s="182">
        <v>0.874</v>
      </c>
      <c r="L208" s="172"/>
      <c r="M208" s="177"/>
      <c r="N208" s="178"/>
      <c r="O208" s="178"/>
      <c r="P208" s="178"/>
      <c r="Q208" s="178"/>
      <c r="R208" s="178"/>
      <c r="S208" s="178"/>
      <c r="T208" s="179"/>
      <c r="AT208" s="180" t="s">
        <v>170</v>
      </c>
      <c r="AU208" s="180" t="s">
        <v>79</v>
      </c>
      <c r="AV208" s="13" t="s">
        <v>79</v>
      </c>
      <c r="AW208" s="13" t="s">
        <v>35</v>
      </c>
      <c r="AX208" s="13" t="s">
        <v>71</v>
      </c>
      <c r="AY208" s="180" t="s">
        <v>161</v>
      </c>
    </row>
    <row r="209" spans="2:65" s="11" customFormat="1" ht="29.85" customHeight="1" x14ac:dyDescent="0.3">
      <c r="B209" s="139"/>
      <c r="D209" s="140" t="s">
        <v>70</v>
      </c>
      <c r="E209" s="192" t="s">
        <v>197</v>
      </c>
      <c r="F209" s="192" t="s">
        <v>337</v>
      </c>
      <c r="J209" s="193">
        <f>BK209</f>
        <v>0</v>
      </c>
      <c r="L209" s="139"/>
      <c r="M209" s="143"/>
      <c r="N209" s="144"/>
      <c r="O209" s="144"/>
      <c r="P209" s="145">
        <f>P210+P239+P246</f>
        <v>109.06497299999999</v>
      </c>
      <c r="Q209" s="144"/>
      <c r="R209" s="145">
        <f>R210+R239+R246</f>
        <v>10.5821241</v>
      </c>
      <c r="S209" s="144"/>
      <c r="T209" s="146">
        <f>T210+T239+T246</f>
        <v>0</v>
      </c>
      <c r="AR209" s="140" t="s">
        <v>20</v>
      </c>
      <c r="AT209" s="147" t="s">
        <v>70</v>
      </c>
      <c r="AU209" s="147" t="s">
        <v>20</v>
      </c>
      <c r="AY209" s="140" t="s">
        <v>161</v>
      </c>
      <c r="BK209" s="148">
        <f>BK210+BK239+BK246</f>
        <v>0</v>
      </c>
    </row>
    <row r="210" spans="2:65" s="11" customFormat="1" ht="14.85" customHeight="1" x14ac:dyDescent="0.3">
      <c r="B210" s="139"/>
      <c r="D210" s="149" t="s">
        <v>70</v>
      </c>
      <c r="E210" s="150" t="s">
        <v>338</v>
      </c>
      <c r="F210" s="150" t="s">
        <v>339</v>
      </c>
      <c r="J210" s="151">
        <f>BK210</f>
        <v>0</v>
      </c>
      <c r="L210" s="139"/>
      <c r="M210" s="143"/>
      <c r="N210" s="144"/>
      <c r="O210" s="144"/>
      <c r="P210" s="145">
        <f>SUM(P211:P238)</f>
        <v>69.519464999999997</v>
      </c>
      <c r="Q210" s="144"/>
      <c r="R210" s="145">
        <f>SUM(R211:R238)</f>
        <v>2.63363792</v>
      </c>
      <c r="S210" s="144"/>
      <c r="T210" s="146">
        <f>SUM(T211:T238)</f>
        <v>0</v>
      </c>
      <c r="AR210" s="140" t="s">
        <v>20</v>
      </c>
      <c r="AT210" s="147" t="s">
        <v>70</v>
      </c>
      <c r="AU210" s="147" t="s">
        <v>79</v>
      </c>
      <c r="AY210" s="140" t="s">
        <v>161</v>
      </c>
      <c r="BK210" s="148">
        <f>SUM(BK211:BK238)</f>
        <v>0</v>
      </c>
    </row>
    <row r="211" spans="2:65" s="1" customFormat="1" ht="31.5" customHeight="1" x14ac:dyDescent="0.3">
      <c r="B211" s="152"/>
      <c r="C211" s="153" t="s">
        <v>340</v>
      </c>
      <c r="D211" s="153" t="s">
        <v>163</v>
      </c>
      <c r="E211" s="154" t="s">
        <v>341</v>
      </c>
      <c r="F211" s="155" t="s">
        <v>342</v>
      </c>
      <c r="G211" s="156" t="s">
        <v>237</v>
      </c>
      <c r="H211" s="157">
        <v>39.573</v>
      </c>
      <c r="I211" s="158"/>
      <c r="J211" s="158">
        <f>ROUND(I211*H211,2)</f>
        <v>0</v>
      </c>
      <c r="K211" s="155" t="s">
        <v>167</v>
      </c>
      <c r="L211" s="32"/>
      <c r="M211" s="159" t="s">
        <v>3</v>
      </c>
      <c r="N211" s="160" t="s">
        <v>42</v>
      </c>
      <c r="O211" s="161">
        <v>0.11700000000000001</v>
      </c>
      <c r="P211" s="161">
        <f>O211*H211</f>
        <v>4.6300410000000003</v>
      </c>
      <c r="Q211" s="161">
        <v>7.3499999999999998E-3</v>
      </c>
      <c r="R211" s="161">
        <f>Q211*H211</f>
        <v>0.29086154999999997</v>
      </c>
      <c r="S211" s="161">
        <v>0</v>
      </c>
      <c r="T211" s="162">
        <f>S211*H211</f>
        <v>0</v>
      </c>
      <c r="AR211" s="18" t="s">
        <v>168</v>
      </c>
      <c r="AT211" s="18" t="s">
        <v>163</v>
      </c>
      <c r="AU211" s="18" t="s">
        <v>181</v>
      </c>
      <c r="AY211" s="18" t="s">
        <v>161</v>
      </c>
      <c r="BE211" s="163">
        <f>IF(N211="základní",J211,0)</f>
        <v>0</v>
      </c>
      <c r="BF211" s="163">
        <f>IF(N211="snížená",J211,0)</f>
        <v>0</v>
      </c>
      <c r="BG211" s="163">
        <f>IF(N211="zákl. přenesená",J211,0)</f>
        <v>0</v>
      </c>
      <c r="BH211" s="163">
        <f>IF(N211="sníž. přenesená",J211,0)</f>
        <v>0</v>
      </c>
      <c r="BI211" s="163">
        <f>IF(N211="nulová",J211,0)</f>
        <v>0</v>
      </c>
      <c r="BJ211" s="18" t="s">
        <v>20</v>
      </c>
      <c r="BK211" s="163">
        <f>ROUND(I211*H211,2)</f>
        <v>0</v>
      </c>
      <c r="BL211" s="18" t="s">
        <v>168</v>
      </c>
      <c r="BM211" s="18" t="s">
        <v>343</v>
      </c>
    </row>
    <row r="212" spans="2:65" s="12" customFormat="1" x14ac:dyDescent="0.3">
      <c r="B212" s="164"/>
      <c r="D212" s="165" t="s">
        <v>170</v>
      </c>
      <c r="E212" s="166" t="s">
        <v>3</v>
      </c>
      <c r="F212" s="167" t="s">
        <v>344</v>
      </c>
      <c r="H212" s="168" t="s">
        <v>3</v>
      </c>
      <c r="L212" s="164"/>
      <c r="M212" s="169"/>
      <c r="N212" s="170"/>
      <c r="O212" s="170"/>
      <c r="P212" s="170"/>
      <c r="Q212" s="170"/>
      <c r="R212" s="170"/>
      <c r="S212" s="170"/>
      <c r="T212" s="171"/>
      <c r="AT212" s="168" t="s">
        <v>170</v>
      </c>
      <c r="AU212" s="168" t="s">
        <v>181</v>
      </c>
      <c r="AV212" s="12" t="s">
        <v>20</v>
      </c>
      <c r="AW212" s="12" t="s">
        <v>35</v>
      </c>
      <c r="AX212" s="12" t="s">
        <v>71</v>
      </c>
      <c r="AY212" s="168" t="s">
        <v>161</v>
      </c>
    </row>
    <row r="213" spans="2:65" s="13" customFormat="1" x14ac:dyDescent="0.3">
      <c r="B213" s="172"/>
      <c r="D213" s="165" t="s">
        <v>170</v>
      </c>
      <c r="E213" s="180" t="s">
        <v>3</v>
      </c>
      <c r="F213" s="181" t="s">
        <v>345</v>
      </c>
      <c r="H213" s="182">
        <v>38.762999999999998</v>
      </c>
      <c r="L213" s="172"/>
      <c r="M213" s="177"/>
      <c r="N213" s="178"/>
      <c r="O213" s="178"/>
      <c r="P213" s="178"/>
      <c r="Q213" s="178"/>
      <c r="R213" s="178"/>
      <c r="S213" s="178"/>
      <c r="T213" s="179"/>
      <c r="AT213" s="180" t="s">
        <v>170</v>
      </c>
      <c r="AU213" s="180" t="s">
        <v>181</v>
      </c>
      <c r="AV213" s="13" t="s">
        <v>79</v>
      </c>
      <c r="AW213" s="13" t="s">
        <v>35</v>
      </c>
      <c r="AX213" s="13" t="s">
        <v>71</v>
      </c>
      <c r="AY213" s="180" t="s">
        <v>161</v>
      </c>
    </row>
    <row r="214" spans="2:65" s="12" customFormat="1" x14ac:dyDescent="0.3">
      <c r="B214" s="164"/>
      <c r="D214" s="165" t="s">
        <v>170</v>
      </c>
      <c r="E214" s="166" t="s">
        <v>3</v>
      </c>
      <c r="F214" s="167" t="s">
        <v>346</v>
      </c>
      <c r="H214" s="168" t="s">
        <v>3</v>
      </c>
      <c r="L214" s="164"/>
      <c r="M214" s="169"/>
      <c r="N214" s="170"/>
      <c r="O214" s="170"/>
      <c r="P214" s="170"/>
      <c r="Q214" s="170"/>
      <c r="R214" s="170"/>
      <c r="S214" s="170"/>
      <c r="T214" s="171"/>
      <c r="AT214" s="168" t="s">
        <v>170</v>
      </c>
      <c r="AU214" s="168" t="s">
        <v>181</v>
      </c>
      <c r="AV214" s="12" t="s">
        <v>20</v>
      </c>
      <c r="AW214" s="12" t="s">
        <v>35</v>
      </c>
      <c r="AX214" s="12" t="s">
        <v>71</v>
      </c>
      <c r="AY214" s="168" t="s">
        <v>161</v>
      </c>
    </row>
    <row r="215" spans="2:65" s="13" customFormat="1" x14ac:dyDescent="0.3">
      <c r="B215" s="172"/>
      <c r="D215" s="173" t="s">
        <v>170</v>
      </c>
      <c r="E215" s="174" t="s">
        <v>3</v>
      </c>
      <c r="F215" s="175" t="s">
        <v>290</v>
      </c>
      <c r="H215" s="176">
        <v>0.81</v>
      </c>
      <c r="L215" s="172"/>
      <c r="M215" s="177"/>
      <c r="N215" s="178"/>
      <c r="O215" s="178"/>
      <c r="P215" s="178"/>
      <c r="Q215" s="178"/>
      <c r="R215" s="178"/>
      <c r="S215" s="178"/>
      <c r="T215" s="179"/>
      <c r="AT215" s="180" t="s">
        <v>170</v>
      </c>
      <c r="AU215" s="180" t="s">
        <v>181</v>
      </c>
      <c r="AV215" s="13" t="s">
        <v>79</v>
      </c>
      <c r="AW215" s="13" t="s">
        <v>35</v>
      </c>
      <c r="AX215" s="13" t="s">
        <v>71</v>
      </c>
      <c r="AY215" s="180" t="s">
        <v>161</v>
      </c>
    </row>
    <row r="216" spans="2:65" s="1" customFormat="1" ht="22.5" customHeight="1" x14ac:dyDescent="0.3">
      <c r="B216" s="152"/>
      <c r="C216" s="153" t="s">
        <v>347</v>
      </c>
      <c r="D216" s="153" t="s">
        <v>163</v>
      </c>
      <c r="E216" s="154" t="s">
        <v>348</v>
      </c>
      <c r="F216" s="155" t="s">
        <v>349</v>
      </c>
      <c r="G216" s="156" t="s">
        <v>237</v>
      </c>
      <c r="H216" s="157">
        <v>10.55</v>
      </c>
      <c r="I216" s="158"/>
      <c r="J216" s="158">
        <f>ROUND(I216*H216,2)</f>
        <v>0</v>
      </c>
      <c r="K216" s="155" t="s">
        <v>167</v>
      </c>
      <c r="L216" s="32"/>
      <c r="M216" s="159" t="s">
        <v>3</v>
      </c>
      <c r="N216" s="160" t="s">
        <v>42</v>
      </c>
      <c r="O216" s="161">
        <v>0.624</v>
      </c>
      <c r="P216" s="161">
        <f>O216*H216</f>
        <v>6.5832000000000006</v>
      </c>
      <c r="Q216" s="161">
        <v>0.04</v>
      </c>
      <c r="R216" s="161">
        <f>Q216*H216</f>
        <v>0.42200000000000004</v>
      </c>
      <c r="S216" s="161">
        <v>0</v>
      </c>
      <c r="T216" s="162">
        <f>S216*H216</f>
        <v>0</v>
      </c>
      <c r="AR216" s="18" t="s">
        <v>168</v>
      </c>
      <c r="AT216" s="18" t="s">
        <v>163</v>
      </c>
      <c r="AU216" s="18" t="s">
        <v>181</v>
      </c>
      <c r="AY216" s="18" t="s">
        <v>161</v>
      </c>
      <c r="BE216" s="163">
        <f>IF(N216="základní",J216,0)</f>
        <v>0</v>
      </c>
      <c r="BF216" s="163">
        <f>IF(N216="snížená",J216,0)</f>
        <v>0</v>
      </c>
      <c r="BG216" s="163">
        <f>IF(N216="zákl. přenesená",J216,0)</f>
        <v>0</v>
      </c>
      <c r="BH216" s="163">
        <f>IF(N216="sníž. přenesená",J216,0)</f>
        <v>0</v>
      </c>
      <c r="BI216" s="163">
        <f>IF(N216="nulová",J216,0)</f>
        <v>0</v>
      </c>
      <c r="BJ216" s="18" t="s">
        <v>20</v>
      </c>
      <c r="BK216" s="163">
        <f>ROUND(I216*H216,2)</f>
        <v>0</v>
      </c>
      <c r="BL216" s="18" t="s">
        <v>168</v>
      </c>
      <c r="BM216" s="18" t="s">
        <v>350</v>
      </c>
    </row>
    <row r="217" spans="2:65" s="12" customFormat="1" x14ac:dyDescent="0.3">
      <c r="B217" s="164"/>
      <c r="D217" s="165" t="s">
        <v>170</v>
      </c>
      <c r="E217" s="166" t="s">
        <v>3</v>
      </c>
      <c r="F217" s="167" t="s">
        <v>351</v>
      </c>
      <c r="H217" s="168" t="s">
        <v>3</v>
      </c>
      <c r="L217" s="164"/>
      <c r="M217" s="169"/>
      <c r="N217" s="170"/>
      <c r="O217" s="170"/>
      <c r="P217" s="170"/>
      <c r="Q217" s="170"/>
      <c r="R217" s="170"/>
      <c r="S217" s="170"/>
      <c r="T217" s="171"/>
      <c r="AT217" s="168" t="s">
        <v>170</v>
      </c>
      <c r="AU217" s="168" t="s">
        <v>181</v>
      </c>
      <c r="AV217" s="12" t="s">
        <v>20</v>
      </c>
      <c r="AW217" s="12" t="s">
        <v>35</v>
      </c>
      <c r="AX217" s="12" t="s">
        <v>71</v>
      </c>
      <c r="AY217" s="168" t="s">
        <v>161</v>
      </c>
    </row>
    <row r="218" spans="2:65" s="13" customFormat="1" x14ac:dyDescent="0.3">
      <c r="B218" s="172"/>
      <c r="D218" s="173" t="s">
        <v>170</v>
      </c>
      <c r="E218" s="174" t="s">
        <v>3</v>
      </c>
      <c r="F218" s="175" t="s">
        <v>352</v>
      </c>
      <c r="H218" s="176">
        <v>10.55</v>
      </c>
      <c r="L218" s="172"/>
      <c r="M218" s="177"/>
      <c r="N218" s="178"/>
      <c r="O218" s="178"/>
      <c r="P218" s="178"/>
      <c r="Q218" s="178"/>
      <c r="R218" s="178"/>
      <c r="S218" s="178"/>
      <c r="T218" s="179"/>
      <c r="AT218" s="180" t="s">
        <v>170</v>
      </c>
      <c r="AU218" s="180" t="s">
        <v>181</v>
      </c>
      <c r="AV218" s="13" t="s">
        <v>79</v>
      </c>
      <c r="AW218" s="13" t="s">
        <v>35</v>
      </c>
      <c r="AX218" s="13" t="s">
        <v>71</v>
      </c>
      <c r="AY218" s="180" t="s">
        <v>161</v>
      </c>
    </row>
    <row r="219" spans="2:65" s="1" customFormat="1" ht="31.5" customHeight="1" x14ac:dyDescent="0.3">
      <c r="B219" s="152"/>
      <c r="C219" s="153" t="s">
        <v>353</v>
      </c>
      <c r="D219" s="153" t="s">
        <v>163</v>
      </c>
      <c r="E219" s="154" t="s">
        <v>354</v>
      </c>
      <c r="F219" s="155" t="s">
        <v>355</v>
      </c>
      <c r="G219" s="156" t="s">
        <v>237</v>
      </c>
      <c r="H219" s="157">
        <v>16.663</v>
      </c>
      <c r="I219" s="158"/>
      <c r="J219" s="158">
        <f>ROUND(I219*H219,2)</f>
        <v>0</v>
      </c>
      <c r="K219" s="155" t="s">
        <v>167</v>
      </c>
      <c r="L219" s="32"/>
      <c r="M219" s="159" t="s">
        <v>3</v>
      </c>
      <c r="N219" s="160" t="s">
        <v>42</v>
      </c>
      <c r="O219" s="161">
        <v>0.3</v>
      </c>
      <c r="P219" s="161">
        <f>O219*H219</f>
        <v>4.9988999999999999</v>
      </c>
      <c r="Q219" s="161">
        <v>1.32E-2</v>
      </c>
      <c r="R219" s="161">
        <f>Q219*H219</f>
        <v>0.2199516</v>
      </c>
      <c r="S219" s="161">
        <v>0</v>
      </c>
      <c r="T219" s="162">
        <f>S219*H219</f>
        <v>0</v>
      </c>
      <c r="AR219" s="18" t="s">
        <v>168</v>
      </c>
      <c r="AT219" s="18" t="s">
        <v>163</v>
      </c>
      <c r="AU219" s="18" t="s">
        <v>181</v>
      </c>
      <c r="AY219" s="18" t="s">
        <v>161</v>
      </c>
      <c r="BE219" s="163">
        <f>IF(N219="základní",J219,0)</f>
        <v>0</v>
      </c>
      <c r="BF219" s="163">
        <f>IF(N219="snížená",J219,0)</f>
        <v>0</v>
      </c>
      <c r="BG219" s="163">
        <f>IF(N219="zákl. přenesená",J219,0)</f>
        <v>0</v>
      </c>
      <c r="BH219" s="163">
        <f>IF(N219="sníž. přenesená",J219,0)</f>
        <v>0</v>
      </c>
      <c r="BI219" s="163">
        <f>IF(N219="nulová",J219,0)</f>
        <v>0</v>
      </c>
      <c r="BJ219" s="18" t="s">
        <v>20</v>
      </c>
      <c r="BK219" s="163">
        <f>ROUND(I219*H219,2)</f>
        <v>0</v>
      </c>
      <c r="BL219" s="18" t="s">
        <v>168</v>
      </c>
      <c r="BM219" s="18" t="s">
        <v>356</v>
      </c>
    </row>
    <row r="220" spans="2:65" s="12" customFormat="1" x14ac:dyDescent="0.3">
      <c r="B220" s="164"/>
      <c r="D220" s="165" t="s">
        <v>170</v>
      </c>
      <c r="E220" s="166" t="s">
        <v>3</v>
      </c>
      <c r="F220" s="167" t="s">
        <v>357</v>
      </c>
      <c r="H220" s="168" t="s">
        <v>3</v>
      </c>
      <c r="L220" s="164"/>
      <c r="M220" s="169"/>
      <c r="N220" s="170"/>
      <c r="O220" s="170"/>
      <c r="P220" s="170"/>
      <c r="Q220" s="170"/>
      <c r="R220" s="170"/>
      <c r="S220" s="170"/>
      <c r="T220" s="171"/>
      <c r="AT220" s="168" t="s">
        <v>170</v>
      </c>
      <c r="AU220" s="168" t="s">
        <v>181</v>
      </c>
      <c r="AV220" s="12" t="s">
        <v>20</v>
      </c>
      <c r="AW220" s="12" t="s">
        <v>35</v>
      </c>
      <c r="AX220" s="12" t="s">
        <v>71</v>
      </c>
      <c r="AY220" s="168" t="s">
        <v>161</v>
      </c>
    </row>
    <row r="221" spans="2:65" s="13" customFormat="1" x14ac:dyDescent="0.3">
      <c r="B221" s="172"/>
      <c r="D221" s="173" t="s">
        <v>170</v>
      </c>
      <c r="E221" s="174" t="s">
        <v>3</v>
      </c>
      <c r="F221" s="175" t="s">
        <v>358</v>
      </c>
      <c r="H221" s="176">
        <v>16.663</v>
      </c>
      <c r="L221" s="172"/>
      <c r="M221" s="177"/>
      <c r="N221" s="178"/>
      <c r="O221" s="178"/>
      <c r="P221" s="178"/>
      <c r="Q221" s="178"/>
      <c r="R221" s="178"/>
      <c r="S221" s="178"/>
      <c r="T221" s="179"/>
      <c r="AT221" s="180" t="s">
        <v>170</v>
      </c>
      <c r="AU221" s="180" t="s">
        <v>181</v>
      </c>
      <c r="AV221" s="13" t="s">
        <v>79</v>
      </c>
      <c r="AW221" s="13" t="s">
        <v>35</v>
      </c>
      <c r="AX221" s="13" t="s">
        <v>20</v>
      </c>
      <c r="AY221" s="180" t="s">
        <v>161</v>
      </c>
    </row>
    <row r="222" spans="2:65" s="1" customFormat="1" ht="22.5" customHeight="1" x14ac:dyDescent="0.3">
      <c r="B222" s="152"/>
      <c r="C222" s="153" t="s">
        <v>359</v>
      </c>
      <c r="D222" s="153" t="s">
        <v>163</v>
      </c>
      <c r="E222" s="154" t="s">
        <v>360</v>
      </c>
      <c r="F222" s="155" t="s">
        <v>361</v>
      </c>
      <c r="G222" s="156" t="s">
        <v>237</v>
      </c>
      <c r="H222" s="157">
        <v>22.91</v>
      </c>
      <c r="I222" s="158"/>
      <c r="J222" s="158">
        <f>ROUND(I222*H222,2)</f>
        <v>0</v>
      </c>
      <c r="K222" s="155" t="s">
        <v>167</v>
      </c>
      <c r="L222" s="32"/>
      <c r="M222" s="159" t="s">
        <v>3</v>
      </c>
      <c r="N222" s="160" t="s">
        <v>42</v>
      </c>
      <c r="O222" s="161">
        <v>0.37</v>
      </c>
      <c r="P222" s="161">
        <f>O222*H222</f>
        <v>8.4766999999999992</v>
      </c>
      <c r="Q222" s="161">
        <v>1.6279999999999999E-2</v>
      </c>
      <c r="R222" s="161">
        <f>Q222*H222</f>
        <v>0.3729748</v>
      </c>
      <c r="S222" s="161">
        <v>0</v>
      </c>
      <c r="T222" s="162">
        <f>S222*H222</f>
        <v>0</v>
      </c>
      <c r="AR222" s="18" t="s">
        <v>168</v>
      </c>
      <c r="AT222" s="18" t="s">
        <v>163</v>
      </c>
      <c r="AU222" s="18" t="s">
        <v>181</v>
      </c>
      <c r="AY222" s="18" t="s">
        <v>161</v>
      </c>
      <c r="BE222" s="163">
        <f>IF(N222="základní",J222,0)</f>
        <v>0</v>
      </c>
      <c r="BF222" s="163">
        <f>IF(N222="snížená",J222,0)</f>
        <v>0</v>
      </c>
      <c r="BG222" s="163">
        <f>IF(N222="zákl. přenesená",J222,0)</f>
        <v>0</v>
      </c>
      <c r="BH222" s="163">
        <f>IF(N222="sníž. přenesená",J222,0)</f>
        <v>0</v>
      </c>
      <c r="BI222" s="163">
        <f>IF(N222="nulová",J222,0)</f>
        <v>0</v>
      </c>
      <c r="BJ222" s="18" t="s">
        <v>20</v>
      </c>
      <c r="BK222" s="163">
        <f>ROUND(I222*H222,2)</f>
        <v>0</v>
      </c>
      <c r="BL222" s="18" t="s">
        <v>168</v>
      </c>
      <c r="BM222" s="18" t="s">
        <v>362</v>
      </c>
    </row>
    <row r="223" spans="2:65" s="12" customFormat="1" x14ac:dyDescent="0.3">
      <c r="B223" s="164"/>
      <c r="D223" s="165" t="s">
        <v>170</v>
      </c>
      <c r="E223" s="166" t="s">
        <v>3</v>
      </c>
      <c r="F223" s="167" t="s">
        <v>344</v>
      </c>
      <c r="H223" s="168" t="s">
        <v>3</v>
      </c>
      <c r="L223" s="164"/>
      <c r="M223" s="169"/>
      <c r="N223" s="170"/>
      <c r="O223" s="170"/>
      <c r="P223" s="170"/>
      <c r="Q223" s="170"/>
      <c r="R223" s="170"/>
      <c r="S223" s="170"/>
      <c r="T223" s="171"/>
      <c r="AT223" s="168" t="s">
        <v>170</v>
      </c>
      <c r="AU223" s="168" t="s">
        <v>181</v>
      </c>
      <c r="AV223" s="12" t="s">
        <v>20</v>
      </c>
      <c r="AW223" s="12" t="s">
        <v>35</v>
      </c>
      <c r="AX223" s="12" t="s">
        <v>71</v>
      </c>
      <c r="AY223" s="168" t="s">
        <v>161</v>
      </c>
    </row>
    <row r="224" spans="2:65" s="13" customFormat="1" x14ac:dyDescent="0.3">
      <c r="B224" s="172"/>
      <c r="D224" s="165" t="s">
        <v>170</v>
      </c>
      <c r="E224" s="180" t="s">
        <v>3</v>
      </c>
      <c r="F224" s="181" t="s">
        <v>363</v>
      </c>
      <c r="H224" s="182">
        <v>22.1</v>
      </c>
      <c r="L224" s="172"/>
      <c r="M224" s="177"/>
      <c r="N224" s="178"/>
      <c r="O224" s="178"/>
      <c r="P224" s="178"/>
      <c r="Q224" s="178"/>
      <c r="R224" s="178"/>
      <c r="S224" s="178"/>
      <c r="T224" s="179"/>
      <c r="AT224" s="180" t="s">
        <v>170</v>
      </c>
      <c r="AU224" s="180" t="s">
        <v>181</v>
      </c>
      <c r="AV224" s="13" t="s">
        <v>79</v>
      </c>
      <c r="AW224" s="13" t="s">
        <v>35</v>
      </c>
      <c r="AX224" s="13" t="s">
        <v>71</v>
      </c>
      <c r="AY224" s="180" t="s">
        <v>161</v>
      </c>
    </row>
    <row r="225" spans="2:65" s="12" customFormat="1" x14ac:dyDescent="0.3">
      <c r="B225" s="164"/>
      <c r="D225" s="165" t="s">
        <v>170</v>
      </c>
      <c r="E225" s="166" t="s">
        <v>3</v>
      </c>
      <c r="F225" s="167" t="s">
        <v>346</v>
      </c>
      <c r="H225" s="168" t="s">
        <v>3</v>
      </c>
      <c r="L225" s="164"/>
      <c r="M225" s="169"/>
      <c r="N225" s="170"/>
      <c r="O225" s="170"/>
      <c r="P225" s="170"/>
      <c r="Q225" s="170"/>
      <c r="R225" s="170"/>
      <c r="S225" s="170"/>
      <c r="T225" s="171"/>
      <c r="AT225" s="168" t="s">
        <v>170</v>
      </c>
      <c r="AU225" s="168" t="s">
        <v>181</v>
      </c>
      <c r="AV225" s="12" t="s">
        <v>20</v>
      </c>
      <c r="AW225" s="12" t="s">
        <v>35</v>
      </c>
      <c r="AX225" s="12" t="s">
        <v>71</v>
      </c>
      <c r="AY225" s="168" t="s">
        <v>161</v>
      </c>
    </row>
    <row r="226" spans="2:65" s="13" customFormat="1" x14ac:dyDescent="0.3">
      <c r="B226" s="172"/>
      <c r="D226" s="173" t="s">
        <v>170</v>
      </c>
      <c r="E226" s="174" t="s">
        <v>3</v>
      </c>
      <c r="F226" s="175" t="s">
        <v>290</v>
      </c>
      <c r="H226" s="176">
        <v>0.81</v>
      </c>
      <c r="L226" s="172"/>
      <c r="M226" s="177"/>
      <c r="N226" s="178"/>
      <c r="O226" s="178"/>
      <c r="P226" s="178"/>
      <c r="Q226" s="178"/>
      <c r="R226" s="178"/>
      <c r="S226" s="178"/>
      <c r="T226" s="179"/>
      <c r="AT226" s="180" t="s">
        <v>170</v>
      </c>
      <c r="AU226" s="180" t="s">
        <v>181</v>
      </c>
      <c r="AV226" s="13" t="s">
        <v>79</v>
      </c>
      <c r="AW226" s="13" t="s">
        <v>35</v>
      </c>
      <c r="AX226" s="13" t="s">
        <v>71</v>
      </c>
      <c r="AY226" s="180" t="s">
        <v>161</v>
      </c>
    </row>
    <row r="227" spans="2:65" s="1" customFormat="1" ht="22.5" customHeight="1" x14ac:dyDescent="0.3">
      <c r="B227" s="152"/>
      <c r="C227" s="153" t="s">
        <v>364</v>
      </c>
      <c r="D227" s="153" t="s">
        <v>163</v>
      </c>
      <c r="E227" s="154" t="s">
        <v>365</v>
      </c>
      <c r="F227" s="155" t="s">
        <v>366</v>
      </c>
      <c r="G227" s="156" t="s">
        <v>237</v>
      </c>
      <c r="H227" s="157">
        <v>69.302000000000007</v>
      </c>
      <c r="I227" s="158"/>
      <c r="J227" s="158">
        <f>ROUND(I227*H227,2)</f>
        <v>0</v>
      </c>
      <c r="K227" s="155" t="s">
        <v>167</v>
      </c>
      <c r="L227" s="32"/>
      <c r="M227" s="159" t="s">
        <v>3</v>
      </c>
      <c r="N227" s="160" t="s">
        <v>42</v>
      </c>
      <c r="O227" s="161">
        <v>0.27200000000000002</v>
      </c>
      <c r="P227" s="161">
        <f>O227*H227</f>
        <v>18.850144000000004</v>
      </c>
      <c r="Q227" s="161">
        <v>3.0000000000000001E-3</v>
      </c>
      <c r="R227" s="161">
        <f>Q227*H227</f>
        <v>0.20790600000000004</v>
      </c>
      <c r="S227" s="161">
        <v>0</v>
      </c>
      <c r="T227" s="162">
        <f>S227*H227</f>
        <v>0</v>
      </c>
      <c r="AR227" s="18" t="s">
        <v>168</v>
      </c>
      <c r="AT227" s="18" t="s">
        <v>163</v>
      </c>
      <c r="AU227" s="18" t="s">
        <v>181</v>
      </c>
      <c r="AY227" s="18" t="s">
        <v>161</v>
      </c>
      <c r="BE227" s="163">
        <f>IF(N227="základní",J227,0)</f>
        <v>0</v>
      </c>
      <c r="BF227" s="163">
        <f>IF(N227="snížená",J227,0)</f>
        <v>0</v>
      </c>
      <c r="BG227" s="163">
        <f>IF(N227="zákl. přenesená",J227,0)</f>
        <v>0</v>
      </c>
      <c r="BH227" s="163">
        <f>IF(N227="sníž. přenesená",J227,0)</f>
        <v>0</v>
      </c>
      <c r="BI227" s="163">
        <f>IF(N227="nulová",J227,0)</f>
        <v>0</v>
      </c>
      <c r="BJ227" s="18" t="s">
        <v>20</v>
      </c>
      <c r="BK227" s="163">
        <f>ROUND(I227*H227,2)</f>
        <v>0</v>
      </c>
      <c r="BL227" s="18" t="s">
        <v>168</v>
      </c>
      <c r="BM227" s="18" t="s">
        <v>367</v>
      </c>
    </row>
    <row r="228" spans="2:65" s="12" customFormat="1" x14ac:dyDescent="0.3">
      <c r="B228" s="164"/>
      <c r="D228" s="165" t="s">
        <v>170</v>
      </c>
      <c r="E228" s="166" t="s">
        <v>3</v>
      </c>
      <c r="F228" s="167" t="s">
        <v>368</v>
      </c>
      <c r="H228" s="168" t="s">
        <v>3</v>
      </c>
      <c r="L228" s="164"/>
      <c r="M228" s="169"/>
      <c r="N228" s="170"/>
      <c r="O228" s="170"/>
      <c r="P228" s="170"/>
      <c r="Q228" s="170"/>
      <c r="R228" s="170"/>
      <c r="S228" s="170"/>
      <c r="T228" s="171"/>
      <c r="AT228" s="168" t="s">
        <v>170</v>
      </c>
      <c r="AU228" s="168" t="s">
        <v>181</v>
      </c>
      <c r="AV228" s="12" t="s">
        <v>20</v>
      </c>
      <c r="AW228" s="12" t="s">
        <v>35</v>
      </c>
      <c r="AX228" s="12" t="s">
        <v>71</v>
      </c>
      <c r="AY228" s="168" t="s">
        <v>161</v>
      </c>
    </row>
    <row r="229" spans="2:65" s="13" customFormat="1" x14ac:dyDescent="0.3">
      <c r="B229" s="172"/>
      <c r="D229" s="173" t="s">
        <v>170</v>
      </c>
      <c r="E229" s="174" t="s">
        <v>3</v>
      </c>
      <c r="F229" s="175" t="s">
        <v>369</v>
      </c>
      <c r="H229" s="176">
        <v>69.302000000000007</v>
      </c>
      <c r="L229" s="172"/>
      <c r="M229" s="177"/>
      <c r="N229" s="178"/>
      <c r="O229" s="178"/>
      <c r="P229" s="178"/>
      <c r="Q229" s="178"/>
      <c r="R229" s="178"/>
      <c r="S229" s="178"/>
      <c r="T229" s="179"/>
      <c r="AT229" s="180" t="s">
        <v>170</v>
      </c>
      <c r="AU229" s="180" t="s">
        <v>181</v>
      </c>
      <c r="AV229" s="13" t="s">
        <v>79</v>
      </c>
      <c r="AW229" s="13" t="s">
        <v>35</v>
      </c>
      <c r="AX229" s="13" t="s">
        <v>71</v>
      </c>
      <c r="AY229" s="180" t="s">
        <v>161</v>
      </c>
    </row>
    <row r="230" spans="2:65" s="1" customFormat="1" ht="31.5" customHeight="1" x14ac:dyDescent="0.3">
      <c r="B230" s="152"/>
      <c r="C230" s="153" t="s">
        <v>370</v>
      </c>
      <c r="D230" s="153" t="s">
        <v>163</v>
      </c>
      <c r="E230" s="154" t="s">
        <v>371</v>
      </c>
      <c r="F230" s="155" t="s">
        <v>372</v>
      </c>
      <c r="G230" s="156" t="s">
        <v>237</v>
      </c>
      <c r="H230" s="157">
        <v>40.383000000000003</v>
      </c>
      <c r="I230" s="158"/>
      <c r="J230" s="158">
        <f>ROUND(I230*H230,2)</f>
        <v>0</v>
      </c>
      <c r="K230" s="155" t="s">
        <v>167</v>
      </c>
      <c r="L230" s="32"/>
      <c r="M230" s="159" t="s">
        <v>3</v>
      </c>
      <c r="N230" s="160" t="s">
        <v>42</v>
      </c>
      <c r="O230" s="161">
        <v>0.18</v>
      </c>
      <c r="P230" s="161">
        <f>O230*H230</f>
        <v>7.2689400000000006</v>
      </c>
      <c r="Q230" s="161">
        <v>7.9000000000000001E-4</v>
      </c>
      <c r="R230" s="161">
        <f>Q230*H230</f>
        <v>3.1902570000000005E-2</v>
      </c>
      <c r="S230" s="161">
        <v>0</v>
      </c>
      <c r="T230" s="162">
        <f>S230*H230</f>
        <v>0</v>
      </c>
      <c r="AR230" s="18" t="s">
        <v>168</v>
      </c>
      <c r="AT230" s="18" t="s">
        <v>163</v>
      </c>
      <c r="AU230" s="18" t="s">
        <v>181</v>
      </c>
      <c r="AY230" s="18" t="s">
        <v>161</v>
      </c>
      <c r="BE230" s="163">
        <f>IF(N230="základní",J230,0)</f>
        <v>0</v>
      </c>
      <c r="BF230" s="163">
        <f>IF(N230="snížená",J230,0)</f>
        <v>0</v>
      </c>
      <c r="BG230" s="163">
        <f>IF(N230="zákl. přenesená",J230,0)</f>
        <v>0</v>
      </c>
      <c r="BH230" s="163">
        <f>IF(N230="sníž. přenesená",J230,0)</f>
        <v>0</v>
      </c>
      <c r="BI230" s="163">
        <f>IF(N230="nulová",J230,0)</f>
        <v>0</v>
      </c>
      <c r="BJ230" s="18" t="s">
        <v>20</v>
      </c>
      <c r="BK230" s="163">
        <f>ROUND(I230*H230,2)</f>
        <v>0</v>
      </c>
      <c r="BL230" s="18" t="s">
        <v>168</v>
      </c>
      <c r="BM230" s="18" t="s">
        <v>373</v>
      </c>
    </row>
    <row r="231" spans="2:65" s="12" customFormat="1" x14ac:dyDescent="0.3">
      <c r="B231" s="164"/>
      <c r="D231" s="165" t="s">
        <v>170</v>
      </c>
      <c r="E231" s="166" t="s">
        <v>3</v>
      </c>
      <c r="F231" s="167" t="s">
        <v>344</v>
      </c>
      <c r="H231" s="168" t="s">
        <v>3</v>
      </c>
      <c r="L231" s="164"/>
      <c r="M231" s="169"/>
      <c r="N231" s="170"/>
      <c r="O231" s="170"/>
      <c r="P231" s="170"/>
      <c r="Q231" s="170"/>
      <c r="R231" s="170"/>
      <c r="S231" s="170"/>
      <c r="T231" s="171"/>
      <c r="AT231" s="168" t="s">
        <v>170</v>
      </c>
      <c r="AU231" s="168" t="s">
        <v>181</v>
      </c>
      <c r="AV231" s="12" t="s">
        <v>20</v>
      </c>
      <c r="AW231" s="12" t="s">
        <v>35</v>
      </c>
      <c r="AX231" s="12" t="s">
        <v>71</v>
      </c>
      <c r="AY231" s="168" t="s">
        <v>161</v>
      </c>
    </row>
    <row r="232" spans="2:65" s="13" customFormat="1" x14ac:dyDescent="0.3">
      <c r="B232" s="172"/>
      <c r="D232" s="165" t="s">
        <v>170</v>
      </c>
      <c r="E232" s="180" t="s">
        <v>3</v>
      </c>
      <c r="F232" s="181" t="s">
        <v>345</v>
      </c>
      <c r="H232" s="182">
        <v>38.762999999999998</v>
      </c>
      <c r="L232" s="172"/>
      <c r="M232" s="177"/>
      <c r="N232" s="178"/>
      <c r="O232" s="178"/>
      <c r="P232" s="178"/>
      <c r="Q232" s="178"/>
      <c r="R232" s="178"/>
      <c r="S232" s="178"/>
      <c r="T232" s="179"/>
      <c r="AT232" s="180" t="s">
        <v>170</v>
      </c>
      <c r="AU232" s="180" t="s">
        <v>181</v>
      </c>
      <c r="AV232" s="13" t="s">
        <v>79</v>
      </c>
      <c r="AW232" s="13" t="s">
        <v>35</v>
      </c>
      <c r="AX232" s="13" t="s">
        <v>71</v>
      </c>
      <c r="AY232" s="180" t="s">
        <v>161</v>
      </c>
    </row>
    <row r="233" spans="2:65" s="12" customFormat="1" x14ac:dyDescent="0.3">
      <c r="B233" s="164"/>
      <c r="D233" s="165" t="s">
        <v>170</v>
      </c>
      <c r="E233" s="166" t="s">
        <v>3</v>
      </c>
      <c r="F233" s="167" t="s">
        <v>346</v>
      </c>
      <c r="H233" s="168" t="s">
        <v>3</v>
      </c>
      <c r="L233" s="164"/>
      <c r="M233" s="169"/>
      <c r="N233" s="170"/>
      <c r="O233" s="170"/>
      <c r="P233" s="170"/>
      <c r="Q233" s="170"/>
      <c r="R233" s="170"/>
      <c r="S233" s="170"/>
      <c r="T233" s="171"/>
      <c r="AT233" s="168" t="s">
        <v>170</v>
      </c>
      <c r="AU233" s="168" t="s">
        <v>181</v>
      </c>
      <c r="AV233" s="12" t="s">
        <v>20</v>
      </c>
      <c r="AW233" s="12" t="s">
        <v>35</v>
      </c>
      <c r="AX233" s="12" t="s">
        <v>71</v>
      </c>
      <c r="AY233" s="168" t="s">
        <v>161</v>
      </c>
    </row>
    <row r="234" spans="2:65" s="13" customFormat="1" x14ac:dyDescent="0.3">
      <c r="B234" s="172"/>
      <c r="D234" s="173" t="s">
        <v>170</v>
      </c>
      <c r="E234" s="174" t="s">
        <v>3</v>
      </c>
      <c r="F234" s="175" t="s">
        <v>374</v>
      </c>
      <c r="H234" s="176">
        <v>1.62</v>
      </c>
      <c r="L234" s="172"/>
      <c r="M234" s="177"/>
      <c r="N234" s="178"/>
      <c r="O234" s="178"/>
      <c r="P234" s="178"/>
      <c r="Q234" s="178"/>
      <c r="R234" s="178"/>
      <c r="S234" s="178"/>
      <c r="T234" s="179"/>
      <c r="AT234" s="180" t="s">
        <v>170</v>
      </c>
      <c r="AU234" s="180" t="s">
        <v>181</v>
      </c>
      <c r="AV234" s="13" t="s">
        <v>79</v>
      </c>
      <c r="AW234" s="13" t="s">
        <v>35</v>
      </c>
      <c r="AX234" s="13" t="s">
        <v>71</v>
      </c>
      <c r="AY234" s="180" t="s">
        <v>161</v>
      </c>
    </row>
    <row r="235" spans="2:65" s="1" customFormat="1" ht="22.5" customHeight="1" x14ac:dyDescent="0.3">
      <c r="B235" s="152"/>
      <c r="C235" s="153" t="s">
        <v>375</v>
      </c>
      <c r="D235" s="153" t="s">
        <v>163</v>
      </c>
      <c r="E235" s="154" t="s">
        <v>376</v>
      </c>
      <c r="F235" s="155" t="s">
        <v>377</v>
      </c>
      <c r="G235" s="156" t="s">
        <v>237</v>
      </c>
      <c r="H235" s="157">
        <v>69.302000000000007</v>
      </c>
      <c r="I235" s="158"/>
      <c r="J235" s="158">
        <f>ROUND(I235*H235,2)</f>
        <v>0</v>
      </c>
      <c r="K235" s="155" t="s">
        <v>167</v>
      </c>
      <c r="L235" s="32"/>
      <c r="M235" s="159" t="s">
        <v>3</v>
      </c>
      <c r="N235" s="160" t="s">
        <v>42</v>
      </c>
      <c r="O235" s="161">
        <v>0.27</v>
      </c>
      <c r="P235" s="161">
        <f>O235*H235</f>
        <v>18.711540000000003</v>
      </c>
      <c r="Q235" s="161">
        <v>1.5699999999999999E-2</v>
      </c>
      <c r="R235" s="161">
        <f>Q235*H235</f>
        <v>1.0880414</v>
      </c>
      <c r="S235" s="161">
        <v>0</v>
      </c>
      <c r="T235" s="162">
        <f>S235*H235</f>
        <v>0</v>
      </c>
      <c r="AR235" s="18" t="s">
        <v>168</v>
      </c>
      <c r="AT235" s="18" t="s">
        <v>163</v>
      </c>
      <c r="AU235" s="18" t="s">
        <v>181</v>
      </c>
      <c r="AY235" s="18" t="s">
        <v>161</v>
      </c>
      <c r="BE235" s="163">
        <f>IF(N235="základní",J235,0)</f>
        <v>0</v>
      </c>
      <c r="BF235" s="163">
        <f>IF(N235="snížená",J235,0)</f>
        <v>0</v>
      </c>
      <c r="BG235" s="163">
        <f>IF(N235="zákl. přenesená",J235,0)</f>
        <v>0</v>
      </c>
      <c r="BH235" s="163">
        <f>IF(N235="sníž. přenesená",J235,0)</f>
        <v>0</v>
      </c>
      <c r="BI235" s="163">
        <f>IF(N235="nulová",J235,0)</f>
        <v>0</v>
      </c>
      <c r="BJ235" s="18" t="s">
        <v>20</v>
      </c>
      <c r="BK235" s="163">
        <f>ROUND(I235*H235,2)</f>
        <v>0</v>
      </c>
      <c r="BL235" s="18" t="s">
        <v>168</v>
      </c>
      <c r="BM235" s="18" t="s">
        <v>378</v>
      </c>
    </row>
    <row r="236" spans="2:65" s="12" customFormat="1" x14ac:dyDescent="0.3">
      <c r="B236" s="164"/>
      <c r="D236" s="165" t="s">
        <v>170</v>
      </c>
      <c r="E236" s="166" t="s">
        <v>3</v>
      </c>
      <c r="F236" s="167" t="s">
        <v>379</v>
      </c>
      <c r="H236" s="168" t="s">
        <v>3</v>
      </c>
      <c r="L236" s="164"/>
      <c r="M236" s="169"/>
      <c r="N236" s="170"/>
      <c r="O236" s="170"/>
      <c r="P236" s="170"/>
      <c r="Q236" s="170"/>
      <c r="R236" s="170"/>
      <c r="S236" s="170"/>
      <c r="T236" s="171"/>
      <c r="AT236" s="168" t="s">
        <v>170</v>
      </c>
      <c r="AU236" s="168" t="s">
        <v>181</v>
      </c>
      <c r="AV236" s="12" t="s">
        <v>20</v>
      </c>
      <c r="AW236" s="12" t="s">
        <v>35</v>
      </c>
      <c r="AX236" s="12" t="s">
        <v>71</v>
      </c>
      <c r="AY236" s="168" t="s">
        <v>161</v>
      </c>
    </row>
    <row r="237" spans="2:65" s="12" customFormat="1" x14ac:dyDescent="0.3">
      <c r="B237" s="164"/>
      <c r="D237" s="165" t="s">
        <v>170</v>
      </c>
      <c r="E237" s="166" t="s">
        <v>3</v>
      </c>
      <c r="F237" s="167" t="s">
        <v>380</v>
      </c>
      <c r="H237" s="168" t="s">
        <v>3</v>
      </c>
      <c r="L237" s="164"/>
      <c r="M237" s="169"/>
      <c r="N237" s="170"/>
      <c r="O237" s="170"/>
      <c r="P237" s="170"/>
      <c r="Q237" s="170"/>
      <c r="R237" s="170"/>
      <c r="S237" s="170"/>
      <c r="T237" s="171"/>
      <c r="AT237" s="168" t="s">
        <v>170</v>
      </c>
      <c r="AU237" s="168" t="s">
        <v>181</v>
      </c>
      <c r="AV237" s="12" t="s">
        <v>20</v>
      </c>
      <c r="AW237" s="12" t="s">
        <v>35</v>
      </c>
      <c r="AX237" s="12" t="s">
        <v>71</v>
      </c>
      <c r="AY237" s="168" t="s">
        <v>161</v>
      </c>
    </row>
    <row r="238" spans="2:65" s="13" customFormat="1" x14ac:dyDescent="0.3">
      <c r="B238" s="172"/>
      <c r="D238" s="165" t="s">
        <v>170</v>
      </c>
      <c r="E238" s="180" t="s">
        <v>3</v>
      </c>
      <c r="F238" s="181" t="s">
        <v>369</v>
      </c>
      <c r="H238" s="182">
        <v>69.302000000000007</v>
      </c>
      <c r="L238" s="172"/>
      <c r="M238" s="177"/>
      <c r="N238" s="178"/>
      <c r="O238" s="178"/>
      <c r="P238" s="178"/>
      <c r="Q238" s="178"/>
      <c r="R238" s="178"/>
      <c r="S238" s="178"/>
      <c r="T238" s="179"/>
      <c r="AT238" s="180" t="s">
        <v>170</v>
      </c>
      <c r="AU238" s="180" t="s">
        <v>181</v>
      </c>
      <c r="AV238" s="13" t="s">
        <v>79</v>
      </c>
      <c r="AW238" s="13" t="s">
        <v>35</v>
      </c>
      <c r="AX238" s="13" t="s">
        <v>71</v>
      </c>
      <c r="AY238" s="180" t="s">
        <v>161</v>
      </c>
    </row>
    <row r="239" spans="2:65" s="11" customFormat="1" ht="22.35" customHeight="1" x14ac:dyDescent="0.3">
      <c r="B239" s="139"/>
      <c r="D239" s="149" t="s">
        <v>70</v>
      </c>
      <c r="E239" s="150" t="s">
        <v>381</v>
      </c>
      <c r="F239" s="150" t="s">
        <v>382</v>
      </c>
      <c r="J239" s="151">
        <f>BK239</f>
        <v>0</v>
      </c>
      <c r="L239" s="139"/>
      <c r="M239" s="143"/>
      <c r="N239" s="144"/>
      <c r="O239" s="144"/>
      <c r="P239" s="145">
        <f>SUM(P240:P245)</f>
        <v>0.21870000000000001</v>
      </c>
      <c r="Q239" s="144"/>
      <c r="R239" s="145">
        <f>SUM(R240:R245)</f>
        <v>1.44504E-2</v>
      </c>
      <c r="S239" s="144"/>
      <c r="T239" s="146">
        <f>SUM(T240:T245)</f>
        <v>0</v>
      </c>
      <c r="AR239" s="140" t="s">
        <v>20</v>
      </c>
      <c r="AT239" s="147" t="s">
        <v>70</v>
      </c>
      <c r="AU239" s="147" t="s">
        <v>79</v>
      </c>
      <c r="AY239" s="140" t="s">
        <v>161</v>
      </c>
      <c r="BK239" s="148">
        <f>SUM(BK240:BK245)</f>
        <v>0</v>
      </c>
    </row>
    <row r="240" spans="2:65" s="1" customFormat="1" ht="31.5" customHeight="1" x14ac:dyDescent="0.3">
      <c r="B240" s="152"/>
      <c r="C240" s="153" t="s">
        <v>383</v>
      </c>
      <c r="D240" s="153" t="s">
        <v>163</v>
      </c>
      <c r="E240" s="154" t="s">
        <v>384</v>
      </c>
      <c r="F240" s="155" t="s">
        <v>385</v>
      </c>
      <c r="G240" s="156" t="s">
        <v>237</v>
      </c>
      <c r="H240" s="157">
        <v>0.81</v>
      </c>
      <c r="I240" s="158"/>
      <c r="J240" s="158">
        <f>ROUND(I240*H240,2)</f>
        <v>0</v>
      </c>
      <c r="K240" s="155" t="s">
        <v>167</v>
      </c>
      <c r="L240" s="32"/>
      <c r="M240" s="159" t="s">
        <v>3</v>
      </c>
      <c r="N240" s="160" t="s">
        <v>42</v>
      </c>
      <c r="O240" s="161">
        <v>0.05</v>
      </c>
      <c r="P240" s="161">
        <f>O240*H240</f>
        <v>4.0500000000000008E-2</v>
      </c>
      <c r="Q240" s="161">
        <v>7.3499999999999998E-3</v>
      </c>
      <c r="R240" s="161">
        <f>Q240*H240</f>
        <v>5.9535000000000005E-3</v>
      </c>
      <c r="S240" s="161">
        <v>0</v>
      </c>
      <c r="T240" s="162">
        <f>S240*H240</f>
        <v>0</v>
      </c>
      <c r="AR240" s="18" t="s">
        <v>168</v>
      </c>
      <c r="AT240" s="18" t="s">
        <v>163</v>
      </c>
      <c r="AU240" s="18" t="s">
        <v>181</v>
      </c>
      <c r="AY240" s="18" t="s">
        <v>161</v>
      </c>
      <c r="BE240" s="163">
        <f>IF(N240="základní",J240,0)</f>
        <v>0</v>
      </c>
      <c r="BF240" s="163">
        <f>IF(N240="snížená",J240,0)</f>
        <v>0</v>
      </c>
      <c r="BG240" s="163">
        <f>IF(N240="zákl. přenesená",J240,0)</f>
        <v>0</v>
      </c>
      <c r="BH240" s="163">
        <f>IF(N240="sníž. přenesená",J240,0)</f>
        <v>0</v>
      </c>
      <c r="BI240" s="163">
        <f>IF(N240="nulová",J240,0)</f>
        <v>0</v>
      </c>
      <c r="BJ240" s="18" t="s">
        <v>20</v>
      </c>
      <c r="BK240" s="163">
        <f>ROUND(I240*H240,2)</f>
        <v>0</v>
      </c>
      <c r="BL240" s="18" t="s">
        <v>168</v>
      </c>
      <c r="BM240" s="18" t="s">
        <v>386</v>
      </c>
    </row>
    <row r="241" spans="2:65" s="13" customFormat="1" x14ac:dyDescent="0.3">
      <c r="B241" s="172"/>
      <c r="D241" s="173" t="s">
        <v>170</v>
      </c>
      <c r="E241" s="174" t="s">
        <v>3</v>
      </c>
      <c r="F241" s="175" t="s">
        <v>290</v>
      </c>
      <c r="H241" s="176">
        <v>0.81</v>
      </c>
      <c r="L241" s="172"/>
      <c r="M241" s="177"/>
      <c r="N241" s="178"/>
      <c r="O241" s="178"/>
      <c r="P241" s="178"/>
      <c r="Q241" s="178"/>
      <c r="R241" s="178"/>
      <c r="S241" s="178"/>
      <c r="T241" s="179"/>
      <c r="AT241" s="180" t="s">
        <v>170</v>
      </c>
      <c r="AU241" s="180" t="s">
        <v>181</v>
      </c>
      <c r="AV241" s="13" t="s">
        <v>79</v>
      </c>
      <c r="AW241" s="13" t="s">
        <v>35</v>
      </c>
      <c r="AX241" s="13" t="s">
        <v>20</v>
      </c>
      <c r="AY241" s="180" t="s">
        <v>161</v>
      </c>
    </row>
    <row r="242" spans="2:65" s="1" customFormat="1" ht="31.5" customHeight="1" x14ac:dyDescent="0.3">
      <c r="B242" s="152"/>
      <c r="C242" s="153" t="s">
        <v>387</v>
      </c>
      <c r="D242" s="153" t="s">
        <v>163</v>
      </c>
      <c r="E242" s="154" t="s">
        <v>388</v>
      </c>
      <c r="F242" s="155" t="s">
        <v>389</v>
      </c>
      <c r="G242" s="156" t="s">
        <v>237</v>
      </c>
      <c r="H242" s="157">
        <v>0.81</v>
      </c>
      <c r="I242" s="158"/>
      <c r="J242" s="158">
        <f>ROUND(I242*H242,2)</f>
        <v>0</v>
      </c>
      <c r="K242" s="155" t="s">
        <v>167</v>
      </c>
      <c r="L242" s="32"/>
      <c r="M242" s="159" t="s">
        <v>3</v>
      </c>
      <c r="N242" s="160" t="s">
        <v>42</v>
      </c>
      <c r="O242" s="161">
        <v>0.19</v>
      </c>
      <c r="P242" s="161">
        <f>O242*H242</f>
        <v>0.15390000000000001</v>
      </c>
      <c r="Q242" s="161">
        <v>6.5599999999999999E-3</v>
      </c>
      <c r="R242" s="161">
        <f>Q242*H242</f>
        <v>5.3135999999999999E-3</v>
      </c>
      <c r="S242" s="161">
        <v>0</v>
      </c>
      <c r="T242" s="162">
        <f>S242*H242</f>
        <v>0</v>
      </c>
      <c r="AR242" s="18" t="s">
        <v>168</v>
      </c>
      <c r="AT242" s="18" t="s">
        <v>163</v>
      </c>
      <c r="AU242" s="18" t="s">
        <v>181</v>
      </c>
      <c r="AY242" s="18" t="s">
        <v>161</v>
      </c>
      <c r="BE242" s="163">
        <f>IF(N242="základní",J242,0)</f>
        <v>0</v>
      </c>
      <c r="BF242" s="163">
        <f>IF(N242="snížená",J242,0)</f>
        <v>0</v>
      </c>
      <c r="BG242" s="163">
        <f>IF(N242="zákl. přenesená",J242,0)</f>
        <v>0</v>
      </c>
      <c r="BH242" s="163">
        <f>IF(N242="sníž. přenesená",J242,0)</f>
        <v>0</v>
      </c>
      <c r="BI242" s="163">
        <f>IF(N242="nulová",J242,0)</f>
        <v>0</v>
      </c>
      <c r="BJ242" s="18" t="s">
        <v>20</v>
      </c>
      <c r="BK242" s="163">
        <f>ROUND(I242*H242,2)</f>
        <v>0</v>
      </c>
      <c r="BL242" s="18" t="s">
        <v>168</v>
      </c>
      <c r="BM242" s="18" t="s">
        <v>390</v>
      </c>
    </row>
    <row r="243" spans="2:65" s="13" customFormat="1" x14ac:dyDescent="0.3">
      <c r="B243" s="172"/>
      <c r="D243" s="173" t="s">
        <v>170</v>
      </c>
      <c r="E243" s="174" t="s">
        <v>3</v>
      </c>
      <c r="F243" s="175" t="s">
        <v>391</v>
      </c>
      <c r="H243" s="176">
        <v>0.81</v>
      </c>
      <c r="L243" s="172"/>
      <c r="M243" s="177"/>
      <c r="N243" s="178"/>
      <c r="O243" s="178"/>
      <c r="P243" s="178"/>
      <c r="Q243" s="178"/>
      <c r="R243" s="178"/>
      <c r="S243" s="178"/>
      <c r="T243" s="179"/>
      <c r="AT243" s="180" t="s">
        <v>170</v>
      </c>
      <c r="AU243" s="180" t="s">
        <v>181</v>
      </c>
      <c r="AV243" s="13" t="s">
        <v>79</v>
      </c>
      <c r="AW243" s="13" t="s">
        <v>35</v>
      </c>
      <c r="AX243" s="13" t="s">
        <v>20</v>
      </c>
      <c r="AY243" s="180" t="s">
        <v>161</v>
      </c>
    </row>
    <row r="244" spans="2:65" s="1" customFormat="1" ht="44.25" customHeight="1" x14ac:dyDescent="0.3">
      <c r="B244" s="152"/>
      <c r="C244" s="153" t="s">
        <v>392</v>
      </c>
      <c r="D244" s="153" t="s">
        <v>163</v>
      </c>
      <c r="E244" s="154" t="s">
        <v>393</v>
      </c>
      <c r="F244" s="155" t="s">
        <v>394</v>
      </c>
      <c r="G244" s="156" t="s">
        <v>237</v>
      </c>
      <c r="H244" s="157">
        <v>2.4300000000000002</v>
      </c>
      <c r="I244" s="158"/>
      <c r="J244" s="158">
        <f>ROUND(I244*H244,2)</f>
        <v>0</v>
      </c>
      <c r="K244" s="155" t="s">
        <v>167</v>
      </c>
      <c r="L244" s="32"/>
      <c r="M244" s="159" t="s">
        <v>3</v>
      </c>
      <c r="N244" s="160" t="s">
        <v>42</v>
      </c>
      <c r="O244" s="161">
        <v>0.01</v>
      </c>
      <c r="P244" s="161">
        <f>O244*H244</f>
        <v>2.4300000000000002E-2</v>
      </c>
      <c r="Q244" s="161">
        <v>1.31E-3</v>
      </c>
      <c r="R244" s="161">
        <f>Q244*H244</f>
        <v>3.1833E-3</v>
      </c>
      <c r="S244" s="161">
        <v>0</v>
      </c>
      <c r="T244" s="162">
        <f>S244*H244</f>
        <v>0</v>
      </c>
      <c r="AR244" s="18" t="s">
        <v>168</v>
      </c>
      <c r="AT244" s="18" t="s">
        <v>163</v>
      </c>
      <c r="AU244" s="18" t="s">
        <v>181</v>
      </c>
      <c r="AY244" s="18" t="s">
        <v>161</v>
      </c>
      <c r="BE244" s="163">
        <f>IF(N244="základní",J244,0)</f>
        <v>0</v>
      </c>
      <c r="BF244" s="163">
        <f>IF(N244="snížená",J244,0)</f>
        <v>0</v>
      </c>
      <c r="BG244" s="163">
        <f>IF(N244="zákl. přenesená",J244,0)</f>
        <v>0</v>
      </c>
      <c r="BH244" s="163">
        <f>IF(N244="sníž. přenesená",J244,0)</f>
        <v>0</v>
      </c>
      <c r="BI244" s="163">
        <f>IF(N244="nulová",J244,0)</f>
        <v>0</v>
      </c>
      <c r="BJ244" s="18" t="s">
        <v>20</v>
      </c>
      <c r="BK244" s="163">
        <f>ROUND(I244*H244,2)</f>
        <v>0</v>
      </c>
      <c r="BL244" s="18" t="s">
        <v>168</v>
      </c>
      <c r="BM244" s="18" t="s">
        <v>395</v>
      </c>
    </row>
    <row r="245" spans="2:65" s="13" customFormat="1" x14ac:dyDescent="0.3">
      <c r="B245" s="172"/>
      <c r="D245" s="165" t="s">
        <v>170</v>
      </c>
      <c r="E245" s="180" t="s">
        <v>3</v>
      </c>
      <c r="F245" s="181" t="s">
        <v>396</v>
      </c>
      <c r="H245" s="182">
        <v>2.4300000000000002</v>
      </c>
      <c r="L245" s="172"/>
      <c r="M245" s="177"/>
      <c r="N245" s="178"/>
      <c r="O245" s="178"/>
      <c r="P245" s="178"/>
      <c r="Q245" s="178"/>
      <c r="R245" s="178"/>
      <c r="S245" s="178"/>
      <c r="T245" s="179"/>
      <c r="AT245" s="180" t="s">
        <v>170</v>
      </c>
      <c r="AU245" s="180" t="s">
        <v>181</v>
      </c>
      <c r="AV245" s="13" t="s">
        <v>79</v>
      </c>
      <c r="AW245" s="13" t="s">
        <v>35</v>
      </c>
      <c r="AX245" s="13" t="s">
        <v>20</v>
      </c>
      <c r="AY245" s="180" t="s">
        <v>161</v>
      </c>
    </row>
    <row r="246" spans="2:65" s="11" customFormat="1" ht="22.35" customHeight="1" x14ac:dyDescent="0.3">
      <c r="B246" s="139"/>
      <c r="D246" s="149" t="s">
        <v>70</v>
      </c>
      <c r="E246" s="150" t="s">
        <v>397</v>
      </c>
      <c r="F246" s="150" t="s">
        <v>398</v>
      </c>
      <c r="J246" s="151">
        <f>BK246</f>
        <v>0</v>
      </c>
      <c r="L246" s="139"/>
      <c r="M246" s="143"/>
      <c r="N246" s="144"/>
      <c r="O246" s="144"/>
      <c r="P246" s="145">
        <f>SUM(P247:P278)</f>
        <v>39.326808</v>
      </c>
      <c r="Q246" s="144"/>
      <c r="R246" s="145">
        <f>SUM(R247:R278)</f>
        <v>7.9340357800000003</v>
      </c>
      <c r="S246" s="144"/>
      <c r="T246" s="146">
        <f>SUM(T247:T278)</f>
        <v>0</v>
      </c>
      <c r="AR246" s="140" t="s">
        <v>20</v>
      </c>
      <c r="AT246" s="147" t="s">
        <v>70</v>
      </c>
      <c r="AU246" s="147" t="s">
        <v>79</v>
      </c>
      <c r="AY246" s="140" t="s">
        <v>161</v>
      </c>
      <c r="BK246" s="148">
        <f>SUM(BK247:BK278)</f>
        <v>0</v>
      </c>
    </row>
    <row r="247" spans="2:65" s="1" customFormat="1" ht="31.5" customHeight="1" x14ac:dyDescent="0.3">
      <c r="B247" s="152"/>
      <c r="C247" s="153" t="s">
        <v>399</v>
      </c>
      <c r="D247" s="153" t="s">
        <v>163</v>
      </c>
      <c r="E247" s="154" t="s">
        <v>400</v>
      </c>
      <c r="F247" s="155" t="s">
        <v>401</v>
      </c>
      <c r="G247" s="156" t="s">
        <v>166</v>
      </c>
      <c r="H247" s="157">
        <v>0.122</v>
      </c>
      <c r="I247" s="158"/>
      <c r="J247" s="158">
        <f>ROUND(I247*H247,2)</f>
        <v>0</v>
      </c>
      <c r="K247" s="155" t="s">
        <v>167</v>
      </c>
      <c r="L247" s="32"/>
      <c r="M247" s="159" t="s">
        <v>3</v>
      </c>
      <c r="N247" s="160" t="s">
        <v>42</v>
      </c>
      <c r="O247" s="161">
        <v>2.58</v>
      </c>
      <c r="P247" s="161">
        <f>O247*H247</f>
        <v>0.31475999999999998</v>
      </c>
      <c r="Q247" s="161">
        <v>2.45329</v>
      </c>
      <c r="R247" s="161">
        <f>Q247*H247</f>
        <v>0.29930138000000001</v>
      </c>
      <c r="S247" s="161">
        <v>0</v>
      </c>
      <c r="T247" s="162">
        <f>S247*H247</f>
        <v>0</v>
      </c>
      <c r="AR247" s="18" t="s">
        <v>168</v>
      </c>
      <c r="AT247" s="18" t="s">
        <v>163</v>
      </c>
      <c r="AU247" s="18" t="s">
        <v>181</v>
      </c>
      <c r="AY247" s="18" t="s">
        <v>161</v>
      </c>
      <c r="BE247" s="163">
        <f>IF(N247="základní",J247,0)</f>
        <v>0</v>
      </c>
      <c r="BF247" s="163">
        <f>IF(N247="snížená",J247,0)</f>
        <v>0</v>
      </c>
      <c r="BG247" s="163">
        <f>IF(N247="zákl. přenesená",J247,0)</f>
        <v>0</v>
      </c>
      <c r="BH247" s="163">
        <f>IF(N247="sníž. přenesená",J247,0)</f>
        <v>0</v>
      </c>
      <c r="BI247" s="163">
        <f>IF(N247="nulová",J247,0)</f>
        <v>0</v>
      </c>
      <c r="BJ247" s="18" t="s">
        <v>20</v>
      </c>
      <c r="BK247" s="163">
        <f>ROUND(I247*H247,2)</f>
        <v>0</v>
      </c>
      <c r="BL247" s="18" t="s">
        <v>168</v>
      </c>
      <c r="BM247" s="18" t="s">
        <v>402</v>
      </c>
    </row>
    <row r="248" spans="2:65" s="12" customFormat="1" x14ac:dyDescent="0.3">
      <c r="B248" s="164"/>
      <c r="D248" s="165" t="s">
        <v>170</v>
      </c>
      <c r="E248" s="166" t="s">
        <v>3</v>
      </c>
      <c r="F248" s="167" t="s">
        <v>403</v>
      </c>
      <c r="H248" s="168" t="s">
        <v>3</v>
      </c>
      <c r="L248" s="164"/>
      <c r="M248" s="169"/>
      <c r="N248" s="170"/>
      <c r="O248" s="170"/>
      <c r="P248" s="170"/>
      <c r="Q248" s="170"/>
      <c r="R248" s="170"/>
      <c r="S248" s="170"/>
      <c r="T248" s="171"/>
      <c r="AT248" s="168" t="s">
        <v>170</v>
      </c>
      <c r="AU248" s="168" t="s">
        <v>181</v>
      </c>
      <c r="AV248" s="12" t="s">
        <v>20</v>
      </c>
      <c r="AW248" s="12" t="s">
        <v>35</v>
      </c>
      <c r="AX248" s="12" t="s">
        <v>71</v>
      </c>
      <c r="AY248" s="168" t="s">
        <v>161</v>
      </c>
    </row>
    <row r="249" spans="2:65" s="13" customFormat="1" x14ac:dyDescent="0.3">
      <c r="B249" s="172"/>
      <c r="D249" s="165" t="s">
        <v>170</v>
      </c>
      <c r="E249" s="180" t="s">
        <v>3</v>
      </c>
      <c r="F249" s="181" t="s">
        <v>404</v>
      </c>
      <c r="H249" s="182">
        <v>4.2000000000000003E-2</v>
      </c>
      <c r="L249" s="172"/>
      <c r="M249" s="177"/>
      <c r="N249" s="178"/>
      <c r="O249" s="178"/>
      <c r="P249" s="178"/>
      <c r="Q249" s="178"/>
      <c r="R249" s="178"/>
      <c r="S249" s="178"/>
      <c r="T249" s="179"/>
      <c r="AT249" s="180" t="s">
        <v>170</v>
      </c>
      <c r="AU249" s="180" t="s">
        <v>181</v>
      </c>
      <c r="AV249" s="13" t="s">
        <v>79</v>
      </c>
      <c r="AW249" s="13" t="s">
        <v>35</v>
      </c>
      <c r="AX249" s="13" t="s">
        <v>71</v>
      </c>
      <c r="AY249" s="180" t="s">
        <v>161</v>
      </c>
    </row>
    <row r="250" spans="2:65" s="12" customFormat="1" x14ac:dyDescent="0.3">
      <c r="B250" s="164"/>
      <c r="D250" s="165" t="s">
        <v>170</v>
      </c>
      <c r="E250" s="166" t="s">
        <v>3</v>
      </c>
      <c r="F250" s="167" t="s">
        <v>405</v>
      </c>
      <c r="H250" s="168" t="s">
        <v>3</v>
      </c>
      <c r="L250" s="164"/>
      <c r="M250" s="169"/>
      <c r="N250" s="170"/>
      <c r="O250" s="170"/>
      <c r="P250" s="170"/>
      <c r="Q250" s="170"/>
      <c r="R250" s="170"/>
      <c r="S250" s="170"/>
      <c r="T250" s="171"/>
      <c r="AT250" s="168" t="s">
        <v>170</v>
      </c>
      <c r="AU250" s="168" t="s">
        <v>181</v>
      </c>
      <c r="AV250" s="12" t="s">
        <v>20</v>
      </c>
      <c r="AW250" s="12" t="s">
        <v>35</v>
      </c>
      <c r="AX250" s="12" t="s">
        <v>71</v>
      </c>
      <c r="AY250" s="168" t="s">
        <v>161</v>
      </c>
    </row>
    <row r="251" spans="2:65" s="13" customFormat="1" x14ac:dyDescent="0.3">
      <c r="B251" s="172"/>
      <c r="D251" s="173" t="s">
        <v>170</v>
      </c>
      <c r="E251" s="174" t="s">
        <v>3</v>
      </c>
      <c r="F251" s="175" t="s">
        <v>406</v>
      </c>
      <c r="H251" s="176">
        <v>0.08</v>
      </c>
      <c r="L251" s="172"/>
      <c r="M251" s="177"/>
      <c r="N251" s="178"/>
      <c r="O251" s="178"/>
      <c r="P251" s="178"/>
      <c r="Q251" s="178"/>
      <c r="R251" s="178"/>
      <c r="S251" s="178"/>
      <c r="T251" s="179"/>
      <c r="AT251" s="180" t="s">
        <v>170</v>
      </c>
      <c r="AU251" s="180" t="s">
        <v>181</v>
      </c>
      <c r="AV251" s="13" t="s">
        <v>79</v>
      </c>
      <c r="AW251" s="13" t="s">
        <v>35</v>
      </c>
      <c r="AX251" s="13" t="s">
        <v>71</v>
      </c>
      <c r="AY251" s="180" t="s">
        <v>161</v>
      </c>
    </row>
    <row r="252" spans="2:65" s="1" customFormat="1" ht="31.5" customHeight="1" x14ac:dyDescent="0.3">
      <c r="B252" s="152"/>
      <c r="C252" s="153" t="s">
        <v>407</v>
      </c>
      <c r="D252" s="153" t="s">
        <v>163</v>
      </c>
      <c r="E252" s="154" t="s">
        <v>408</v>
      </c>
      <c r="F252" s="155" t="s">
        <v>409</v>
      </c>
      <c r="G252" s="156" t="s">
        <v>166</v>
      </c>
      <c r="H252" s="157">
        <v>0.45</v>
      </c>
      <c r="I252" s="158"/>
      <c r="J252" s="158">
        <f>ROUND(I252*H252,2)</f>
        <v>0</v>
      </c>
      <c r="K252" s="155" t="s">
        <v>167</v>
      </c>
      <c r="L252" s="32"/>
      <c r="M252" s="159" t="s">
        <v>3</v>
      </c>
      <c r="N252" s="160" t="s">
        <v>42</v>
      </c>
      <c r="O252" s="161">
        <v>2.3170000000000002</v>
      </c>
      <c r="P252" s="161">
        <f>O252*H252</f>
        <v>1.0426500000000001</v>
      </c>
      <c r="Q252" s="161">
        <v>2.45329</v>
      </c>
      <c r="R252" s="161">
        <f>Q252*H252</f>
        <v>1.1039805</v>
      </c>
      <c r="S252" s="161">
        <v>0</v>
      </c>
      <c r="T252" s="162">
        <f>S252*H252</f>
        <v>0</v>
      </c>
      <c r="AR252" s="18" t="s">
        <v>168</v>
      </c>
      <c r="AT252" s="18" t="s">
        <v>163</v>
      </c>
      <c r="AU252" s="18" t="s">
        <v>181</v>
      </c>
      <c r="AY252" s="18" t="s">
        <v>161</v>
      </c>
      <c r="BE252" s="163">
        <f>IF(N252="základní",J252,0)</f>
        <v>0</v>
      </c>
      <c r="BF252" s="163">
        <f>IF(N252="snížená",J252,0)</f>
        <v>0</v>
      </c>
      <c r="BG252" s="163">
        <f>IF(N252="zákl. přenesená",J252,0)</f>
        <v>0</v>
      </c>
      <c r="BH252" s="163">
        <f>IF(N252="sníž. přenesená",J252,0)</f>
        <v>0</v>
      </c>
      <c r="BI252" s="163">
        <f>IF(N252="nulová",J252,0)</f>
        <v>0</v>
      </c>
      <c r="BJ252" s="18" t="s">
        <v>20</v>
      </c>
      <c r="BK252" s="163">
        <f>ROUND(I252*H252,2)</f>
        <v>0</v>
      </c>
      <c r="BL252" s="18" t="s">
        <v>168</v>
      </c>
      <c r="BM252" s="18" t="s">
        <v>410</v>
      </c>
    </row>
    <row r="253" spans="2:65" s="12" customFormat="1" x14ac:dyDescent="0.3">
      <c r="B253" s="164"/>
      <c r="D253" s="165" t="s">
        <v>170</v>
      </c>
      <c r="E253" s="166" t="s">
        <v>3</v>
      </c>
      <c r="F253" s="167" t="s">
        <v>411</v>
      </c>
      <c r="H253" s="168" t="s">
        <v>3</v>
      </c>
      <c r="L253" s="164"/>
      <c r="M253" s="169"/>
      <c r="N253" s="170"/>
      <c r="O253" s="170"/>
      <c r="P253" s="170"/>
      <c r="Q253" s="170"/>
      <c r="R253" s="170"/>
      <c r="S253" s="170"/>
      <c r="T253" s="171"/>
      <c r="AT253" s="168" t="s">
        <v>170</v>
      </c>
      <c r="AU253" s="168" t="s">
        <v>181</v>
      </c>
      <c r="AV253" s="12" t="s">
        <v>20</v>
      </c>
      <c r="AW253" s="12" t="s">
        <v>35</v>
      </c>
      <c r="AX253" s="12" t="s">
        <v>71</v>
      </c>
      <c r="AY253" s="168" t="s">
        <v>161</v>
      </c>
    </row>
    <row r="254" spans="2:65" s="13" customFormat="1" x14ac:dyDescent="0.3">
      <c r="B254" s="172"/>
      <c r="D254" s="173" t="s">
        <v>170</v>
      </c>
      <c r="E254" s="174" t="s">
        <v>3</v>
      </c>
      <c r="F254" s="175" t="s">
        <v>412</v>
      </c>
      <c r="H254" s="176">
        <v>0.45</v>
      </c>
      <c r="L254" s="172"/>
      <c r="M254" s="177"/>
      <c r="N254" s="178"/>
      <c r="O254" s="178"/>
      <c r="P254" s="178"/>
      <c r="Q254" s="178"/>
      <c r="R254" s="178"/>
      <c r="S254" s="178"/>
      <c r="T254" s="179"/>
      <c r="AT254" s="180" t="s">
        <v>170</v>
      </c>
      <c r="AU254" s="180" t="s">
        <v>181</v>
      </c>
      <c r="AV254" s="13" t="s">
        <v>79</v>
      </c>
      <c r="AW254" s="13" t="s">
        <v>35</v>
      </c>
      <c r="AX254" s="13" t="s">
        <v>20</v>
      </c>
      <c r="AY254" s="180" t="s">
        <v>161</v>
      </c>
    </row>
    <row r="255" spans="2:65" s="1" customFormat="1" ht="31.5" customHeight="1" x14ac:dyDescent="0.3">
      <c r="B255" s="152"/>
      <c r="C255" s="153" t="s">
        <v>413</v>
      </c>
      <c r="D255" s="153" t="s">
        <v>163</v>
      </c>
      <c r="E255" s="154" t="s">
        <v>414</v>
      </c>
      <c r="F255" s="155" t="s">
        <v>415</v>
      </c>
      <c r="G255" s="156" t="s">
        <v>166</v>
      </c>
      <c r="H255" s="157">
        <v>0.45</v>
      </c>
      <c r="I255" s="158"/>
      <c r="J255" s="158">
        <f>ROUND(I255*H255,2)</f>
        <v>0</v>
      </c>
      <c r="K255" s="155" t="s">
        <v>167</v>
      </c>
      <c r="L255" s="32"/>
      <c r="M255" s="159" t="s">
        <v>3</v>
      </c>
      <c r="N255" s="160" t="s">
        <v>42</v>
      </c>
      <c r="O255" s="161">
        <v>0.67500000000000004</v>
      </c>
      <c r="P255" s="161">
        <f>O255*H255</f>
        <v>0.30375000000000002</v>
      </c>
      <c r="Q255" s="161">
        <v>0</v>
      </c>
      <c r="R255" s="161">
        <f>Q255*H255</f>
        <v>0</v>
      </c>
      <c r="S255" s="161">
        <v>0</v>
      </c>
      <c r="T255" s="162">
        <f>S255*H255</f>
        <v>0</v>
      </c>
      <c r="AR255" s="18" t="s">
        <v>168</v>
      </c>
      <c r="AT255" s="18" t="s">
        <v>163</v>
      </c>
      <c r="AU255" s="18" t="s">
        <v>181</v>
      </c>
      <c r="AY255" s="18" t="s">
        <v>161</v>
      </c>
      <c r="BE255" s="163">
        <f>IF(N255="základní",J255,0)</f>
        <v>0</v>
      </c>
      <c r="BF255" s="163">
        <f>IF(N255="snížená",J255,0)</f>
        <v>0</v>
      </c>
      <c r="BG255" s="163">
        <f>IF(N255="zákl. přenesená",J255,0)</f>
        <v>0</v>
      </c>
      <c r="BH255" s="163">
        <f>IF(N255="sníž. přenesená",J255,0)</f>
        <v>0</v>
      </c>
      <c r="BI255" s="163">
        <f>IF(N255="nulová",J255,0)</f>
        <v>0</v>
      </c>
      <c r="BJ255" s="18" t="s">
        <v>20</v>
      </c>
      <c r="BK255" s="163">
        <f>ROUND(I255*H255,2)</f>
        <v>0</v>
      </c>
      <c r="BL255" s="18" t="s">
        <v>168</v>
      </c>
      <c r="BM255" s="18" t="s">
        <v>416</v>
      </c>
    </row>
    <row r="256" spans="2:65" s="13" customFormat="1" x14ac:dyDescent="0.3">
      <c r="B256" s="172"/>
      <c r="D256" s="173" t="s">
        <v>170</v>
      </c>
      <c r="E256" s="174" t="s">
        <v>3</v>
      </c>
      <c r="F256" s="175" t="s">
        <v>417</v>
      </c>
      <c r="H256" s="176">
        <v>0.45</v>
      </c>
      <c r="L256" s="172"/>
      <c r="M256" s="177"/>
      <c r="N256" s="178"/>
      <c r="O256" s="178"/>
      <c r="P256" s="178"/>
      <c r="Q256" s="178"/>
      <c r="R256" s="178"/>
      <c r="S256" s="178"/>
      <c r="T256" s="179"/>
      <c r="AT256" s="180" t="s">
        <v>170</v>
      </c>
      <c r="AU256" s="180" t="s">
        <v>181</v>
      </c>
      <c r="AV256" s="13" t="s">
        <v>79</v>
      </c>
      <c r="AW256" s="13" t="s">
        <v>35</v>
      </c>
      <c r="AX256" s="13" t="s">
        <v>20</v>
      </c>
      <c r="AY256" s="180" t="s">
        <v>161</v>
      </c>
    </row>
    <row r="257" spans="2:65" s="1" customFormat="1" ht="31.5" customHeight="1" x14ac:dyDescent="0.3">
      <c r="B257" s="152"/>
      <c r="C257" s="153" t="s">
        <v>301</v>
      </c>
      <c r="D257" s="153" t="s">
        <v>163</v>
      </c>
      <c r="E257" s="154" t="s">
        <v>418</v>
      </c>
      <c r="F257" s="155" t="s">
        <v>419</v>
      </c>
      <c r="G257" s="156" t="s">
        <v>166</v>
      </c>
      <c r="H257" s="157">
        <v>4.2000000000000003E-2</v>
      </c>
      <c r="I257" s="158"/>
      <c r="J257" s="158">
        <f>ROUND(I257*H257,2)</f>
        <v>0</v>
      </c>
      <c r="K257" s="155" t="s">
        <v>167</v>
      </c>
      <c r="L257" s="32"/>
      <c r="M257" s="159" t="s">
        <v>3</v>
      </c>
      <c r="N257" s="160" t="s">
        <v>42</v>
      </c>
      <c r="O257" s="161">
        <v>1.35</v>
      </c>
      <c r="P257" s="161">
        <f>O257*H257</f>
        <v>5.6700000000000007E-2</v>
      </c>
      <c r="Q257" s="161">
        <v>0</v>
      </c>
      <c r="R257" s="161">
        <f>Q257*H257</f>
        <v>0</v>
      </c>
      <c r="S257" s="161">
        <v>0</v>
      </c>
      <c r="T257" s="162">
        <f>S257*H257</f>
        <v>0</v>
      </c>
      <c r="AR257" s="18" t="s">
        <v>168</v>
      </c>
      <c r="AT257" s="18" t="s">
        <v>163</v>
      </c>
      <c r="AU257" s="18" t="s">
        <v>181</v>
      </c>
      <c r="AY257" s="18" t="s">
        <v>161</v>
      </c>
      <c r="BE257" s="163">
        <f>IF(N257="základní",J257,0)</f>
        <v>0</v>
      </c>
      <c r="BF257" s="163">
        <f>IF(N257="snížená",J257,0)</f>
        <v>0</v>
      </c>
      <c r="BG257" s="163">
        <f>IF(N257="zákl. přenesená",J257,0)</f>
        <v>0</v>
      </c>
      <c r="BH257" s="163">
        <f>IF(N257="sníž. přenesená",J257,0)</f>
        <v>0</v>
      </c>
      <c r="BI257" s="163">
        <f>IF(N257="nulová",J257,0)</f>
        <v>0</v>
      </c>
      <c r="BJ257" s="18" t="s">
        <v>20</v>
      </c>
      <c r="BK257" s="163">
        <f>ROUND(I257*H257,2)</f>
        <v>0</v>
      </c>
      <c r="BL257" s="18" t="s">
        <v>168</v>
      </c>
      <c r="BM257" s="18" t="s">
        <v>420</v>
      </c>
    </row>
    <row r="258" spans="2:65" s="13" customFormat="1" x14ac:dyDescent="0.3">
      <c r="B258" s="172"/>
      <c r="D258" s="173" t="s">
        <v>170</v>
      </c>
      <c r="E258" s="174" t="s">
        <v>3</v>
      </c>
      <c r="F258" s="175" t="s">
        <v>421</v>
      </c>
      <c r="H258" s="176">
        <v>4.2000000000000003E-2</v>
      </c>
      <c r="L258" s="172"/>
      <c r="M258" s="177"/>
      <c r="N258" s="178"/>
      <c r="O258" s="178"/>
      <c r="P258" s="178"/>
      <c r="Q258" s="178"/>
      <c r="R258" s="178"/>
      <c r="S258" s="178"/>
      <c r="T258" s="179"/>
      <c r="AT258" s="180" t="s">
        <v>170</v>
      </c>
      <c r="AU258" s="180" t="s">
        <v>181</v>
      </c>
      <c r="AV258" s="13" t="s">
        <v>79</v>
      </c>
      <c r="AW258" s="13" t="s">
        <v>35</v>
      </c>
      <c r="AX258" s="13" t="s">
        <v>20</v>
      </c>
      <c r="AY258" s="180" t="s">
        <v>161</v>
      </c>
    </row>
    <row r="259" spans="2:65" s="1" customFormat="1" ht="31.5" customHeight="1" x14ac:dyDescent="0.3">
      <c r="B259" s="152"/>
      <c r="C259" s="153" t="s">
        <v>422</v>
      </c>
      <c r="D259" s="153" t="s">
        <v>163</v>
      </c>
      <c r="E259" s="154" t="s">
        <v>423</v>
      </c>
      <c r="F259" s="155" t="s">
        <v>424</v>
      </c>
      <c r="G259" s="156" t="s">
        <v>166</v>
      </c>
      <c r="H259" s="157">
        <v>0.45</v>
      </c>
      <c r="I259" s="158"/>
      <c r="J259" s="158">
        <f>ROUND(I259*H259,2)</f>
        <v>0</v>
      </c>
      <c r="K259" s="155" t="s">
        <v>167</v>
      </c>
      <c r="L259" s="32"/>
      <c r="M259" s="159" t="s">
        <v>3</v>
      </c>
      <c r="N259" s="160" t="s">
        <v>42</v>
      </c>
      <c r="O259" s="161">
        <v>0.20499999999999999</v>
      </c>
      <c r="P259" s="161">
        <f>O259*H259</f>
        <v>9.2249999999999999E-2</v>
      </c>
      <c r="Q259" s="161">
        <v>0</v>
      </c>
      <c r="R259" s="161">
        <f>Q259*H259</f>
        <v>0</v>
      </c>
      <c r="S259" s="161">
        <v>0</v>
      </c>
      <c r="T259" s="162">
        <f>S259*H259</f>
        <v>0</v>
      </c>
      <c r="AR259" s="18" t="s">
        <v>168</v>
      </c>
      <c r="AT259" s="18" t="s">
        <v>163</v>
      </c>
      <c r="AU259" s="18" t="s">
        <v>181</v>
      </c>
      <c r="AY259" s="18" t="s">
        <v>161</v>
      </c>
      <c r="BE259" s="163">
        <f>IF(N259="základní",J259,0)</f>
        <v>0</v>
      </c>
      <c r="BF259" s="163">
        <f>IF(N259="snížená",J259,0)</f>
        <v>0</v>
      </c>
      <c r="BG259" s="163">
        <f>IF(N259="zákl. přenesená",J259,0)</f>
        <v>0</v>
      </c>
      <c r="BH259" s="163">
        <f>IF(N259="sníž. přenesená",J259,0)</f>
        <v>0</v>
      </c>
      <c r="BI259" s="163">
        <f>IF(N259="nulová",J259,0)</f>
        <v>0</v>
      </c>
      <c r="BJ259" s="18" t="s">
        <v>20</v>
      </c>
      <c r="BK259" s="163">
        <f>ROUND(I259*H259,2)</f>
        <v>0</v>
      </c>
      <c r="BL259" s="18" t="s">
        <v>168</v>
      </c>
      <c r="BM259" s="18" t="s">
        <v>425</v>
      </c>
    </row>
    <row r="260" spans="2:65" s="13" customFormat="1" x14ac:dyDescent="0.3">
      <c r="B260" s="172"/>
      <c r="D260" s="173" t="s">
        <v>170</v>
      </c>
      <c r="E260" s="174" t="s">
        <v>3</v>
      </c>
      <c r="F260" s="175" t="s">
        <v>417</v>
      </c>
      <c r="H260" s="176">
        <v>0.45</v>
      </c>
      <c r="L260" s="172"/>
      <c r="M260" s="177"/>
      <c r="N260" s="178"/>
      <c r="O260" s="178"/>
      <c r="P260" s="178"/>
      <c r="Q260" s="178"/>
      <c r="R260" s="178"/>
      <c r="S260" s="178"/>
      <c r="T260" s="179"/>
      <c r="AT260" s="180" t="s">
        <v>170</v>
      </c>
      <c r="AU260" s="180" t="s">
        <v>181</v>
      </c>
      <c r="AV260" s="13" t="s">
        <v>79</v>
      </c>
      <c r="AW260" s="13" t="s">
        <v>35</v>
      </c>
      <c r="AX260" s="13" t="s">
        <v>20</v>
      </c>
      <c r="AY260" s="180" t="s">
        <v>161</v>
      </c>
    </row>
    <row r="261" spans="2:65" s="1" customFormat="1" ht="22.5" customHeight="1" x14ac:dyDescent="0.3">
      <c r="B261" s="152"/>
      <c r="C261" s="153" t="s">
        <v>426</v>
      </c>
      <c r="D261" s="153" t="s">
        <v>163</v>
      </c>
      <c r="E261" s="154" t="s">
        <v>427</v>
      </c>
      <c r="F261" s="155" t="s">
        <v>428</v>
      </c>
      <c r="G261" s="156" t="s">
        <v>209</v>
      </c>
      <c r="H261" s="157">
        <v>6.5000000000000002E-2</v>
      </c>
      <c r="I261" s="158"/>
      <c r="J261" s="158">
        <f>ROUND(I261*H261,2)</f>
        <v>0</v>
      </c>
      <c r="K261" s="155" t="s">
        <v>167</v>
      </c>
      <c r="L261" s="32"/>
      <c r="M261" s="159" t="s">
        <v>3</v>
      </c>
      <c r="N261" s="160" t="s">
        <v>42</v>
      </c>
      <c r="O261" s="161">
        <v>15.231</v>
      </c>
      <c r="P261" s="161">
        <f>O261*H261</f>
        <v>0.99001499999999998</v>
      </c>
      <c r="Q261" s="161">
        <v>1.0530600000000001</v>
      </c>
      <c r="R261" s="161">
        <f>Q261*H261</f>
        <v>6.8448900000000007E-2</v>
      </c>
      <c r="S261" s="161">
        <v>0</v>
      </c>
      <c r="T261" s="162">
        <f>S261*H261</f>
        <v>0</v>
      </c>
      <c r="AR261" s="18" t="s">
        <v>168</v>
      </c>
      <c r="AT261" s="18" t="s">
        <v>163</v>
      </c>
      <c r="AU261" s="18" t="s">
        <v>181</v>
      </c>
      <c r="AY261" s="18" t="s">
        <v>161</v>
      </c>
      <c r="BE261" s="163">
        <f>IF(N261="základní",J261,0)</f>
        <v>0</v>
      </c>
      <c r="BF261" s="163">
        <f>IF(N261="snížená",J261,0)</f>
        <v>0</v>
      </c>
      <c r="BG261" s="163">
        <f>IF(N261="zákl. přenesená",J261,0)</f>
        <v>0</v>
      </c>
      <c r="BH261" s="163">
        <f>IF(N261="sníž. přenesená",J261,0)</f>
        <v>0</v>
      </c>
      <c r="BI261" s="163">
        <f>IF(N261="nulová",J261,0)</f>
        <v>0</v>
      </c>
      <c r="BJ261" s="18" t="s">
        <v>20</v>
      </c>
      <c r="BK261" s="163">
        <f>ROUND(I261*H261,2)</f>
        <v>0</v>
      </c>
      <c r="BL261" s="18" t="s">
        <v>168</v>
      </c>
      <c r="BM261" s="18" t="s">
        <v>429</v>
      </c>
    </row>
    <row r="262" spans="2:65" s="12" customFormat="1" x14ac:dyDescent="0.3">
      <c r="B262" s="164"/>
      <c r="D262" s="165" t="s">
        <v>170</v>
      </c>
      <c r="E262" s="166" t="s">
        <v>3</v>
      </c>
      <c r="F262" s="167" t="s">
        <v>430</v>
      </c>
      <c r="H262" s="168" t="s">
        <v>3</v>
      </c>
      <c r="L262" s="164"/>
      <c r="M262" s="169"/>
      <c r="N262" s="170"/>
      <c r="O262" s="170"/>
      <c r="P262" s="170"/>
      <c r="Q262" s="170"/>
      <c r="R262" s="170"/>
      <c r="S262" s="170"/>
      <c r="T262" s="171"/>
      <c r="AT262" s="168" t="s">
        <v>170</v>
      </c>
      <c r="AU262" s="168" t="s">
        <v>181</v>
      </c>
      <c r="AV262" s="12" t="s">
        <v>20</v>
      </c>
      <c r="AW262" s="12" t="s">
        <v>35</v>
      </c>
      <c r="AX262" s="12" t="s">
        <v>71</v>
      </c>
      <c r="AY262" s="168" t="s">
        <v>161</v>
      </c>
    </row>
    <row r="263" spans="2:65" s="13" customFormat="1" x14ac:dyDescent="0.3">
      <c r="B263" s="172"/>
      <c r="D263" s="165" t="s">
        <v>170</v>
      </c>
      <c r="E263" s="180" t="s">
        <v>3</v>
      </c>
      <c r="F263" s="181" t="s">
        <v>431</v>
      </c>
      <c r="H263" s="182">
        <v>3.7999999999999999E-2</v>
      </c>
      <c r="L263" s="172"/>
      <c r="M263" s="177"/>
      <c r="N263" s="178"/>
      <c r="O263" s="178"/>
      <c r="P263" s="178"/>
      <c r="Q263" s="178"/>
      <c r="R263" s="178"/>
      <c r="S263" s="178"/>
      <c r="T263" s="179"/>
      <c r="AT263" s="180" t="s">
        <v>170</v>
      </c>
      <c r="AU263" s="180" t="s">
        <v>181</v>
      </c>
      <c r="AV263" s="13" t="s">
        <v>79</v>
      </c>
      <c r="AW263" s="13" t="s">
        <v>35</v>
      </c>
      <c r="AX263" s="13" t="s">
        <v>71</v>
      </c>
      <c r="AY263" s="180" t="s">
        <v>161</v>
      </c>
    </row>
    <row r="264" spans="2:65" s="13" customFormat="1" x14ac:dyDescent="0.3">
      <c r="B264" s="172"/>
      <c r="D264" s="165" t="s">
        <v>170</v>
      </c>
      <c r="E264" s="180" t="s">
        <v>3</v>
      </c>
      <c r="F264" s="181" t="s">
        <v>432</v>
      </c>
      <c r="H264" s="182">
        <v>1.6E-2</v>
      </c>
      <c r="L264" s="172"/>
      <c r="M264" s="177"/>
      <c r="N264" s="178"/>
      <c r="O264" s="178"/>
      <c r="P264" s="178"/>
      <c r="Q264" s="178"/>
      <c r="R264" s="178"/>
      <c r="S264" s="178"/>
      <c r="T264" s="179"/>
      <c r="AT264" s="180" t="s">
        <v>170</v>
      </c>
      <c r="AU264" s="180" t="s">
        <v>181</v>
      </c>
      <c r="AV264" s="13" t="s">
        <v>79</v>
      </c>
      <c r="AW264" s="13" t="s">
        <v>35</v>
      </c>
      <c r="AX264" s="13" t="s">
        <v>71</v>
      </c>
      <c r="AY264" s="180" t="s">
        <v>161</v>
      </c>
    </row>
    <row r="265" spans="2:65" s="13" customFormat="1" x14ac:dyDescent="0.3">
      <c r="B265" s="172"/>
      <c r="D265" s="173" t="s">
        <v>170</v>
      </c>
      <c r="E265" s="174" t="s">
        <v>3</v>
      </c>
      <c r="F265" s="175" t="s">
        <v>433</v>
      </c>
      <c r="H265" s="176">
        <v>1.0999999999999999E-2</v>
      </c>
      <c r="L265" s="172"/>
      <c r="M265" s="177"/>
      <c r="N265" s="178"/>
      <c r="O265" s="178"/>
      <c r="P265" s="178"/>
      <c r="Q265" s="178"/>
      <c r="R265" s="178"/>
      <c r="S265" s="178"/>
      <c r="T265" s="179"/>
      <c r="AT265" s="180" t="s">
        <v>170</v>
      </c>
      <c r="AU265" s="180" t="s">
        <v>181</v>
      </c>
      <c r="AV265" s="13" t="s">
        <v>79</v>
      </c>
      <c r="AW265" s="13" t="s">
        <v>35</v>
      </c>
      <c r="AX265" s="13" t="s">
        <v>71</v>
      </c>
      <c r="AY265" s="180" t="s">
        <v>161</v>
      </c>
    </row>
    <row r="266" spans="2:65" s="1" customFormat="1" ht="22.5" customHeight="1" x14ac:dyDescent="0.3">
      <c r="B266" s="152"/>
      <c r="C266" s="153" t="s">
        <v>434</v>
      </c>
      <c r="D266" s="153" t="s">
        <v>163</v>
      </c>
      <c r="E266" s="154" t="s">
        <v>435</v>
      </c>
      <c r="F266" s="155" t="s">
        <v>436</v>
      </c>
      <c r="G266" s="156" t="s">
        <v>237</v>
      </c>
      <c r="H266" s="157">
        <v>50.521000000000001</v>
      </c>
      <c r="I266" s="158"/>
      <c r="J266" s="158">
        <f>ROUND(I266*H266,2)</f>
        <v>0</v>
      </c>
      <c r="K266" s="155" t="s">
        <v>167</v>
      </c>
      <c r="L266" s="32"/>
      <c r="M266" s="159" t="s">
        <v>3</v>
      </c>
      <c r="N266" s="160" t="s">
        <v>42</v>
      </c>
      <c r="O266" s="161">
        <v>0.379</v>
      </c>
      <c r="P266" s="161">
        <f>O266*H266</f>
        <v>19.147459000000001</v>
      </c>
      <c r="Q266" s="161">
        <v>6.3E-2</v>
      </c>
      <c r="R266" s="161">
        <f>Q266*H266</f>
        <v>3.182823</v>
      </c>
      <c r="S266" s="161">
        <v>0</v>
      </c>
      <c r="T266" s="162">
        <f>S266*H266</f>
        <v>0</v>
      </c>
      <c r="AR266" s="18" t="s">
        <v>168</v>
      </c>
      <c r="AT266" s="18" t="s">
        <v>163</v>
      </c>
      <c r="AU266" s="18" t="s">
        <v>181</v>
      </c>
      <c r="AY266" s="18" t="s">
        <v>161</v>
      </c>
      <c r="BE266" s="163">
        <f>IF(N266="základní",J266,0)</f>
        <v>0</v>
      </c>
      <c r="BF266" s="163">
        <f>IF(N266="snížená",J266,0)</f>
        <v>0</v>
      </c>
      <c r="BG266" s="163">
        <f>IF(N266="zákl. přenesená",J266,0)</f>
        <v>0</v>
      </c>
      <c r="BH266" s="163">
        <f>IF(N266="sníž. přenesená",J266,0)</f>
        <v>0</v>
      </c>
      <c r="BI266" s="163">
        <f>IF(N266="nulová",J266,0)</f>
        <v>0</v>
      </c>
      <c r="BJ266" s="18" t="s">
        <v>20</v>
      </c>
      <c r="BK266" s="163">
        <f>ROUND(I266*H266,2)</f>
        <v>0</v>
      </c>
      <c r="BL266" s="18" t="s">
        <v>168</v>
      </c>
      <c r="BM266" s="18" t="s">
        <v>437</v>
      </c>
    </row>
    <row r="267" spans="2:65" s="13" customFormat="1" x14ac:dyDescent="0.3">
      <c r="B267" s="172"/>
      <c r="D267" s="165" t="s">
        <v>170</v>
      </c>
      <c r="E267" s="180" t="s">
        <v>3</v>
      </c>
      <c r="F267" s="181" t="s">
        <v>438</v>
      </c>
      <c r="H267" s="182">
        <v>60.918999999999997</v>
      </c>
      <c r="L267" s="172"/>
      <c r="M267" s="177"/>
      <c r="N267" s="178"/>
      <c r="O267" s="178"/>
      <c r="P267" s="178"/>
      <c r="Q267" s="178"/>
      <c r="R267" s="178"/>
      <c r="S267" s="178"/>
      <c r="T267" s="179"/>
      <c r="AT267" s="180" t="s">
        <v>170</v>
      </c>
      <c r="AU267" s="180" t="s">
        <v>181</v>
      </c>
      <c r="AV267" s="13" t="s">
        <v>79</v>
      </c>
      <c r="AW267" s="13" t="s">
        <v>35</v>
      </c>
      <c r="AX267" s="13" t="s">
        <v>71</v>
      </c>
      <c r="AY267" s="180" t="s">
        <v>161</v>
      </c>
    </row>
    <row r="268" spans="2:65" s="12" customFormat="1" x14ac:dyDescent="0.3">
      <c r="B268" s="164"/>
      <c r="D268" s="165" t="s">
        <v>170</v>
      </c>
      <c r="E268" s="166" t="s">
        <v>3</v>
      </c>
      <c r="F268" s="167" t="s">
        <v>439</v>
      </c>
      <c r="H268" s="168" t="s">
        <v>3</v>
      </c>
      <c r="L268" s="164"/>
      <c r="M268" s="169"/>
      <c r="N268" s="170"/>
      <c r="O268" s="170"/>
      <c r="P268" s="170"/>
      <c r="Q268" s="170"/>
      <c r="R268" s="170"/>
      <c r="S268" s="170"/>
      <c r="T268" s="171"/>
      <c r="AT268" s="168" t="s">
        <v>170</v>
      </c>
      <c r="AU268" s="168" t="s">
        <v>181</v>
      </c>
      <c r="AV268" s="12" t="s">
        <v>20</v>
      </c>
      <c r="AW268" s="12" t="s">
        <v>35</v>
      </c>
      <c r="AX268" s="12" t="s">
        <v>71</v>
      </c>
      <c r="AY268" s="168" t="s">
        <v>161</v>
      </c>
    </row>
    <row r="269" spans="2:65" s="13" customFormat="1" x14ac:dyDescent="0.3">
      <c r="B269" s="172"/>
      <c r="D269" s="173" t="s">
        <v>170</v>
      </c>
      <c r="E269" s="174" t="s">
        <v>3</v>
      </c>
      <c r="F269" s="175" t="s">
        <v>440</v>
      </c>
      <c r="H269" s="176">
        <v>-10.398</v>
      </c>
      <c r="L269" s="172"/>
      <c r="M269" s="177"/>
      <c r="N269" s="178"/>
      <c r="O269" s="178"/>
      <c r="P269" s="178"/>
      <c r="Q269" s="178"/>
      <c r="R269" s="178"/>
      <c r="S269" s="178"/>
      <c r="T269" s="179"/>
      <c r="AT269" s="180" t="s">
        <v>170</v>
      </c>
      <c r="AU269" s="180" t="s">
        <v>181</v>
      </c>
      <c r="AV269" s="13" t="s">
        <v>79</v>
      </c>
      <c r="AW269" s="13" t="s">
        <v>35</v>
      </c>
      <c r="AX269" s="13" t="s">
        <v>71</v>
      </c>
      <c r="AY269" s="180" t="s">
        <v>161</v>
      </c>
    </row>
    <row r="270" spans="2:65" s="1" customFormat="1" ht="31.5" customHeight="1" x14ac:dyDescent="0.3">
      <c r="B270" s="152"/>
      <c r="C270" s="153" t="s">
        <v>441</v>
      </c>
      <c r="D270" s="153" t="s">
        <v>163</v>
      </c>
      <c r="E270" s="154" t="s">
        <v>442</v>
      </c>
      <c r="F270" s="155" t="s">
        <v>443</v>
      </c>
      <c r="G270" s="156" t="s">
        <v>237</v>
      </c>
      <c r="H270" s="157">
        <v>14.898</v>
      </c>
      <c r="I270" s="158"/>
      <c r="J270" s="158">
        <f>ROUND(I270*H270,2)</f>
        <v>0</v>
      </c>
      <c r="K270" s="155" t="s">
        <v>266</v>
      </c>
      <c r="L270" s="32"/>
      <c r="M270" s="159" t="s">
        <v>3</v>
      </c>
      <c r="N270" s="160" t="s">
        <v>42</v>
      </c>
      <c r="O270" s="161">
        <v>0</v>
      </c>
      <c r="P270" s="161">
        <f>O270*H270</f>
        <v>0</v>
      </c>
      <c r="Q270" s="161">
        <v>0.193</v>
      </c>
      <c r="R270" s="161">
        <f>Q270*H270</f>
        <v>2.8753139999999999</v>
      </c>
      <c r="S270" s="161">
        <v>0</v>
      </c>
      <c r="T270" s="162">
        <f>S270*H270</f>
        <v>0</v>
      </c>
      <c r="AR270" s="18" t="s">
        <v>168</v>
      </c>
      <c r="AT270" s="18" t="s">
        <v>163</v>
      </c>
      <c r="AU270" s="18" t="s">
        <v>181</v>
      </c>
      <c r="AY270" s="18" t="s">
        <v>161</v>
      </c>
      <c r="BE270" s="163">
        <f>IF(N270="základní",J270,0)</f>
        <v>0</v>
      </c>
      <c r="BF270" s="163">
        <f>IF(N270="snížená",J270,0)</f>
        <v>0</v>
      </c>
      <c r="BG270" s="163">
        <f>IF(N270="zákl. přenesená",J270,0)</f>
        <v>0</v>
      </c>
      <c r="BH270" s="163">
        <f>IF(N270="sníž. přenesená",J270,0)</f>
        <v>0</v>
      </c>
      <c r="BI270" s="163">
        <f>IF(N270="nulová",J270,0)</f>
        <v>0</v>
      </c>
      <c r="BJ270" s="18" t="s">
        <v>20</v>
      </c>
      <c r="BK270" s="163">
        <f>ROUND(I270*H270,2)</f>
        <v>0</v>
      </c>
      <c r="BL270" s="18" t="s">
        <v>168</v>
      </c>
      <c r="BM270" s="18" t="s">
        <v>444</v>
      </c>
    </row>
    <row r="271" spans="2:65" s="12" customFormat="1" x14ac:dyDescent="0.3">
      <c r="B271" s="164"/>
      <c r="D271" s="165" t="s">
        <v>170</v>
      </c>
      <c r="E271" s="166" t="s">
        <v>3</v>
      </c>
      <c r="F271" s="167" t="s">
        <v>445</v>
      </c>
      <c r="H271" s="168" t="s">
        <v>3</v>
      </c>
      <c r="L271" s="164"/>
      <c r="M271" s="169"/>
      <c r="N271" s="170"/>
      <c r="O271" s="170"/>
      <c r="P271" s="170"/>
      <c r="Q271" s="170"/>
      <c r="R271" s="170"/>
      <c r="S271" s="170"/>
      <c r="T271" s="171"/>
      <c r="AT271" s="168" t="s">
        <v>170</v>
      </c>
      <c r="AU271" s="168" t="s">
        <v>181</v>
      </c>
      <c r="AV271" s="12" t="s">
        <v>20</v>
      </c>
      <c r="AW271" s="12" t="s">
        <v>35</v>
      </c>
      <c r="AX271" s="12" t="s">
        <v>71</v>
      </c>
      <c r="AY271" s="168" t="s">
        <v>161</v>
      </c>
    </row>
    <row r="272" spans="2:65" s="13" customFormat="1" x14ac:dyDescent="0.3">
      <c r="B272" s="172"/>
      <c r="D272" s="165" t="s">
        <v>170</v>
      </c>
      <c r="E272" s="180" t="s">
        <v>3</v>
      </c>
      <c r="F272" s="181" t="s">
        <v>446</v>
      </c>
      <c r="H272" s="182">
        <v>10.398</v>
      </c>
      <c r="L272" s="172"/>
      <c r="M272" s="177"/>
      <c r="N272" s="178"/>
      <c r="O272" s="178"/>
      <c r="P272" s="178"/>
      <c r="Q272" s="178"/>
      <c r="R272" s="178"/>
      <c r="S272" s="178"/>
      <c r="T272" s="179"/>
      <c r="AT272" s="180" t="s">
        <v>170</v>
      </c>
      <c r="AU272" s="180" t="s">
        <v>181</v>
      </c>
      <c r="AV272" s="13" t="s">
        <v>79</v>
      </c>
      <c r="AW272" s="13" t="s">
        <v>35</v>
      </c>
      <c r="AX272" s="13" t="s">
        <v>71</v>
      </c>
      <c r="AY272" s="180" t="s">
        <v>161</v>
      </c>
    </row>
    <row r="273" spans="2:65" s="12" customFormat="1" x14ac:dyDescent="0.3">
      <c r="B273" s="164"/>
      <c r="D273" s="165" t="s">
        <v>170</v>
      </c>
      <c r="E273" s="166" t="s">
        <v>3</v>
      </c>
      <c r="F273" s="167" t="s">
        <v>447</v>
      </c>
      <c r="H273" s="168" t="s">
        <v>3</v>
      </c>
      <c r="L273" s="164"/>
      <c r="M273" s="169"/>
      <c r="N273" s="170"/>
      <c r="O273" s="170"/>
      <c r="P273" s="170"/>
      <c r="Q273" s="170"/>
      <c r="R273" s="170"/>
      <c r="S273" s="170"/>
      <c r="T273" s="171"/>
      <c r="AT273" s="168" t="s">
        <v>170</v>
      </c>
      <c r="AU273" s="168" t="s">
        <v>181</v>
      </c>
      <c r="AV273" s="12" t="s">
        <v>20</v>
      </c>
      <c r="AW273" s="12" t="s">
        <v>35</v>
      </c>
      <c r="AX273" s="12" t="s">
        <v>71</v>
      </c>
      <c r="AY273" s="168" t="s">
        <v>161</v>
      </c>
    </row>
    <row r="274" spans="2:65" s="13" customFormat="1" x14ac:dyDescent="0.3">
      <c r="B274" s="172"/>
      <c r="D274" s="173" t="s">
        <v>170</v>
      </c>
      <c r="E274" s="174" t="s">
        <v>3</v>
      </c>
      <c r="F274" s="175" t="s">
        <v>448</v>
      </c>
      <c r="H274" s="176">
        <v>4.5</v>
      </c>
      <c r="L274" s="172"/>
      <c r="M274" s="177"/>
      <c r="N274" s="178"/>
      <c r="O274" s="178"/>
      <c r="P274" s="178"/>
      <c r="Q274" s="178"/>
      <c r="R274" s="178"/>
      <c r="S274" s="178"/>
      <c r="T274" s="179"/>
      <c r="AT274" s="180" t="s">
        <v>170</v>
      </c>
      <c r="AU274" s="180" t="s">
        <v>181</v>
      </c>
      <c r="AV274" s="13" t="s">
        <v>79</v>
      </c>
      <c r="AW274" s="13" t="s">
        <v>35</v>
      </c>
      <c r="AX274" s="13" t="s">
        <v>71</v>
      </c>
      <c r="AY274" s="180" t="s">
        <v>161</v>
      </c>
    </row>
    <row r="275" spans="2:65" s="1" customFormat="1" ht="22.5" customHeight="1" x14ac:dyDescent="0.3">
      <c r="B275" s="152"/>
      <c r="C275" s="153" t="s">
        <v>449</v>
      </c>
      <c r="D275" s="153" t="s">
        <v>163</v>
      </c>
      <c r="E275" s="154" t="s">
        <v>450</v>
      </c>
      <c r="F275" s="155" t="s">
        <v>451</v>
      </c>
      <c r="G275" s="156" t="s">
        <v>237</v>
      </c>
      <c r="H275" s="157">
        <v>50.521000000000001</v>
      </c>
      <c r="I275" s="158"/>
      <c r="J275" s="158">
        <f>ROUND(I275*H275,2)</f>
        <v>0</v>
      </c>
      <c r="K275" s="155" t="s">
        <v>266</v>
      </c>
      <c r="L275" s="32"/>
      <c r="M275" s="159" t="s">
        <v>3</v>
      </c>
      <c r="N275" s="160" t="s">
        <v>42</v>
      </c>
      <c r="O275" s="161">
        <v>0.3</v>
      </c>
      <c r="P275" s="161">
        <f>O275*H275</f>
        <v>15.1563</v>
      </c>
      <c r="Q275" s="161">
        <v>7.7000000000000002E-3</v>
      </c>
      <c r="R275" s="161">
        <f>Q275*H275</f>
        <v>0.38901170000000002</v>
      </c>
      <c r="S275" s="161">
        <v>0</v>
      </c>
      <c r="T275" s="162">
        <f>S275*H275</f>
        <v>0</v>
      </c>
      <c r="AR275" s="18" t="s">
        <v>168</v>
      </c>
      <c r="AT275" s="18" t="s">
        <v>163</v>
      </c>
      <c r="AU275" s="18" t="s">
        <v>181</v>
      </c>
      <c r="AY275" s="18" t="s">
        <v>161</v>
      </c>
      <c r="BE275" s="163">
        <f>IF(N275="základní",J275,0)</f>
        <v>0</v>
      </c>
      <c r="BF275" s="163">
        <f>IF(N275="snížená",J275,0)</f>
        <v>0</v>
      </c>
      <c r="BG275" s="163">
        <f>IF(N275="zákl. přenesená",J275,0)</f>
        <v>0</v>
      </c>
      <c r="BH275" s="163">
        <f>IF(N275="sníž. přenesená",J275,0)</f>
        <v>0</v>
      </c>
      <c r="BI275" s="163">
        <f>IF(N275="nulová",J275,0)</f>
        <v>0</v>
      </c>
      <c r="BJ275" s="18" t="s">
        <v>20</v>
      </c>
      <c r="BK275" s="163">
        <f>ROUND(I275*H275,2)</f>
        <v>0</v>
      </c>
      <c r="BL275" s="18" t="s">
        <v>168</v>
      </c>
      <c r="BM275" s="18" t="s">
        <v>452</v>
      </c>
    </row>
    <row r="276" spans="2:65" s="13" customFormat="1" x14ac:dyDescent="0.3">
      <c r="B276" s="172"/>
      <c r="D276" s="173" t="s">
        <v>170</v>
      </c>
      <c r="E276" s="174" t="s">
        <v>3</v>
      </c>
      <c r="F276" s="175" t="s">
        <v>453</v>
      </c>
      <c r="H276" s="176">
        <v>50.521000000000001</v>
      </c>
      <c r="L276" s="172"/>
      <c r="M276" s="177"/>
      <c r="N276" s="178"/>
      <c r="O276" s="178"/>
      <c r="P276" s="178"/>
      <c r="Q276" s="178"/>
      <c r="R276" s="178"/>
      <c r="S276" s="178"/>
      <c r="T276" s="179"/>
      <c r="AT276" s="180" t="s">
        <v>170</v>
      </c>
      <c r="AU276" s="180" t="s">
        <v>181</v>
      </c>
      <c r="AV276" s="13" t="s">
        <v>79</v>
      </c>
      <c r="AW276" s="13" t="s">
        <v>35</v>
      </c>
      <c r="AX276" s="13" t="s">
        <v>71</v>
      </c>
      <c r="AY276" s="180" t="s">
        <v>161</v>
      </c>
    </row>
    <row r="277" spans="2:65" s="1" customFormat="1" ht="22.5" customHeight="1" x14ac:dyDescent="0.3">
      <c r="B277" s="152"/>
      <c r="C277" s="153" t="s">
        <v>454</v>
      </c>
      <c r="D277" s="153" t="s">
        <v>163</v>
      </c>
      <c r="E277" s="154" t="s">
        <v>455</v>
      </c>
      <c r="F277" s="155" t="s">
        <v>456</v>
      </c>
      <c r="G277" s="156" t="s">
        <v>237</v>
      </c>
      <c r="H277" s="157">
        <v>50.521000000000001</v>
      </c>
      <c r="I277" s="158"/>
      <c r="J277" s="158">
        <f>ROUND(I277*H277,2)</f>
        <v>0</v>
      </c>
      <c r="K277" s="155" t="s">
        <v>167</v>
      </c>
      <c r="L277" s="32"/>
      <c r="M277" s="159" t="s">
        <v>3</v>
      </c>
      <c r="N277" s="160" t="s">
        <v>42</v>
      </c>
      <c r="O277" s="161">
        <v>4.3999999999999997E-2</v>
      </c>
      <c r="P277" s="161">
        <f>O277*H277</f>
        <v>2.2229239999999999</v>
      </c>
      <c r="Q277" s="161">
        <v>2.9999999999999997E-4</v>
      </c>
      <c r="R277" s="161">
        <f>Q277*H277</f>
        <v>1.5156299999999999E-2</v>
      </c>
      <c r="S277" s="161">
        <v>0</v>
      </c>
      <c r="T277" s="162">
        <f>S277*H277</f>
        <v>0</v>
      </c>
      <c r="AR277" s="18" t="s">
        <v>254</v>
      </c>
      <c r="AT277" s="18" t="s">
        <v>163</v>
      </c>
      <c r="AU277" s="18" t="s">
        <v>181</v>
      </c>
      <c r="AY277" s="18" t="s">
        <v>161</v>
      </c>
      <c r="BE277" s="163">
        <f>IF(N277="základní",J277,0)</f>
        <v>0</v>
      </c>
      <c r="BF277" s="163">
        <f>IF(N277="snížená",J277,0)</f>
        <v>0</v>
      </c>
      <c r="BG277" s="163">
        <f>IF(N277="zákl. přenesená",J277,0)</f>
        <v>0</v>
      </c>
      <c r="BH277" s="163">
        <f>IF(N277="sníž. přenesená",J277,0)</f>
        <v>0</v>
      </c>
      <c r="BI277" s="163">
        <f>IF(N277="nulová",J277,0)</f>
        <v>0</v>
      </c>
      <c r="BJ277" s="18" t="s">
        <v>20</v>
      </c>
      <c r="BK277" s="163">
        <f>ROUND(I277*H277,2)</f>
        <v>0</v>
      </c>
      <c r="BL277" s="18" t="s">
        <v>254</v>
      </c>
      <c r="BM277" s="18" t="s">
        <v>457</v>
      </c>
    </row>
    <row r="278" spans="2:65" s="13" customFormat="1" x14ac:dyDescent="0.3">
      <c r="B278" s="172"/>
      <c r="D278" s="165" t="s">
        <v>170</v>
      </c>
      <c r="E278" s="180" t="s">
        <v>3</v>
      </c>
      <c r="F278" s="181" t="s">
        <v>453</v>
      </c>
      <c r="H278" s="182">
        <v>50.521000000000001</v>
      </c>
      <c r="L278" s="172"/>
      <c r="M278" s="177"/>
      <c r="N278" s="178"/>
      <c r="O278" s="178"/>
      <c r="P278" s="178"/>
      <c r="Q278" s="178"/>
      <c r="R278" s="178"/>
      <c r="S278" s="178"/>
      <c r="T278" s="179"/>
      <c r="AT278" s="180" t="s">
        <v>170</v>
      </c>
      <c r="AU278" s="180" t="s">
        <v>181</v>
      </c>
      <c r="AV278" s="13" t="s">
        <v>79</v>
      </c>
      <c r="AW278" s="13" t="s">
        <v>35</v>
      </c>
      <c r="AX278" s="13" t="s">
        <v>71</v>
      </c>
      <c r="AY278" s="180" t="s">
        <v>161</v>
      </c>
    </row>
    <row r="279" spans="2:65" s="11" customFormat="1" ht="29.85" customHeight="1" x14ac:dyDescent="0.3">
      <c r="B279" s="139"/>
      <c r="D279" s="140" t="s">
        <v>70</v>
      </c>
      <c r="E279" s="192" t="s">
        <v>212</v>
      </c>
      <c r="F279" s="192" t="s">
        <v>458</v>
      </c>
      <c r="J279" s="193">
        <f>BK279</f>
        <v>0</v>
      </c>
      <c r="L279" s="139"/>
      <c r="M279" s="143"/>
      <c r="N279" s="144"/>
      <c r="O279" s="144"/>
      <c r="P279" s="145">
        <f>P280+P295+P305</f>
        <v>334.41243100000003</v>
      </c>
      <c r="Q279" s="144"/>
      <c r="R279" s="145">
        <f>R280+R295+R305</f>
        <v>4.6334920000000002E-2</v>
      </c>
      <c r="S279" s="144"/>
      <c r="T279" s="146">
        <f>T280+T295+T305</f>
        <v>9.4414779999999983</v>
      </c>
      <c r="AR279" s="140" t="s">
        <v>20</v>
      </c>
      <c r="AT279" s="147" t="s">
        <v>70</v>
      </c>
      <c r="AU279" s="147" t="s">
        <v>20</v>
      </c>
      <c r="AY279" s="140" t="s">
        <v>161</v>
      </c>
      <c r="BK279" s="148">
        <f>BK280+BK295+BK305</f>
        <v>0</v>
      </c>
    </row>
    <row r="280" spans="2:65" s="11" customFormat="1" ht="14.85" customHeight="1" x14ac:dyDescent="0.3">
      <c r="B280" s="139"/>
      <c r="D280" s="149" t="s">
        <v>70</v>
      </c>
      <c r="E280" s="150" t="s">
        <v>459</v>
      </c>
      <c r="F280" s="150" t="s">
        <v>460</v>
      </c>
      <c r="J280" s="151">
        <f>BK280</f>
        <v>0</v>
      </c>
      <c r="L280" s="139"/>
      <c r="M280" s="143"/>
      <c r="N280" s="144"/>
      <c r="O280" s="144"/>
      <c r="P280" s="145">
        <f>SUM(P281:P294)</f>
        <v>23.7699</v>
      </c>
      <c r="Q280" s="144"/>
      <c r="R280" s="145">
        <f>SUM(R281:R294)</f>
        <v>3.7578E-2</v>
      </c>
      <c r="S280" s="144"/>
      <c r="T280" s="146">
        <f>SUM(T281:T294)</f>
        <v>0</v>
      </c>
      <c r="AR280" s="140" t="s">
        <v>20</v>
      </c>
      <c r="AT280" s="147" t="s">
        <v>70</v>
      </c>
      <c r="AU280" s="147" t="s">
        <v>79</v>
      </c>
      <c r="AY280" s="140" t="s">
        <v>161</v>
      </c>
      <c r="BK280" s="148">
        <f>SUM(BK281:BK294)</f>
        <v>0</v>
      </c>
    </row>
    <row r="281" spans="2:65" s="1" customFormat="1" ht="31.5" customHeight="1" x14ac:dyDescent="0.3">
      <c r="B281" s="152"/>
      <c r="C281" s="153" t="s">
        <v>461</v>
      </c>
      <c r="D281" s="153" t="s">
        <v>163</v>
      </c>
      <c r="E281" s="154" t="s">
        <v>462</v>
      </c>
      <c r="F281" s="155" t="s">
        <v>463</v>
      </c>
      <c r="G281" s="156" t="s">
        <v>237</v>
      </c>
      <c r="H281" s="157">
        <v>45.3</v>
      </c>
      <c r="I281" s="158"/>
      <c r="J281" s="158">
        <f>ROUND(I281*H281,2)</f>
        <v>0</v>
      </c>
      <c r="K281" s="155" t="s">
        <v>167</v>
      </c>
      <c r="L281" s="32"/>
      <c r="M281" s="159" t="s">
        <v>3</v>
      </c>
      <c r="N281" s="160" t="s">
        <v>42</v>
      </c>
      <c r="O281" s="161">
        <v>0.105</v>
      </c>
      <c r="P281" s="161">
        <f>O281*H281</f>
        <v>4.7565</v>
      </c>
      <c r="Q281" s="161">
        <v>1.2999999999999999E-4</v>
      </c>
      <c r="R281" s="161">
        <f>Q281*H281</f>
        <v>5.8889999999999993E-3</v>
      </c>
      <c r="S281" s="161">
        <v>0</v>
      </c>
      <c r="T281" s="162">
        <f>S281*H281</f>
        <v>0</v>
      </c>
      <c r="AR281" s="18" t="s">
        <v>168</v>
      </c>
      <c r="AT281" s="18" t="s">
        <v>163</v>
      </c>
      <c r="AU281" s="18" t="s">
        <v>181</v>
      </c>
      <c r="AY281" s="18" t="s">
        <v>161</v>
      </c>
      <c r="BE281" s="163">
        <f>IF(N281="základní",J281,0)</f>
        <v>0</v>
      </c>
      <c r="BF281" s="163">
        <f>IF(N281="snížená",J281,0)</f>
        <v>0</v>
      </c>
      <c r="BG281" s="163">
        <f>IF(N281="zákl. přenesená",J281,0)</f>
        <v>0</v>
      </c>
      <c r="BH281" s="163">
        <f>IF(N281="sníž. přenesená",J281,0)</f>
        <v>0</v>
      </c>
      <c r="BI281" s="163">
        <f>IF(N281="nulová",J281,0)</f>
        <v>0</v>
      </c>
      <c r="BJ281" s="18" t="s">
        <v>20</v>
      </c>
      <c r="BK281" s="163">
        <f>ROUND(I281*H281,2)</f>
        <v>0</v>
      </c>
      <c r="BL281" s="18" t="s">
        <v>168</v>
      </c>
      <c r="BM281" s="18" t="s">
        <v>464</v>
      </c>
    </row>
    <row r="282" spans="2:65" s="12" customFormat="1" x14ac:dyDescent="0.3">
      <c r="B282" s="164"/>
      <c r="D282" s="165" t="s">
        <v>170</v>
      </c>
      <c r="E282" s="166" t="s">
        <v>3</v>
      </c>
      <c r="F282" s="167" t="s">
        <v>465</v>
      </c>
      <c r="H282" s="168" t="s">
        <v>3</v>
      </c>
      <c r="L282" s="164"/>
      <c r="M282" s="169"/>
      <c r="N282" s="170"/>
      <c r="O282" s="170"/>
      <c r="P282" s="170"/>
      <c r="Q282" s="170"/>
      <c r="R282" s="170"/>
      <c r="S282" s="170"/>
      <c r="T282" s="171"/>
      <c r="AT282" s="168" t="s">
        <v>170</v>
      </c>
      <c r="AU282" s="168" t="s">
        <v>181</v>
      </c>
      <c r="AV282" s="12" t="s">
        <v>20</v>
      </c>
      <c r="AW282" s="12" t="s">
        <v>35</v>
      </c>
      <c r="AX282" s="12" t="s">
        <v>71</v>
      </c>
      <c r="AY282" s="168" t="s">
        <v>161</v>
      </c>
    </row>
    <row r="283" spans="2:65" s="12" customFormat="1" x14ac:dyDescent="0.3">
      <c r="B283" s="164"/>
      <c r="D283" s="165" t="s">
        <v>170</v>
      </c>
      <c r="E283" s="166" t="s">
        <v>3</v>
      </c>
      <c r="F283" s="167" t="s">
        <v>466</v>
      </c>
      <c r="H283" s="168" t="s">
        <v>3</v>
      </c>
      <c r="L283" s="164"/>
      <c r="M283" s="169"/>
      <c r="N283" s="170"/>
      <c r="O283" s="170"/>
      <c r="P283" s="170"/>
      <c r="Q283" s="170"/>
      <c r="R283" s="170"/>
      <c r="S283" s="170"/>
      <c r="T283" s="171"/>
      <c r="AT283" s="168" t="s">
        <v>170</v>
      </c>
      <c r="AU283" s="168" t="s">
        <v>181</v>
      </c>
      <c r="AV283" s="12" t="s">
        <v>20</v>
      </c>
      <c r="AW283" s="12" t="s">
        <v>35</v>
      </c>
      <c r="AX283" s="12" t="s">
        <v>71</v>
      </c>
      <c r="AY283" s="168" t="s">
        <v>161</v>
      </c>
    </row>
    <row r="284" spans="2:65" s="12" customFormat="1" x14ac:dyDescent="0.3">
      <c r="B284" s="164"/>
      <c r="D284" s="165" t="s">
        <v>170</v>
      </c>
      <c r="E284" s="166" t="s">
        <v>3</v>
      </c>
      <c r="F284" s="167" t="s">
        <v>467</v>
      </c>
      <c r="H284" s="168" t="s">
        <v>3</v>
      </c>
      <c r="L284" s="164"/>
      <c r="M284" s="169"/>
      <c r="N284" s="170"/>
      <c r="O284" s="170"/>
      <c r="P284" s="170"/>
      <c r="Q284" s="170"/>
      <c r="R284" s="170"/>
      <c r="S284" s="170"/>
      <c r="T284" s="171"/>
      <c r="AT284" s="168" t="s">
        <v>170</v>
      </c>
      <c r="AU284" s="168" t="s">
        <v>181</v>
      </c>
      <c r="AV284" s="12" t="s">
        <v>20</v>
      </c>
      <c r="AW284" s="12" t="s">
        <v>35</v>
      </c>
      <c r="AX284" s="12" t="s">
        <v>71</v>
      </c>
      <c r="AY284" s="168" t="s">
        <v>161</v>
      </c>
    </row>
    <row r="285" spans="2:65" s="12" customFormat="1" x14ac:dyDescent="0.3">
      <c r="B285" s="164"/>
      <c r="D285" s="165" t="s">
        <v>170</v>
      </c>
      <c r="E285" s="166" t="s">
        <v>3</v>
      </c>
      <c r="F285" s="167" t="s">
        <v>468</v>
      </c>
      <c r="H285" s="168" t="s">
        <v>3</v>
      </c>
      <c r="L285" s="164"/>
      <c r="M285" s="169"/>
      <c r="N285" s="170"/>
      <c r="O285" s="170"/>
      <c r="P285" s="170"/>
      <c r="Q285" s="170"/>
      <c r="R285" s="170"/>
      <c r="S285" s="170"/>
      <c r="T285" s="171"/>
      <c r="AT285" s="168" t="s">
        <v>170</v>
      </c>
      <c r="AU285" s="168" t="s">
        <v>181</v>
      </c>
      <c r="AV285" s="12" t="s">
        <v>20</v>
      </c>
      <c r="AW285" s="12" t="s">
        <v>35</v>
      </c>
      <c r="AX285" s="12" t="s">
        <v>71</v>
      </c>
      <c r="AY285" s="168" t="s">
        <v>161</v>
      </c>
    </row>
    <row r="286" spans="2:65" s="12" customFormat="1" x14ac:dyDescent="0.3">
      <c r="B286" s="164"/>
      <c r="D286" s="165" t="s">
        <v>170</v>
      </c>
      <c r="E286" s="166" t="s">
        <v>3</v>
      </c>
      <c r="F286" s="167" t="s">
        <v>178</v>
      </c>
      <c r="H286" s="168" t="s">
        <v>3</v>
      </c>
      <c r="L286" s="164"/>
      <c r="M286" s="169"/>
      <c r="N286" s="170"/>
      <c r="O286" s="170"/>
      <c r="P286" s="170"/>
      <c r="Q286" s="170"/>
      <c r="R286" s="170"/>
      <c r="S286" s="170"/>
      <c r="T286" s="171"/>
      <c r="AT286" s="168" t="s">
        <v>170</v>
      </c>
      <c r="AU286" s="168" t="s">
        <v>181</v>
      </c>
      <c r="AV286" s="12" t="s">
        <v>20</v>
      </c>
      <c r="AW286" s="12" t="s">
        <v>35</v>
      </c>
      <c r="AX286" s="12" t="s">
        <v>71</v>
      </c>
      <c r="AY286" s="168" t="s">
        <v>161</v>
      </c>
    </row>
    <row r="287" spans="2:65" s="13" customFormat="1" x14ac:dyDescent="0.3">
      <c r="B287" s="172"/>
      <c r="D287" s="173" t="s">
        <v>170</v>
      </c>
      <c r="E287" s="174" t="s">
        <v>3</v>
      </c>
      <c r="F287" s="175" t="s">
        <v>469</v>
      </c>
      <c r="H287" s="176">
        <v>45.3</v>
      </c>
      <c r="L287" s="172"/>
      <c r="M287" s="177"/>
      <c r="N287" s="178"/>
      <c r="O287" s="178"/>
      <c r="P287" s="178"/>
      <c r="Q287" s="178"/>
      <c r="R287" s="178"/>
      <c r="S287" s="178"/>
      <c r="T287" s="179"/>
      <c r="AT287" s="180" t="s">
        <v>170</v>
      </c>
      <c r="AU287" s="180" t="s">
        <v>181</v>
      </c>
      <c r="AV287" s="13" t="s">
        <v>79</v>
      </c>
      <c r="AW287" s="13" t="s">
        <v>35</v>
      </c>
      <c r="AX287" s="13" t="s">
        <v>71</v>
      </c>
      <c r="AY287" s="180" t="s">
        <v>161</v>
      </c>
    </row>
    <row r="288" spans="2:65" s="1" customFormat="1" ht="31.5" customHeight="1" x14ac:dyDescent="0.3">
      <c r="B288" s="152"/>
      <c r="C288" s="153" t="s">
        <v>470</v>
      </c>
      <c r="D288" s="153" t="s">
        <v>163</v>
      </c>
      <c r="E288" s="154" t="s">
        <v>471</v>
      </c>
      <c r="F288" s="155" t="s">
        <v>472</v>
      </c>
      <c r="G288" s="156" t="s">
        <v>237</v>
      </c>
      <c r="H288" s="157">
        <v>150.9</v>
      </c>
      <c r="I288" s="158"/>
      <c r="J288" s="158">
        <f>ROUND(I288*H288,2)</f>
        <v>0</v>
      </c>
      <c r="K288" s="155" t="s">
        <v>167</v>
      </c>
      <c r="L288" s="32"/>
      <c r="M288" s="159" t="s">
        <v>3</v>
      </c>
      <c r="N288" s="160" t="s">
        <v>42</v>
      </c>
      <c r="O288" s="161">
        <v>0.126</v>
      </c>
      <c r="P288" s="161">
        <f>O288*H288</f>
        <v>19.013400000000001</v>
      </c>
      <c r="Q288" s="161">
        <v>2.1000000000000001E-4</v>
      </c>
      <c r="R288" s="161">
        <f>Q288*H288</f>
        <v>3.1689000000000002E-2</v>
      </c>
      <c r="S288" s="161">
        <v>0</v>
      </c>
      <c r="T288" s="162">
        <f>S288*H288</f>
        <v>0</v>
      </c>
      <c r="AR288" s="18" t="s">
        <v>168</v>
      </c>
      <c r="AT288" s="18" t="s">
        <v>163</v>
      </c>
      <c r="AU288" s="18" t="s">
        <v>181</v>
      </c>
      <c r="AY288" s="18" t="s">
        <v>161</v>
      </c>
      <c r="BE288" s="163">
        <f>IF(N288="základní",J288,0)</f>
        <v>0</v>
      </c>
      <c r="BF288" s="163">
        <f>IF(N288="snížená",J288,0)</f>
        <v>0</v>
      </c>
      <c r="BG288" s="163">
        <f>IF(N288="zákl. přenesená",J288,0)</f>
        <v>0</v>
      </c>
      <c r="BH288" s="163">
        <f>IF(N288="sníž. přenesená",J288,0)</f>
        <v>0</v>
      </c>
      <c r="BI288" s="163">
        <f>IF(N288="nulová",J288,0)</f>
        <v>0</v>
      </c>
      <c r="BJ288" s="18" t="s">
        <v>20</v>
      </c>
      <c r="BK288" s="163">
        <f>ROUND(I288*H288,2)</f>
        <v>0</v>
      </c>
      <c r="BL288" s="18" t="s">
        <v>168</v>
      </c>
      <c r="BM288" s="18" t="s">
        <v>473</v>
      </c>
    </row>
    <row r="289" spans="2:65" s="12" customFormat="1" x14ac:dyDescent="0.3">
      <c r="B289" s="164"/>
      <c r="D289" s="165" t="s">
        <v>170</v>
      </c>
      <c r="E289" s="166" t="s">
        <v>3</v>
      </c>
      <c r="F289" s="167" t="s">
        <v>465</v>
      </c>
      <c r="H289" s="168" t="s">
        <v>3</v>
      </c>
      <c r="L289" s="164"/>
      <c r="M289" s="169"/>
      <c r="N289" s="170"/>
      <c r="O289" s="170"/>
      <c r="P289" s="170"/>
      <c r="Q289" s="170"/>
      <c r="R289" s="170"/>
      <c r="S289" s="170"/>
      <c r="T289" s="171"/>
      <c r="AT289" s="168" t="s">
        <v>170</v>
      </c>
      <c r="AU289" s="168" t="s">
        <v>181</v>
      </c>
      <c r="AV289" s="12" t="s">
        <v>20</v>
      </c>
      <c r="AW289" s="12" t="s">
        <v>35</v>
      </c>
      <c r="AX289" s="12" t="s">
        <v>71</v>
      </c>
      <c r="AY289" s="168" t="s">
        <v>161</v>
      </c>
    </row>
    <row r="290" spans="2:65" s="12" customFormat="1" x14ac:dyDescent="0.3">
      <c r="B290" s="164"/>
      <c r="D290" s="165" t="s">
        <v>170</v>
      </c>
      <c r="E290" s="166" t="s">
        <v>3</v>
      </c>
      <c r="F290" s="167" t="s">
        <v>466</v>
      </c>
      <c r="H290" s="168" t="s">
        <v>3</v>
      </c>
      <c r="L290" s="164"/>
      <c r="M290" s="169"/>
      <c r="N290" s="170"/>
      <c r="O290" s="170"/>
      <c r="P290" s="170"/>
      <c r="Q290" s="170"/>
      <c r="R290" s="170"/>
      <c r="S290" s="170"/>
      <c r="T290" s="171"/>
      <c r="AT290" s="168" t="s">
        <v>170</v>
      </c>
      <c r="AU290" s="168" t="s">
        <v>181</v>
      </c>
      <c r="AV290" s="12" t="s">
        <v>20</v>
      </c>
      <c r="AW290" s="12" t="s">
        <v>35</v>
      </c>
      <c r="AX290" s="12" t="s">
        <v>71</v>
      </c>
      <c r="AY290" s="168" t="s">
        <v>161</v>
      </c>
    </row>
    <row r="291" spans="2:65" s="12" customFormat="1" x14ac:dyDescent="0.3">
      <c r="B291" s="164"/>
      <c r="D291" s="165" t="s">
        <v>170</v>
      </c>
      <c r="E291" s="166" t="s">
        <v>3</v>
      </c>
      <c r="F291" s="167" t="s">
        <v>467</v>
      </c>
      <c r="H291" s="168" t="s">
        <v>3</v>
      </c>
      <c r="L291" s="164"/>
      <c r="M291" s="169"/>
      <c r="N291" s="170"/>
      <c r="O291" s="170"/>
      <c r="P291" s="170"/>
      <c r="Q291" s="170"/>
      <c r="R291" s="170"/>
      <c r="S291" s="170"/>
      <c r="T291" s="171"/>
      <c r="AT291" s="168" t="s">
        <v>170</v>
      </c>
      <c r="AU291" s="168" t="s">
        <v>181</v>
      </c>
      <c r="AV291" s="12" t="s">
        <v>20</v>
      </c>
      <c r="AW291" s="12" t="s">
        <v>35</v>
      </c>
      <c r="AX291" s="12" t="s">
        <v>71</v>
      </c>
      <c r="AY291" s="168" t="s">
        <v>161</v>
      </c>
    </row>
    <row r="292" spans="2:65" s="12" customFormat="1" x14ac:dyDescent="0.3">
      <c r="B292" s="164"/>
      <c r="D292" s="165" t="s">
        <v>170</v>
      </c>
      <c r="E292" s="166" t="s">
        <v>3</v>
      </c>
      <c r="F292" s="167" t="s">
        <v>468</v>
      </c>
      <c r="H292" s="168" t="s">
        <v>3</v>
      </c>
      <c r="L292" s="164"/>
      <c r="M292" s="169"/>
      <c r="N292" s="170"/>
      <c r="O292" s="170"/>
      <c r="P292" s="170"/>
      <c r="Q292" s="170"/>
      <c r="R292" s="170"/>
      <c r="S292" s="170"/>
      <c r="T292" s="171"/>
      <c r="AT292" s="168" t="s">
        <v>170</v>
      </c>
      <c r="AU292" s="168" t="s">
        <v>181</v>
      </c>
      <c r="AV292" s="12" t="s">
        <v>20</v>
      </c>
      <c r="AW292" s="12" t="s">
        <v>35</v>
      </c>
      <c r="AX292" s="12" t="s">
        <v>71</v>
      </c>
      <c r="AY292" s="168" t="s">
        <v>161</v>
      </c>
    </row>
    <row r="293" spans="2:65" s="12" customFormat="1" x14ac:dyDescent="0.3">
      <c r="B293" s="164"/>
      <c r="D293" s="165" t="s">
        <v>170</v>
      </c>
      <c r="E293" s="166" t="s">
        <v>3</v>
      </c>
      <c r="F293" s="167" t="s">
        <v>178</v>
      </c>
      <c r="H293" s="168" t="s">
        <v>3</v>
      </c>
      <c r="L293" s="164"/>
      <c r="M293" s="169"/>
      <c r="N293" s="170"/>
      <c r="O293" s="170"/>
      <c r="P293" s="170"/>
      <c r="Q293" s="170"/>
      <c r="R293" s="170"/>
      <c r="S293" s="170"/>
      <c r="T293" s="171"/>
      <c r="AT293" s="168" t="s">
        <v>170</v>
      </c>
      <c r="AU293" s="168" t="s">
        <v>181</v>
      </c>
      <c r="AV293" s="12" t="s">
        <v>20</v>
      </c>
      <c r="AW293" s="12" t="s">
        <v>35</v>
      </c>
      <c r="AX293" s="12" t="s">
        <v>71</v>
      </c>
      <c r="AY293" s="168" t="s">
        <v>161</v>
      </c>
    </row>
    <row r="294" spans="2:65" s="13" customFormat="1" x14ac:dyDescent="0.3">
      <c r="B294" s="172"/>
      <c r="D294" s="165" t="s">
        <v>170</v>
      </c>
      <c r="E294" s="180" t="s">
        <v>3</v>
      </c>
      <c r="F294" s="181" t="s">
        <v>474</v>
      </c>
      <c r="H294" s="182">
        <v>150.9</v>
      </c>
      <c r="L294" s="172"/>
      <c r="M294" s="177"/>
      <c r="N294" s="178"/>
      <c r="O294" s="178"/>
      <c r="P294" s="178"/>
      <c r="Q294" s="178"/>
      <c r="R294" s="178"/>
      <c r="S294" s="178"/>
      <c r="T294" s="179"/>
      <c r="AT294" s="180" t="s">
        <v>170</v>
      </c>
      <c r="AU294" s="180" t="s">
        <v>181</v>
      </c>
      <c r="AV294" s="13" t="s">
        <v>79</v>
      </c>
      <c r="AW294" s="13" t="s">
        <v>35</v>
      </c>
      <c r="AX294" s="13" t="s">
        <v>20</v>
      </c>
      <c r="AY294" s="180" t="s">
        <v>161</v>
      </c>
    </row>
    <row r="295" spans="2:65" s="11" customFormat="1" ht="22.35" customHeight="1" x14ac:dyDescent="0.3">
      <c r="B295" s="139"/>
      <c r="D295" s="149" t="s">
        <v>70</v>
      </c>
      <c r="E295" s="150" t="s">
        <v>475</v>
      </c>
      <c r="F295" s="150" t="s">
        <v>476</v>
      </c>
      <c r="J295" s="151">
        <f>BK295</f>
        <v>0</v>
      </c>
      <c r="L295" s="139"/>
      <c r="M295" s="143"/>
      <c r="N295" s="144"/>
      <c r="O295" s="144"/>
      <c r="P295" s="145">
        <f>SUM(P296:P304)</f>
        <v>43.481341999999998</v>
      </c>
      <c r="Q295" s="144"/>
      <c r="R295" s="145">
        <f>SUM(R296:R304)</f>
        <v>5.1569199999999997E-3</v>
      </c>
      <c r="S295" s="144"/>
      <c r="T295" s="146">
        <f>SUM(T296:T304)</f>
        <v>0</v>
      </c>
      <c r="AR295" s="140" t="s">
        <v>20</v>
      </c>
      <c r="AT295" s="147" t="s">
        <v>70</v>
      </c>
      <c r="AU295" s="147" t="s">
        <v>79</v>
      </c>
      <c r="AY295" s="140" t="s">
        <v>161</v>
      </c>
      <c r="BK295" s="148">
        <f>SUM(BK296:BK304)</f>
        <v>0</v>
      </c>
    </row>
    <row r="296" spans="2:65" s="1" customFormat="1" ht="57" customHeight="1" x14ac:dyDescent="0.3">
      <c r="B296" s="152"/>
      <c r="C296" s="153" t="s">
        <v>477</v>
      </c>
      <c r="D296" s="153" t="s">
        <v>163</v>
      </c>
      <c r="E296" s="154" t="s">
        <v>478</v>
      </c>
      <c r="F296" s="155" t="s">
        <v>479</v>
      </c>
      <c r="G296" s="156" t="s">
        <v>237</v>
      </c>
      <c r="H296" s="157">
        <v>46.9</v>
      </c>
      <c r="I296" s="158"/>
      <c r="J296" s="158">
        <f>ROUND(I296*H296,2)</f>
        <v>0</v>
      </c>
      <c r="K296" s="155" t="s">
        <v>167</v>
      </c>
      <c r="L296" s="32"/>
      <c r="M296" s="159" t="s">
        <v>3</v>
      </c>
      <c r="N296" s="160" t="s">
        <v>42</v>
      </c>
      <c r="O296" s="161">
        <v>0.308</v>
      </c>
      <c r="P296" s="161">
        <f>O296*H296</f>
        <v>14.4452</v>
      </c>
      <c r="Q296" s="161">
        <v>4.0000000000000003E-5</v>
      </c>
      <c r="R296" s="161">
        <f>Q296*H296</f>
        <v>1.8760000000000001E-3</v>
      </c>
      <c r="S296" s="161">
        <v>0</v>
      </c>
      <c r="T296" s="162">
        <f>S296*H296</f>
        <v>0</v>
      </c>
      <c r="AR296" s="18" t="s">
        <v>168</v>
      </c>
      <c r="AT296" s="18" t="s">
        <v>163</v>
      </c>
      <c r="AU296" s="18" t="s">
        <v>181</v>
      </c>
      <c r="AY296" s="18" t="s">
        <v>161</v>
      </c>
      <c r="BE296" s="163">
        <f>IF(N296="základní",J296,0)</f>
        <v>0</v>
      </c>
      <c r="BF296" s="163">
        <f>IF(N296="snížená",J296,0)</f>
        <v>0</v>
      </c>
      <c r="BG296" s="163">
        <f>IF(N296="zákl. přenesená",J296,0)</f>
        <v>0</v>
      </c>
      <c r="BH296" s="163">
        <f>IF(N296="sníž. přenesená",J296,0)</f>
        <v>0</v>
      </c>
      <c r="BI296" s="163">
        <f>IF(N296="nulová",J296,0)</f>
        <v>0</v>
      </c>
      <c r="BJ296" s="18" t="s">
        <v>20</v>
      </c>
      <c r="BK296" s="163">
        <f>ROUND(I296*H296,2)</f>
        <v>0</v>
      </c>
      <c r="BL296" s="18" t="s">
        <v>168</v>
      </c>
      <c r="BM296" s="18" t="s">
        <v>480</v>
      </c>
    </row>
    <row r="297" spans="2:65" s="12" customFormat="1" x14ac:dyDescent="0.3">
      <c r="B297" s="164"/>
      <c r="D297" s="165" t="s">
        <v>170</v>
      </c>
      <c r="E297" s="166" t="s">
        <v>3</v>
      </c>
      <c r="F297" s="167" t="s">
        <v>481</v>
      </c>
      <c r="H297" s="168" t="s">
        <v>3</v>
      </c>
      <c r="L297" s="164"/>
      <c r="M297" s="169"/>
      <c r="N297" s="170"/>
      <c r="O297" s="170"/>
      <c r="P297" s="170"/>
      <c r="Q297" s="170"/>
      <c r="R297" s="170"/>
      <c r="S297" s="170"/>
      <c r="T297" s="171"/>
      <c r="AT297" s="168" t="s">
        <v>170</v>
      </c>
      <c r="AU297" s="168" t="s">
        <v>181</v>
      </c>
      <c r="AV297" s="12" t="s">
        <v>20</v>
      </c>
      <c r="AW297" s="12" t="s">
        <v>35</v>
      </c>
      <c r="AX297" s="12" t="s">
        <v>71</v>
      </c>
      <c r="AY297" s="168" t="s">
        <v>161</v>
      </c>
    </row>
    <row r="298" spans="2:65" s="13" customFormat="1" x14ac:dyDescent="0.3">
      <c r="B298" s="172"/>
      <c r="D298" s="165" t="s">
        <v>170</v>
      </c>
      <c r="E298" s="180" t="s">
        <v>3</v>
      </c>
      <c r="F298" s="181" t="s">
        <v>482</v>
      </c>
      <c r="H298" s="182">
        <v>12.31</v>
      </c>
      <c r="L298" s="172"/>
      <c r="M298" s="177"/>
      <c r="N298" s="178"/>
      <c r="O298" s="178"/>
      <c r="P298" s="178"/>
      <c r="Q298" s="178"/>
      <c r="R298" s="178"/>
      <c r="S298" s="178"/>
      <c r="T298" s="179"/>
      <c r="AT298" s="180" t="s">
        <v>170</v>
      </c>
      <c r="AU298" s="180" t="s">
        <v>181</v>
      </c>
      <c r="AV298" s="13" t="s">
        <v>79</v>
      </c>
      <c r="AW298" s="13" t="s">
        <v>35</v>
      </c>
      <c r="AX298" s="13" t="s">
        <v>71</v>
      </c>
      <c r="AY298" s="180" t="s">
        <v>161</v>
      </c>
    </row>
    <row r="299" spans="2:65" s="13" customFormat="1" x14ac:dyDescent="0.3">
      <c r="B299" s="172"/>
      <c r="D299" s="165" t="s">
        <v>170</v>
      </c>
      <c r="E299" s="180" t="s">
        <v>3</v>
      </c>
      <c r="F299" s="181" t="s">
        <v>483</v>
      </c>
      <c r="H299" s="182">
        <v>5.81</v>
      </c>
      <c r="L299" s="172"/>
      <c r="M299" s="177"/>
      <c r="N299" s="178"/>
      <c r="O299" s="178"/>
      <c r="P299" s="178"/>
      <c r="Q299" s="178"/>
      <c r="R299" s="178"/>
      <c r="S299" s="178"/>
      <c r="T299" s="179"/>
      <c r="AT299" s="180" t="s">
        <v>170</v>
      </c>
      <c r="AU299" s="180" t="s">
        <v>181</v>
      </c>
      <c r="AV299" s="13" t="s">
        <v>79</v>
      </c>
      <c r="AW299" s="13" t="s">
        <v>35</v>
      </c>
      <c r="AX299" s="13" t="s">
        <v>71</v>
      </c>
      <c r="AY299" s="180" t="s">
        <v>161</v>
      </c>
    </row>
    <row r="300" spans="2:65" s="13" customFormat="1" x14ac:dyDescent="0.3">
      <c r="B300" s="172"/>
      <c r="D300" s="173" t="s">
        <v>170</v>
      </c>
      <c r="E300" s="174" t="s">
        <v>3</v>
      </c>
      <c r="F300" s="175" t="s">
        <v>484</v>
      </c>
      <c r="H300" s="176">
        <v>28.78</v>
      </c>
      <c r="L300" s="172"/>
      <c r="M300" s="177"/>
      <c r="N300" s="178"/>
      <c r="O300" s="178"/>
      <c r="P300" s="178"/>
      <c r="Q300" s="178"/>
      <c r="R300" s="178"/>
      <c r="S300" s="178"/>
      <c r="T300" s="179"/>
      <c r="AT300" s="180" t="s">
        <v>170</v>
      </c>
      <c r="AU300" s="180" t="s">
        <v>181</v>
      </c>
      <c r="AV300" s="13" t="s">
        <v>79</v>
      </c>
      <c r="AW300" s="13" t="s">
        <v>35</v>
      </c>
      <c r="AX300" s="13" t="s">
        <v>71</v>
      </c>
      <c r="AY300" s="180" t="s">
        <v>161</v>
      </c>
    </row>
    <row r="301" spans="2:65" s="1" customFormat="1" ht="69.75" customHeight="1" x14ac:dyDescent="0.3">
      <c r="B301" s="152"/>
      <c r="C301" s="153" t="s">
        <v>485</v>
      </c>
      <c r="D301" s="153" t="s">
        <v>163</v>
      </c>
      <c r="E301" s="154" t="s">
        <v>486</v>
      </c>
      <c r="F301" s="155" t="s">
        <v>487</v>
      </c>
      <c r="G301" s="156" t="s">
        <v>237</v>
      </c>
      <c r="H301" s="157">
        <v>60.36</v>
      </c>
      <c r="I301" s="158"/>
      <c r="J301" s="158">
        <f>ROUND(I301*H301,2)</f>
        <v>0</v>
      </c>
      <c r="K301" s="155" t="s">
        <v>167</v>
      </c>
      <c r="L301" s="32"/>
      <c r="M301" s="159" t="s">
        <v>3</v>
      </c>
      <c r="N301" s="160" t="s">
        <v>42</v>
      </c>
      <c r="O301" s="161">
        <v>0.35399999999999998</v>
      </c>
      <c r="P301" s="161">
        <f>O301*H301</f>
        <v>21.367439999999998</v>
      </c>
      <c r="Q301" s="161">
        <v>4.0000000000000003E-5</v>
      </c>
      <c r="R301" s="161">
        <f>Q301*H301</f>
        <v>2.4144000000000001E-3</v>
      </c>
      <c r="S301" s="161">
        <v>0</v>
      </c>
      <c r="T301" s="162">
        <f>S301*H301</f>
        <v>0</v>
      </c>
      <c r="AR301" s="18" t="s">
        <v>168</v>
      </c>
      <c r="AT301" s="18" t="s">
        <v>163</v>
      </c>
      <c r="AU301" s="18" t="s">
        <v>181</v>
      </c>
      <c r="AY301" s="18" t="s">
        <v>161</v>
      </c>
      <c r="BE301" s="163">
        <f>IF(N301="základní",J301,0)</f>
        <v>0</v>
      </c>
      <c r="BF301" s="163">
        <f>IF(N301="snížená",J301,0)</f>
        <v>0</v>
      </c>
      <c r="BG301" s="163">
        <f>IF(N301="zákl. přenesená",J301,0)</f>
        <v>0</v>
      </c>
      <c r="BH301" s="163">
        <f>IF(N301="sníž. přenesená",J301,0)</f>
        <v>0</v>
      </c>
      <c r="BI301" s="163">
        <f>IF(N301="nulová",J301,0)</f>
        <v>0</v>
      </c>
      <c r="BJ301" s="18" t="s">
        <v>20</v>
      </c>
      <c r="BK301" s="163">
        <f>ROUND(I301*H301,2)</f>
        <v>0</v>
      </c>
      <c r="BL301" s="18" t="s">
        <v>168</v>
      </c>
      <c r="BM301" s="18" t="s">
        <v>488</v>
      </c>
    </row>
    <row r="302" spans="2:65" s="13" customFormat="1" x14ac:dyDescent="0.3">
      <c r="B302" s="172"/>
      <c r="D302" s="173" t="s">
        <v>170</v>
      </c>
      <c r="E302" s="174" t="s">
        <v>3</v>
      </c>
      <c r="F302" s="175" t="s">
        <v>489</v>
      </c>
      <c r="H302" s="176">
        <v>60.36</v>
      </c>
      <c r="L302" s="172"/>
      <c r="M302" s="177"/>
      <c r="N302" s="178"/>
      <c r="O302" s="178"/>
      <c r="P302" s="178"/>
      <c r="Q302" s="178"/>
      <c r="R302" s="178"/>
      <c r="S302" s="178"/>
      <c r="T302" s="179"/>
      <c r="AT302" s="180" t="s">
        <v>170</v>
      </c>
      <c r="AU302" s="180" t="s">
        <v>181</v>
      </c>
      <c r="AV302" s="13" t="s">
        <v>79</v>
      </c>
      <c r="AW302" s="13" t="s">
        <v>35</v>
      </c>
      <c r="AX302" s="13" t="s">
        <v>20</v>
      </c>
      <c r="AY302" s="180" t="s">
        <v>161</v>
      </c>
    </row>
    <row r="303" spans="2:65" s="1" customFormat="1" ht="22.5" customHeight="1" x14ac:dyDescent="0.3">
      <c r="B303" s="152"/>
      <c r="C303" s="153" t="s">
        <v>490</v>
      </c>
      <c r="D303" s="153" t="s">
        <v>163</v>
      </c>
      <c r="E303" s="154" t="s">
        <v>491</v>
      </c>
      <c r="F303" s="155" t="s">
        <v>492</v>
      </c>
      <c r="G303" s="156" t="s">
        <v>237</v>
      </c>
      <c r="H303" s="157">
        <v>21.663</v>
      </c>
      <c r="I303" s="158"/>
      <c r="J303" s="158">
        <f>ROUND(I303*H303,2)</f>
        <v>0</v>
      </c>
      <c r="K303" s="155" t="s">
        <v>266</v>
      </c>
      <c r="L303" s="32"/>
      <c r="M303" s="159" t="s">
        <v>3</v>
      </c>
      <c r="N303" s="160" t="s">
        <v>42</v>
      </c>
      <c r="O303" s="161">
        <v>0.35399999999999998</v>
      </c>
      <c r="P303" s="161">
        <f>O303*H303</f>
        <v>7.6687019999999997</v>
      </c>
      <c r="Q303" s="161">
        <v>4.0000000000000003E-5</v>
      </c>
      <c r="R303" s="161">
        <f>Q303*H303</f>
        <v>8.6652000000000007E-4</v>
      </c>
      <c r="S303" s="161">
        <v>0</v>
      </c>
      <c r="T303" s="162">
        <f>S303*H303</f>
        <v>0</v>
      </c>
      <c r="AR303" s="18" t="s">
        <v>168</v>
      </c>
      <c r="AT303" s="18" t="s">
        <v>163</v>
      </c>
      <c r="AU303" s="18" t="s">
        <v>181</v>
      </c>
      <c r="AY303" s="18" t="s">
        <v>161</v>
      </c>
      <c r="BE303" s="163">
        <f>IF(N303="základní",J303,0)</f>
        <v>0</v>
      </c>
      <c r="BF303" s="163">
        <f>IF(N303="snížená",J303,0)</f>
        <v>0</v>
      </c>
      <c r="BG303" s="163">
        <f>IF(N303="zákl. přenesená",J303,0)</f>
        <v>0</v>
      </c>
      <c r="BH303" s="163">
        <f>IF(N303="sníž. přenesená",J303,0)</f>
        <v>0</v>
      </c>
      <c r="BI303" s="163">
        <f>IF(N303="nulová",J303,0)</f>
        <v>0</v>
      </c>
      <c r="BJ303" s="18" t="s">
        <v>20</v>
      </c>
      <c r="BK303" s="163">
        <f>ROUND(I303*H303,2)</f>
        <v>0</v>
      </c>
      <c r="BL303" s="18" t="s">
        <v>168</v>
      </c>
      <c r="BM303" s="18" t="s">
        <v>493</v>
      </c>
    </row>
    <row r="304" spans="2:65" s="13" customFormat="1" x14ac:dyDescent="0.3">
      <c r="B304" s="172"/>
      <c r="D304" s="165" t="s">
        <v>170</v>
      </c>
      <c r="E304" s="180" t="s">
        <v>3</v>
      </c>
      <c r="F304" s="181" t="s">
        <v>494</v>
      </c>
      <c r="H304" s="182">
        <v>21.663</v>
      </c>
      <c r="L304" s="172"/>
      <c r="M304" s="177"/>
      <c r="N304" s="178"/>
      <c r="O304" s="178"/>
      <c r="P304" s="178"/>
      <c r="Q304" s="178"/>
      <c r="R304" s="178"/>
      <c r="S304" s="178"/>
      <c r="T304" s="179"/>
      <c r="AT304" s="180" t="s">
        <v>170</v>
      </c>
      <c r="AU304" s="180" t="s">
        <v>181</v>
      </c>
      <c r="AV304" s="13" t="s">
        <v>79</v>
      </c>
      <c r="AW304" s="13" t="s">
        <v>35</v>
      </c>
      <c r="AX304" s="13" t="s">
        <v>20</v>
      </c>
      <c r="AY304" s="180" t="s">
        <v>161</v>
      </c>
    </row>
    <row r="305" spans="2:65" s="11" customFormat="1" ht="22.35" customHeight="1" x14ac:dyDescent="0.3">
      <c r="B305" s="139"/>
      <c r="D305" s="149" t="s">
        <v>70</v>
      </c>
      <c r="E305" s="150" t="s">
        <v>495</v>
      </c>
      <c r="F305" s="150" t="s">
        <v>496</v>
      </c>
      <c r="J305" s="151">
        <f>BK305</f>
        <v>0</v>
      </c>
      <c r="L305" s="139"/>
      <c r="M305" s="143"/>
      <c r="N305" s="144"/>
      <c r="O305" s="144"/>
      <c r="P305" s="145">
        <f>SUM(P306:P390)</f>
        <v>267.16118900000004</v>
      </c>
      <c r="Q305" s="144"/>
      <c r="R305" s="145">
        <f>SUM(R306:R390)</f>
        <v>3.5999999999999999E-3</v>
      </c>
      <c r="S305" s="144"/>
      <c r="T305" s="146">
        <f>SUM(T306:T390)</f>
        <v>9.4414779999999983</v>
      </c>
      <c r="AR305" s="140" t="s">
        <v>20</v>
      </c>
      <c r="AT305" s="147" t="s">
        <v>70</v>
      </c>
      <c r="AU305" s="147" t="s">
        <v>79</v>
      </c>
      <c r="AY305" s="140" t="s">
        <v>161</v>
      </c>
      <c r="BK305" s="148">
        <f>SUM(BK306:BK390)</f>
        <v>0</v>
      </c>
    </row>
    <row r="306" spans="2:65" s="1" customFormat="1" ht="31.5" customHeight="1" x14ac:dyDescent="0.3">
      <c r="B306" s="152"/>
      <c r="C306" s="153" t="s">
        <v>497</v>
      </c>
      <c r="D306" s="153" t="s">
        <v>163</v>
      </c>
      <c r="E306" s="154" t="s">
        <v>498</v>
      </c>
      <c r="F306" s="155" t="s">
        <v>499</v>
      </c>
      <c r="G306" s="156" t="s">
        <v>274</v>
      </c>
      <c r="H306" s="157">
        <v>3</v>
      </c>
      <c r="I306" s="158"/>
      <c r="J306" s="158">
        <f>ROUND(I306*H306,2)</f>
        <v>0</v>
      </c>
      <c r="K306" s="155" t="s">
        <v>167</v>
      </c>
      <c r="L306" s="32"/>
      <c r="M306" s="159" t="s">
        <v>3</v>
      </c>
      <c r="N306" s="160" t="s">
        <v>42</v>
      </c>
      <c r="O306" s="161">
        <v>0.05</v>
      </c>
      <c r="P306" s="161">
        <f>O306*H306</f>
        <v>0.15000000000000002</v>
      </c>
      <c r="Q306" s="161">
        <v>0</v>
      </c>
      <c r="R306" s="161">
        <f>Q306*H306</f>
        <v>0</v>
      </c>
      <c r="S306" s="161">
        <v>2.4E-2</v>
      </c>
      <c r="T306" s="162">
        <f>S306*H306</f>
        <v>7.2000000000000008E-2</v>
      </c>
      <c r="AR306" s="18" t="s">
        <v>168</v>
      </c>
      <c r="AT306" s="18" t="s">
        <v>163</v>
      </c>
      <c r="AU306" s="18" t="s">
        <v>181</v>
      </c>
      <c r="AY306" s="18" t="s">
        <v>161</v>
      </c>
      <c r="BE306" s="163">
        <f>IF(N306="základní",J306,0)</f>
        <v>0</v>
      </c>
      <c r="BF306" s="163">
        <f>IF(N306="snížená",J306,0)</f>
        <v>0</v>
      </c>
      <c r="BG306" s="163">
        <f>IF(N306="zákl. přenesená",J306,0)</f>
        <v>0</v>
      </c>
      <c r="BH306" s="163">
        <f>IF(N306="sníž. přenesená",J306,0)</f>
        <v>0</v>
      </c>
      <c r="BI306" s="163">
        <f>IF(N306="nulová",J306,0)</f>
        <v>0</v>
      </c>
      <c r="BJ306" s="18" t="s">
        <v>20</v>
      </c>
      <c r="BK306" s="163">
        <f>ROUND(I306*H306,2)</f>
        <v>0</v>
      </c>
      <c r="BL306" s="18" t="s">
        <v>168</v>
      </c>
      <c r="BM306" s="18" t="s">
        <v>500</v>
      </c>
    </row>
    <row r="307" spans="2:65" s="13" customFormat="1" x14ac:dyDescent="0.3">
      <c r="B307" s="172"/>
      <c r="D307" s="173" t="s">
        <v>170</v>
      </c>
      <c r="E307" s="174" t="s">
        <v>3</v>
      </c>
      <c r="F307" s="175" t="s">
        <v>181</v>
      </c>
      <c r="H307" s="176">
        <v>3</v>
      </c>
      <c r="L307" s="172"/>
      <c r="M307" s="177"/>
      <c r="N307" s="178"/>
      <c r="O307" s="178"/>
      <c r="P307" s="178"/>
      <c r="Q307" s="178"/>
      <c r="R307" s="178"/>
      <c r="S307" s="178"/>
      <c r="T307" s="179"/>
      <c r="AT307" s="180" t="s">
        <v>170</v>
      </c>
      <c r="AU307" s="180" t="s">
        <v>181</v>
      </c>
      <c r="AV307" s="13" t="s">
        <v>79</v>
      </c>
      <c r="AW307" s="13" t="s">
        <v>35</v>
      </c>
      <c r="AX307" s="13" t="s">
        <v>71</v>
      </c>
      <c r="AY307" s="180" t="s">
        <v>161</v>
      </c>
    </row>
    <row r="308" spans="2:65" s="1" customFormat="1" ht="22.5" customHeight="1" x14ac:dyDescent="0.3">
      <c r="B308" s="152"/>
      <c r="C308" s="153" t="s">
        <v>501</v>
      </c>
      <c r="D308" s="153" t="s">
        <v>163</v>
      </c>
      <c r="E308" s="154" t="s">
        <v>502</v>
      </c>
      <c r="F308" s="155" t="s">
        <v>503</v>
      </c>
      <c r="G308" s="156" t="s">
        <v>237</v>
      </c>
      <c r="H308" s="157">
        <v>3</v>
      </c>
      <c r="I308" s="158"/>
      <c r="J308" s="158">
        <f>ROUND(I308*H308,2)</f>
        <v>0</v>
      </c>
      <c r="K308" s="155" t="s">
        <v>167</v>
      </c>
      <c r="L308" s="32"/>
      <c r="M308" s="159" t="s">
        <v>3</v>
      </c>
      <c r="N308" s="160" t="s">
        <v>42</v>
      </c>
      <c r="O308" s="161">
        <v>3.5000000000000003E-2</v>
      </c>
      <c r="P308" s="161">
        <f>O308*H308</f>
        <v>0.10500000000000001</v>
      </c>
      <c r="Q308" s="161">
        <v>0</v>
      </c>
      <c r="R308" s="161">
        <f>Q308*H308</f>
        <v>0</v>
      </c>
      <c r="S308" s="161">
        <v>4.0000000000000001E-3</v>
      </c>
      <c r="T308" s="162">
        <f>S308*H308</f>
        <v>1.2E-2</v>
      </c>
      <c r="AR308" s="18" t="s">
        <v>168</v>
      </c>
      <c r="AT308" s="18" t="s">
        <v>163</v>
      </c>
      <c r="AU308" s="18" t="s">
        <v>181</v>
      </c>
      <c r="AY308" s="18" t="s">
        <v>161</v>
      </c>
      <c r="BE308" s="163">
        <f>IF(N308="základní",J308,0)</f>
        <v>0</v>
      </c>
      <c r="BF308" s="163">
        <f>IF(N308="snížená",J308,0)</f>
        <v>0</v>
      </c>
      <c r="BG308" s="163">
        <f>IF(N308="zákl. přenesená",J308,0)</f>
        <v>0</v>
      </c>
      <c r="BH308" s="163">
        <f>IF(N308="sníž. přenesená",J308,0)</f>
        <v>0</v>
      </c>
      <c r="BI308" s="163">
        <f>IF(N308="nulová",J308,0)</f>
        <v>0</v>
      </c>
      <c r="BJ308" s="18" t="s">
        <v>20</v>
      </c>
      <c r="BK308" s="163">
        <f>ROUND(I308*H308,2)</f>
        <v>0</v>
      </c>
      <c r="BL308" s="18" t="s">
        <v>168</v>
      </c>
      <c r="BM308" s="18" t="s">
        <v>504</v>
      </c>
    </row>
    <row r="309" spans="2:65" s="12" customFormat="1" x14ac:dyDescent="0.3">
      <c r="B309" s="164"/>
      <c r="D309" s="165" t="s">
        <v>170</v>
      </c>
      <c r="E309" s="166" t="s">
        <v>3</v>
      </c>
      <c r="F309" s="167" t="s">
        <v>190</v>
      </c>
      <c r="H309" s="168" t="s">
        <v>3</v>
      </c>
      <c r="L309" s="164"/>
      <c r="M309" s="169"/>
      <c r="N309" s="170"/>
      <c r="O309" s="170"/>
      <c r="P309" s="170"/>
      <c r="Q309" s="170"/>
      <c r="R309" s="170"/>
      <c r="S309" s="170"/>
      <c r="T309" s="171"/>
      <c r="AT309" s="168" t="s">
        <v>170</v>
      </c>
      <c r="AU309" s="168" t="s">
        <v>181</v>
      </c>
      <c r="AV309" s="12" t="s">
        <v>20</v>
      </c>
      <c r="AW309" s="12" t="s">
        <v>35</v>
      </c>
      <c r="AX309" s="12" t="s">
        <v>71</v>
      </c>
      <c r="AY309" s="168" t="s">
        <v>161</v>
      </c>
    </row>
    <row r="310" spans="2:65" s="13" customFormat="1" x14ac:dyDescent="0.3">
      <c r="B310" s="172"/>
      <c r="D310" s="173" t="s">
        <v>170</v>
      </c>
      <c r="E310" s="174" t="s">
        <v>3</v>
      </c>
      <c r="F310" s="175" t="s">
        <v>239</v>
      </c>
      <c r="H310" s="176">
        <v>3</v>
      </c>
      <c r="L310" s="172"/>
      <c r="M310" s="177"/>
      <c r="N310" s="178"/>
      <c r="O310" s="178"/>
      <c r="P310" s="178"/>
      <c r="Q310" s="178"/>
      <c r="R310" s="178"/>
      <c r="S310" s="178"/>
      <c r="T310" s="179"/>
      <c r="AT310" s="180" t="s">
        <v>170</v>
      </c>
      <c r="AU310" s="180" t="s">
        <v>181</v>
      </c>
      <c r="AV310" s="13" t="s">
        <v>79</v>
      </c>
      <c r="AW310" s="13" t="s">
        <v>35</v>
      </c>
      <c r="AX310" s="13" t="s">
        <v>20</v>
      </c>
      <c r="AY310" s="180" t="s">
        <v>161</v>
      </c>
    </row>
    <row r="311" spans="2:65" s="1" customFormat="1" ht="22.5" customHeight="1" x14ac:dyDescent="0.3">
      <c r="B311" s="152"/>
      <c r="C311" s="153" t="s">
        <v>505</v>
      </c>
      <c r="D311" s="153" t="s">
        <v>163</v>
      </c>
      <c r="E311" s="154" t="s">
        <v>506</v>
      </c>
      <c r="F311" s="155" t="s">
        <v>507</v>
      </c>
      <c r="G311" s="156" t="s">
        <v>237</v>
      </c>
      <c r="H311" s="157">
        <v>1.8</v>
      </c>
      <c r="I311" s="158"/>
      <c r="J311" s="158">
        <f>ROUND(I311*H311,2)</f>
        <v>0</v>
      </c>
      <c r="K311" s="155" t="s">
        <v>167</v>
      </c>
      <c r="L311" s="32"/>
      <c r="M311" s="159" t="s">
        <v>3</v>
      </c>
      <c r="N311" s="160" t="s">
        <v>42</v>
      </c>
      <c r="O311" s="161">
        <v>0.40600000000000003</v>
      </c>
      <c r="P311" s="161">
        <f>O311*H311</f>
        <v>0.73080000000000012</v>
      </c>
      <c r="Q311" s="161">
        <v>0</v>
      </c>
      <c r="R311" s="161">
        <f>Q311*H311</f>
        <v>0</v>
      </c>
      <c r="S311" s="161">
        <v>5.5E-2</v>
      </c>
      <c r="T311" s="162">
        <f>S311*H311</f>
        <v>9.9000000000000005E-2</v>
      </c>
      <c r="AR311" s="18" t="s">
        <v>168</v>
      </c>
      <c r="AT311" s="18" t="s">
        <v>163</v>
      </c>
      <c r="AU311" s="18" t="s">
        <v>181</v>
      </c>
      <c r="AY311" s="18" t="s">
        <v>161</v>
      </c>
      <c r="BE311" s="163">
        <f>IF(N311="základní",J311,0)</f>
        <v>0</v>
      </c>
      <c r="BF311" s="163">
        <f>IF(N311="snížená",J311,0)</f>
        <v>0</v>
      </c>
      <c r="BG311" s="163">
        <f>IF(N311="zákl. přenesená",J311,0)</f>
        <v>0</v>
      </c>
      <c r="BH311" s="163">
        <f>IF(N311="sníž. přenesená",J311,0)</f>
        <v>0</v>
      </c>
      <c r="BI311" s="163">
        <f>IF(N311="nulová",J311,0)</f>
        <v>0</v>
      </c>
      <c r="BJ311" s="18" t="s">
        <v>20</v>
      </c>
      <c r="BK311" s="163">
        <f>ROUND(I311*H311,2)</f>
        <v>0</v>
      </c>
      <c r="BL311" s="18" t="s">
        <v>168</v>
      </c>
      <c r="BM311" s="18" t="s">
        <v>508</v>
      </c>
    </row>
    <row r="312" spans="2:65" s="13" customFormat="1" x14ac:dyDescent="0.3">
      <c r="B312" s="172"/>
      <c r="D312" s="173" t="s">
        <v>170</v>
      </c>
      <c r="E312" s="174" t="s">
        <v>3</v>
      </c>
      <c r="F312" s="175" t="s">
        <v>509</v>
      </c>
      <c r="H312" s="176">
        <v>1.8</v>
      </c>
      <c r="L312" s="172"/>
      <c r="M312" s="177"/>
      <c r="N312" s="178"/>
      <c r="O312" s="178"/>
      <c r="P312" s="178"/>
      <c r="Q312" s="178"/>
      <c r="R312" s="178"/>
      <c r="S312" s="178"/>
      <c r="T312" s="179"/>
      <c r="AT312" s="180" t="s">
        <v>170</v>
      </c>
      <c r="AU312" s="180" t="s">
        <v>181</v>
      </c>
      <c r="AV312" s="13" t="s">
        <v>79</v>
      </c>
      <c r="AW312" s="13" t="s">
        <v>35</v>
      </c>
      <c r="AX312" s="13" t="s">
        <v>20</v>
      </c>
      <c r="AY312" s="180" t="s">
        <v>161</v>
      </c>
    </row>
    <row r="313" spans="2:65" s="1" customFormat="1" ht="22.5" customHeight="1" x14ac:dyDescent="0.3">
      <c r="B313" s="152"/>
      <c r="C313" s="153" t="s">
        <v>510</v>
      </c>
      <c r="D313" s="153" t="s">
        <v>163</v>
      </c>
      <c r="E313" s="154" t="s">
        <v>511</v>
      </c>
      <c r="F313" s="155" t="s">
        <v>512</v>
      </c>
      <c r="G313" s="156" t="s">
        <v>237</v>
      </c>
      <c r="H313" s="157">
        <v>57.826999999999998</v>
      </c>
      <c r="I313" s="158"/>
      <c r="J313" s="158">
        <f>ROUND(I313*H313,2)</f>
        <v>0</v>
      </c>
      <c r="K313" s="155" t="s">
        <v>167</v>
      </c>
      <c r="L313" s="32"/>
      <c r="M313" s="159" t="s">
        <v>3</v>
      </c>
      <c r="N313" s="160" t="s">
        <v>42</v>
      </c>
      <c r="O313" s="161">
        <v>0.628</v>
      </c>
      <c r="P313" s="161">
        <f>O313*H313</f>
        <v>36.315356000000001</v>
      </c>
      <c r="Q313" s="161">
        <v>0</v>
      </c>
      <c r="R313" s="161">
        <f>Q313*H313</f>
        <v>0</v>
      </c>
      <c r="S313" s="161">
        <v>0</v>
      </c>
      <c r="T313" s="162">
        <f>S313*H313</f>
        <v>0</v>
      </c>
      <c r="AR313" s="18" t="s">
        <v>168</v>
      </c>
      <c r="AT313" s="18" t="s">
        <v>163</v>
      </c>
      <c r="AU313" s="18" t="s">
        <v>181</v>
      </c>
      <c r="AY313" s="18" t="s">
        <v>161</v>
      </c>
      <c r="BE313" s="163">
        <f>IF(N313="základní",J313,0)</f>
        <v>0</v>
      </c>
      <c r="BF313" s="163">
        <f>IF(N313="snížená",J313,0)</f>
        <v>0</v>
      </c>
      <c r="BG313" s="163">
        <f>IF(N313="zákl. přenesená",J313,0)</f>
        <v>0</v>
      </c>
      <c r="BH313" s="163">
        <f>IF(N313="sníž. přenesená",J313,0)</f>
        <v>0</v>
      </c>
      <c r="BI313" s="163">
        <f>IF(N313="nulová",J313,0)</f>
        <v>0</v>
      </c>
      <c r="BJ313" s="18" t="s">
        <v>20</v>
      </c>
      <c r="BK313" s="163">
        <f>ROUND(I313*H313,2)</f>
        <v>0</v>
      </c>
      <c r="BL313" s="18" t="s">
        <v>168</v>
      </c>
      <c r="BM313" s="18" t="s">
        <v>513</v>
      </c>
    </row>
    <row r="314" spans="2:65" s="12" customFormat="1" x14ac:dyDescent="0.3">
      <c r="B314" s="164"/>
      <c r="D314" s="165" t="s">
        <v>170</v>
      </c>
      <c r="E314" s="166" t="s">
        <v>3</v>
      </c>
      <c r="F314" s="167" t="s">
        <v>514</v>
      </c>
      <c r="H314" s="168" t="s">
        <v>3</v>
      </c>
      <c r="L314" s="164"/>
      <c r="M314" s="169"/>
      <c r="N314" s="170"/>
      <c r="O314" s="170"/>
      <c r="P314" s="170"/>
      <c r="Q314" s="170"/>
      <c r="R314" s="170"/>
      <c r="S314" s="170"/>
      <c r="T314" s="171"/>
      <c r="AT314" s="168" t="s">
        <v>170</v>
      </c>
      <c r="AU314" s="168" t="s">
        <v>181</v>
      </c>
      <c r="AV314" s="12" t="s">
        <v>20</v>
      </c>
      <c r="AW314" s="12" t="s">
        <v>35</v>
      </c>
      <c r="AX314" s="12" t="s">
        <v>71</v>
      </c>
      <c r="AY314" s="168" t="s">
        <v>161</v>
      </c>
    </row>
    <row r="315" spans="2:65" s="13" customFormat="1" x14ac:dyDescent="0.3">
      <c r="B315" s="172"/>
      <c r="D315" s="173" t="s">
        <v>170</v>
      </c>
      <c r="E315" s="174" t="s">
        <v>3</v>
      </c>
      <c r="F315" s="175" t="s">
        <v>515</v>
      </c>
      <c r="H315" s="176">
        <v>57.826999999999998</v>
      </c>
      <c r="L315" s="172"/>
      <c r="M315" s="177"/>
      <c r="N315" s="178"/>
      <c r="O315" s="178"/>
      <c r="P315" s="178"/>
      <c r="Q315" s="178"/>
      <c r="R315" s="178"/>
      <c r="S315" s="178"/>
      <c r="T315" s="179"/>
      <c r="AT315" s="180" t="s">
        <v>170</v>
      </c>
      <c r="AU315" s="180" t="s">
        <v>181</v>
      </c>
      <c r="AV315" s="13" t="s">
        <v>79</v>
      </c>
      <c r="AW315" s="13" t="s">
        <v>35</v>
      </c>
      <c r="AX315" s="13" t="s">
        <v>20</v>
      </c>
      <c r="AY315" s="180" t="s">
        <v>161</v>
      </c>
    </row>
    <row r="316" spans="2:65" s="1" customFormat="1" ht="22.5" customHeight="1" x14ac:dyDescent="0.3">
      <c r="B316" s="152"/>
      <c r="C316" s="153" t="s">
        <v>338</v>
      </c>
      <c r="D316" s="153" t="s">
        <v>163</v>
      </c>
      <c r="E316" s="154" t="s">
        <v>516</v>
      </c>
      <c r="F316" s="155" t="s">
        <v>517</v>
      </c>
      <c r="G316" s="156" t="s">
        <v>237</v>
      </c>
      <c r="H316" s="157">
        <v>128.565</v>
      </c>
      <c r="I316" s="158"/>
      <c r="J316" s="158">
        <f>ROUND(I316*H316,2)</f>
        <v>0</v>
      </c>
      <c r="K316" s="155" t="s">
        <v>167</v>
      </c>
      <c r="L316" s="32"/>
      <c r="M316" s="159" t="s">
        <v>3</v>
      </c>
      <c r="N316" s="160" t="s">
        <v>42</v>
      </c>
      <c r="O316" s="161">
        <v>0.214</v>
      </c>
      <c r="P316" s="161">
        <f>O316*H316</f>
        <v>27.512909999999998</v>
      </c>
      <c r="Q316" s="161">
        <v>0</v>
      </c>
      <c r="R316" s="161">
        <f>Q316*H316</f>
        <v>0</v>
      </c>
      <c r="S316" s="161">
        <v>0</v>
      </c>
      <c r="T316" s="162">
        <f>S316*H316</f>
        <v>0</v>
      </c>
      <c r="AR316" s="18" t="s">
        <v>168</v>
      </c>
      <c r="AT316" s="18" t="s">
        <v>163</v>
      </c>
      <c r="AU316" s="18" t="s">
        <v>181</v>
      </c>
      <c r="AY316" s="18" t="s">
        <v>161</v>
      </c>
      <c r="BE316" s="163">
        <f>IF(N316="základní",J316,0)</f>
        <v>0</v>
      </c>
      <c r="BF316" s="163">
        <f>IF(N316="snížená",J316,0)</f>
        <v>0</v>
      </c>
      <c r="BG316" s="163">
        <f>IF(N316="zákl. přenesená",J316,0)</f>
        <v>0</v>
      </c>
      <c r="BH316" s="163">
        <f>IF(N316="sníž. přenesená",J316,0)</f>
        <v>0</v>
      </c>
      <c r="BI316" s="163">
        <f>IF(N316="nulová",J316,0)</f>
        <v>0</v>
      </c>
      <c r="BJ316" s="18" t="s">
        <v>20</v>
      </c>
      <c r="BK316" s="163">
        <f>ROUND(I316*H316,2)</f>
        <v>0</v>
      </c>
      <c r="BL316" s="18" t="s">
        <v>168</v>
      </c>
      <c r="BM316" s="18" t="s">
        <v>518</v>
      </c>
    </row>
    <row r="317" spans="2:65" s="13" customFormat="1" x14ac:dyDescent="0.3">
      <c r="B317" s="172"/>
      <c r="D317" s="165" t="s">
        <v>170</v>
      </c>
      <c r="E317" s="180" t="s">
        <v>3</v>
      </c>
      <c r="F317" s="181" t="s">
        <v>519</v>
      </c>
      <c r="H317" s="182">
        <v>135.09299999999999</v>
      </c>
      <c r="L317" s="172"/>
      <c r="M317" s="177"/>
      <c r="N317" s="178"/>
      <c r="O317" s="178"/>
      <c r="P317" s="178"/>
      <c r="Q317" s="178"/>
      <c r="R317" s="178"/>
      <c r="S317" s="178"/>
      <c r="T317" s="179"/>
      <c r="AT317" s="180" t="s">
        <v>170</v>
      </c>
      <c r="AU317" s="180" t="s">
        <v>181</v>
      </c>
      <c r="AV317" s="13" t="s">
        <v>79</v>
      </c>
      <c r="AW317" s="13" t="s">
        <v>35</v>
      </c>
      <c r="AX317" s="13" t="s">
        <v>71</v>
      </c>
      <c r="AY317" s="180" t="s">
        <v>161</v>
      </c>
    </row>
    <row r="318" spans="2:65" s="13" customFormat="1" x14ac:dyDescent="0.3">
      <c r="B318" s="172"/>
      <c r="D318" s="173" t="s">
        <v>170</v>
      </c>
      <c r="E318" s="174" t="s">
        <v>3</v>
      </c>
      <c r="F318" s="175" t="s">
        <v>520</v>
      </c>
      <c r="H318" s="176">
        <v>-6.5279999999999996</v>
      </c>
      <c r="L318" s="172"/>
      <c r="M318" s="177"/>
      <c r="N318" s="178"/>
      <c r="O318" s="178"/>
      <c r="P318" s="178"/>
      <c r="Q318" s="178"/>
      <c r="R318" s="178"/>
      <c r="S318" s="178"/>
      <c r="T318" s="179"/>
      <c r="AT318" s="180" t="s">
        <v>170</v>
      </c>
      <c r="AU318" s="180" t="s">
        <v>181</v>
      </c>
      <c r="AV318" s="13" t="s">
        <v>79</v>
      </c>
      <c r="AW318" s="13" t="s">
        <v>35</v>
      </c>
      <c r="AX318" s="13" t="s">
        <v>71</v>
      </c>
      <c r="AY318" s="180" t="s">
        <v>161</v>
      </c>
    </row>
    <row r="319" spans="2:65" s="1" customFormat="1" ht="31.5" customHeight="1" x14ac:dyDescent="0.3">
      <c r="B319" s="152"/>
      <c r="C319" s="153" t="s">
        <v>381</v>
      </c>
      <c r="D319" s="153" t="s">
        <v>163</v>
      </c>
      <c r="E319" s="154" t="s">
        <v>521</v>
      </c>
      <c r="F319" s="155" t="s">
        <v>522</v>
      </c>
      <c r="G319" s="156" t="s">
        <v>166</v>
      </c>
      <c r="H319" s="157">
        <v>0.72799999999999998</v>
      </c>
      <c r="I319" s="158"/>
      <c r="J319" s="158">
        <f>ROUND(I319*H319,2)</f>
        <v>0</v>
      </c>
      <c r="K319" s="155" t="s">
        <v>167</v>
      </c>
      <c r="L319" s="32"/>
      <c r="M319" s="159" t="s">
        <v>3</v>
      </c>
      <c r="N319" s="160" t="s">
        <v>42</v>
      </c>
      <c r="O319" s="161">
        <v>7.476</v>
      </c>
      <c r="P319" s="161">
        <f>O319*H319</f>
        <v>5.4425280000000003</v>
      </c>
      <c r="Q319" s="161">
        <v>0</v>
      </c>
      <c r="R319" s="161">
        <f>Q319*H319</f>
        <v>0</v>
      </c>
      <c r="S319" s="161">
        <v>2.1</v>
      </c>
      <c r="T319" s="162">
        <f>S319*H319</f>
        <v>1.5287999999999999</v>
      </c>
      <c r="AR319" s="18" t="s">
        <v>168</v>
      </c>
      <c r="AT319" s="18" t="s">
        <v>163</v>
      </c>
      <c r="AU319" s="18" t="s">
        <v>181</v>
      </c>
      <c r="AY319" s="18" t="s">
        <v>161</v>
      </c>
      <c r="BE319" s="163">
        <f>IF(N319="základní",J319,0)</f>
        <v>0</v>
      </c>
      <c r="BF319" s="163">
        <f>IF(N319="snížená",J319,0)</f>
        <v>0</v>
      </c>
      <c r="BG319" s="163">
        <f>IF(N319="zákl. přenesená",J319,0)</f>
        <v>0</v>
      </c>
      <c r="BH319" s="163">
        <f>IF(N319="sníž. přenesená",J319,0)</f>
        <v>0</v>
      </c>
      <c r="BI319" s="163">
        <f>IF(N319="nulová",J319,0)</f>
        <v>0</v>
      </c>
      <c r="BJ319" s="18" t="s">
        <v>20</v>
      </c>
      <c r="BK319" s="163">
        <f>ROUND(I319*H319,2)</f>
        <v>0</v>
      </c>
      <c r="BL319" s="18" t="s">
        <v>168</v>
      </c>
      <c r="BM319" s="18" t="s">
        <v>523</v>
      </c>
    </row>
    <row r="320" spans="2:65" s="12" customFormat="1" x14ac:dyDescent="0.3">
      <c r="B320" s="164"/>
      <c r="D320" s="165" t="s">
        <v>170</v>
      </c>
      <c r="E320" s="166" t="s">
        <v>3</v>
      </c>
      <c r="F320" s="167" t="s">
        <v>524</v>
      </c>
      <c r="H320" s="168" t="s">
        <v>3</v>
      </c>
      <c r="L320" s="164"/>
      <c r="M320" s="169"/>
      <c r="N320" s="170"/>
      <c r="O320" s="170"/>
      <c r="P320" s="170"/>
      <c r="Q320" s="170"/>
      <c r="R320" s="170"/>
      <c r="S320" s="170"/>
      <c r="T320" s="171"/>
      <c r="AT320" s="168" t="s">
        <v>170</v>
      </c>
      <c r="AU320" s="168" t="s">
        <v>181</v>
      </c>
      <c r="AV320" s="12" t="s">
        <v>20</v>
      </c>
      <c r="AW320" s="12" t="s">
        <v>35</v>
      </c>
      <c r="AX320" s="12" t="s">
        <v>71</v>
      </c>
      <c r="AY320" s="168" t="s">
        <v>161</v>
      </c>
    </row>
    <row r="321" spans="2:65" s="13" customFormat="1" x14ac:dyDescent="0.3">
      <c r="B321" s="172"/>
      <c r="D321" s="173" t="s">
        <v>170</v>
      </c>
      <c r="E321" s="174" t="s">
        <v>3</v>
      </c>
      <c r="F321" s="175" t="s">
        <v>525</v>
      </c>
      <c r="H321" s="176">
        <v>0.72799999999999998</v>
      </c>
      <c r="L321" s="172"/>
      <c r="M321" s="177"/>
      <c r="N321" s="178"/>
      <c r="O321" s="178"/>
      <c r="P321" s="178"/>
      <c r="Q321" s="178"/>
      <c r="R321" s="178"/>
      <c r="S321" s="178"/>
      <c r="T321" s="179"/>
      <c r="AT321" s="180" t="s">
        <v>170</v>
      </c>
      <c r="AU321" s="180" t="s">
        <v>181</v>
      </c>
      <c r="AV321" s="13" t="s">
        <v>79</v>
      </c>
      <c r="AW321" s="13" t="s">
        <v>35</v>
      </c>
      <c r="AX321" s="13" t="s">
        <v>71</v>
      </c>
      <c r="AY321" s="180" t="s">
        <v>161</v>
      </c>
    </row>
    <row r="322" spans="2:65" s="1" customFormat="1" ht="31.5" customHeight="1" x14ac:dyDescent="0.3">
      <c r="B322" s="152"/>
      <c r="C322" s="153" t="s">
        <v>397</v>
      </c>
      <c r="D322" s="153" t="s">
        <v>163</v>
      </c>
      <c r="E322" s="154" t="s">
        <v>526</v>
      </c>
      <c r="F322" s="155" t="s">
        <v>527</v>
      </c>
      <c r="G322" s="156" t="s">
        <v>166</v>
      </c>
      <c r="H322" s="157">
        <v>1.58</v>
      </c>
      <c r="I322" s="158"/>
      <c r="J322" s="158">
        <f>ROUND(I322*H322,2)</f>
        <v>0</v>
      </c>
      <c r="K322" s="155" t="s">
        <v>167</v>
      </c>
      <c r="L322" s="32"/>
      <c r="M322" s="159" t="s">
        <v>3</v>
      </c>
      <c r="N322" s="160" t="s">
        <v>42</v>
      </c>
      <c r="O322" s="161">
        <v>7.1950000000000003</v>
      </c>
      <c r="P322" s="161">
        <f>O322*H322</f>
        <v>11.3681</v>
      </c>
      <c r="Q322" s="161">
        <v>0</v>
      </c>
      <c r="R322" s="161">
        <f>Q322*H322</f>
        <v>0</v>
      </c>
      <c r="S322" s="161">
        <v>2.2000000000000002</v>
      </c>
      <c r="T322" s="162">
        <f>S322*H322</f>
        <v>3.4760000000000004</v>
      </c>
      <c r="AR322" s="18" t="s">
        <v>168</v>
      </c>
      <c r="AT322" s="18" t="s">
        <v>163</v>
      </c>
      <c r="AU322" s="18" t="s">
        <v>181</v>
      </c>
      <c r="AY322" s="18" t="s">
        <v>161</v>
      </c>
      <c r="BE322" s="163">
        <f>IF(N322="základní",J322,0)</f>
        <v>0</v>
      </c>
      <c r="BF322" s="163">
        <f>IF(N322="snížená",J322,0)</f>
        <v>0</v>
      </c>
      <c r="BG322" s="163">
        <f>IF(N322="zákl. přenesená",J322,0)</f>
        <v>0</v>
      </c>
      <c r="BH322" s="163">
        <f>IF(N322="sníž. přenesená",J322,0)</f>
        <v>0</v>
      </c>
      <c r="BI322" s="163">
        <f>IF(N322="nulová",J322,0)</f>
        <v>0</v>
      </c>
      <c r="BJ322" s="18" t="s">
        <v>20</v>
      </c>
      <c r="BK322" s="163">
        <f>ROUND(I322*H322,2)</f>
        <v>0</v>
      </c>
      <c r="BL322" s="18" t="s">
        <v>168</v>
      </c>
      <c r="BM322" s="18" t="s">
        <v>528</v>
      </c>
    </row>
    <row r="323" spans="2:65" s="12" customFormat="1" x14ac:dyDescent="0.3">
      <c r="B323" s="164"/>
      <c r="D323" s="165" t="s">
        <v>170</v>
      </c>
      <c r="E323" s="166" t="s">
        <v>3</v>
      </c>
      <c r="F323" s="167" t="s">
        <v>529</v>
      </c>
      <c r="H323" s="168" t="s">
        <v>3</v>
      </c>
      <c r="L323" s="164"/>
      <c r="M323" s="169"/>
      <c r="N323" s="170"/>
      <c r="O323" s="170"/>
      <c r="P323" s="170"/>
      <c r="Q323" s="170"/>
      <c r="R323" s="170"/>
      <c r="S323" s="170"/>
      <c r="T323" s="171"/>
      <c r="AT323" s="168" t="s">
        <v>170</v>
      </c>
      <c r="AU323" s="168" t="s">
        <v>181</v>
      </c>
      <c r="AV323" s="12" t="s">
        <v>20</v>
      </c>
      <c r="AW323" s="12" t="s">
        <v>35</v>
      </c>
      <c r="AX323" s="12" t="s">
        <v>71</v>
      </c>
      <c r="AY323" s="168" t="s">
        <v>161</v>
      </c>
    </row>
    <row r="324" spans="2:65" s="13" customFormat="1" x14ac:dyDescent="0.3">
      <c r="B324" s="172"/>
      <c r="D324" s="165" t="s">
        <v>170</v>
      </c>
      <c r="E324" s="180" t="s">
        <v>3</v>
      </c>
      <c r="F324" s="181" t="s">
        <v>530</v>
      </c>
      <c r="H324" s="182">
        <v>1.04</v>
      </c>
      <c r="L324" s="172"/>
      <c r="M324" s="177"/>
      <c r="N324" s="178"/>
      <c r="O324" s="178"/>
      <c r="P324" s="178"/>
      <c r="Q324" s="178"/>
      <c r="R324" s="178"/>
      <c r="S324" s="178"/>
      <c r="T324" s="179"/>
      <c r="AT324" s="180" t="s">
        <v>170</v>
      </c>
      <c r="AU324" s="180" t="s">
        <v>181</v>
      </c>
      <c r="AV324" s="13" t="s">
        <v>79</v>
      </c>
      <c r="AW324" s="13" t="s">
        <v>35</v>
      </c>
      <c r="AX324" s="13" t="s">
        <v>71</v>
      </c>
      <c r="AY324" s="180" t="s">
        <v>161</v>
      </c>
    </row>
    <row r="325" spans="2:65" s="12" customFormat="1" x14ac:dyDescent="0.3">
      <c r="B325" s="164"/>
      <c r="D325" s="165" t="s">
        <v>170</v>
      </c>
      <c r="E325" s="166" t="s">
        <v>3</v>
      </c>
      <c r="F325" s="167" t="s">
        <v>531</v>
      </c>
      <c r="H325" s="168" t="s">
        <v>3</v>
      </c>
      <c r="L325" s="164"/>
      <c r="M325" s="169"/>
      <c r="N325" s="170"/>
      <c r="O325" s="170"/>
      <c r="P325" s="170"/>
      <c r="Q325" s="170"/>
      <c r="R325" s="170"/>
      <c r="S325" s="170"/>
      <c r="T325" s="171"/>
      <c r="AT325" s="168" t="s">
        <v>170</v>
      </c>
      <c r="AU325" s="168" t="s">
        <v>181</v>
      </c>
      <c r="AV325" s="12" t="s">
        <v>20</v>
      </c>
      <c r="AW325" s="12" t="s">
        <v>35</v>
      </c>
      <c r="AX325" s="12" t="s">
        <v>71</v>
      </c>
      <c r="AY325" s="168" t="s">
        <v>161</v>
      </c>
    </row>
    <row r="326" spans="2:65" s="13" customFormat="1" x14ac:dyDescent="0.3">
      <c r="B326" s="172"/>
      <c r="D326" s="165" t="s">
        <v>170</v>
      </c>
      <c r="E326" s="180" t="s">
        <v>3</v>
      </c>
      <c r="F326" s="181" t="s">
        <v>532</v>
      </c>
      <c r="H326" s="182">
        <v>0.09</v>
      </c>
      <c r="L326" s="172"/>
      <c r="M326" s="177"/>
      <c r="N326" s="178"/>
      <c r="O326" s="178"/>
      <c r="P326" s="178"/>
      <c r="Q326" s="178"/>
      <c r="R326" s="178"/>
      <c r="S326" s="178"/>
      <c r="T326" s="179"/>
      <c r="AT326" s="180" t="s">
        <v>170</v>
      </c>
      <c r="AU326" s="180" t="s">
        <v>181</v>
      </c>
      <c r="AV326" s="13" t="s">
        <v>79</v>
      </c>
      <c r="AW326" s="13" t="s">
        <v>35</v>
      </c>
      <c r="AX326" s="13" t="s">
        <v>71</v>
      </c>
      <c r="AY326" s="180" t="s">
        <v>161</v>
      </c>
    </row>
    <row r="327" spans="2:65" s="12" customFormat="1" x14ac:dyDescent="0.3">
      <c r="B327" s="164"/>
      <c r="D327" s="165" t="s">
        <v>170</v>
      </c>
      <c r="E327" s="166" t="s">
        <v>3</v>
      </c>
      <c r="F327" s="167" t="s">
        <v>190</v>
      </c>
      <c r="H327" s="168" t="s">
        <v>3</v>
      </c>
      <c r="L327" s="164"/>
      <c r="M327" s="169"/>
      <c r="N327" s="170"/>
      <c r="O327" s="170"/>
      <c r="P327" s="170"/>
      <c r="Q327" s="170"/>
      <c r="R327" s="170"/>
      <c r="S327" s="170"/>
      <c r="T327" s="171"/>
      <c r="AT327" s="168" t="s">
        <v>170</v>
      </c>
      <c r="AU327" s="168" t="s">
        <v>181</v>
      </c>
      <c r="AV327" s="12" t="s">
        <v>20</v>
      </c>
      <c r="AW327" s="12" t="s">
        <v>35</v>
      </c>
      <c r="AX327" s="12" t="s">
        <v>71</v>
      </c>
      <c r="AY327" s="168" t="s">
        <v>161</v>
      </c>
    </row>
    <row r="328" spans="2:65" s="13" customFormat="1" x14ac:dyDescent="0.3">
      <c r="B328" s="172"/>
      <c r="D328" s="173" t="s">
        <v>170</v>
      </c>
      <c r="E328" s="174" t="s">
        <v>3</v>
      </c>
      <c r="F328" s="175" t="s">
        <v>533</v>
      </c>
      <c r="H328" s="176">
        <v>0.45</v>
      </c>
      <c r="L328" s="172"/>
      <c r="M328" s="177"/>
      <c r="N328" s="178"/>
      <c r="O328" s="178"/>
      <c r="P328" s="178"/>
      <c r="Q328" s="178"/>
      <c r="R328" s="178"/>
      <c r="S328" s="178"/>
      <c r="T328" s="179"/>
      <c r="AT328" s="180" t="s">
        <v>170</v>
      </c>
      <c r="AU328" s="180" t="s">
        <v>181</v>
      </c>
      <c r="AV328" s="13" t="s">
        <v>79</v>
      </c>
      <c r="AW328" s="13" t="s">
        <v>35</v>
      </c>
      <c r="AX328" s="13" t="s">
        <v>71</v>
      </c>
      <c r="AY328" s="180" t="s">
        <v>161</v>
      </c>
    </row>
    <row r="329" spans="2:65" s="1" customFormat="1" ht="31.5" customHeight="1" x14ac:dyDescent="0.3">
      <c r="B329" s="152"/>
      <c r="C329" s="153" t="s">
        <v>534</v>
      </c>
      <c r="D329" s="153" t="s">
        <v>163</v>
      </c>
      <c r="E329" s="154" t="s">
        <v>535</v>
      </c>
      <c r="F329" s="155" t="s">
        <v>536</v>
      </c>
      <c r="G329" s="156" t="s">
        <v>166</v>
      </c>
      <c r="H329" s="157">
        <v>1.58</v>
      </c>
      <c r="I329" s="158"/>
      <c r="J329" s="158">
        <f>ROUND(I329*H329,2)</f>
        <v>0</v>
      </c>
      <c r="K329" s="155" t="s">
        <v>167</v>
      </c>
      <c r="L329" s="32"/>
      <c r="M329" s="159" t="s">
        <v>3</v>
      </c>
      <c r="N329" s="160" t="s">
        <v>42</v>
      </c>
      <c r="O329" s="161">
        <v>4.8280000000000003</v>
      </c>
      <c r="P329" s="161">
        <f>O329*H329</f>
        <v>7.6282400000000008</v>
      </c>
      <c r="Q329" s="161">
        <v>0</v>
      </c>
      <c r="R329" s="161">
        <f>Q329*H329</f>
        <v>0</v>
      </c>
      <c r="S329" s="161">
        <v>4.3999999999999997E-2</v>
      </c>
      <c r="T329" s="162">
        <f>S329*H329</f>
        <v>6.9519999999999998E-2</v>
      </c>
      <c r="AR329" s="18" t="s">
        <v>168</v>
      </c>
      <c r="AT329" s="18" t="s">
        <v>163</v>
      </c>
      <c r="AU329" s="18" t="s">
        <v>181</v>
      </c>
      <c r="AY329" s="18" t="s">
        <v>161</v>
      </c>
      <c r="BE329" s="163">
        <f>IF(N329="základní",J329,0)</f>
        <v>0</v>
      </c>
      <c r="BF329" s="163">
        <f>IF(N329="snížená",J329,0)</f>
        <v>0</v>
      </c>
      <c r="BG329" s="163">
        <f>IF(N329="zákl. přenesená",J329,0)</f>
        <v>0</v>
      </c>
      <c r="BH329" s="163">
        <f>IF(N329="sníž. přenesená",J329,0)</f>
        <v>0</v>
      </c>
      <c r="BI329" s="163">
        <f>IF(N329="nulová",J329,0)</f>
        <v>0</v>
      </c>
      <c r="BJ329" s="18" t="s">
        <v>20</v>
      </c>
      <c r="BK329" s="163">
        <f>ROUND(I329*H329,2)</f>
        <v>0</v>
      </c>
      <c r="BL329" s="18" t="s">
        <v>168</v>
      </c>
      <c r="BM329" s="18" t="s">
        <v>537</v>
      </c>
    </row>
    <row r="330" spans="2:65" s="1" customFormat="1" ht="31.5" customHeight="1" x14ac:dyDescent="0.3">
      <c r="B330" s="152"/>
      <c r="C330" s="153" t="s">
        <v>538</v>
      </c>
      <c r="D330" s="153" t="s">
        <v>163</v>
      </c>
      <c r="E330" s="154" t="s">
        <v>539</v>
      </c>
      <c r="F330" s="155" t="s">
        <v>540</v>
      </c>
      <c r="G330" s="156" t="s">
        <v>166</v>
      </c>
      <c r="H330" s="157">
        <v>0.45</v>
      </c>
      <c r="I330" s="158"/>
      <c r="J330" s="158">
        <f>ROUND(I330*H330,2)</f>
        <v>0</v>
      </c>
      <c r="K330" s="155" t="s">
        <v>167</v>
      </c>
      <c r="L330" s="32"/>
      <c r="M330" s="159" t="s">
        <v>3</v>
      </c>
      <c r="N330" s="160" t="s">
        <v>42</v>
      </c>
      <c r="O330" s="161">
        <v>5.867</v>
      </c>
      <c r="P330" s="161">
        <f>O330*H330</f>
        <v>2.6401500000000002</v>
      </c>
      <c r="Q330" s="161">
        <v>0</v>
      </c>
      <c r="R330" s="161">
        <f>Q330*H330</f>
        <v>0</v>
      </c>
      <c r="S330" s="161">
        <v>2.2000000000000002</v>
      </c>
      <c r="T330" s="162">
        <f>S330*H330</f>
        <v>0.9900000000000001</v>
      </c>
      <c r="AR330" s="18" t="s">
        <v>168</v>
      </c>
      <c r="AT330" s="18" t="s">
        <v>163</v>
      </c>
      <c r="AU330" s="18" t="s">
        <v>181</v>
      </c>
      <c r="AY330" s="18" t="s">
        <v>161</v>
      </c>
      <c r="BE330" s="163">
        <f>IF(N330="základní",J330,0)</f>
        <v>0</v>
      </c>
      <c r="BF330" s="163">
        <f>IF(N330="snížená",J330,0)</f>
        <v>0</v>
      </c>
      <c r="BG330" s="163">
        <f>IF(N330="zákl. přenesená",J330,0)</f>
        <v>0</v>
      </c>
      <c r="BH330" s="163">
        <f>IF(N330="sníž. přenesená",J330,0)</f>
        <v>0</v>
      </c>
      <c r="BI330" s="163">
        <f>IF(N330="nulová",J330,0)</f>
        <v>0</v>
      </c>
      <c r="BJ330" s="18" t="s">
        <v>20</v>
      </c>
      <c r="BK330" s="163">
        <f>ROUND(I330*H330,2)</f>
        <v>0</v>
      </c>
      <c r="BL330" s="18" t="s">
        <v>168</v>
      </c>
      <c r="BM330" s="18" t="s">
        <v>541</v>
      </c>
    </row>
    <row r="331" spans="2:65" s="12" customFormat="1" x14ac:dyDescent="0.3">
      <c r="B331" s="164"/>
      <c r="D331" s="165" t="s">
        <v>170</v>
      </c>
      <c r="E331" s="166" t="s">
        <v>3</v>
      </c>
      <c r="F331" s="167" t="s">
        <v>542</v>
      </c>
      <c r="H331" s="168" t="s">
        <v>3</v>
      </c>
      <c r="L331" s="164"/>
      <c r="M331" s="169"/>
      <c r="N331" s="170"/>
      <c r="O331" s="170"/>
      <c r="P331" s="170"/>
      <c r="Q331" s="170"/>
      <c r="R331" s="170"/>
      <c r="S331" s="170"/>
      <c r="T331" s="171"/>
      <c r="AT331" s="168" t="s">
        <v>170</v>
      </c>
      <c r="AU331" s="168" t="s">
        <v>181</v>
      </c>
      <c r="AV331" s="12" t="s">
        <v>20</v>
      </c>
      <c r="AW331" s="12" t="s">
        <v>35</v>
      </c>
      <c r="AX331" s="12" t="s">
        <v>71</v>
      </c>
      <c r="AY331" s="168" t="s">
        <v>161</v>
      </c>
    </row>
    <row r="332" spans="2:65" s="13" customFormat="1" x14ac:dyDescent="0.3">
      <c r="B332" s="172"/>
      <c r="D332" s="173" t="s">
        <v>170</v>
      </c>
      <c r="E332" s="174" t="s">
        <v>3</v>
      </c>
      <c r="F332" s="175" t="s">
        <v>412</v>
      </c>
      <c r="H332" s="176">
        <v>0.45</v>
      </c>
      <c r="L332" s="172"/>
      <c r="M332" s="177"/>
      <c r="N332" s="178"/>
      <c r="O332" s="178"/>
      <c r="P332" s="178"/>
      <c r="Q332" s="178"/>
      <c r="R332" s="178"/>
      <c r="S332" s="178"/>
      <c r="T332" s="179"/>
      <c r="AT332" s="180" t="s">
        <v>170</v>
      </c>
      <c r="AU332" s="180" t="s">
        <v>181</v>
      </c>
      <c r="AV332" s="13" t="s">
        <v>79</v>
      </c>
      <c r="AW332" s="13" t="s">
        <v>35</v>
      </c>
      <c r="AX332" s="13" t="s">
        <v>20</v>
      </c>
      <c r="AY332" s="180" t="s">
        <v>161</v>
      </c>
    </row>
    <row r="333" spans="2:65" s="1" customFormat="1" ht="31.5" customHeight="1" x14ac:dyDescent="0.3">
      <c r="B333" s="152"/>
      <c r="C333" s="153" t="s">
        <v>543</v>
      </c>
      <c r="D333" s="153" t="s">
        <v>163</v>
      </c>
      <c r="E333" s="154" t="s">
        <v>544</v>
      </c>
      <c r="F333" s="155" t="s">
        <v>545</v>
      </c>
      <c r="G333" s="156" t="s">
        <v>166</v>
      </c>
      <c r="H333" s="157">
        <v>0.45</v>
      </c>
      <c r="I333" s="158"/>
      <c r="J333" s="158">
        <f>ROUND(I333*H333,2)</f>
        <v>0</v>
      </c>
      <c r="K333" s="155" t="s">
        <v>167</v>
      </c>
      <c r="L333" s="32"/>
      <c r="M333" s="159" t="s">
        <v>3</v>
      </c>
      <c r="N333" s="160" t="s">
        <v>42</v>
      </c>
      <c r="O333" s="161">
        <v>4.0289999999999999</v>
      </c>
      <c r="P333" s="161">
        <f>O333*H333</f>
        <v>1.8130500000000001</v>
      </c>
      <c r="Q333" s="161">
        <v>0</v>
      </c>
      <c r="R333" s="161">
        <f>Q333*H333</f>
        <v>0</v>
      </c>
      <c r="S333" s="161">
        <v>2.9000000000000001E-2</v>
      </c>
      <c r="T333" s="162">
        <f>S333*H333</f>
        <v>1.3050000000000001E-2</v>
      </c>
      <c r="AR333" s="18" t="s">
        <v>168</v>
      </c>
      <c r="AT333" s="18" t="s">
        <v>163</v>
      </c>
      <c r="AU333" s="18" t="s">
        <v>181</v>
      </c>
      <c r="AY333" s="18" t="s">
        <v>161</v>
      </c>
      <c r="BE333" s="163">
        <f>IF(N333="základní",J333,0)</f>
        <v>0</v>
      </c>
      <c r="BF333" s="163">
        <f>IF(N333="snížená",J333,0)</f>
        <v>0</v>
      </c>
      <c r="BG333" s="163">
        <f>IF(N333="zákl. přenesená",J333,0)</f>
        <v>0</v>
      </c>
      <c r="BH333" s="163">
        <f>IF(N333="sníž. přenesená",J333,0)</f>
        <v>0</v>
      </c>
      <c r="BI333" s="163">
        <f>IF(N333="nulová",J333,0)</f>
        <v>0</v>
      </c>
      <c r="BJ333" s="18" t="s">
        <v>20</v>
      </c>
      <c r="BK333" s="163">
        <f>ROUND(I333*H333,2)</f>
        <v>0</v>
      </c>
      <c r="BL333" s="18" t="s">
        <v>168</v>
      </c>
      <c r="BM333" s="18" t="s">
        <v>546</v>
      </c>
    </row>
    <row r="334" spans="2:65" s="1" customFormat="1" ht="31.5" customHeight="1" x14ac:dyDescent="0.3">
      <c r="B334" s="152"/>
      <c r="C334" s="153" t="s">
        <v>547</v>
      </c>
      <c r="D334" s="153" t="s">
        <v>163</v>
      </c>
      <c r="E334" s="154" t="s">
        <v>548</v>
      </c>
      <c r="F334" s="155" t="s">
        <v>549</v>
      </c>
      <c r="G334" s="156" t="s">
        <v>247</v>
      </c>
      <c r="H334" s="157">
        <v>5.85</v>
      </c>
      <c r="I334" s="158"/>
      <c r="J334" s="158">
        <f>ROUND(I334*H334,2)</f>
        <v>0</v>
      </c>
      <c r="K334" s="155" t="s">
        <v>167</v>
      </c>
      <c r="L334" s="32"/>
      <c r="M334" s="159" t="s">
        <v>3</v>
      </c>
      <c r="N334" s="160" t="s">
        <v>42</v>
      </c>
      <c r="O334" s="161">
        <v>0.71699999999999997</v>
      </c>
      <c r="P334" s="161">
        <f>O334*H334</f>
        <v>4.1944499999999998</v>
      </c>
      <c r="Q334" s="161">
        <v>0</v>
      </c>
      <c r="R334" s="161">
        <f>Q334*H334</f>
        <v>0</v>
      </c>
      <c r="S334" s="161">
        <v>2.1999999999999999E-2</v>
      </c>
      <c r="T334" s="162">
        <f>S334*H334</f>
        <v>0.12869999999999998</v>
      </c>
      <c r="AR334" s="18" t="s">
        <v>168</v>
      </c>
      <c r="AT334" s="18" t="s">
        <v>163</v>
      </c>
      <c r="AU334" s="18" t="s">
        <v>181</v>
      </c>
      <c r="AY334" s="18" t="s">
        <v>161</v>
      </c>
      <c r="BE334" s="163">
        <f>IF(N334="základní",J334,0)</f>
        <v>0</v>
      </c>
      <c r="BF334" s="163">
        <f>IF(N334="snížená",J334,0)</f>
        <v>0</v>
      </c>
      <c r="BG334" s="163">
        <f>IF(N334="zákl. přenesená",J334,0)</f>
        <v>0</v>
      </c>
      <c r="BH334" s="163">
        <f>IF(N334="sníž. přenesená",J334,0)</f>
        <v>0</v>
      </c>
      <c r="BI334" s="163">
        <f>IF(N334="nulová",J334,0)</f>
        <v>0</v>
      </c>
      <c r="BJ334" s="18" t="s">
        <v>20</v>
      </c>
      <c r="BK334" s="163">
        <f>ROUND(I334*H334,2)</f>
        <v>0</v>
      </c>
      <c r="BL334" s="18" t="s">
        <v>168</v>
      </c>
      <c r="BM334" s="18" t="s">
        <v>550</v>
      </c>
    </row>
    <row r="335" spans="2:65" s="12" customFormat="1" x14ac:dyDescent="0.3">
      <c r="B335" s="164"/>
      <c r="D335" s="165" t="s">
        <v>170</v>
      </c>
      <c r="E335" s="166" t="s">
        <v>3</v>
      </c>
      <c r="F335" s="167" t="s">
        <v>551</v>
      </c>
      <c r="H335" s="168" t="s">
        <v>3</v>
      </c>
      <c r="L335" s="164"/>
      <c r="M335" s="169"/>
      <c r="N335" s="170"/>
      <c r="O335" s="170"/>
      <c r="P335" s="170"/>
      <c r="Q335" s="170"/>
      <c r="R335" s="170"/>
      <c r="S335" s="170"/>
      <c r="T335" s="171"/>
      <c r="AT335" s="168" t="s">
        <v>170</v>
      </c>
      <c r="AU335" s="168" t="s">
        <v>181</v>
      </c>
      <c r="AV335" s="12" t="s">
        <v>20</v>
      </c>
      <c r="AW335" s="12" t="s">
        <v>35</v>
      </c>
      <c r="AX335" s="12" t="s">
        <v>71</v>
      </c>
      <c r="AY335" s="168" t="s">
        <v>161</v>
      </c>
    </row>
    <row r="336" spans="2:65" s="13" customFormat="1" x14ac:dyDescent="0.3">
      <c r="B336" s="172"/>
      <c r="D336" s="173" t="s">
        <v>170</v>
      </c>
      <c r="E336" s="174" t="s">
        <v>3</v>
      </c>
      <c r="F336" s="175" t="s">
        <v>552</v>
      </c>
      <c r="H336" s="176">
        <v>5.85</v>
      </c>
      <c r="L336" s="172"/>
      <c r="M336" s="177"/>
      <c r="N336" s="178"/>
      <c r="O336" s="178"/>
      <c r="P336" s="178"/>
      <c r="Q336" s="178"/>
      <c r="R336" s="178"/>
      <c r="S336" s="178"/>
      <c r="T336" s="179"/>
      <c r="AT336" s="180" t="s">
        <v>170</v>
      </c>
      <c r="AU336" s="180" t="s">
        <v>181</v>
      </c>
      <c r="AV336" s="13" t="s">
        <v>79</v>
      </c>
      <c r="AW336" s="13" t="s">
        <v>35</v>
      </c>
      <c r="AX336" s="13" t="s">
        <v>20</v>
      </c>
      <c r="AY336" s="180" t="s">
        <v>161</v>
      </c>
    </row>
    <row r="337" spans="2:65" s="1" customFormat="1" ht="22.5" customHeight="1" x14ac:dyDescent="0.3">
      <c r="B337" s="152"/>
      <c r="C337" s="153" t="s">
        <v>553</v>
      </c>
      <c r="D337" s="153" t="s">
        <v>163</v>
      </c>
      <c r="E337" s="154" t="s">
        <v>554</v>
      </c>
      <c r="F337" s="155" t="s">
        <v>555</v>
      </c>
      <c r="G337" s="156" t="s">
        <v>237</v>
      </c>
      <c r="H337" s="157">
        <v>60.918999999999997</v>
      </c>
      <c r="I337" s="158"/>
      <c r="J337" s="158">
        <f>ROUND(I337*H337,2)</f>
        <v>0</v>
      </c>
      <c r="K337" s="155" t="s">
        <v>167</v>
      </c>
      <c r="L337" s="32"/>
      <c r="M337" s="159" t="s">
        <v>3</v>
      </c>
      <c r="N337" s="160" t="s">
        <v>42</v>
      </c>
      <c r="O337" s="161">
        <v>0.30599999999999999</v>
      </c>
      <c r="P337" s="161">
        <f>O337*H337</f>
        <v>18.641213999999998</v>
      </c>
      <c r="Q337" s="161">
        <v>0</v>
      </c>
      <c r="R337" s="161">
        <f>Q337*H337</f>
        <v>0</v>
      </c>
      <c r="S337" s="161">
        <v>0</v>
      </c>
      <c r="T337" s="162">
        <f>S337*H337</f>
        <v>0</v>
      </c>
      <c r="AR337" s="18" t="s">
        <v>168</v>
      </c>
      <c r="AT337" s="18" t="s">
        <v>163</v>
      </c>
      <c r="AU337" s="18" t="s">
        <v>181</v>
      </c>
      <c r="AY337" s="18" t="s">
        <v>161</v>
      </c>
      <c r="BE337" s="163">
        <f>IF(N337="základní",J337,0)</f>
        <v>0</v>
      </c>
      <c r="BF337" s="163">
        <f>IF(N337="snížená",J337,0)</f>
        <v>0</v>
      </c>
      <c r="BG337" s="163">
        <f>IF(N337="zákl. přenesená",J337,0)</f>
        <v>0</v>
      </c>
      <c r="BH337" s="163">
        <f>IF(N337="sníž. přenesená",J337,0)</f>
        <v>0</v>
      </c>
      <c r="BI337" s="163">
        <f>IF(N337="nulová",J337,0)</f>
        <v>0</v>
      </c>
      <c r="BJ337" s="18" t="s">
        <v>20</v>
      </c>
      <c r="BK337" s="163">
        <f>ROUND(I337*H337,2)</f>
        <v>0</v>
      </c>
      <c r="BL337" s="18" t="s">
        <v>168</v>
      </c>
      <c r="BM337" s="18" t="s">
        <v>556</v>
      </c>
    </row>
    <row r="338" spans="2:65" s="13" customFormat="1" x14ac:dyDescent="0.3">
      <c r="B338" s="172"/>
      <c r="D338" s="173" t="s">
        <v>170</v>
      </c>
      <c r="E338" s="174" t="s">
        <v>3</v>
      </c>
      <c r="F338" s="175" t="s">
        <v>438</v>
      </c>
      <c r="H338" s="176">
        <v>60.918999999999997</v>
      </c>
      <c r="L338" s="172"/>
      <c r="M338" s="177"/>
      <c r="N338" s="178"/>
      <c r="O338" s="178"/>
      <c r="P338" s="178"/>
      <c r="Q338" s="178"/>
      <c r="R338" s="178"/>
      <c r="S338" s="178"/>
      <c r="T338" s="179"/>
      <c r="AT338" s="180" t="s">
        <v>170</v>
      </c>
      <c r="AU338" s="180" t="s">
        <v>181</v>
      </c>
      <c r="AV338" s="13" t="s">
        <v>79</v>
      </c>
      <c r="AW338" s="13" t="s">
        <v>35</v>
      </c>
      <c r="AX338" s="13" t="s">
        <v>71</v>
      </c>
      <c r="AY338" s="180" t="s">
        <v>161</v>
      </c>
    </row>
    <row r="339" spans="2:65" s="1" customFormat="1" ht="22.5" customHeight="1" x14ac:dyDescent="0.3">
      <c r="B339" s="152"/>
      <c r="C339" s="153" t="s">
        <v>557</v>
      </c>
      <c r="D339" s="153" t="s">
        <v>163</v>
      </c>
      <c r="E339" s="154" t="s">
        <v>558</v>
      </c>
      <c r="F339" s="155" t="s">
        <v>559</v>
      </c>
      <c r="G339" s="156" t="s">
        <v>166</v>
      </c>
      <c r="H339" s="157">
        <v>0.187</v>
      </c>
      <c r="I339" s="158"/>
      <c r="J339" s="158">
        <f>ROUND(I339*H339,2)</f>
        <v>0</v>
      </c>
      <c r="K339" s="155" t="s">
        <v>167</v>
      </c>
      <c r="L339" s="32"/>
      <c r="M339" s="159" t="s">
        <v>3</v>
      </c>
      <c r="N339" s="160" t="s">
        <v>42</v>
      </c>
      <c r="O339" s="161">
        <v>5.016</v>
      </c>
      <c r="P339" s="161">
        <f>O339*H339</f>
        <v>0.93799200000000005</v>
      </c>
      <c r="Q339" s="161">
        <v>0</v>
      </c>
      <c r="R339" s="161">
        <f>Q339*H339</f>
        <v>0</v>
      </c>
      <c r="S339" s="161">
        <v>1.8</v>
      </c>
      <c r="T339" s="162">
        <f>S339*H339</f>
        <v>0.33660000000000001</v>
      </c>
      <c r="AR339" s="18" t="s">
        <v>168</v>
      </c>
      <c r="AT339" s="18" t="s">
        <v>163</v>
      </c>
      <c r="AU339" s="18" t="s">
        <v>181</v>
      </c>
      <c r="AY339" s="18" t="s">
        <v>161</v>
      </c>
      <c r="BE339" s="163">
        <f>IF(N339="základní",J339,0)</f>
        <v>0</v>
      </c>
      <c r="BF339" s="163">
        <f>IF(N339="snížená",J339,0)</f>
        <v>0</v>
      </c>
      <c r="BG339" s="163">
        <f>IF(N339="zákl. přenesená",J339,0)</f>
        <v>0</v>
      </c>
      <c r="BH339" s="163">
        <f>IF(N339="sníž. přenesená",J339,0)</f>
        <v>0</v>
      </c>
      <c r="BI339" s="163">
        <f>IF(N339="nulová",J339,0)</f>
        <v>0</v>
      </c>
      <c r="BJ339" s="18" t="s">
        <v>20</v>
      </c>
      <c r="BK339" s="163">
        <f>ROUND(I339*H339,2)</f>
        <v>0</v>
      </c>
      <c r="BL339" s="18" t="s">
        <v>168</v>
      </c>
      <c r="BM339" s="18" t="s">
        <v>560</v>
      </c>
    </row>
    <row r="340" spans="2:65" s="12" customFormat="1" x14ac:dyDescent="0.3">
      <c r="B340" s="164"/>
      <c r="D340" s="165" t="s">
        <v>170</v>
      </c>
      <c r="E340" s="166" t="s">
        <v>3</v>
      </c>
      <c r="F340" s="167" t="s">
        <v>561</v>
      </c>
      <c r="H340" s="168" t="s">
        <v>3</v>
      </c>
      <c r="L340" s="164"/>
      <c r="M340" s="169"/>
      <c r="N340" s="170"/>
      <c r="O340" s="170"/>
      <c r="P340" s="170"/>
      <c r="Q340" s="170"/>
      <c r="R340" s="170"/>
      <c r="S340" s="170"/>
      <c r="T340" s="171"/>
      <c r="AT340" s="168" t="s">
        <v>170</v>
      </c>
      <c r="AU340" s="168" t="s">
        <v>181</v>
      </c>
      <c r="AV340" s="12" t="s">
        <v>20</v>
      </c>
      <c r="AW340" s="12" t="s">
        <v>35</v>
      </c>
      <c r="AX340" s="12" t="s">
        <v>71</v>
      </c>
      <c r="AY340" s="168" t="s">
        <v>161</v>
      </c>
    </row>
    <row r="341" spans="2:65" s="13" customFormat="1" x14ac:dyDescent="0.3">
      <c r="B341" s="172"/>
      <c r="D341" s="173" t="s">
        <v>170</v>
      </c>
      <c r="E341" s="174" t="s">
        <v>3</v>
      </c>
      <c r="F341" s="175" t="s">
        <v>562</v>
      </c>
      <c r="H341" s="176">
        <v>0.187</v>
      </c>
      <c r="L341" s="172"/>
      <c r="M341" s="177"/>
      <c r="N341" s="178"/>
      <c r="O341" s="178"/>
      <c r="P341" s="178"/>
      <c r="Q341" s="178"/>
      <c r="R341" s="178"/>
      <c r="S341" s="178"/>
      <c r="T341" s="179"/>
      <c r="AT341" s="180" t="s">
        <v>170</v>
      </c>
      <c r="AU341" s="180" t="s">
        <v>181</v>
      </c>
      <c r="AV341" s="13" t="s">
        <v>79</v>
      </c>
      <c r="AW341" s="13" t="s">
        <v>35</v>
      </c>
      <c r="AX341" s="13" t="s">
        <v>20</v>
      </c>
      <c r="AY341" s="180" t="s">
        <v>161</v>
      </c>
    </row>
    <row r="342" spans="2:65" s="1" customFormat="1" ht="31.5" customHeight="1" x14ac:dyDescent="0.3">
      <c r="B342" s="152"/>
      <c r="C342" s="153" t="s">
        <v>563</v>
      </c>
      <c r="D342" s="153" t="s">
        <v>163</v>
      </c>
      <c r="E342" s="154" t="s">
        <v>564</v>
      </c>
      <c r="F342" s="155" t="s">
        <v>565</v>
      </c>
      <c r="G342" s="156" t="s">
        <v>274</v>
      </c>
      <c r="H342" s="157">
        <v>1</v>
      </c>
      <c r="I342" s="158"/>
      <c r="J342" s="158">
        <f>ROUND(I342*H342,2)</f>
        <v>0</v>
      </c>
      <c r="K342" s="155" t="s">
        <v>167</v>
      </c>
      <c r="L342" s="32"/>
      <c r="M342" s="159" t="s">
        <v>3</v>
      </c>
      <c r="N342" s="160" t="s">
        <v>42</v>
      </c>
      <c r="O342" s="161">
        <v>0.83699999999999997</v>
      </c>
      <c r="P342" s="161">
        <f>O342*H342</f>
        <v>0.83699999999999997</v>
      </c>
      <c r="Q342" s="161">
        <v>0</v>
      </c>
      <c r="R342" s="161">
        <f>Q342*H342</f>
        <v>0</v>
      </c>
      <c r="S342" s="161">
        <v>3.2000000000000001E-2</v>
      </c>
      <c r="T342" s="162">
        <f>S342*H342</f>
        <v>3.2000000000000001E-2</v>
      </c>
      <c r="AR342" s="18" t="s">
        <v>168</v>
      </c>
      <c r="AT342" s="18" t="s">
        <v>163</v>
      </c>
      <c r="AU342" s="18" t="s">
        <v>181</v>
      </c>
      <c r="AY342" s="18" t="s">
        <v>161</v>
      </c>
      <c r="BE342" s="163">
        <f>IF(N342="základní",J342,0)</f>
        <v>0</v>
      </c>
      <c r="BF342" s="163">
        <f>IF(N342="snížená",J342,0)</f>
        <v>0</v>
      </c>
      <c r="BG342" s="163">
        <f>IF(N342="zákl. přenesená",J342,0)</f>
        <v>0</v>
      </c>
      <c r="BH342" s="163">
        <f>IF(N342="sníž. přenesená",J342,0)</f>
        <v>0</v>
      </c>
      <c r="BI342" s="163">
        <f>IF(N342="nulová",J342,0)</f>
        <v>0</v>
      </c>
      <c r="BJ342" s="18" t="s">
        <v>20</v>
      </c>
      <c r="BK342" s="163">
        <f>ROUND(I342*H342,2)</f>
        <v>0</v>
      </c>
      <c r="BL342" s="18" t="s">
        <v>168</v>
      </c>
      <c r="BM342" s="18" t="s">
        <v>566</v>
      </c>
    </row>
    <row r="343" spans="2:65" s="12" customFormat="1" x14ac:dyDescent="0.3">
      <c r="B343" s="164"/>
      <c r="D343" s="165" t="s">
        <v>170</v>
      </c>
      <c r="E343" s="166" t="s">
        <v>3</v>
      </c>
      <c r="F343" s="167" t="s">
        <v>346</v>
      </c>
      <c r="H343" s="168" t="s">
        <v>3</v>
      </c>
      <c r="L343" s="164"/>
      <c r="M343" s="169"/>
      <c r="N343" s="170"/>
      <c r="O343" s="170"/>
      <c r="P343" s="170"/>
      <c r="Q343" s="170"/>
      <c r="R343" s="170"/>
      <c r="S343" s="170"/>
      <c r="T343" s="171"/>
      <c r="AT343" s="168" t="s">
        <v>170</v>
      </c>
      <c r="AU343" s="168" t="s">
        <v>181</v>
      </c>
      <c r="AV343" s="12" t="s">
        <v>20</v>
      </c>
      <c r="AW343" s="12" t="s">
        <v>35</v>
      </c>
      <c r="AX343" s="12" t="s">
        <v>71</v>
      </c>
      <c r="AY343" s="168" t="s">
        <v>161</v>
      </c>
    </row>
    <row r="344" spans="2:65" s="13" customFormat="1" x14ac:dyDescent="0.3">
      <c r="B344" s="172"/>
      <c r="D344" s="173" t="s">
        <v>170</v>
      </c>
      <c r="E344" s="174" t="s">
        <v>3</v>
      </c>
      <c r="F344" s="175" t="s">
        <v>20</v>
      </c>
      <c r="H344" s="176">
        <v>1</v>
      </c>
      <c r="L344" s="172"/>
      <c r="M344" s="177"/>
      <c r="N344" s="178"/>
      <c r="O344" s="178"/>
      <c r="P344" s="178"/>
      <c r="Q344" s="178"/>
      <c r="R344" s="178"/>
      <c r="S344" s="178"/>
      <c r="T344" s="179"/>
      <c r="AT344" s="180" t="s">
        <v>170</v>
      </c>
      <c r="AU344" s="180" t="s">
        <v>181</v>
      </c>
      <c r="AV344" s="13" t="s">
        <v>79</v>
      </c>
      <c r="AW344" s="13" t="s">
        <v>35</v>
      </c>
      <c r="AX344" s="13" t="s">
        <v>20</v>
      </c>
      <c r="AY344" s="180" t="s">
        <v>161</v>
      </c>
    </row>
    <row r="345" spans="2:65" s="1" customFormat="1" ht="31.5" customHeight="1" x14ac:dyDescent="0.3">
      <c r="B345" s="152"/>
      <c r="C345" s="153" t="s">
        <v>567</v>
      </c>
      <c r="D345" s="153" t="s">
        <v>163</v>
      </c>
      <c r="E345" s="154" t="s">
        <v>568</v>
      </c>
      <c r="F345" s="155" t="s">
        <v>569</v>
      </c>
      <c r="G345" s="156" t="s">
        <v>247</v>
      </c>
      <c r="H345" s="157">
        <v>100</v>
      </c>
      <c r="I345" s="158"/>
      <c r="J345" s="158">
        <f>ROUND(I345*H345,2)</f>
        <v>0</v>
      </c>
      <c r="K345" s="155" t="s">
        <v>167</v>
      </c>
      <c r="L345" s="32"/>
      <c r="M345" s="159" t="s">
        <v>3</v>
      </c>
      <c r="N345" s="160" t="s">
        <v>42</v>
      </c>
      <c r="O345" s="161">
        <v>0.20499999999999999</v>
      </c>
      <c r="P345" s="161">
        <f>O345*H345</f>
        <v>20.5</v>
      </c>
      <c r="Q345" s="161">
        <v>0</v>
      </c>
      <c r="R345" s="161">
        <f>Q345*H345</f>
        <v>0</v>
      </c>
      <c r="S345" s="161">
        <v>2E-3</v>
      </c>
      <c r="T345" s="162">
        <f>S345*H345</f>
        <v>0.2</v>
      </c>
      <c r="AR345" s="18" t="s">
        <v>168</v>
      </c>
      <c r="AT345" s="18" t="s">
        <v>163</v>
      </c>
      <c r="AU345" s="18" t="s">
        <v>181</v>
      </c>
      <c r="AY345" s="18" t="s">
        <v>161</v>
      </c>
      <c r="BE345" s="163">
        <f>IF(N345="základní",J345,0)</f>
        <v>0</v>
      </c>
      <c r="BF345" s="163">
        <f>IF(N345="snížená",J345,0)</f>
        <v>0</v>
      </c>
      <c r="BG345" s="163">
        <f>IF(N345="zákl. přenesená",J345,0)</f>
        <v>0</v>
      </c>
      <c r="BH345" s="163">
        <f>IF(N345="sníž. přenesená",J345,0)</f>
        <v>0</v>
      </c>
      <c r="BI345" s="163">
        <f>IF(N345="nulová",J345,0)</f>
        <v>0</v>
      </c>
      <c r="BJ345" s="18" t="s">
        <v>20</v>
      </c>
      <c r="BK345" s="163">
        <f>ROUND(I345*H345,2)</f>
        <v>0</v>
      </c>
      <c r="BL345" s="18" t="s">
        <v>168</v>
      </c>
      <c r="BM345" s="18" t="s">
        <v>570</v>
      </c>
    </row>
    <row r="346" spans="2:65" s="12" customFormat="1" x14ac:dyDescent="0.3">
      <c r="B346" s="164"/>
      <c r="D346" s="165" t="s">
        <v>170</v>
      </c>
      <c r="E346" s="166" t="s">
        <v>3</v>
      </c>
      <c r="F346" s="167" t="s">
        <v>571</v>
      </c>
      <c r="H346" s="168" t="s">
        <v>3</v>
      </c>
      <c r="L346" s="164"/>
      <c r="M346" s="169"/>
      <c r="N346" s="170"/>
      <c r="O346" s="170"/>
      <c r="P346" s="170"/>
      <c r="Q346" s="170"/>
      <c r="R346" s="170"/>
      <c r="S346" s="170"/>
      <c r="T346" s="171"/>
      <c r="AT346" s="168" t="s">
        <v>170</v>
      </c>
      <c r="AU346" s="168" t="s">
        <v>181</v>
      </c>
      <c r="AV346" s="12" t="s">
        <v>20</v>
      </c>
      <c r="AW346" s="12" t="s">
        <v>35</v>
      </c>
      <c r="AX346" s="12" t="s">
        <v>71</v>
      </c>
      <c r="AY346" s="168" t="s">
        <v>161</v>
      </c>
    </row>
    <row r="347" spans="2:65" s="13" customFormat="1" x14ac:dyDescent="0.3">
      <c r="B347" s="172"/>
      <c r="D347" s="173" t="s">
        <v>170</v>
      </c>
      <c r="E347" s="174" t="s">
        <v>3</v>
      </c>
      <c r="F347" s="175" t="s">
        <v>572</v>
      </c>
      <c r="H347" s="176">
        <v>100</v>
      </c>
      <c r="L347" s="172"/>
      <c r="M347" s="177"/>
      <c r="N347" s="178"/>
      <c r="O347" s="178"/>
      <c r="P347" s="178"/>
      <c r="Q347" s="178"/>
      <c r="R347" s="178"/>
      <c r="S347" s="178"/>
      <c r="T347" s="179"/>
      <c r="AT347" s="180" t="s">
        <v>170</v>
      </c>
      <c r="AU347" s="180" t="s">
        <v>181</v>
      </c>
      <c r="AV347" s="13" t="s">
        <v>79</v>
      </c>
      <c r="AW347" s="13" t="s">
        <v>35</v>
      </c>
      <c r="AX347" s="13" t="s">
        <v>71</v>
      </c>
      <c r="AY347" s="180" t="s">
        <v>161</v>
      </c>
    </row>
    <row r="348" spans="2:65" s="1" customFormat="1" ht="22.5" customHeight="1" x14ac:dyDescent="0.3">
      <c r="B348" s="152"/>
      <c r="C348" s="153" t="s">
        <v>573</v>
      </c>
      <c r="D348" s="153" t="s">
        <v>163</v>
      </c>
      <c r="E348" s="154" t="s">
        <v>574</v>
      </c>
      <c r="F348" s="155" t="s">
        <v>575</v>
      </c>
      <c r="G348" s="156" t="s">
        <v>247</v>
      </c>
      <c r="H348" s="157">
        <v>50</v>
      </c>
      <c r="I348" s="158"/>
      <c r="J348" s="158">
        <f>ROUND(I348*H348,2)</f>
        <v>0</v>
      </c>
      <c r="K348" s="155" t="s">
        <v>167</v>
      </c>
      <c r="L348" s="32"/>
      <c r="M348" s="159" t="s">
        <v>3</v>
      </c>
      <c r="N348" s="160" t="s">
        <v>42</v>
      </c>
      <c r="O348" s="161">
        <v>0.26500000000000001</v>
      </c>
      <c r="P348" s="161">
        <f>O348*H348</f>
        <v>13.25</v>
      </c>
      <c r="Q348" s="161">
        <v>0</v>
      </c>
      <c r="R348" s="161">
        <f>Q348*H348</f>
        <v>0</v>
      </c>
      <c r="S348" s="161">
        <v>8.9999999999999993E-3</v>
      </c>
      <c r="T348" s="162">
        <f>S348*H348</f>
        <v>0.44999999999999996</v>
      </c>
      <c r="AR348" s="18" t="s">
        <v>168</v>
      </c>
      <c r="AT348" s="18" t="s">
        <v>163</v>
      </c>
      <c r="AU348" s="18" t="s">
        <v>181</v>
      </c>
      <c r="AY348" s="18" t="s">
        <v>161</v>
      </c>
      <c r="BE348" s="163">
        <f>IF(N348="základní",J348,0)</f>
        <v>0</v>
      </c>
      <c r="BF348" s="163">
        <f>IF(N348="snížená",J348,0)</f>
        <v>0</v>
      </c>
      <c r="BG348" s="163">
        <f>IF(N348="zákl. přenesená",J348,0)</f>
        <v>0</v>
      </c>
      <c r="BH348" s="163">
        <f>IF(N348="sníž. přenesená",J348,0)</f>
        <v>0</v>
      </c>
      <c r="BI348" s="163">
        <f>IF(N348="nulová",J348,0)</f>
        <v>0</v>
      </c>
      <c r="BJ348" s="18" t="s">
        <v>20</v>
      </c>
      <c r="BK348" s="163">
        <f>ROUND(I348*H348,2)</f>
        <v>0</v>
      </c>
      <c r="BL348" s="18" t="s">
        <v>168</v>
      </c>
      <c r="BM348" s="18" t="s">
        <v>576</v>
      </c>
    </row>
    <row r="349" spans="2:65" s="12" customFormat="1" x14ac:dyDescent="0.3">
      <c r="B349" s="164"/>
      <c r="D349" s="165" t="s">
        <v>170</v>
      </c>
      <c r="E349" s="166" t="s">
        <v>3</v>
      </c>
      <c r="F349" s="167" t="s">
        <v>571</v>
      </c>
      <c r="H349" s="168" t="s">
        <v>3</v>
      </c>
      <c r="L349" s="164"/>
      <c r="M349" s="169"/>
      <c r="N349" s="170"/>
      <c r="O349" s="170"/>
      <c r="P349" s="170"/>
      <c r="Q349" s="170"/>
      <c r="R349" s="170"/>
      <c r="S349" s="170"/>
      <c r="T349" s="171"/>
      <c r="AT349" s="168" t="s">
        <v>170</v>
      </c>
      <c r="AU349" s="168" t="s">
        <v>181</v>
      </c>
      <c r="AV349" s="12" t="s">
        <v>20</v>
      </c>
      <c r="AW349" s="12" t="s">
        <v>35</v>
      </c>
      <c r="AX349" s="12" t="s">
        <v>71</v>
      </c>
      <c r="AY349" s="168" t="s">
        <v>161</v>
      </c>
    </row>
    <row r="350" spans="2:65" s="13" customFormat="1" x14ac:dyDescent="0.3">
      <c r="B350" s="172"/>
      <c r="D350" s="173" t="s">
        <v>170</v>
      </c>
      <c r="E350" s="174" t="s">
        <v>3</v>
      </c>
      <c r="F350" s="175" t="s">
        <v>577</v>
      </c>
      <c r="H350" s="176">
        <v>50</v>
      </c>
      <c r="L350" s="172"/>
      <c r="M350" s="177"/>
      <c r="N350" s="178"/>
      <c r="O350" s="178"/>
      <c r="P350" s="178"/>
      <c r="Q350" s="178"/>
      <c r="R350" s="178"/>
      <c r="S350" s="178"/>
      <c r="T350" s="179"/>
      <c r="AT350" s="180" t="s">
        <v>170</v>
      </c>
      <c r="AU350" s="180" t="s">
        <v>181</v>
      </c>
      <c r="AV350" s="13" t="s">
        <v>79</v>
      </c>
      <c r="AW350" s="13" t="s">
        <v>35</v>
      </c>
      <c r="AX350" s="13" t="s">
        <v>20</v>
      </c>
      <c r="AY350" s="180" t="s">
        <v>161</v>
      </c>
    </row>
    <row r="351" spans="2:65" s="1" customFormat="1" ht="31.5" customHeight="1" x14ac:dyDescent="0.3">
      <c r="B351" s="152"/>
      <c r="C351" s="153" t="s">
        <v>578</v>
      </c>
      <c r="D351" s="153" t="s">
        <v>163</v>
      </c>
      <c r="E351" s="154" t="s">
        <v>579</v>
      </c>
      <c r="F351" s="155" t="s">
        <v>580</v>
      </c>
      <c r="G351" s="156" t="s">
        <v>247</v>
      </c>
      <c r="H351" s="157">
        <v>61</v>
      </c>
      <c r="I351" s="158"/>
      <c r="J351" s="158">
        <f>ROUND(I351*H351,2)</f>
        <v>0</v>
      </c>
      <c r="K351" s="155" t="s">
        <v>167</v>
      </c>
      <c r="L351" s="32"/>
      <c r="M351" s="159" t="s">
        <v>3</v>
      </c>
      <c r="N351" s="160" t="s">
        <v>42</v>
      </c>
      <c r="O351" s="161">
        <v>0.30099999999999999</v>
      </c>
      <c r="P351" s="161">
        <f>O351*H351</f>
        <v>18.361000000000001</v>
      </c>
      <c r="Q351" s="161">
        <v>0</v>
      </c>
      <c r="R351" s="161">
        <f>Q351*H351</f>
        <v>0</v>
      </c>
      <c r="S351" s="161">
        <v>8.9999999999999993E-3</v>
      </c>
      <c r="T351" s="162">
        <f>S351*H351</f>
        <v>0.54899999999999993</v>
      </c>
      <c r="AR351" s="18" t="s">
        <v>168</v>
      </c>
      <c r="AT351" s="18" t="s">
        <v>163</v>
      </c>
      <c r="AU351" s="18" t="s">
        <v>181</v>
      </c>
      <c r="AY351" s="18" t="s">
        <v>161</v>
      </c>
      <c r="BE351" s="163">
        <f>IF(N351="základní",J351,0)</f>
        <v>0</v>
      </c>
      <c r="BF351" s="163">
        <f>IF(N351="snížená",J351,0)</f>
        <v>0</v>
      </c>
      <c r="BG351" s="163">
        <f>IF(N351="zákl. přenesená",J351,0)</f>
        <v>0</v>
      </c>
      <c r="BH351" s="163">
        <f>IF(N351="sníž. přenesená",J351,0)</f>
        <v>0</v>
      </c>
      <c r="BI351" s="163">
        <f>IF(N351="nulová",J351,0)</f>
        <v>0</v>
      </c>
      <c r="BJ351" s="18" t="s">
        <v>20</v>
      </c>
      <c r="BK351" s="163">
        <f>ROUND(I351*H351,2)</f>
        <v>0</v>
      </c>
      <c r="BL351" s="18" t="s">
        <v>168</v>
      </c>
      <c r="BM351" s="18" t="s">
        <v>581</v>
      </c>
    </row>
    <row r="352" spans="2:65" s="12" customFormat="1" x14ac:dyDescent="0.3">
      <c r="B352" s="164"/>
      <c r="D352" s="165" t="s">
        <v>170</v>
      </c>
      <c r="E352" s="166" t="s">
        <v>3</v>
      </c>
      <c r="F352" s="167" t="s">
        <v>571</v>
      </c>
      <c r="H352" s="168" t="s">
        <v>3</v>
      </c>
      <c r="L352" s="164"/>
      <c r="M352" s="169"/>
      <c r="N352" s="170"/>
      <c r="O352" s="170"/>
      <c r="P352" s="170"/>
      <c r="Q352" s="170"/>
      <c r="R352" s="170"/>
      <c r="S352" s="170"/>
      <c r="T352" s="171"/>
      <c r="AT352" s="168" t="s">
        <v>170</v>
      </c>
      <c r="AU352" s="168" t="s">
        <v>181</v>
      </c>
      <c r="AV352" s="12" t="s">
        <v>20</v>
      </c>
      <c r="AW352" s="12" t="s">
        <v>35</v>
      </c>
      <c r="AX352" s="12" t="s">
        <v>71</v>
      </c>
      <c r="AY352" s="168" t="s">
        <v>161</v>
      </c>
    </row>
    <row r="353" spans="2:65" s="13" customFormat="1" x14ac:dyDescent="0.3">
      <c r="B353" s="172"/>
      <c r="D353" s="173" t="s">
        <v>170</v>
      </c>
      <c r="E353" s="174" t="s">
        <v>3</v>
      </c>
      <c r="F353" s="175" t="s">
        <v>582</v>
      </c>
      <c r="H353" s="176">
        <v>61</v>
      </c>
      <c r="L353" s="172"/>
      <c r="M353" s="177"/>
      <c r="N353" s="178"/>
      <c r="O353" s="178"/>
      <c r="P353" s="178"/>
      <c r="Q353" s="178"/>
      <c r="R353" s="178"/>
      <c r="S353" s="178"/>
      <c r="T353" s="179"/>
      <c r="AT353" s="180" t="s">
        <v>170</v>
      </c>
      <c r="AU353" s="180" t="s">
        <v>181</v>
      </c>
      <c r="AV353" s="13" t="s">
        <v>79</v>
      </c>
      <c r="AW353" s="13" t="s">
        <v>35</v>
      </c>
      <c r="AX353" s="13" t="s">
        <v>20</v>
      </c>
      <c r="AY353" s="180" t="s">
        <v>161</v>
      </c>
    </row>
    <row r="354" spans="2:65" s="1" customFormat="1" ht="22.5" customHeight="1" x14ac:dyDescent="0.3">
      <c r="B354" s="152"/>
      <c r="C354" s="153" t="s">
        <v>583</v>
      </c>
      <c r="D354" s="153" t="s">
        <v>163</v>
      </c>
      <c r="E354" s="154" t="s">
        <v>584</v>
      </c>
      <c r="F354" s="155" t="s">
        <v>585</v>
      </c>
      <c r="G354" s="156" t="s">
        <v>247</v>
      </c>
      <c r="H354" s="157">
        <v>40</v>
      </c>
      <c r="I354" s="158"/>
      <c r="J354" s="158">
        <f>ROUND(I354*H354,2)</f>
        <v>0</v>
      </c>
      <c r="K354" s="155" t="s">
        <v>167</v>
      </c>
      <c r="L354" s="32"/>
      <c r="M354" s="159" t="s">
        <v>3</v>
      </c>
      <c r="N354" s="160" t="s">
        <v>42</v>
      </c>
      <c r="O354" s="161">
        <v>0.34200000000000003</v>
      </c>
      <c r="P354" s="161">
        <f>O354*H354</f>
        <v>13.680000000000001</v>
      </c>
      <c r="Q354" s="161">
        <v>0</v>
      </c>
      <c r="R354" s="161">
        <f>Q354*H354</f>
        <v>0</v>
      </c>
      <c r="S354" s="161">
        <v>1.7999999999999999E-2</v>
      </c>
      <c r="T354" s="162">
        <f>S354*H354</f>
        <v>0.72</v>
      </c>
      <c r="AR354" s="18" t="s">
        <v>168</v>
      </c>
      <c r="AT354" s="18" t="s">
        <v>163</v>
      </c>
      <c r="AU354" s="18" t="s">
        <v>181</v>
      </c>
      <c r="AY354" s="18" t="s">
        <v>161</v>
      </c>
      <c r="BE354" s="163">
        <f>IF(N354="základní",J354,0)</f>
        <v>0</v>
      </c>
      <c r="BF354" s="163">
        <f>IF(N354="snížená",J354,0)</f>
        <v>0</v>
      </c>
      <c r="BG354" s="163">
        <f>IF(N354="zákl. přenesená",J354,0)</f>
        <v>0</v>
      </c>
      <c r="BH354" s="163">
        <f>IF(N354="sníž. přenesená",J354,0)</f>
        <v>0</v>
      </c>
      <c r="BI354" s="163">
        <f>IF(N354="nulová",J354,0)</f>
        <v>0</v>
      </c>
      <c r="BJ354" s="18" t="s">
        <v>20</v>
      </c>
      <c r="BK354" s="163">
        <f>ROUND(I354*H354,2)</f>
        <v>0</v>
      </c>
      <c r="BL354" s="18" t="s">
        <v>168</v>
      </c>
      <c r="BM354" s="18" t="s">
        <v>586</v>
      </c>
    </row>
    <row r="355" spans="2:65" s="12" customFormat="1" x14ac:dyDescent="0.3">
      <c r="B355" s="164"/>
      <c r="D355" s="165" t="s">
        <v>170</v>
      </c>
      <c r="E355" s="166" t="s">
        <v>3</v>
      </c>
      <c r="F355" s="167" t="s">
        <v>571</v>
      </c>
      <c r="H355" s="168" t="s">
        <v>3</v>
      </c>
      <c r="L355" s="164"/>
      <c r="M355" s="169"/>
      <c r="N355" s="170"/>
      <c r="O355" s="170"/>
      <c r="P355" s="170"/>
      <c r="Q355" s="170"/>
      <c r="R355" s="170"/>
      <c r="S355" s="170"/>
      <c r="T355" s="171"/>
      <c r="AT355" s="168" t="s">
        <v>170</v>
      </c>
      <c r="AU355" s="168" t="s">
        <v>181</v>
      </c>
      <c r="AV355" s="12" t="s">
        <v>20</v>
      </c>
      <c r="AW355" s="12" t="s">
        <v>35</v>
      </c>
      <c r="AX355" s="12" t="s">
        <v>71</v>
      </c>
      <c r="AY355" s="168" t="s">
        <v>161</v>
      </c>
    </row>
    <row r="356" spans="2:65" s="13" customFormat="1" x14ac:dyDescent="0.3">
      <c r="B356" s="172"/>
      <c r="D356" s="173" t="s">
        <v>170</v>
      </c>
      <c r="E356" s="174" t="s">
        <v>3</v>
      </c>
      <c r="F356" s="175" t="s">
        <v>587</v>
      </c>
      <c r="H356" s="176">
        <v>40</v>
      </c>
      <c r="L356" s="172"/>
      <c r="M356" s="177"/>
      <c r="N356" s="178"/>
      <c r="O356" s="178"/>
      <c r="P356" s="178"/>
      <c r="Q356" s="178"/>
      <c r="R356" s="178"/>
      <c r="S356" s="178"/>
      <c r="T356" s="179"/>
      <c r="AT356" s="180" t="s">
        <v>170</v>
      </c>
      <c r="AU356" s="180" t="s">
        <v>181</v>
      </c>
      <c r="AV356" s="13" t="s">
        <v>79</v>
      </c>
      <c r="AW356" s="13" t="s">
        <v>35</v>
      </c>
      <c r="AX356" s="13" t="s">
        <v>20</v>
      </c>
      <c r="AY356" s="180" t="s">
        <v>161</v>
      </c>
    </row>
    <row r="357" spans="2:65" s="1" customFormat="1" ht="31.5" customHeight="1" x14ac:dyDescent="0.3">
      <c r="B357" s="152"/>
      <c r="C357" s="153" t="s">
        <v>588</v>
      </c>
      <c r="D357" s="153" t="s">
        <v>163</v>
      </c>
      <c r="E357" s="154" t="s">
        <v>589</v>
      </c>
      <c r="F357" s="155" t="s">
        <v>590</v>
      </c>
      <c r="G357" s="156" t="s">
        <v>247</v>
      </c>
      <c r="H357" s="157">
        <v>13</v>
      </c>
      <c r="I357" s="158"/>
      <c r="J357" s="158">
        <f>ROUND(I357*H357,2)</f>
        <v>0</v>
      </c>
      <c r="K357" s="155" t="s">
        <v>167</v>
      </c>
      <c r="L357" s="32"/>
      <c r="M357" s="159" t="s">
        <v>3</v>
      </c>
      <c r="N357" s="160" t="s">
        <v>42</v>
      </c>
      <c r="O357" s="161">
        <v>0.66800000000000004</v>
      </c>
      <c r="P357" s="161">
        <f>O357*H357</f>
        <v>8.6840000000000011</v>
      </c>
      <c r="Q357" s="161">
        <v>0</v>
      </c>
      <c r="R357" s="161">
        <f>Q357*H357</f>
        <v>0</v>
      </c>
      <c r="S357" s="161">
        <v>0.04</v>
      </c>
      <c r="T357" s="162">
        <f>S357*H357</f>
        <v>0.52</v>
      </c>
      <c r="AR357" s="18" t="s">
        <v>168</v>
      </c>
      <c r="AT357" s="18" t="s">
        <v>163</v>
      </c>
      <c r="AU357" s="18" t="s">
        <v>181</v>
      </c>
      <c r="AY357" s="18" t="s">
        <v>161</v>
      </c>
      <c r="BE357" s="163">
        <f>IF(N357="základní",J357,0)</f>
        <v>0</v>
      </c>
      <c r="BF357" s="163">
        <f>IF(N357="snížená",J357,0)</f>
        <v>0</v>
      </c>
      <c r="BG357" s="163">
        <f>IF(N357="zákl. přenesená",J357,0)</f>
        <v>0</v>
      </c>
      <c r="BH357" s="163">
        <f>IF(N357="sníž. přenesená",J357,0)</f>
        <v>0</v>
      </c>
      <c r="BI357" s="163">
        <f>IF(N357="nulová",J357,0)</f>
        <v>0</v>
      </c>
      <c r="BJ357" s="18" t="s">
        <v>20</v>
      </c>
      <c r="BK357" s="163">
        <f>ROUND(I357*H357,2)</f>
        <v>0</v>
      </c>
      <c r="BL357" s="18" t="s">
        <v>168</v>
      </c>
      <c r="BM357" s="18" t="s">
        <v>591</v>
      </c>
    </row>
    <row r="358" spans="2:65" s="12" customFormat="1" x14ac:dyDescent="0.3">
      <c r="B358" s="164"/>
      <c r="D358" s="165" t="s">
        <v>170</v>
      </c>
      <c r="E358" s="166" t="s">
        <v>3</v>
      </c>
      <c r="F358" s="167" t="s">
        <v>571</v>
      </c>
      <c r="H358" s="168" t="s">
        <v>3</v>
      </c>
      <c r="L358" s="164"/>
      <c r="M358" s="169"/>
      <c r="N358" s="170"/>
      <c r="O358" s="170"/>
      <c r="P358" s="170"/>
      <c r="Q358" s="170"/>
      <c r="R358" s="170"/>
      <c r="S358" s="170"/>
      <c r="T358" s="171"/>
      <c r="AT358" s="168" t="s">
        <v>170</v>
      </c>
      <c r="AU358" s="168" t="s">
        <v>181</v>
      </c>
      <c r="AV358" s="12" t="s">
        <v>20</v>
      </c>
      <c r="AW358" s="12" t="s">
        <v>35</v>
      </c>
      <c r="AX358" s="12" t="s">
        <v>71</v>
      </c>
      <c r="AY358" s="168" t="s">
        <v>161</v>
      </c>
    </row>
    <row r="359" spans="2:65" s="13" customFormat="1" x14ac:dyDescent="0.3">
      <c r="B359" s="172"/>
      <c r="D359" s="173" t="s">
        <v>170</v>
      </c>
      <c r="E359" s="174" t="s">
        <v>3</v>
      </c>
      <c r="F359" s="175" t="s">
        <v>592</v>
      </c>
      <c r="H359" s="176">
        <v>13</v>
      </c>
      <c r="L359" s="172"/>
      <c r="M359" s="177"/>
      <c r="N359" s="178"/>
      <c r="O359" s="178"/>
      <c r="P359" s="178"/>
      <c r="Q359" s="178"/>
      <c r="R359" s="178"/>
      <c r="S359" s="178"/>
      <c r="T359" s="179"/>
      <c r="AT359" s="180" t="s">
        <v>170</v>
      </c>
      <c r="AU359" s="180" t="s">
        <v>181</v>
      </c>
      <c r="AV359" s="13" t="s">
        <v>79</v>
      </c>
      <c r="AW359" s="13" t="s">
        <v>35</v>
      </c>
      <c r="AX359" s="13" t="s">
        <v>20</v>
      </c>
      <c r="AY359" s="180" t="s">
        <v>161</v>
      </c>
    </row>
    <row r="360" spans="2:65" s="1" customFormat="1" ht="31.5" customHeight="1" x14ac:dyDescent="0.3">
      <c r="B360" s="152"/>
      <c r="C360" s="153" t="s">
        <v>593</v>
      </c>
      <c r="D360" s="153" t="s">
        <v>163</v>
      </c>
      <c r="E360" s="154" t="s">
        <v>594</v>
      </c>
      <c r="F360" s="155" t="s">
        <v>595</v>
      </c>
      <c r="G360" s="156" t="s">
        <v>247</v>
      </c>
      <c r="H360" s="157">
        <v>2</v>
      </c>
      <c r="I360" s="158"/>
      <c r="J360" s="158">
        <f>ROUND(I360*H360,2)</f>
        <v>0</v>
      </c>
      <c r="K360" s="155" t="s">
        <v>167</v>
      </c>
      <c r="L360" s="32"/>
      <c r="M360" s="159" t="s">
        <v>3</v>
      </c>
      <c r="N360" s="160" t="s">
        <v>42</v>
      </c>
      <c r="O360" s="161">
        <v>1.42</v>
      </c>
      <c r="P360" s="161">
        <f>O360*H360</f>
        <v>2.84</v>
      </c>
      <c r="Q360" s="161">
        <v>0</v>
      </c>
      <c r="R360" s="161">
        <f>Q360*H360</f>
        <v>0</v>
      </c>
      <c r="S360" s="161">
        <v>4.7E-2</v>
      </c>
      <c r="T360" s="162">
        <f>S360*H360</f>
        <v>9.4E-2</v>
      </c>
      <c r="AR360" s="18" t="s">
        <v>168</v>
      </c>
      <c r="AT360" s="18" t="s">
        <v>163</v>
      </c>
      <c r="AU360" s="18" t="s">
        <v>181</v>
      </c>
      <c r="AY360" s="18" t="s">
        <v>161</v>
      </c>
      <c r="BE360" s="163">
        <f>IF(N360="základní",J360,0)</f>
        <v>0</v>
      </c>
      <c r="BF360" s="163">
        <f>IF(N360="snížená",J360,0)</f>
        <v>0</v>
      </c>
      <c r="BG360" s="163">
        <f>IF(N360="zákl. přenesená",J360,0)</f>
        <v>0</v>
      </c>
      <c r="BH360" s="163">
        <f>IF(N360="sníž. přenesená",J360,0)</f>
        <v>0</v>
      </c>
      <c r="BI360" s="163">
        <f>IF(N360="nulová",J360,0)</f>
        <v>0</v>
      </c>
      <c r="BJ360" s="18" t="s">
        <v>20</v>
      </c>
      <c r="BK360" s="163">
        <f>ROUND(I360*H360,2)</f>
        <v>0</v>
      </c>
      <c r="BL360" s="18" t="s">
        <v>168</v>
      </c>
      <c r="BM360" s="18" t="s">
        <v>596</v>
      </c>
    </row>
    <row r="361" spans="2:65" s="13" customFormat="1" x14ac:dyDescent="0.3">
      <c r="B361" s="172"/>
      <c r="D361" s="173" t="s">
        <v>170</v>
      </c>
      <c r="E361" s="174" t="s">
        <v>3</v>
      </c>
      <c r="F361" s="175" t="s">
        <v>597</v>
      </c>
      <c r="H361" s="176">
        <v>2</v>
      </c>
      <c r="L361" s="172"/>
      <c r="M361" s="177"/>
      <c r="N361" s="178"/>
      <c r="O361" s="178"/>
      <c r="P361" s="178"/>
      <c r="Q361" s="178"/>
      <c r="R361" s="178"/>
      <c r="S361" s="178"/>
      <c r="T361" s="179"/>
      <c r="AT361" s="180" t="s">
        <v>170</v>
      </c>
      <c r="AU361" s="180" t="s">
        <v>181</v>
      </c>
      <c r="AV361" s="13" t="s">
        <v>79</v>
      </c>
      <c r="AW361" s="13" t="s">
        <v>35</v>
      </c>
      <c r="AX361" s="13" t="s">
        <v>20</v>
      </c>
      <c r="AY361" s="180" t="s">
        <v>161</v>
      </c>
    </row>
    <row r="362" spans="2:65" s="1" customFormat="1" ht="31.5" customHeight="1" x14ac:dyDescent="0.3">
      <c r="B362" s="152"/>
      <c r="C362" s="153" t="s">
        <v>598</v>
      </c>
      <c r="D362" s="153" t="s">
        <v>163</v>
      </c>
      <c r="E362" s="154" t="s">
        <v>599</v>
      </c>
      <c r="F362" s="155" t="s">
        <v>600</v>
      </c>
      <c r="G362" s="156" t="s">
        <v>247</v>
      </c>
      <c r="H362" s="157">
        <v>3</v>
      </c>
      <c r="I362" s="158"/>
      <c r="J362" s="158">
        <f>ROUND(I362*H362,2)</f>
        <v>0</v>
      </c>
      <c r="K362" s="155" t="s">
        <v>167</v>
      </c>
      <c r="L362" s="32"/>
      <c r="M362" s="159" t="s">
        <v>3</v>
      </c>
      <c r="N362" s="160" t="s">
        <v>42</v>
      </c>
      <c r="O362" s="161">
        <v>0.6</v>
      </c>
      <c r="P362" s="161">
        <f>O362*H362</f>
        <v>1.7999999999999998</v>
      </c>
      <c r="Q362" s="161">
        <v>7.3999999999999999E-4</v>
      </c>
      <c r="R362" s="161">
        <f>Q362*H362</f>
        <v>2.2199999999999998E-3</v>
      </c>
      <c r="S362" s="161">
        <v>8.0000000000000002E-3</v>
      </c>
      <c r="T362" s="162">
        <f>S362*H362</f>
        <v>2.4E-2</v>
      </c>
      <c r="AR362" s="18" t="s">
        <v>254</v>
      </c>
      <c r="AT362" s="18" t="s">
        <v>163</v>
      </c>
      <c r="AU362" s="18" t="s">
        <v>181</v>
      </c>
      <c r="AY362" s="18" t="s">
        <v>161</v>
      </c>
      <c r="BE362" s="163">
        <f>IF(N362="základní",J362,0)</f>
        <v>0</v>
      </c>
      <c r="BF362" s="163">
        <f>IF(N362="snížená",J362,0)</f>
        <v>0</v>
      </c>
      <c r="BG362" s="163">
        <f>IF(N362="zákl. přenesená",J362,0)</f>
        <v>0</v>
      </c>
      <c r="BH362" s="163">
        <f>IF(N362="sníž. přenesená",J362,0)</f>
        <v>0</v>
      </c>
      <c r="BI362" s="163">
        <f>IF(N362="nulová",J362,0)</f>
        <v>0</v>
      </c>
      <c r="BJ362" s="18" t="s">
        <v>20</v>
      </c>
      <c r="BK362" s="163">
        <f>ROUND(I362*H362,2)</f>
        <v>0</v>
      </c>
      <c r="BL362" s="18" t="s">
        <v>254</v>
      </c>
      <c r="BM362" s="18" t="s">
        <v>601</v>
      </c>
    </row>
    <row r="363" spans="2:65" s="12" customFormat="1" x14ac:dyDescent="0.3">
      <c r="B363" s="164"/>
      <c r="D363" s="165" t="s">
        <v>170</v>
      </c>
      <c r="E363" s="166" t="s">
        <v>3</v>
      </c>
      <c r="F363" s="167" t="s">
        <v>571</v>
      </c>
      <c r="H363" s="168" t="s">
        <v>3</v>
      </c>
      <c r="L363" s="164"/>
      <c r="M363" s="169"/>
      <c r="N363" s="170"/>
      <c r="O363" s="170"/>
      <c r="P363" s="170"/>
      <c r="Q363" s="170"/>
      <c r="R363" s="170"/>
      <c r="S363" s="170"/>
      <c r="T363" s="171"/>
      <c r="AT363" s="168" t="s">
        <v>170</v>
      </c>
      <c r="AU363" s="168" t="s">
        <v>181</v>
      </c>
      <c r="AV363" s="12" t="s">
        <v>20</v>
      </c>
      <c r="AW363" s="12" t="s">
        <v>35</v>
      </c>
      <c r="AX363" s="12" t="s">
        <v>71</v>
      </c>
      <c r="AY363" s="168" t="s">
        <v>161</v>
      </c>
    </row>
    <row r="364" spans="2:65" s="13" customFormat="1" x14ac:dyDescent="0.3">
      <c r="B364" s="172"/>
      <c r="D364" s="173" t="s">
        <v>170</v>
      </c>
      <c r="E364" s="174" t="s">
        <v>3</v>
      </c>
      <c r="F364" s="175" t="s">
        <v>602</v>
      </c>
      <c r="H364" s="176">
        <v>3</v>
      </c>
      <c r="L364" s="172"/>
      <c r="M364" s="177"/>
      <c r="N364" s="178"/>
      <c r="O364" s="178"/>
      <c r="P364" s="178"/>
      <c r="Q364" s="178"/>
      <c r="R364" s="178"/>
      <c r="S364" s="178"/>
      <c r="T364" s="179"/>
      <c r="AT364" s="180" t="s">
        <v>170</v>
      </c>
      <c r="AU364" s="180" t="s">
        <v>181</v>
      </c>
      <c r="AV364" s="13" t="s">
        <v>79</v>
      </c>
      <c r="AW364" s="13" t="s">
        <v>35</v>
      </c>
      <c r="AX364" s="13" t="s">
        <v>20</v>
      </c>
      <c r="AY364" s="180" t="s">
        <v>161</v>
      </c>
    </row>
    <row r="365" spans="2:65" s="1" customFormat="1" ht="22.5" customHeight="1" x14ac:dyDescent="0.3">
      <c r="B365" s="152"/>
      <c r="C365" s="153" t="s">
        <v>603</v>
      </c>
      <c r="D365" s="153" t="s">
        <v>163</v>
      </c>
      <c r="E365" s="154" t="s">
        <v>604</v>
      </c>
      <c r="F365" s="155" t="s">
        <v>605</v>
      </c>
      <c r="G365" s="156" t="s">
        <v>247</v>
      </c>
      <c r="H365" s="157">
        <v>0.6</v>
      </c>
      <c r="I365" s="158"/>
      <c r="J365" s="158">
        <f>ROUND(I365*H365,2)</f>
        <v>0</v>
      </c>
      <c r="K365" s="155" t="s">
        <v>167</v>
      </c>
      <c r="L365" s="32"/>
      <c r="M365" s="159" t="s">
        <v>3</v>
      </c>
      <c r="N365" s="160" t="s">
        <v>42</v>
      </c>
      <c r="O365" s="161">
        <v>1.9</v>
      </c>
      <c r="P365" s="161">
        <f>O365*H365</f>
        <v>1.1399999999999999</v>
      </c>
      <c r="Q365" s="161">
        <v>1.2199999999999999E-3</v>
      </c>
      <c r="R365" s="161">
        <f>Q365*H365</f>
        <v>7.319999999999999E-4</v>
      </c>
      <c r="S365" s="161">
        <v>7.0000000000000007E-2</v>
      </c>
      <c r="T365" s="162">
        <f>S365*H365</f>
        <v>4.2000000000000003E-2</v>
      </c>
      <c r="AR365" s="18" t="s">
        <v>254</v>
      </c>
      <c r="AT365" s="18" t="s">
        <v>163</v>
      </c>
      <c r="AU365" s="18" t="s">
        <v>181</v>
      </c>
      <c r="AY365" s="18" t="s">
        <v>161</v>
      </c>
      <c r="BE365" s="163">
        <f>IF(N365="základní",J365,0)</f>
        <v>0</v>
      </c>
      <c r="BF365" s="163">
        <f>IF(N365="snížená",J365,0)</f>
        <v>0</v>
      </c>
      <c r="BG365" s="163">
        <f>IF(N365="zákl. přenesená",J365,0)</f>
        <v>0</v>
      </c>
      <c r="BH365" s="163">
        <f>IF(N365="sníž. přenesená",J365,0)</f>
        <v>0</v>
      </c>
      <c r="BI365" s="163">
        <f>IF(N365="nulová",J365,0)</f>
        <v>0</v>
      </c>
      <c r="BJ365" s="18" t="s">
        <v>20</v>
      </c>
      <c r="BK365" s="163">
        <f>ROUND(I365*H365,2)</f>
        <v>0</v>
      </c>
      <c r="BL365" s="18" t="s">
        <v>254</v>
      </c>
      <c r="BM365" s="18" t="s">
        <v>606</v>
      </c>
    </row>
    <row r="366" spans="2:65" s="12" customFormat="1" x14ac:dyDescent="0.3">
      <c r="B366" s="164"/>
      <c r="D366" s="165" t="s">
        <v>170</v>
      </c>
      <c r="E366" s="166" t="s">
        <v>3</v>
      </c>
      <c r="F366" s="167" t="s">
        <v>571</v>
      </c>
      <c r="H366" s="168" t="s">
        <v>3</v>
      </c>
      <c r="L366" s="164"/>
      <c r="M366" s="169"/>
      <c r="N366" s="170"/>
      <c r="O366" s="170"/>
      <c r="P366" s="170"/>
      <c r="Q366" s="170"/>
      <c r="R366" s="170"/>
      <c r="S366" s="170"/>
      <c r="T366" s="171"/>
      <c r="AT366" s="168" t="s">
        <v>170</v>
      </c>
      <c r="AU366" s="168" t="s">
        <v>181</v>
      </c>
      <c r="AV366" s="12" t="s">
        <v>20</v>
      </c>
      <c r="AW366" s="12" t="s">
        <v>35</v>
      </c>
      <c r="AX366" s="12" t="s">
        <v>71</v>
      </c>
      <c r="AY366" s="168" t="s">
        <v>161</v>
      </c>
    </row>
    <row r="367" spans="2:65" s="13" customFormat="1" x14ac:dyDescent="0.3">
      <c r="B367" s="172"/>
      <c r="D367" s="173" t="s">
        <v>170</v>
      </c>
      <c r="E367" s="174" t="s">
        <v>3</v>
      </c>
      <c r="F367" s="175" t="s">
        <v>607</v>
      </c>
      <c r="H367" s="176">
        <v>0.6</v>
      </c>
      <c r="L367" s="172"/>
      <c r="M367" s="177"/>
      <c r="N367" s="178"/>
      <c r="O367" s="178"/>
      <c r="P367" s="178"/>
      <c r="Q367" s="178"/>
      <c r="R367" s="178"/>
      <c r="S367" s="178"/>
      <c r="T367" s="179"/>
      <c r="AT367" s="180" t="s">
        <v>170</v>
      </c>
      <c r="AU367" s="180" t="s">
        <v>181</v>
      </c>
      <c r="AV367" s="13" t="s">
        <v>79</v>
      </c>
      <c r="AW367" s="13" t="s">
        <v>35</v>
      </c>
      <c r="AX367" s="13" t="s">
        <v>20</v>
      </c>
      <c r="AY367" s="180" t="s">
        <v>161</v>
      </c>
    </row>
    <row r="368" spans="2:65" s="1" customFormat="1" ht="31.5" customHeight="1" x14ac:dyDescent="0.3">
      <c r="B368" s="152"/>
      <c r="C368" s="153" t="s">
        <v>608</v>
      </c>
      <c r="D368" s="153" t="s">
        <v>163</v>
      </c>
      <c r="E368" s="154" t="s">
        <v>609</v>
      </c>
      <c r="F368" s="155" t="s">
        <v>610</v>
      </c>
      <c r="G368" s="156" t="s">
        <v>247</v>
      </c>
      <c r="H368" s="157">
        <v>0.8</v>
      </c>
      <c r="I368" s="158"/>
      <c r="J368" s="158">
        <f>ROUND(I368*H368,2)</f>
        <v>0</v>
      </c>
      <c r="K368" s="155" t="s">
        <v>167</v>
      </c>
      <c r="L368" s="32"/>
      <c r="M368" s="159" t="s">
        <v>3</v>
      </c>
      <c r="N368" s="160" t="s">
        <v>42</v>
      </c>
      <c r="O368" s="161">
        <v>2.766</v>
      </c>
      <c r="P368" s="161">
        <f>O368*H368</f>
        <v>2.2128000000000001</v>
      </c>
      <c r="Q368" s="161">
        <v>8.0999999999999996E-4</v>
      </c>
      <c r="R368" s="161">
        <f>Q368*H368</f>
        <v>6.4800000000000003E-4</v>
      </c>
      <c r="S368" s="161">
        <v>8.0000000000000002E-3</v>
      </c>
      <c r="T368" s="162">
        <f>S368*H368</f>
        <v>6.4000000000000003E-3</v>
      </c>
      <c r="AR368" s="18" t="s">
        <v>168</v>
      </c>
      <c r="AT368" s="18" t="s">
        <v>163</v>
      </c>
      <c r="AU368" s="18" t="s">
        <v>181</v>
      </c>
      <c r="AY368" s="18" t="s">
        <v>161</v>
      </c>
      <c r="BE368" s="163">
        <f>IF(N368="základní",J368,0)</f>
        <v>0</v>
      </c>
      <c r="BF368" s="163">
        <f>IF(N368="snížená",J368,0)</f>
        <v>0</v>
      </c>
      <c r="BG368" s="163">
        <f>IF(N368="zákl. přenesená",J368,0)</f>
        <v>0</v>
      </c>
      <c r="BH368" s="163">
        <f>IF(N368="sníž. přenesená",J368,0)</f>
        <v>0</v>
      </c>
      <c r="BI368" s="163">
        <f>IF(N368="nulová",J368,0)</f>
        <v>0</v>
      </c>
      <c r="BJ368" s="18" t="s">
        <v>20</v>
      </c>
      <c r="BK368" s="163">
        <f>ROUND(I368*H368,2)</f>
        <v>0</v>
      </c>
      <c r="BL368" s="18" t="s">
        <v>168</v>
      </c>
      <c r="BM368" s="18" t="s">
        <v>611</v>
      </c>
    </row>
    <row r="369" spans="2:65" s="12" customFormat="1" x14ac:dyDescent="0.3">
      <c r="B369" s="164"/>
      <c r="D369" s="165" t="s">
        <v>170</v>
      </c>
      <c r="E369" s="166" t="s">
        <v>3</v>
      </c>
      <c r="F369" s="167" t="s">
        <v>346</v>
      </c>
      <c r="H369" s="168" t="s">
        <v>3</v>
      </c>
      <c r="L369" s="164"/>
      <c r="M369" s="169"/>
      <c r="N369" s="170"/>
      <c r="O369" s="170"/>
      <c r="P369" s="170"/>
      <c r="Q369" s="170"/>
      <c r="R369" s="170"/>
      <c r="S369" s="170"/>
      <c r="T369" s="171"/>
      <c r="AT369" s="168" t="s">
        <v>170</v>
      </c>
      <c r="AU369" s="168" t="s">
        <v>181</v>
      </c>
      <c r="AV369" s="12" t="s">
        <v>20</v>
      </c>
      <c r="AW369" s="12" t="s">
        <v>35</v>
      </c>
      <c r="AX369" s="12" t="s">
        <v>71</v>
      </c>
      <c r="AY369" s="168" t="s">
        <v>161</v>
      </c>
    </row>
    <row r="370" spans="2:65" s="13" customFormat="1" x14ac:dyDescent="0.3">
      <c r="B370" s="172"/>
      <c r="D370" s="173" t="s">
        <v>170</v>
      </c>
      <c r="E370" s="174" t="s">
        <v>3</v>
      </c>
      <c r="F370" s="175" t="s">
        <v>612</v>
      </c>
      <c r="H370" s="176">
        <v>0.8</v>
      </c>
      <c r="L370" s="172"/>
      <c r="M370" s="177"/>
      <c r="N370" s="178"/>
      <c r="O370" s="178"/>
      <c r="P370" s="178"/>
      <c r="Q370" s="178"/>
      <c r="R370" s="178"/>
      <c r="S370" s="178"/>
      <c r="T370" s="179"/>
      <c r="AT370" s="180" t="s">
        <v>170</v>
      </c>
      <c r="AU370" s="180" t="s">
        <v>181</v>
      </c>
      <c r="AV370" s="13" t="s">
        <v>79</v>
      </c>
      <c r="AW370" s="13" t="s">
        <v>35</v>
      </c>
      <c r="AX370" s="13" t="s">
        <v>20</v>
      </c>
      <c r="AY370" s="180" t="s">
        <v>161</v>
      </c>
    </row>
    <row r="371" spans="2:65" s="1" customFormat="1" ht="22.5" customHeight="1" x14ac:dyDescent="0.3">
      <c r="B371" s="152"/>
      <c r="C371" s="153" t="s">
        <v>613</v>
      </c>
      <c r="D371" s="153" t="s">
        <v>163</v>
      </c>
      <c r="E371" s="154" t="s">
        <v>614</v>
      </c>
      <c r="F371" s="155" t="s">
        <v>615</v>
      </c>
      <c r="G371" s="156" t="s">
        <v>237</v>
      </c>
      <c r="H371" s="157">
        <v>13.2</v>
      </c>
      <c r="I371" s="158"/>
      <c r="J371" s="158">
        <f>ROUND(I371*H371,2)</f>
        <v>0</v>
      </c>
      <c r="K371" s="155" t="s">
        <v>167</v>
      </c>
      <c r="L371" s="32"/>
      <c r="M371" s="159" t="s">
        <v>3</v>
      </c>
      <c r="N371" s="160" t="s">
        <v>42</v>
      </c>
      <c r="O371" s="161">
        <v>0.36</v>
      </c>
      <c r="P371" s="161">
        <f>O371*H371</f>
        <v>4.7519999999999998</v>
      </c>
      <c r="Q371" s="161">
        <v>0</v>
      </c>
      <c r="R371" s="161">
        <f>Q371*H371</f>
        <v>0</v>
      </c>
      <c r="S371" s="161">
        <v>5.94E-3</v>
      </c>
      <c r="T371" s="162">
        <f>S371*H371</f>
        <v>7.8407999999999992E-2</v>
      </c>
      <c r="AR371" s="18" t="s">
        <v>168</v>
      </c>
      <c r="AT371" s="18" t="s">
        <v>163</v>
      </c>
      <c r="AU371" s="18" t="s">
        <v>181</v>
      </c>
      <c r="AY371" s="18" t="s">
        <v>161</v>
      </c>
      <c r="BE371" s="163">
        <f>IF(N371="základní",J371,0)</f>
        <v>0</v>
      </c>
      <c r="BF371" s="163">
        <f>IF(N371="snížená",J371,0)</f>
        <v>0</v>
      </c>
      <c r="BG371" s="163">
        <f>IF(N371="zákl. přenesená",J371,0)</f>
        <v>0</v>
      </c>
      <c r="BH371" s="163">
        <f>IF(N371="sníž. přenesená",J371,0)</f>
        <v>0</v>
      </c>
      <c r="BI371" s="163">
        <f>IF(N371="nulová",J371,0)</f>
        <v>0</v>
      </c>
      <c r="BJ371" s="18" t="s">
        <v>20</v>
      </c>
      <c r="BK371" s="163">
        <f>ROUND(I371*H371,2)</f>
        <v>0</v>
      </c>
      <c r="BL371" s="18" t="s">
        <v>168</v>
      </c>
      <c r="BM371" s="18" t="s">
        <v>616</v>
      </c>
    </row>
    <row r="372" spans="2:65" s="12" customFormat="1" x14ac:dyDescent="0.3">
      <c r="B372" s="164"/>
      <c r="D372" s="165" t="s">
        <v>170</v>
      </c>
      <c r="E372" s="166" t="s">
        <v>3</v>
      </c>
      <c r="F372" s="167" t="s">
        <v>617</v>
      </c>
      <c r="H372" s="168" t="s">
        <v>3</v>
      </c>
      <c r="L372" s="164"/>
      <c r="M372" s="169"/>
      <c r="N372" s="170"/>
      <c r="O372" s="170"/>
      <c r="P372" s="170"/>
      <c r="Q372" s="170"/>
      <c r="R372" s="170"/>
      <c r="S372" s="170"/>
      <c r="T372" s="171"/>
      <c r="AT372" s="168" t="s">
        <v>170</v>
      </c>
      <c r="AU372" s="168" t="s">
        <v>181</v>
      </c>
      <c r="AV372" s="12" t="s">
        <v>20</v>
      </c>
      <c r="AW372" s="12" t="s">
        <v>35</v>
      </c>
      <c r="AX372" s="12" t="s">
        <v>71</v>
      </c>
      <c r="AY372" s="168" t="s">
        <v>161</v>
      </c>
    </row>
    <row r="373" spans="2:65" s="13" customFormat="1" x14ac:dyDescent="0.3">
      <c r="B373" s="172"/>
      <c r="D373" s="173" t="s">
        <v>170</v>
      </c>
      <c r="E373" s="174" t="s">
        <v>3</v>
      </c>
      <c r="F373" s="175" t="s">
        <v>618</v>
      </c>
      <c r="H373" s="176">
        <v>13.2</v>
      </c>
      <c r="L373" s="172"/>
      <c r="M373" s="177"/>
      <c r="N373" s="178"/>
      <c r="O373" s="178"/>
      <c r="P373" s="178"/>
      <c r="Q373" s="178"/>
      <c r="R373" s="178"/>
      <c r="S373" s="178"/>
      <c r="T373" s="179"/>
      <c r="AT373" s="180" t="s">
        <v>170</v>
      </c>
      <c r="AU373" s="180" t="s">
        <v>181</v>
      </c>
      <c r="AV373" s="13" t="s">
        <v>79</v>
      </c>
      <c r="AW373" s="13" t="s">
        <v>35</v>
      </c>
      <c r="AX373" s="13" t="s">
        <v>20</v>
      </c>
      <c r="AY373" s="180" t="s">
        <v>161</v>
      </c>
    </row>
    <row r="374" spans="2:65" s="1" customFormat="1" ht="22.5" customHeight="1" x14ac:dyDescent="0.3">
      <c r="B374" s="152"/>
      <c r="C374" s="153" t="s">
        <v>619</v>
      </c>
      <c r="D374" s="153" t="s">
        <v>163</v>
      </c>
      <c r="E374" s="154" t="s">
        <v>620</v>
      </c>
      <c r="F374" s="155" t="s">
        <v>621</v>
      </c>
      <c r="G374" s="156" t="s">
        <v>247</v>
      </c>
      <c r="H374" s="157">
        <v>43.23</v>
      </c>
      <c r="I374" s="158"/>
      <c r="J374" s="158">
        <f>ROUND(I374*H374,2)</f>
        <v>0</v>
      </c>
      <c r="K374" s="155" t="s">
        <v>167</v>
      </c>
      <c r="L374" s="32"/>
      <c r="M374" s="159" t="s">
        <v>3</v>
      </c>
      <c r="N374" s="160" t="s">
        <v>42</v>
      </c>
      <c r="O374" s="161">
        <v>0.51100000000000001</v>
      </c>
      <c r="P374" s="161">
        <f>O374*H374</f>
        <v>22.090529999999998</v>
      </c>
      <c r="Q374" s="161">
        <v>0</v>
      </c>
      <c r="R374" s="161">
        <f>Q374*H374</f>
        <v>0</v>
      </c>
      <c r="S374" s="161">
        <v>0</v>
      </c>
      <c r="T374" s="162">
        <f>S374*H374</f>
        <v>0</v>
      </c>
      <c r="AR374" s="18" t="s">
        <v>168</v>
      </c>
      <c r="AT374" s="18" t="s">
        <v>163</v>
      </c>
      <c r="AU374" s="18" t="s">
        <v>181</v>
      </c>
      <c r="AY374" s="18" t="s">
        <v>161</v>
      </c>
      <c r="BE374" s="163">
        <f>IF(N374="základní",J374,0)</f>
        <v>0</v>
      </c>
      <c r="BF374" s="163">
        <f>IF(N374="snížená",J374,0)</f>
        <v>0</v>
      </c>
      <c r="BG374" s="163">
        <f>IF(N374="zákl. přenesená",J374,0)</f>
        <v>0</v>
      </c>
      <c r="BH374" s="163">
        <f>IF(N374="sníž. přenesená",J374,0)</f>
        <v>0</v>
      </c>
      <c r="BI374" s="163">
        <f>IF(N374="nulová",J374,0)</f>
        <v>0</v>
      </c>
      <c r="BJ374" s="18" t="s">
        <v>20</v>
      </c>
      <c r="BK374" s="163">
        <f>ROUND(I374*H374,2)</f>
        <v>0</v>
      </c>
      <c r="BL374" s="18" t="s">
        <v>168</v>
      </c>
      <c r="BM374" s="18" t="s">
        <v>622</v>
      </c>
    </row>
    <row r="375" spans="2:65" s="12" customFormat="1" x14ac:dyDescent="0.3">
      <c r="B375" s="164"/>
      <c r="D375" s="165" t="s">
        <v>170</v>
      </c>
      <c r="E375" s="166" t="s">
        <v>3</v>
      </c>
      <c r="F375" s="167" t="s">
        <v>623</v>
      </c>
      <c r="H375" s="168" t="s">
        <v>3</v>
      </c>
      <c r="L375" s="164"/>
      <c r="M375" s="169"/>
      <c r="N375" s="170"/>
      <c r="O375" s="170"/>
      <c r="P375" s="170"/>
      <c r="Q375" s="170"/>
      <c r="R375" s="170"/>
      <c r="S375" s="170"/>
      <c r="T375" s="171"/>
      <c r="AT375" s="168" t="s">
        <v>170</v>
      </c>
      <c r="AU375" s="168" t="s">
        <v>181</v>
      </c>
      <c r="AV375" s="12" t="s">
        <v>20</v>
      </c>
      <c r="AW375" s="12" t="s">
        <v>35</v>
      </c>
      <c r="AX375" s="12" t="s">
        <v>71</v>
      </c>
      <c r="AY375" s="168" t="s">
        <v>161</v>
      </c>
    </row>
    <row r="376" spans="2:65" s="13" customFormat="1" x14ac:dyDescent="0.3">
      <c r="B376" s="172"/>
      <c r="D376" s="165" t="s">
        <v>170</v>
      </c>
      <c r="E376" s="180" t="s">
        <v>3</v>
      </c>
      <c r="F376" s="181" t="s">
        <v>624</v>
      </c>
      <c r="H376" s="182">
        <v>17.329999999999998</v>
      </c>
      <c r="L376" s="172"/>
      <c r="M376" s="177"/>
      <c r="N376" s="178"/>
      <c r="O376" s="178"/>
      <c r="P376" s="178"/>
      <c r="Q376" s="178"/>
      <c r="R376" s="178"/>
      <c r="S376" s="178"/>
      <c r="T376" s="179"/>
      <c r="AT376" s="180" t="s">
        <v>170</v>
      </c>
      <c r="AU376" s="180" t="s">
        <v>181</v>
      </c>
      <c r="AV376" s="13" t="s">
        <v>79</v>
      </c>
      <c r="AW376" s="13" t="s">
        <v>35</v>
      </c>
      <c r="AX376" s="13" t="s">
        <v>71</v>
      </c>
      <c r="AY376" s="180" t="s">
        <v>161</v>
      </c>
    </row>
    <row r="377" spans="2:65" s="12" customFormat="1" x14ac:dyDescent="0.3">
      <c r="B377" s="164"/>
      <c r="D377" s="165" t="s">
        <v>170</v>
      </c>
      <c r="E377" s="166" t="s">
        <v>3</v>
      </c>
      <c r="F377" s="167" t="s">
        <v>551</v>
      </c>
      <c r="H377" s="168" t="s">
        <v>3</v>
      </c>
      <c r="L377" s="164"/>
      <c r="M377" s="169"/>
      <c r="N377" s="170"/>
      <c r="O377" s="170"/>
      <c r="P377" s="170"/>
      <c r="Q377" s="170"/>
      <c r="R377" s="170"/>
      <c r="S377" s="170"/>
      <c r="T377" s="171"/>
      <c r="AT377" s="168" t="s">
        <v>170</v>
      </c>
      <c r="AU377" s="168" t="s">
        <v>181</v>
      </c>
      <c r="AV377" s="12" t="s">
        <v>20</v>
      </c>
      <c r="AW377" s="12" t="s">
        <v>35</v>
      </c>
      <c r="AX377" s="12" t="s">
        <v>71</v>
      </c>
      <c r="AY377" s="168" t="s">
        <v>161</v>
      </c>
    </row>
    <row r="378" spans="2:65" s="13" customFormat="1" x14ac:dyDescent="0.3">
      <c r="B378" s="172"/>
      <c r="D378" s="165" t="s">
        <v>170</v>
      </c>
      <c r="E378" s="180" t="s">
        <v>3</v>
      </c>
      <c r="F378" s="181" t="s">
        <v>625</v>
      </c>
      <c r="H378" s="182">
        <v>11.7</v>
      </c>
      <c r="L378" s="172"/>
      <c r="M378" s="177"/>
      <c r="N378" s="178"/>
      <c r="O378" s="178"/>
      <c r="P378" s="178"/>
      <c r="Q378" s="178"/>
      <c r="R378" s="178"/>
      <c r="S378" s="178"/>
      <c r="T378" s="179"/>
      <c r="AT378" s="180" t="s">
        <v>170</v>
      </c>
      <c r="AU378" s="180" t="s">
        <v>181</v>
      </c>
      <c r="AV378" s="13" t="s">
        <v>79</v>
      </c>
      <c r="AW378" s="13" t="s">
        <v>35</v>
      </c>
      <c r="AX378" s="13" t="s">
        <v>71</v>
      </c>
      <c r="AY378" s="180" t="s">
        <v>161</v>
      </c>
    </row>
    <row r="379" spans="2:65" s="12" customFormat="1" x14ac:dyDescent="0.3">
      <c r="B379" s="164"/>
      <c r="D379" s="165" t="s">
        <v>170</v>
      </c>
      <c r="E379" s="166" t="s">
        <v>3</v>
      </c>
      <c r="F379" s="167" t="s">
        <v>531</v>
      </c>
      <c r="H379" s="168" t="s">
        <v>3</v>
      </c>
      <c r="L379" s="164"/>
      <c r="M379" s="169"/>
      <c r="N379" s="170"/>
      <c r="O379" s="170"/>
      <c r="P379" s="170"/>
      <c r="Q379" s="170"/>
      <c r="R379" s="170"/>
      <c r="S379" s="170"/>
      <c r="T379" s="171"/>
      <c r="AT379" s="168" t="s">
        <v>170</v>
      </c>
      <c r="AU379" s="168" t="s">
        <v>181</v>
      </c>
      <c r="AV379" s="12" t="s">
        <v>20</v>
      </c>
      <c r="AW379" s="12" t="s">
        <v>35</v>
      </c>
      <c r="AX379" s="12" t="s">
        <v>71</v>
      </c>
      <c r="AY379" s="168" t="s">
        <v>161</v>
      </c>
    </row>
    <row r="380" spans="2:65" s="13" customFormat="1" x14ac:dyDescent="0.3">
      <c r="B380" s="172"/>
      <c r="D380" s="165" t="s">
        <v>170</v>
      </c>
      <c r="E380" s="180" t="s">
        <v>3</v>
      </c>
      <c r="F380" s="181" t="s">
        <v>626</v>
      </c>
      <c r="H380" s="182">
        <v>4.2</v>
      </c>
      <c r="L380" s="172"/>
      <c r="M380" s="177"/>
      <c r="N380" s="178"/>
      <c r="O380" s="178"/>
      <c r="P380" s="178"/>
      <c r="Q380" s="178"/>
      <c r="R380" s="178"/>
      <c r="S380" s="178"/>
      <c r="T380" s="179"/>
      <c r="AT380" s="180" t="s">
        <v>170</v>
      </c>
      <c r="AU380" s="180" t="s">
        <v>181</v>
      </c>
      <c r="AV380" s="13" t="s">
        <v>79</v>
      </c>
      <c r="AW380" s="13" t="s">
        <v>35</v>
      </c>
      <c r="AX380" s="13" t="s">
        <v>71</v>
      </c>
      <c r="AY380" s="180" t="s">
        <v>161</v>
      </c>
    </row>
    <row r="381" spans="2:65" s="12" customFormat="1" x14ac:dyDescent="0.3">
      <c r="B381" s="164"/>
      <c r="D381" s="165" t="s">
        <v>170</v>
      </c>
      <c r="E381" s="166" t="s">
        <v>3</v>
      </c>
      <c r="F381" s="167" t="s">
        <v>627</v>
      </c>
      <c r="H381" s="168" t="s">
        <v>3</v>
      </c>
      <c r="L381" s="164"/>
      <c r="M381" s="169"/>
      <c r="N381" s="170"/>
      <c r="O381" s="170"/>
      <c r="P381" s="170"/>
      <c r="Q381" s="170"/>
      <c r="R381" s="170"/>
      <c r="S381" s="170"/>
      <c r="T381" s="171"/>
      <c r="AT381" s="168" t="s">
        <v>170</v>
      </c>
      <c r="AU381" s="168" t="s">
        <v>181</v>
      </c>
      <c r="AV381" s="12" t="s">
        <v>20</v>
      </c>
      <c r="AW381" s="12" t="s">
        <v>35</v>
      </c>
      <c r="AX381" s="12" t="s">
        <v>71</v>
      </c>
      <c r="AY381" s="168" t="s">
        <v>161</v>
      </c>
    </row>
    <row r="382" spans="2:65" s="13" customFormat="1" x14ac:dyDescent="0.3">
      <c r="B382" s="172"/>
      <c r="D382" s="173" t="s">
        <v>170</v>
      </c>
      <c r="E382" s="174" t="s">
        <v>3</v>
      </c>
      <c r="F382" s="175" t="s">
        <v>628</v>
      </c>
      <c r="H382" s="176">
        <v>10</v>
      </c>
      <c r="L382" s="172"/>
      <c r="M382" s="177"/>
      <c r="N382" s="178"/>
      <c r="O382" s="178"/>
      <c r="P382" s="178"/>
      <c r="Q382" s="178"/>
      <c r="R382" s="178"/>
      <c r="S382" s="178"/>
      <c r="T382" s="179"/>
      <c r="AT382" s="180" t="s">
        <v>170</v>
      </c>
      <c r="AU382" s="180" t="s">
        <v>181</v>
      </c>
      <c r="AV382" s="13" t="s">
        <v>79</v>
      </c>
      <c r="AW382" s="13" t="s">
        <v>35</v>
      </c>
      <c r="AX382" s="13" t="s">
        <v>71</v>
      </c>
      <c r="AY382" s="180" t="s">
        <v>161</v>
      </c>
    </row>
    <row r="383" spans="2:65" s="1" customFormat="1" ht="22.5" customHeight="1" x14ac:dyDescent="0.3">
      <c r="B383" s="152"/>
      <c r="C383" s="153" t="s">
        <v>629</v>
      </c>
      <c r="D383" s="153" t="s">
        <v>163</v>
      </c>
      <c r="E383" s="154" t="s">
        <v>630</v>
      </c>
      <c r="F383" s="155" t="s">
        <v>631</v>
      </c>
      <c r="G383" s="156" t="s">
        <v>247</v>
      </c>
      <c r="H383" s="157">
        <v>10</v>
      </c>
      <c r="I383" s="158"/>
      <c r="J383" s="158">
        <f>ROUND(I383*H383,2)</f>
        <v>0</v>
      </c>
      <c r="K383" s="155" t="s">
        <v>167</v>
      </c>
      <c r="L383" s="32"/>
      <c r="M383" s="159" t="s">
        <v>3</v>
      </c>
      <c r="N383" s="160" t="s">
        <v>42</v>
      </c>
      <c r="O383" s="161">
        <v>0.76500000000000001</v>
      </c>
      <c r="P383" s="161">
        <f>O383*H383</f>
        <v>7.65</v>
      </c>
      <c r="Q383" s="161">
        <v>0</v>
      </c>
      <c r="R383" s="161">
        <f>Q383*H383</f>
        <v>0</v>
      </c>
      <c r="S383" s="161">
        <v>0</v>
      </c>
      <c r="T383" s="162">
        <f>S383*H383</f>
        <v>0</v>
      </c>
      <c r="AR383" s="18" t="s">
        <v>168</v>
      </c>
      <c r="AT383" s="18" t="s">
        <v>163</v>
      </c>
      <c r="AU383" s="18" t="s">
        <v>181</v>
      </c>
      <c r="AY383" s="18" t="s">
        <v>161</v>
      </c>
      <c r="BE383" s="163">
        <f>IF(N383="základní",J383,0)</f>
        <v>0</v>
      </c>
      <c r="BF383" s="163">
        <f>IF(N383="snížená",J383,0)</f>
        <v>0</v>
      </c>
      <c r="BG383" s="163">
        <f>IF(N383="zákl. přenesená",J383,0)</f>
        <v>0</v>
      </c>
      <c r="BH383" s="163">
        <f>IF(N383="sníž. přenesená",J383,0)</f>
        <v>0</v>
      </c>
      <c r="BI383" s="163">
        <f>IF(N383="nulová",J383,0)</f>
        <v>0</v>
      </c>
      <c r="BJ383" s="18" t="s">
        <v>20</v>
      </c>
      <c r="BK383" s="163">
        <f>ROUND(I383*H383,2)</f>
        <v>0</v>
      </c>
      <c r="BL383" s="18" t="s">
        <v>168</v>
      </c>
      <c r="BM383" s="18" t="s">
        <v>632</v>
      </c>
    </row>
    <row r="384" spans="2:65" s="12" customFormat="1" x14ac:dyDescent="0.3">
      <c r="B384" s="164"/>
      <c r="D384" s="165" t="s">
        <v>170</v>
      </c>
      <c r="E384" s="166" t="s">
        <v>3</v>
      </c>
      <c r="F384" s="167" t="s">
        <v>542</v>
      </c>
      <c r="H384" s="168" t="s">
        <v>3</v>
      </c>
      <c r="L384" s="164"/>
      <c r="M384" s="169"/>
      <c r="N384" s="170"/>
      <c r="O384" s="170"/>
      <c r="P384" s="170"/>
      <c r="Q384" s="170"/>
      <c r="R384" s="170"/>
      <c r="S384" s="170"/>
      <c r="T384" s="171"/>
      <c r="AT384" s="168" t="s">
        <v>170</v>
      </c>
      <c r="AU384" s="168" t="s">
        <v>181</v>
      </c>
      <c r="AV384" s="12" t="s">
        <v>20</v>
      </c>
      <c r="AW384" s="12" t="s">
        <v>35</v>
      </c>
      <c r="AX384" s="12" t="s">
        <v>71</v>
      </c>
      <c r="AY384" s="168" t="s">
        <v>161</v>
      </c>
    </row>
    <row r="385" spans="2:65" s="13" customFormat="1" x14ac:dyDescent="0.3">
      <c r="B385" s="172"/>
      <c r="D385" s="173" t="s">
        <v>170</v>
      </c>
      <c r="E385" s="174" t="s">
        <v>3</v>
      </c>
      <c r="F385" s="175" t="s">
        <v>628</v>
      </c>
      <c r="H385" s="176">
        <v>10</v>
      </c>
      <c r="L385" s="172"/>
      <c r="M385" s="177"/>
      <c r="N385" s="178"/>
      <c r="O385" s="178"/>
      <c r="P385" s="178"/>
      <c r="Q385" s="178"/>
      <c r="R385" s="178"/>
      <c r="S385" s="178"/>
      <c r="T385" s="179"/>
      <c r="AT385" s="180" t="s">
        <v>170</v>
      </c>
      <c r="AU385" s="180" t="s">
        <v>181</v>
      </c>
      <c r="AV385" s="13" t="s">
        <v>79</v>
      </c>
      <c r="AW385" s="13" t="s">
        <v>35</v>
      </c>
      <c r="AX385" s="13" t="s">
        <v>20</v>
      </c>
      <c r="AY385" s="180" t="s">
        <v>161</v>
      </c>
    </row>
    <row r="386" spans="2:65" s="1" customFormat="1" ht="22.5" customHeight="1" x14ac:dyDescent="0.3">
      <c r="B386" s="152"/>
      <c r="C386" s="153" t="s">
        <v>633</v>
      </c>
      <c r="D386" s="153" t="s">
        <v>163</v>
      </c>
      <c r="E386" s="154" t="s">
        <v>634</v>
      </c>
      <c r="F386" s="155" t="s">
        <v>635</v>
      </c>
      <c r="G386" s="156" t="s">
        <v>209</v>
      </c>
      <c r="H386" s="157">
        <v>11.991</v>
      </c>
      <c r="I386" s="158"/>
      <c r="J386" s="158">
        <f>ROUND(I386*H386,2)</f>
        <v>0</v>
      </c>
      <c r="K386" s="155" t="s">
        <v>167</v>
      </c>
      <c r="L386" s="32"/>
      <c r="M386" s="159" t="s">
        <v>3</v>
      </c>
      <c r="N386" s="160" t="s">
        <v>42</v>
      </c>
      <c r="O386" s="161">
        <v>2.42</v>
      </c>
      <c r="P386" s="161">
        <f>O386*H386</f>
        <v>29.018219999999999</v>
      </c>
      <c r="Q386" s="161">
        <v>0</v>
      </c>
      <c r="R386" s="161">
        <f>Q386*H386</f>
        <v>0</v>
      </c>
      <c r="S386" s="161">
        <v>0</v>
      </c>
      <c r="T386" s="162">
        <f>S386*H386</f>
        <v>0</v>
      </c>
      <c r="AR386" s="18" t="s">
        <v>168</v>
      </c>
      <c r="AT386" s="18" t="s">
        <v>163</v>
      </c>
      <c r="AU386" s="18" t="s">
        <v>181</v>
      </c>
      <c r="AY386" s="18" t="s">
        <v>161</v>
      </c>
      <c r="BE386" s="163">
        <f>IF(N386="základní",J386,0)</f>
        <v>0</v>
      </c>
      <c r="BF386" s="163">
        <f>IF(N386="snížená",J386,0)</f>
        <v>0</v>
      </c>
      <c r="BG386" s="163">
        <f>IF(N386="zákl. přenesená",J386,0)</f>
        <v>0</v>
      </c>
      <c r="BH386" s="163">
        <f>IF(N386="sníž. přenesená",J386,0)</f>
        <v>0</v>
      </c>
      <c r="BI386" s="163">
        <f>IF(N386="nulová",J386,0)</f>
        <v>0</v>
      </c>
      <c r="BJ386" s="18" t="s">
        <v>20</v>
      </c>
      <c r="BK386" s="163">
        <f>ROUND(I386*H386,2)</f>
        <v>0</v>
      </c>
      <c r="BL386" s="18" t="s">
        <v>168</v>
      </c>
      <c r="BM386" s="18" t="s">
        <v>636</v>
      </c>
    </row>
    <row r="387" spans="2:65" s="1" customFormat="1" ht="31.5" customHeight="1" x14ac:dyDescent="0.3">
      <c r="B387" s="152"/>
      <c r="C387" s="153" t="s">
        <v>637</v>
      </c>
      <c r="D387" s="153" t="s">
        <v>163</v>
      </c>
      <c r="E387" s="154" t="s">
        <v>251</v>
      </c>
      <c r="F387" s="155" t="s">
        <v>252</v>
      </c>
      <c r="G387" s="156" t="s">
        <v>209</v>
      </c>
      <c r="H387" s="157">
        <v>11.991</v>
      </c>
      <c r="I387" s="158"/>
      <c r="J387" s="158">
        <f>ROUND(I387*H387,2)</f>
        <v>0</v>
      </c>
      <c r="K387" s="155" t="s">
        <v>167</v>
      </c>
      <c r="L387" s="32"/>
      <c r="M387" s="159" t="s">
        <v>3</v>
      </c>
      <c r="N387" s="160" t="s">
        <v>42</v>
      </c>
      <c r="O387" s="161">
        <v>0.125</v>
      </c>
      <c r="P387" s="161">
        <f>O387*H387</f>
        <v>1.498875</v>
      </c>
      <c r="Q387" s="161">
        <v>0</v>
      </c>
      <c r="R387" s="161">
        <f>Q387*H387</f>
        <v>0</v>
      </c>
      <c r="S387" s="161">
        <v>0</v>
      </c>
      <c r="T387" s="162">
        <f>S387*H387</f>
        <v>0</v>
      </c>
      <c r="AR387" s="18" t="s">
        <v>168</v>
      </c>
      <c r="AT387" s="18" t="s">
        <v>163</v>
      </c>
      <c r="AU387" s="18" t="s">
        <v>181</v>
      </c>
      <c r="AY387" s="18" t="s">
        <v>161</v>
      </c>
      <c r="BE387" s="163">
        <f>IF(N387="základní",J387,0)</f>
        <v>0</v>
      </c>
      <c r="BF387" s="163">
        <f>IF(N387="snížená",J387,0)</f>
        <v>0</v>
      </c>
      <c r="BG387" s="163">
        <f>IF(N387="zákl. přenesená",J387,0)</f>
        <v>0</v>
      </c>
      <c r="BH387" s="163">
        <f>IF(N387="sníž. přenesená",J387,0)</f>
        <v>0</v>
      </c>
      <c r="BI387" s="163">
        <f>IF(N387="nulová",J387,0)</f>
        <v>0</v>
      </c>
      <c r="BJ387" s="18" t="s">
        <v>20</v>
      </c>
      <c r="BK387" s="163">
        <f>ROUND(I387*H387,2)</f>
        <v>0</v>
      </c>
      <c r="BL387" s="18" t="s">
        <v>168</v>
      </c>
      <c r="BM387" s="18" t="s">
        <v>638</v>
      </c>
    </row>
    <row r="388" spans="2:65" s="1" customFormat="1" ht="31.5" customHeight="1" x14ac:dyDescent="0.3">
      <c r="B388" s="152"/>
      <c r="C388" s="153" t="s">
        <v>639</v>
      </c>
      <c r="D388" s="153" t="s">
        <v>163</v>
      </c>
      <c r="E388" s="154" t="s">
        <v>255</v>
      </c>
      <c r="F388" s="155" t="s">
        <v>256</v>
      </c>
      <c r="G388" s="156" t="s">
        <v>209</v>
      </c>
      <c r="H388" s="157">
        <v>227.82900000000001</v>
      </c>
      <c r="I388" s="158"/>
      <c r="J388" s="158">
        <f>ROUND(I388*H388,2)</f>
        <v>0</v>
      </c>
      <c r="K388" s="155" t="s">
        <v>167</v>
      </c>
      <c r="L388" s="32"/>
      <c r="M388" s="159" t="s">
        <v>3</v>
      </c>
      <c r="N388" s="160" t="s">
        <v>42</v>
      </c>
      <c r="O388" s="161">
        <v>6.0000000000000001E-3</v>
      </c>
      <c r="P388" s="161">
        <f>O388*H388</f>
        <v>1.3669740000000001</v>
      </c>
      <c r="Q388" s="161">
        <v>0</v>
      </c>
      <c r="R388" s="161">
        <f>Q388*H388</f>
        <v>0</v>
      </c>
      <c r="S388" s="161">
        <v>0</v>
      </c>
      <c r="T388" s="162">
        <f>S388*H388</f>
        <v>0</v>
      </c>
      <c r="AR388" s="18" t="s">
        <v>168</v>
      </c>
      <c r="AT388" s="18" t="s">
        <v>163</v>
      </c>
      <c r="AU388" s="18" t="s">
        <v>181</v>
      </c>
      <c r="AY388" s="18" t="s">
        <v>161</v>
      </c>
      <c r="BE388" s="163">
        <f>IF(N388="základní",J388,0)</f>
        <v>0</v>
      </c>
      <c r="BF388" s="163">
        <f>IF(N388="snížená",J388,0)</f>
        <v>0</v>
      </c>
      <c r="BG388" s="163">
        <f>IF(N388="zákl. přenesená",J388,0)</f>
        <v>0</v>
      </c>
      <c r="BH388" s="163">
        <f>IF(N388="sníž. přenesená",J388,0)</f>
        <v>0</v>
      </c>
      <c r="BI388" s="163">
        <f>IF(N388="nulová",J388,0)</f>
        <v>0</v>
      </c>
      <c r="BJ388" s="18" t="s">
        <v>20</v>
      </c>
      <c r="BK388" s="163">
        <f>ROUND(I388*H388,2)</f>
        <v>0</v>
      </c>
      <c r="BL388" s="18" t="s">
        <v>168</v>
      </c>
      <c r="BM388" s="18" t="s">
        <v>640</v>
      </c>
    </row>
    <row r="389" spans="2:65" s="13" customFormat="1" x14ac:dyDescent="0.3">
      <c r="B389" s="172"/>
      <c r="D389" s="173" t="s">
        <v>170</v>
      </c>
      <c r="F389" s="175" t="s">
        <v>641</v>
      </c>
      <c r="H389" s="176">
        <v>227.82900000000001</v>
      </c>
      <c r="L389" s="172"/>
      <c r="M389" s="177"/>
      <c r="N389" s="178"/>
      <c r="O389" s="178"/>
      <c r="P389" s="178"/>
      <c r="Q389" s="178"/>
      <c r="R389" s="178"/>
      <c r="S389" s="178"/>
      <c r="T389" s="179"/>
      <c r="AT389" s="180" t="s">
        <v>170</v>
      </c>
      <c r="AU389" s="180" t="s">
        <v>181</v>
      </c>
      <c r="AV389" s="13" t="s">
        <v>79</v>
      </c>
      <c r="AW389" s="13" t="s">
        <v>4</v>
      </c>
      <c r="AX389" s="13" t="s">
        <v>20</v>
      </c>
      <c r="AY389" s="180" t="s">
        <v>161</v>
      </c>
    </row>
    <row r="390" spans="2:65" s="1" customFormat="1" ht="22.5" customHeight="1" x14ac:dyDescent="0.3">
      <c r="B390" s="152"/>
      <c r="C390" s="153" t="s">
        <v>642</v>
      </c>
      <c r="D390" s="153" t="s">
        <v>163</v>
      </c>
      <c r="E390" s="154" t="s">
        <v>643</v>
      </c>
      <c r="F390" s="155" t="s">
        <v>644</v>
      </c>
      <c r="G390" s="156" t="s">
        <v>209</v>
      </c>
      <c r="H390" s="157">
        <v>11.991</v>
      </c>
      <c r="I390" s="158"/>
      <c r="J390" s="158">
        <f>ROUND(I390*H390,2)</f>
        <v>0</v>
      </c>
      <c r="K390" s="155" t="s">
        <v>167</v>
      </c>
      <c r="L390" s="32"/>
      <c r="M390" s="159" t="s">
        <v>3</v>
      </c>
      <c r="N390" s="160" t="s">
        <v>42</v>
      </c>
      <c r="O390" s="161">
        <v>0</v>
      </c>
      <c r="P390" s="161">
        <f>O390*H390</f>
        <v>0</v>
      </c>
      <c r="Q390" s="161">
        <v>0</v>
      </c>
      <c r="R390" s="161">
        <f>Q390*H390</f>
        <v>0</v>
      </c>
      <c r="S390" s="161">
        <v>0</v>
      </c>
      <c r="T390" s="162">
        <f>S390*H390</f>
        <v>0</v>
      </c>
      <c r="AR390" s="18" t="s">
        <v>168</v>
      </c>
      <c r="AT390" s="18" t="s">
        <v>163</v>
      </c>
      <c r="AU390" s="18" t="s">
        <v>181</v>
      </c>
      <c r="AY390" s="18" t="s">
        <v>161</v>
      </c>
      <c r="BE390" s="163">
        <f>IF(N390="základní",J390,0)</f>
        <v>0</v>
      </c>
      <c r="BF390" s="163">
        <f>IF(N390="snížená",J390,0)</f>
        <v>0</v>
      </c>
      <c r="BG390" s="163">
        <f>IF(N390="zákl. přenesená",J390,0)</f>
        <v>0</v>
      </c>
      <c r="BH390" s="163">
        <f>IF(N390="sníž. přenesená",J390,0)</f>
        <v>0</v>
      </c>
      <c r="BI390" s="163">
        <f>IF(N390="nulová",J390,0)</f>
        <v>0</v>
      </c>
      <c r="BJ390" s="18" t="s">
        <v>20</v>
      </c>
      <c r="BK390" s="163">
        <f>ROUND(I390*H390,2)</f>
        <v>0</v>
      </c>
      <c r="BL390" s="18" t="s">
        <v>168</v>
      </c>
      <c r="BM390" s="18" t="s">
        <v>645</v>
      </c>
    </row>
    <row r="391" spans="2:65" s="11" customFormat="1" ht="29.85" customHeight="1" x14ac:dyDescent="0.3">
      <c r="B391" s="139"/>
      <c r="D391" s="149" t="s">
        <v>70</v>
      </c>
      <c r="E391" s="150" t="s">
        <v>646</v>
      </c>
      <c r="F391" s="150" t="s">
        <v>647</v>
      </c>
      <c r="J391" s="151">
        <f>BK391</f>
        <v>0</v>
      </c>
      <c r="L391" s="139"/>
      <c r="M391" s="143"/>
      <c r="N391" s="144"/>
      <c r="O391" s="144"/>
      <c r="P391" s="145">
        <f>P392</f>
        <v>19.412990999999998</v>
      </c>
      <c r="Q391" s="144"/>
      <c r="R391" s="145">
        <f>R392</f>
        <v>0</v>
      </c>
      <c r="S391" s="144"/>
      <c r="T391" s="146">
        <f>T392</f>
        <v>0</v>
      </c>
      <c r="AR391" s="140" t="s">
        <v>20</v>
      </c>
      <c r="AT391" s="147" t="s">
        <v>70</v>
      </c>
      <c r="AU391" s="147" t="s">
        <v>20</v>
      </c>
      <c r="AY391" s="140" t="s">
        <v>161</v>
      </c>
      <c r="BK391" s="148">
        <f>BK392</f>
        <v>0</v>
      </c>
    </row>
    <row r="392" spans="2:65" s="1" customFormat="1" ht="22.5" customHeight="1" x14ac:dyDescent="0.3">
      <c r="B392" s="152"/>
      <c r="C392" s="153" t="s">
        <v>648</v>
      </c>
      <c r="D392" s="153" t="s">
        <v>163</v>
      </c>
      <c r="E392" s="154" t="s">
        <v>649</v>
      </c>
      <c r="F392" s="155" t="s">
        <v>650</v>
      </c>
      <c r="G392" s="156" t="s">
        <v>209</v>
      </c>
      <c r="H392" s="157">
        <v>23.361000000000001</v>
      </c>
      <c r="I392" s="158"/>
      <c r="J392" s="158">
        <f>ROUND(I392*H392,2)</f>
        <v>0</v>
      </c>
      <c r="K392" s="155" t="s">
        <v>167</v>
      </c>
      <c r="L392" s="32"/>
      <c r="M392" s="159" t="s">
        <v>3</v>
      </c>
      <c r="N392" s="160" t="s">
        <v>42</v>
      </c>
      <c r="O392" s="161">
        <v>0.83099999999999996</v>
      </c>
      <c r="P392" s="161">
        <f>O392*H392</f>
        <v>19.412990999999998</v>
      </c>
      <c r="Q392" s="161">
        <v>0</v>
      </c>
      <c r="R392" s="161">
        <f>Q392*H392</f>
        <v>0</v>
      </c>
      <c r="S392" s="161">
        <v>0</v>
      </c>
      <c r="T392" s="162">
        <f>S392*H392</f>
        <v>0</v>
      </c>
      <c r="AR392" s="18" t="s">
        <v>168</v>
      </c>
      <c r="AT392" s="18" t="s">
        <v>163</v>
      </c>
      <c r="AU392" s="18" t="s">
        <v>79</v>
      </c>
      <c r="AY392" s="18" t="s">
        <v>161</v>
      </c>
      <c r="BE392" s="163">
        <f>IF(N392="základní",J392,0)</f>
        <v>0</v>
      </c>
      <c r="BF392" s="163">
        <f>IF(N392="snížená",J392,0)</f>
        <v>0</v>
      </c>
      <c r="BG392" s="163">
        <f>IF(N392="zákl. přenesená",J392,0)</f>
        <v>0</v>
      </c>
      <c r="BH392" s="163">
        <f>IF(N392="sníž. přenesená",J392,0)</f>
        <v>0</v>
      </c>
      <c r="BI392" s="163">
        <f>IF(N392="nulová",J392,0)</f>
        <v>0</v>
      </c>
      <c r="BJ392" s="18" t="s">
        <v>20</v>
      </c>
      <c r="BK392" s="163">
        <f>ROUND(I392*H392,2)</f>
        <v>0</v>
      </c>
      <c r="BL392" s="18" t="s">
        <v>168</v>
      </c>
      <c r="BM392" s="18" t="s">
        <v>651</v>
      </c>
    </row>
    <row r="393" spans="2:65" s="11" customFormat="1" ht="37.35" customHeight="1" x14ac:dyDescent="0.35">
      <c r="B393" s="139"/>
      <c r="D393" s="140" t="s">
        <v>70</v>
      </c>
      <c r="E393" s="141" t="s">
        <v>652</v>
      </c>
      <c r="F393" s="141" t="s">
        <v>653</v>
      </c>
      <c r="J393" s="142">
        <f>BK393</f>
        <v>0</v>
      </c>
      <c r="L393" s="139"/>
      <c r="M393" s="143"/>
      <c r="N393" s="144"/>
      <c r="O393" s="144"/>
      <c r="P393" s="145">
        <f>P394+P407+P415+P425+P430+P436+P441+P453+P491+P497+P502+P517</f>
        <v>263.92023399999999</v>
      </c>
      <c r="Q393" s="144"/>
      <c r="R393" s="145">
        <f>R394+R407+R415+R425+R430+R436+R441+R453+R491+R497+R502+R517</f>
        <v>3.5724088399999996</v>
      </c>
      <c r="S393" s="144"/>
      <c r="T393" s="146">
        <f>T394+T407+T415+T425+T430+T436+T441+T453+T491+T497+T502+T517</f>
        <v>0</v>
      </c>
      <c r="AR393" s="140" t="s">
        <v>79</v>
      </c>
      <c r="AT393" s="147" t="s">
        <v>70</v>
      </c>
      <c r="AU393" s="147" t="s">
        <v>71</v>
      </c>
      <c r="AY393" s="140" t="s">
        <v>161</v>
      </c>
      <c r="BK393" s="148">
        <f>BK394+BK407+BK415+BK425+BK430+BK436+BK441+BK453+BK491+BK497+BK502+BK517</f>
        <v>0</v>
      </c>
    </row>
    <row r="394" spans="2:65" s="11" customFormat="1" ht="19.899999999999999" customHeight="1" x14ac:dyDescent="0.3">
      <c r="B394" s="139"/>
      <c r="D394" s="149" t="s">
        <v>70</v>
      </c>
      <c r="E394" s="150" t="s">
        <v>654</v>
      </c>
      <c r="F394" s="150" t="s">
        <v>655</v>
      </c>
      <c r="J394" s="151">
        <f>BK394</f>
        <v>0</v>
      </c>
      <c r="L394" s="139"/>
      <c r="M394" s="143"/>
      <c r="N394" s="144"/>
      <c r="O394" s="144"/>
      <c r="P394" s="145">
        <f>SUM(P395:P406)</f>
        <v>1.171608</v>
      </c>
      <c r="Q394" s="144"/>
      <c r="R394" s="145">
        <f>SUM(R395:R406)</f>
        <v>2.3879000000000001E-2</v>
      </c>
      <c r="S394" s="144"/>
      <c r="T394" s="146">
        <f>SUM(T395:T406)</f>
        <v>0</v>
      </c>
      <c r="AR394" s="140" t="s">
        <v>79</v>
      </c>
      <c r="AT394" s="147" t="s">
        <v>70</v>
      </c>
      <c r="AU394" s="147" t="s">
        <v>20</v>
      </c>
      <c r="AY394" s="140" t="s">
        <v>161</v>
      </c>
      <c r="BK394" s="148">
        <f>SUM(BK395:BK406)</f>
        <v>0</v>
      </c>
    </row>
    <row r="395" spans="2:65" s="1" customFormat="1" ht="31.5" customHeight="1" x14ac:dyDescent="0.3">
      <c r="B395" s="152"/>
      <c r="C395" s="153" t="s">
        <v>656</v>
      </c>
      <c r="D395" s="153" t="s">
        <v>163</v>
      </c>
      <c r="E395" s="154" t="s">
        <v>657</v>
      </c>
      <c r="F395" s="155" t="s">
        <v>658</v>
      </c>
      <c r="G395" s="156" t="s">
        <v>237</v>
      </c>
      <c r="H395" s="157">
        <v>4.5</v>
      </c>
      <c r="I395" s="158"/>
      <c r="J395" s="158">
        <f>ROUND(I395*H395,2)</f>
        <v>0</v>
      </c>
      <c r="K395" s="155" t="s">
        <v>167</v>
      </c>
      <c r="L395" s="32"/>
      <c r="M395" s="159" t="s">
        <v>3</v>
      </c>
      <c r="N395" s="160" t="s">
        <v>42</v>
      </c>
      <c r="O395" s="161">
        <v>0.03</v>
      </c>
      <c r="P395" s="161">
        <f>O395*H395</f>
        <v>0.13500000000000001</v>
      </c>
      <c r="Q395" s="161">
        <v>0</v>
      </c>
      <c r="R395" s="161">
        <f>Q395*H395</f>
        <v>0</v>
      </c>
      <c r="S395" s="161">
        <v>0</v>
      </c>
      <c r="T395" s="162">
        <f>S395*H395</f>
        <v>0</v>
      </c>
      <c r="AR395" s="18" t="s">
        <v>254</v>
      </c>
      <c r="AT395" s="18" t="s">
        <v>163</v>
      </c>
      <c r="AU395" s="18" t="s">
        <v>79</v>
      </c>
      <c r="AY395" s="18" t="s">
        <v>161</v>
      </c>
      <c r="BE395" s="163">
        <f>IF(N395="základní",J395,0)</f>
        <v>0</v>
      </c>
      <c r="BF395" s="163">
        <f>IF(N395="snížená",J395,0)</f>
        <v>0</v>
      </c>
      <c r="BG395" s="163">
        <f>IF(N395="zákl. přenesená",J395,0)</f>
        <v>0</v>
      </c>
      <c r="BH395" s="163">
        <f>IF(N395="sníž. přenesená",J395,0)</f>
        <v>0</v>
      </c>
      <c r="BI395" s="163">
        <f>IF(N395="nulová",J395,0)</f>
        <v>0</v>
      </c>
      <c r="BJ395" s="18" t="s">
        <v>20</v>
      </c>
      <c r="BK395" s="163">
        <f>ROUND(I395*H395,2)</f>
        <v>0</v>
      </c>
      <c r="BL395" s="18" t="s">
        <v>254</v>
      </c>
      <c r="BM395" s="18" t="s">
        <v>659</v>
      </c>
    </row>
    <row r="396" spans="2:65" s="12" customFormat="1" x14ac:dyDescent="0.3">
      <c r="B396" s="164"/>
      <c r="D396" s="165" t="s">
        <v>170</v>
      </c>
      <c r="E396" s="166" t="s">
        <v>3</v>
      </c>
      <c r="F396" s="167" t="s">
        <v>190</v>
      </c>
      <c r="H396" s="168" t="s">
        <v>3</v>
      </c>
      <c r="L396" s="164"/>
      <c r="M396" s="169"/>
      <c r="N396" s="170"/>
      <c r="O396" s="170"/>
      <c r="P396" s="170"/>
      <c r="Q396" s="170"/>
      <c r="R396" s="170"/>
      <c r="S396" s="170"/>
      <c r="T396" s="171"/>
      <c r="AT396" s="168" t="s">
        <v>170</v>
      </c>
      <c r="AU396" s="168" t="s">
        <v>79</v>
      </c>
      <c r="AV396" s="12" t="s">
        <v>20</v>
      </c>
      <c r="AW396" s="12" t="s">
        <v>35</v>
      </c>
      <c r="AX396" s="12" t="s">
        <v>71</v>
      </c>
      <c r="AY396" s="168" t="s">
        <v>161</v>
      </c>
    </row>
    <row r="397" spans="2:65" s="13" customFormat="1" x14ac:dyDescent="0.3">
      <c r="B397" s="172"/>
      <c r="D397" s="173" t="s">
        <v>170</v>
      </c>
      <c r="E397" s="174" t="s">
        <v>3</v>
      </c>
      <c r="F397" s="175" t="s">
        <v>448</v>
      </c>
      <c r="H397" s="176">
        <v>4.5</v>
      </c>
      <c r="L397" s="172"/>
      <c r="M397" s="177"/>
      <c r="N397" s="178"/>
      <c r="O397" s="178"/>
      <c r="P397" s="178"/>
      <c r="Q397" s="178"/>
      <c r="R397" s="178"/>
      <c r="S397" s="178"/>
      <c r="T397" s="179"/>
      <c r="AT397" s="180" t="s">
        <v>170</v>
      </c>
      <c r="AU397" s="180" t="s">
        <v>79</v>
      </c>
      <c r="AV397" s="13" t="s">
        <v>79</v>
      </c>
      <c r="AW397" s="13" t="s">
        <v>35</v>
      </c>
      <c r="AX397" s="13" t="s">
        <v>20</v>
      </c>
      <c r="AY397" s="180" t="s">
        <v>161</v>
      </c>
    </row>
    <row r="398" spans="2:65" s="1" customFormat="1" ht="31.5" customHeight="1" x14ac:dyDescent="0.3">
      <c r="B398" s="152"/>
      <c r="C398" s="183" t="s">
        <v>660</v>
      </c>
      <c r="D398" s="183" t="s">
        <v>228</v>
      </c>
      <c r="E398" s="184" t="s">
        <v>661</v>
      </c>
      <c r="F398" s="185" t="s">
        <v>662</v>
      </c>
      <c r="G398" s="186" t="s">
        <v>209</v>
      </c>
      <c r="H398" s="187">
        <v>2E-3</v>
      </c>
      <c r="I398" s="188"/>
      <c r="J398" s="188">
        <f>ROUND(I398*H398,2)</f>
        <v>0</v>
      </c>
      <c r="K398" s="185" t="s">
        <v>167</v>
      </c>
      <c r="L398" s="189"/>
      <c r="M398" s="190" t="s">
        <v>3</v>
      </c>
      <c r="N398" s="191" t="s">
        <v>42</v>
      </c>
      <c r="O398" s="161">
        <v>0</v>
      </c>
      <c r="P398" s="161">
        <f>O398*H398</f>
        <v>0</v>
      </c>
      <c r="Q398" s="161">
        <v>1</v>
      </c>
      <c r="R398" s="161">
        <f>Q398*H398</f>
        <v>2E-3</v>
      </c>
      <c r="S398" s="161">
        <v>0</v>
      </c>
      <c r="T398" s="162">
        <f>S398*H398</f>
        <v>0</v>
      </c>
      <c r="AR398" s="18" t="s">
        <v>340</v>
      </c>
      <c r="AT398" s="18" t="s">
        <v>228</v>
      </c>
      <c r="AU398" s="18" t="s">
        <v>79</v>
      </c>
      <c r="AY398" s="18" t="s">
        <v>161</v>
      </c>
      <c r="BE398" s="163">
        <f>IF(N398="základní",J398,0)</f>
        <v>0</v>
      </c>
      <c r="BF398" s="163">
        <f>IF(N398="snížená",J398,0)</f>
        <v>0</v>
      </c>
      <c r="BG398" s="163">
        <f>IF(N398="zákl. přenesená",J398,0)</f>
        <v>0</v>
      </c>
      <c r="BH398" s="163">
        <f>IF(N398="sníž. přenesená",J398,0)</f>
        <v>0</v>
      </c>
      <c r="BI398" s="163">
        <f>IF(N398="nulová",J398,0)</f>
        <v>0</v>
      </c>
      <c r="BJ398" s="18" t="s">
        <v>20</v>
      </c>
      <c r="BK398" s="163">
        <f>ROUND(I398*H398,2)</f>
        <v>0</v>
      </c>
      <c r="BL398" s="18" t="s">
        <v>254</v>
      </c>
      <c r="BM398" s="18" t="s">
        <v>663</v>
      </c>
    </row>
    <row r="399" spans="2:65" s="1" customFormat="1" ht="40.5" x14ac:dyDescent="0.3">
      <c r="B399" s="32"/>
      <c r="D399" s="165" t="s">
        <v>664</v>
      </c>
      <c r="F399" s="194" t="s">
        <v>665</v>
      </c>
      <c r="L399" s="32"/>
      <c r="M399" s="61"/>
      <c r="N399" s="33"/>
      <c r="O399" s="33"/>
      <c r="P399" s="33"/>
      <c r="Q399" s="33"/>
      <c r="R399" s="33"/>
      <c r="S399" s="33"/>
      <c r="T399" s="62"/>
      <c r="AT399" s="18" t="s">
        <v>664</v>
      </c>
      <c r="AU399" s="18" t="s">
        <v>79</v>
      </c>
    </row>
    <row r="400" spans="2:65" s="13" customFormat="1" x14ac:dyDescent="0.3">
      <c r="B400" s="172"/>
      <c r="D400" s="173" t="s">
        <v>170</v>
      </c>
      <c r="F400" s="175" t="s">
        <v>666</v>
      </c>
      <c r="H400" s="176">
        <v>2E-3</v>
      </c>
      <c r="L400" s="172"/>
      <c r="M400" s="177"/>
      <c r="N400" s="178"/>
      <c r="O400" s="178"/>
      <c r="P400" s="178"/>
      <c r="Q400" s="178"/>
      <c r="R400" s="178"/>
      <c r="S400" s="178"/>
      <c r="T400" s="179"/>
      <c r="AT400" s="180" t="s">
        <v>170</v>
      </c>
      <c r="AU400" s="180" t="s">
        <v>79</v>
      </c>
      <c r="AV400" s="13" t="s">
        <v>79</v>
      </c>
      <c r="AW400" s="13" t="s">
        <v>4</v>
      </c>
      <c r="AX400" s="13" t="s">
        <v>20</v>
      </c>
      <c r="AY400" s="180" t="s">
        <v>161</v>
      </c>
    </row>
    <row r="401" spans="2:65" s="1" customFormat="1" ht="22.5" customHeight="1" x14ac:dyDescent="0.3">
      <c r="B401" s="152"/>
      <c r="C401" s="153" t="s">
        <v>667</v>
      </c>
      <c r="D401" s="153" t="s">
        <v>163</v>
      </c>
      <c r="E401" s="154" t="s">
        <v>668</v>
      </c>
      <c r="F401" s="155" t="s">
        <v>669</v>
      </c>
      <c r="G401" s="156" t="s">
        <v>237</v>
      </c>
      <c r="H401" s="157">
        <v>4.5</v>
      </c>
      <c r="I401" s="158"/>
      <c r="J401" s="158">
        <f>ROUND(I401*H401,2)</f>
        <v>0</v>
      </c>
      <c r="K401" s="155" t="s">
        <v>167</v>
      </c>
      <c r="L401" s="32"/>
      <c r="M401" s="159" t="s">
        <v>3</v>
      </c>
      <c r="N401" s="160" t="s">
        <v>42</v>
      </c>
      <c r="O401" s="161">
        <v>0.222</v>
      </c>
      <c r="P401" s="161">
        <f>O401*H401</f>
        <v>0.999</v>
      </c>
      <c r="Q401" s="161">
        <v>4.0000000000000002E-4</v>
      </c>
      <c r="R401" s="161">
        <f>Q401*H401</f>
        <v>1.8000000000000002E-3</v>
      </c>
      <c r="S401" s="161">
        <v>0</v>
      </c>
      <c r="T401" s="162">
        <f>S401*H401</f>
        <v>0</v>
      </c>
      <c r="AR401" s="18" t="s">
        <v>254</v>
      </c>
      <c r="AT401" s="18" t="s">
        <v>163</v>
      </c>
      <c r="AU401" s="18" t="s">
        <v>79</v>
      </c>
      <c r="AY401" s="18" t="s">
        <v>161</v>
      </c>
      <c r="BE401" s="163">
        <f>IF(N401="základní",J401,0)</f>
        <v>0</v>
      </c>
      <c r="BF401" s="163">
        <f>IF(N401="snížená",J401,0)</f>
        <v>0</v>
      </c>
      <c r="BG401" s="163">
        <f>IF(N401="zákl. přenesená",J401,0)</f>
        <v>0</v>
      </c>
      <c r="BH401" s="163">
        <f>IF(N401="sníž. přenesená",J401,0)</f>
        <v>0</v>
      </c>
      <c r="BI401" s="163">
        <f>IF(N401="nulová",J401,0)</f>
        <v>0</v>
      </c>
      <c r="BJ401" s="18" t="s">
        <v>20</v>
      </c>
      <c r="BK401" s="163">
        <f>ROUND(I401*H401,2)</f>
        <v>0</v>
      </c>
      <c r="BL401" s="18" t="s">
        <v>254</v>
      </c>
      <c r="BM401" s="18" t="s">
        <v>670</v>
      </c>
    </row>
    <row r="402" spans="2:65" s="12" customFormat="1" x14ac:dyDescent="0.3">
      <c r="B402" s="164"/>
      <c r="D402" s="165" t="s">
        <v>170</v>
      </c>
      <c r="E402" s="166" t="s">
        <v>3</v>
      </c>
      <c r="F402" s="167" t="s">
        <v>190</v>
      </c>
      <c r="H402" s="168" t="s">
        <v>3</v>
      </c>
      <c r="L402" s="164"/>
      <c r="M402" s="169"/>
      <c r="N402" s="170"/>
      <c r="O402" s="170"/>
      <c r="P402" s="170"/>
      <c r="Q402" s="170"/>
      <c r="R402" s="170"/>
      <c r="S402" s="170"/>
      <c r="T402" s="171"/>
      <c r="AT402" s="168" t="s">
        <v>170</v>
      </c>
      <c r="AU402" s="168" t="s">
        <v>79</v>
      </c>
      <c r="AV402" s="12" t="s">
        <v>20</v>
      </c>
      <c r="AW402" s="12" t="s">
        <v>35</v>
      </c>
      <c r="AX402" s="12" t="s">
        <v>71</v>
      </c>
      <c r="AY402" s="168" t="s">
        <v>161</v>
      </c>
    </row>
    <row r="403" spans="2:65" s="13" customFormat="1" x14ac:dyDescent="0.3">
      <c r="B403" s="172"/>
      <c r="D403" s="173" t="s">
        <v>170</v>
      </c>
      <c r="E403" s="174" t="s">
        <v>3</v>
      </c>
      <c r="F403" s="175" t="s">
        <v>448</v>
      </c>
      <c r="H403" s="176">
        <v>4.5</v>
      </c>
      <c r="L403" s="172"/>
      <c r="M403" s="177"/>
      <c r="N403" s="178"/>
      <c r="O403" s="178"/>
      <c r="P403" s="178"/>
      <c r="Q403" s="178"/>
      <c r="R403" s="178"/>
      <c r="S403" s="178"/>
      <c r="T403" s="179"/>
      <c r="AT403" s="180" t="s">
        <v>170</v>
      </c>
      <c r="AU403" s="180" t="s">
        <v>79</v>
      </c>
      <c r="AV403" s="13" t="s">
        <v>79</v>
      </c>
      <c r="AW403" s="13" t="s">
        <v>35</v>
      </c>
      <c r="AX403" s="13" t="s">
        <v>20</v>
      </c>
      <c r="AY403" s="180" t="s">
        <v>161</v>
      </c>
    </row>
    <row r="404" spans="2:65" s="1" customFormat="1" ht="22.5" customHeight="1" x14ac:dyDescent="0.3">
      <c r="B404" s="152"/>
      <c r="C404" s="183" t="s">
        <v>671</v>
      </c>
      <c r="D404" s="183" t="s">
        <v>228</v>
      </c>
      <c r="E404" s="184" t="s">
        <v>672</v>
      </c>
      <c r="F404" s="185" t="s">
        <v>673</v>
      </c>
      <c r="G404" s="186" t="s">
        <v>237</v>
      </c>
      <c r="H404" s="187">
        <v>5.1749999999999998</v>
      </c>
      <c r="I404" s="188"/>
      <c r="J404" s="188">
        <f>ROUND(I404*H404,2)</f>
        <v>0</v>
      </c>
      <c r="K404" s="185" t="s">
        <v>167</v>
      </c>
      <c r="L404" s="189"/>
      <c r="M404" s="190" t="s">
        <v>3</v>
      </c>
      <c r="N404" s="191" t="s">
        <v>42</v>
      </c>
      <c r="O404" s="161">
        <v>0</v>
      </c>
      <c r="P404" s="161">
        <f>O404*H404</f>
        <v>0</v>
      </c>
      <c r="Q404" s="161">
        <v>3.8800000000000002E-3</v>
      </c>
      <c r="R404" s="161">
        <f>Q404*H404</f>
        <v>2.0079E-2</v>
      </c>
      <c r="S404" s="161">
        <v>0</v>
      </c>
      <c r="T404" s="162">
        <f>S404*H404</f>
        <v>0</v>
      </c>
      <c r="AR404" s="18" t="s">
        <v>340</v>
      </c>
      <c r="AT404" s="18" t="s">
        <v>228</v>
      </c>
      <c r="AU404" s="18" t="s">
        <v>79</v>
      </c>
      <c r="AY404" s="18" t="s">
        <v>161</v>
      </c>
      <c r="BE404" s="163">
        <f>IF(N404="základní",J404,0)</f>
        <v>0</v>
      </c>
      <c r="BF404" s="163">
        <f>IF(N404="snížená",J404,0)</f>
        <v>0</v>
      </c>
      <c r="BG404" s="163">
        <f>IF(N404="zákl. přenesená",J404,0)</f>
        <v>0</v>
      </c>
      <c r="BH404" s="163">
        <f>IF(N404="sníž. přenesená",J404,0)</f>
        <v>0</v>
      </c>
      <c r="BI404" s="163">
        <f>IF(N404="nulová",J404,0)</f>
        <v>0</v>
      </c>
      <c r="BJ404" s="18" t="s">
        <v>20</v>
      </c>
      <c r="BK404" s="163">
        <f>ROUND(I404*H404,2)</f>
        <v>0</v>
      </c>
      <c r="BL404" s="18" t="s">
        <v>254</v>
      </c>
      <c r="BM404" s="18" t="s">
        <v>674</v>
      </c>
    </row>
    <row r="405" spans="2:65" s="13" customFormat="1" x14ac:dyDescent="0.3">
      <c r="B405" s="172"/>
      <c r="D405" s="173" t="s">
        <v>170</v>
      </c>
      <c r="F405" s="175" t="s">
        <v>675</v>
      </c>
      <c r="H405" s="176">
        <v>5.1749999999999998</v>
      </c>
      <c r="L405" s="172"/>
      <c r="M405" s="177"/>
      <c r="N405" s="178"/>
      <c r="O405" s="178"/>
      <c r="P405" s="178"/>
      <c r="Q405" s="178"/>
      <c r="R405" s="178"/>
      <c r="S405" s="178"/>
      <c r="T405" s="179"/>
      <c r="AT405" s="180" t="s">
        <v>170</v>
      </c>
      <c r="AU405" s="180" t="s">
        <v>79</v>
      </c>
      <c r="AV405" s="13" t="s">
        <v>79</v>
      </c>
      <c r="AW405" s="13" t="s">
        <v>4</v>
      </c>
      <c r="AX405" s="13" t="s">
        <v>20</v>
      </c>
      <c r="AY405" s="180" t="s">
        <v>161</v>
      </c>
    </row>
    <row r="406" spans="2:65" s="1" customFormat="1" ht="44.25" customHeight="1" x14ac:dyDescent="0.3">
      <c r="B406" s="152"/>
      <c r="C406" s="153" t="s">
        <v>676</v>
      </c>
      <c r="D406" s="153" t="s">
        <v>163</v>
      </c>
      <c r="E406" s="154" t="s">
        <v>677</v>
      </c>
      <c r="F406" s="155" t="s">
        <v>678</v>
      </c>
      <c r="G406" s="156" t="s">
        <v>209</v>
      </c>
      <c r="H406" s="157">
        <v>2.4E-2</v>
      </c>
      <c r="I406" s="158"/>
      <c r="J406" s="158">
        <f>ROUND(I406*H406,2)</f>
        <v>0</v>
      </c>
      <c r="K406" s="155" t="s">
        <v>167</v>
      </c>
      <c r="L406" s="32"/>
      <c r="M406" s="159" t="s">
        <v>3</v>
      </c>
      <c r="N406" s="160" t="s">
        <v>42</v>
      </c>
      <c r="O406" s="161">
        <v>1.5669999999999999</v>
      </c>
      <c r="P406" s="161">
        <f>O406*H406</f>
        <v>3.7608000000000003E-2</v>
      </c>
      <c r="Q406" s="161">
        <v>0</v>
      </c>
      <c r="R406" s="161">
        <f>Q406*H406</f>
        <v>0</v>
      </c>
      <c r="S406" s="161">
        <v>0</v>
      </c>
      <c r="T406" s="162">
        <f>S406*H406</f>
        <v>0</v>
      </c>
      <c r="AR406" s="18" t="s">
        <v>254</v>
      </c>
      <c r="AT406" s="18" t="s">
        <v>163</v>
      </c>
      <c r="AU406" s="18" t="s">
        <v>79</v>
      </c>
      <c r="AY406" s="18" t="s">
        <v>161</v>
      </c>
      <c r="BE406" s="163">
        <f>IF(N406="základní",J406,0)</f>
        <v>0</v>
      </c>
      <c r="BF406" s="163">
        <f>IF(N406="snížená",J406,0)</f>
        <v>0</v>
      </c>
      <c r="BG406" s="163">
        <f>IF(N406="zákl. přenesená",J406,0)</f>
        <v>0</v>
      </c>
      <c r="BH406" s="163">
        <f>IF(N406="sníž. přenesená",J406,0)</f>
        <v>0</v>
      </c>
      <c r="BI406" s="163">
        <f>IF(N406="nulová",J406,0)</f>
        <v>0</v>
      </c>
      <c r="BJ406" s="18" t="s">
        <v>20</v>
      </c>
      <c r="BK406" s="163">
        <f>ROUND(I406*H406,2)</f>
        <v>0</v>
      </c>
      <c r="BL406" s="18" t="s">
        <v>254</v>
      </c>
      <c r="BM406" s="18" t="s">
        <v>679</v>
      </c>
    </row>
    <row r="407" spans="2:65" s="11" customFormat="1" ht="29.85" customHeight="1" x14ac:dyDescent="0.3">
      <c r="B407" s="139"/>
      <c r="D407" s="149" t="s">
        <v>70</v>
      </c>
      <c r="E407" s="150" t="s">
        <v>680</v>
      </c>
      <c r="F407" s="150" t="s">
        <v>681</v>
      </c>
      <c r="J407" s="151">
        <f>BK407</f>
        <v>0</v>
      </c>
      <c r="L407" s="139"/>
      <c r="M407" s="143"/>
      <c r="N407" s="144"/>
      <c r="O407" s="144"/>
      <c r="P407" s="145">
        <f>SUM(P408:P414)</f>
        <v>0.25995000000000001</v>
      </c>
      <c r="Q407" s="144"/>
      <c r="R407" s="145">
        <f>SUM(R408:R414)</f>
        <v>1.37258E-3</v>
      </c>
      <c r="S407" s="144"/>
      <c r="T407" s="146">
        <f>SUM(T408:T414)</f>
        <v>0</v>
      </c>
      <c r="AR407" s="140" t="s">
        <v>79</v>
      </c>
      <c r="AT407" s="147" t="s">
        <v>70</v>
      </c>
      <c r="AU407" s="147" t="s">
        <v>20</v>
      </c>
      <c r="AY407" s="140" t="s">
        <v>161</v>
      </c>
      <c r="BK407" s="148">
        <f>SUM(BK408:BK414)</f>
        <v>0</v>
      </c>
    </row>
    <row r="408" spans="2:65" s="1" customFormat="1" ht="22.5" customHeight="1" x14ac:dyDescent="0.3">
      <c r="B408" s="152"/>
      <c r="C408" s="153" t="s">
        <v>682</v>
      </c>
      <c r="D408" s="153" t="s">
        <v>163</v>
      </c>
      <c r="E408" s="154" t="s">
        <v>683</v>
      </c>
      <c r="F408" s="155" t="s">
        <v>684</v>
      </c>
      <c r="G408" s="156" t="s">
        <v>237</v>
      </c>
      <c r="H408" s="157">
        <v>10.398</v>
      </c>
      <c r="I408" s="158"/>
      <c r="J408" s="158">
        <f>ROUND(I408*H408,2)</f>
        <v>0</v>
      </c>
      <c r="K408" s="155" t="s">
        <v>167</v>
      </c>
      <c r="L408" s="32"/>
      <c r="M408" s="159" t="s">
        <v>3</v>
      </c>
      <c r="N408" s="160" t="s">
        <v>42</v>
      </c>
      <c r="O408" s="161">
        <v>2.5000000000000001E-2</v>
      </c>
      <c r="P408" s="161">
        <f>O408*H408</f>
        <v>0.25995000000000001</v>
      </c>
      <c r="Q408" s="161">
        <v>0</v>
      </c>
      <c r="R408" s="161">
        <f>Q408*H408</f>
        <v>0</v>
      </c>
      <c r="S408" s="161">
        <v>0</v>
      </c>
      <c r="T408" s="162">
        <f>S408*H408</f>
        <v>0</v>
      </c>
      <c r="AR408" s="18" t="s">
        <v>254</v>
      </c>
      <c r="AT408" s="18" t="s">
        <v>163</v>
      </c>
      <c r="AU408" s="18" t="s">
        <v>79</v>
      </c>
      <c r="AY408" s="18" t="s">
        <v>161</v>
      </c>
      <c r="BE408" s="163">
        <f>IF(N408="základní",J408,0)</f>
        <v>0</v>
      </c>
      <c r="BF408" s="163">
        <f>IF(N408="snížená",J408,0)</f>
        <v>0</v>
      </c>
      <c r="BG408" s="163">
        <f>IF(N408="zákl. přenesená",J408,0)</f>
        <v>0</v>
      </c>
      <c r="BH408" s="163">
        <f>IF(N408="sníž. přenesená",J408,0)</f>
        <v>0</v>
      </c>
      <c r="BI408" s="163">
        <f>IF(N408="nulová",J408,0)</f>
        <v>0</v>
      </c>
      <c r="BJ408" s="18" t="s">
        <v>20</v>
      </c>
      <c r="BK408" s="163">
        <f>ROUND(I408*H408,2)</f>
        <v>0</v>
      </c>
      <c r="BL408" s="18" t="s">
        <v>254</v>
      </c>
      <c r="BM408" s="18" t="s">
        <v>685</v>
      </c>
    </row>
    <row r="409" spans="2:65" s="12" customFormat="1" x14ac:dyDescent="0.3">
      <c r="B409" s="164"/>
      <c r="D409" s="165" t="s">
        <v>170</v>
      </c>
      <c r="E409" s="166" t="s">
        <v>3</v>
      </c>
      <c r="F409" s="167" t="s">
        <v>445</v>
      </c>
      <c r="H409" s="168" t="s">
        <v>3</v>
      </c>
      <c r="L409" s="164"/>
      <c r="M409" s="169"/>
      <c r="N409" s="170"/>
      <c r="O409" s="170"/>
      <c r="P409" s="170"/>
      <c r="Q409" s="170"/>
      <c r="R409" s="170"/>
      <c r="S409" s="170"/>
      <c r="T409" s="171"/>
      <c r="AT409" s="168" t="s">
        <v>170</v>
      </c>
      <c r="AU409" s="168" t="s">
        <v>79</v>
      </c>
      <c r="AV409" s="12" t="s">
        <v>20</v>
      </c>
      <c r="AW409" s="12" t="s">
        <v>35</v>
      </c>
      <c r="AX409" s="12" t="s">
        <v>71</v>
      </c>
      <c r="AY409" s="168" t="s">
        <v>161</v>
      </c>
    </row>
    <row r="410" spans="2:65" s="13" customFormat="1" x14ac:dyDescent="0.3">
      <c r="B410" s="172"/>
      <c r="D410" s="173" t="s">
        <v>170</v>
      </c>
      <c r="E410" s="174" t="s">
        <v>3</v>
      </c>
      <c r="F410" s="175" t="s">
        <v>446</v>
      </c>
      <c r="H410" s="176">
        <v>10.398</v>
      </c>
      <c r="L410" s="172"/>
      <c r="M410" s="177"/>
      <c r="N410" s="178"/>
      <c r="O410" s="178"/>
      <c r="P410" s="178"/>
      <c r="Q410" s="178"/>
      <c r="R410" s="178"/>
      <c r="S410" s="178"/>
      <c r="T410" s="179"/>
      <c r="AT410" s="180" t="s">
        <v>170</v>
      </c>
      <c r="AU410" s="180" t="s">
        <v>79</v>
      </c>
      <c r="AV410" s="13" t="s">
        <v>79</v>
      </c>
      <c r="AW410" s="13" t="s">
        <v>35</v>
      </c>
      <c r="AX410" s="13" t="s">
        <v>71</v>
      </c>
      <c r="AY410" s="180" t="s">
        <v>161</v>
      </c>
    </row>
    <row r="411" spans="2:65" s="1" customFormat="1" ht="22.5" customHeight="1" x14ac:dyDescent="0.3">
      <c r="B411" s="152"/>
      <c r="C411" s="183" t="s">
        <v>459</v>
      </c>
      <c r="D411" s="183" t="s">
        <v>228</v>
      </c>
      <c r="E411" s="184" t="s">
        <v>686</v>
      </c>
      <c r="F411" s="185" t="s">
        <v>687</v>
      </c>
      <c r="G411" s="186" t="s">
        <v>237</v>
      </c>
      <c r="H411" s="187">
        <v>12.478</v>
      </c>
      <c r="I411" s="188"/>
      <c r="J411" s="188">
        <f>ROUND(I411*H411,2)</f>
        <v>0</v>
      </c>
      <c r="K411" s="185" t="s">
        <v>167</v>
      </c>
      <c r="L411" s="189"/>
      <c r="M411" s="190" t="s">
        <v>3</v>
      </c>
      <c r="N411" s="191" t="s">
        <v>42</v>
      </c>
      <c r="O411" s="161">
        <v>0</v>
      </c>
      <c r="P411" s="161">
        <f>O411*H411</f>
        <v>0</v>
      </c>
      <c r="Q411" s="161">
        <v>1.1E-4</v>
      </c>
      <c r="R411" s="161">
        <f>Q411*H411</f>
        <v>1.37258E-3</v>
      </c>
      <c r="S411" s="161">
        <v>0</v>
      </c>
      <c r="T411" s="162">
        <f>S411*H411</f>
        <v>0</v>
      </c>
      <c r="AR411" s="18" t="s">
        <v>340</v>
      </c>
      <c r="AT411" s="18" t="s">
        <v>228</v>
      </c>
      <c r="AU411" s="18" t="s">
        <v>79</v>
      </c>
      <c r="AY411" s="18" t="s">
        <v>161</v>
      </c>
      <c r="BE411" s="163">
        <f>IF(N411="základní",J411,0)</f>
        <v>0</v>
      </c>
      <c r="BF411" s="163">
        <f>IF(N411="snížená",J411,0)</f>
        <v>0</v>
      </c>
      <c r="BG411" s="163">
        <f>IF(N411="zákl. přenesená",J411,0)</f>
        <v>0</v>
      </c>
      <c r="BH411" s="163">
        <f>IF(N411="sníž. přenesená",J411,0)</f>
        <v>0</v>
      </c>
      <c r="BI411" s="163">
        <f>IF(N411="nulová",J411,0)</f>
        <v>0</v>
      </c>
      <c r="BJ411" s="18" t="s">
        <v>20</v>
      </c>
      <c r="BK411" s="163">
        <f>ROUND(I411*H411,2)</f>
        <v>0</v>
      </c>
      <c r="BL411" s="18" t="s">
        <v>254</v>
      </c>
      <c r="BM411" s="18" t="s">
        <v>688</v>
      </c>
    </row>
    <row r="412" spans="2:65" s="1" customFormat="1" ht="27" x14ac:dyDescent="0.3">
      <c r="B412" s="32"/>
      <c r="D412" s="165" t="s">
        <v>664</v>
      </c>
      <c r="F412" s="194" t="s">
        <v>689</v>
      </c>
      <c r="L412" s="32"/>
      <c r="M412" s="61"/>
      <c r="N412" s="33"/>
      <c r="O412" s="33"/>
      <c r="P412" s="33"/>
      <c r="Q412" s="33"/>
      <c r="R412" s="33"/>
      <c r="S412" s="33"/>
      <c r="T412" s="62"/>
      <c r="AT412" s="18" t="s">
        <v>664</v>
      </c>
      <c r="AU412" s="18" t="s">
        <v>79</v>
      </c>
    </row>
    <row r="413" spans="2:65" s="13" customFormat="1" x14ac:dyDescent="0.3">
      <c r="B413" s="172"/>
      <c r="D413" s="173" t="s">
        <v>170</v>
      </c>
      <c r="F413" s="175" t="s">
        <v>690</v>
      </c>
      <c r="H413" s="176">
        <v>12.478</v>
      </c>
      <c r="L413" s="172"/>
      <c r="M413" s="177"/>
      <c r="N413" s="178"/>
      <c r="O413" s="178"/>
      <c r="P413" s="178"/>
      <c r="Q413" s="178"/>
      <c r="R413" s="178"/>
      <c r="S413" s="178"/>
      <c r="T413" s="179"/>
      <c r="AT413" s="180" t="s">
        <v>170</v>
      </c>
      <c r="AU413" s="180" t="s">
        <v>79</v>
      </c>
      <c r="AV413" s="13" t="s">
        <v>79</v>
      </c>
      <c r="AW413" s="13" t="s">
        <v>4</v>
      </c>
      <c r="AX413" s="13" t="s">
        <v>20</v>
      </c>
      <c r="AY413" s="180" t="s">
        <v>161</v>
      </c>
    </row>
    <row r="414" spans="2:65" s="1" customFormat="1" ht="22.5" customHeight="1" x14ac:dyDescent="0.3">
      <c r="B414" s="152"/>
      <c r="C414" s="153" t="s">
        <v>475</v>
      </c>
      <c r="D414" s="153" t="s">
        <v>163</v>
      </c>
      <c r="E414" s="154" t="s">
        <v>691</v>
      </c>
      <c r="F414" s="155" t="s">
        <v>692</v>
      </c>
      <c r="G414" s="156" t="s">
        <v>693</v>
      </c>
      <c r="H414" s="157">
        <v>1.869</v>
      </c>
      <c r="I414" s="158"/>
      <c r="J414" s="158">
        <f>ROUND(I414*H414,2)</f>
        <v>0</v>
      </c>
      <c r="K414" s="155" t="s">
        <v>167</v>
      </c>
      <c r="L414" s="32"/>
      <c r="M414" s="159" t="s">
        <v>3</v>
      </c>
      <c r="N414" s="160" t="s">
        <v>42</v>
      </c>
      <c r="O414" s="161">
        <v>0</v>
      </c>
      <c r="P414" s="161">
        <f>O414*H414</f>
        <v>0</v>
      </c>
      <c r="Q414" s="161">
        <v>0</v>
      </c>
      <c r="R414" s="161">
        <f>Q414*H414</f>
        <v>0</v>
      </c>
      <c r="S414" s="161">
        <v>0</v>
      </c>
      <c r="T414" s="162">
        <f>S414*H414</f>
        <v>0</v>
      </c>
      <c r="AR414" s="18" t="s">
        <v>254</v>
      </c>
      <c r="AT414" s="18" t="s">
        <v>163</v>
      </c>
      <c r="AU414" s="18" t="s">
        <v>79</v>
      </c>
      <c r="AY414" s="18" t="s">
        <v>161</v>
      </c>
      <c r="BE414" s="163">
        <f>IF(N414="základní",J414,0)</f>
        <v>0</v>
      </c>
      <c r="BF414" s="163">
        <f>IF(N414="snížená",J414,0)</f>
        <v>0</v>
      </c>
      <c r="BG414" s="163">
        <f>IF(N414="zákl. přenesená",J414,0)</f>
        <v>0</v>
      </c>
      <c r="BH414" s="163">
        <f>IF(N414="sníž. přenesená",J414,0)</f>
        <v>0</v>
      </c>
      <c r="BI414" s="163">
        <f>IF(N414="nulová",J414,0)</f>
        <v>0</v>
      </c>
      <c r="BJ414" s="18" t="s">
        <v>20</v>
      </c>
      <c r="BK414" s="163">
        <f>ROUND(I414*H414,2)</f>
        <v>0</v>
      </c>
      <c r="BL414" s="18" t="s">
        <v>254</v>
      </c>
      <c r="BM414" s="18" t="s">
        <v>694</v>
      </c>
    </row>
    <row r="415" spans="2:65" s="11" customFormat="1" ht="29.85" customHeight="1" x14ac:dyDescent="0.3">
      <c r="B415" s="139"/>
      <c r="D415" s="149" t="s">
        <v>70</v>
      </c>
      <c r="E415" s="150" t="s">
        <v>695</v>
      </c>
      <c r="F415" s="150" t="s">
        <v>696</v>
      </c>
      <c r="J415" s="151">
        <f>BK415</f>
        <v>0</v>
      </c>
      <c r="L415" s="139"/>
      <c r="M415" s="143"/>
      <c r="N415" s="144"/>
      <c r="O415" s="144"/>
      <c r="P415" s="145">
        <f>SUM(P416:P424)</f>
        <v>22.087691999999997</v>
      </c>
      <c r="Q415" s="144"/>
      <c r="R415" s="145">
        <f>SUM(R416:R424)</f>
        <v>7.5762560000000007E-2</v>
      </c>
      <c r="S415" s="144"/>
      <c r="T415" s="146">
        <f>SUM(T416:T424)</f>
        <v>0</v>
      </c>
      <c r="AR415" s="140" t="s">
        <v>79</v>
      </c>
      <c r="AT415" s="147" t="s">
        <v>70</v>
      </c>
      <c r="AU415" s="147" t="s">
        <v>20</v>
      </c>
      <c r="AY415" s="140" t="s">
        <v>161</v>
      </c>
      <c r="BK415" s="148">
        <f>SUM(BK416:BK424)</f>
        <v>0</v>
      </c>
    </row>
    <row r="416" spans="2:65" s="1" customFormat="1" ht="31.5" customHeight="1" x14ac:dyDescent="0.3">
      <c r="B416" s="152"/>
      <c r="C416" s="153" t="s">
        <v>495</v>
      </c>
      <c r="D416" s="153" t="s">
        <v>163</v>
      </c>
      <c r="E416" s="154" t="s">
        <v>697</v>
      </c>
      <c r="F416" s="155" t="s">
        <v>698</v>
      </c>
      <c r="G416" s="156" t="s">
        <v>237</v>
      </c>
      <c r="H416" s="157">
        <v>12.31</v>
      </c>
      <c r="I416" s="158"/>
      <c r="J416" s="158">
        <f>ROUND(I416*H416,2)</f>
        <v>0</v>
      </c>
      <c r="K416" s="155" t="s">
        <v>167</v>
      </c>
      <c r="L416" s="32"/>
      <c r="M416" s="159" t="s">
        <v>3</v>
      </c>
      <c r="N416" s="160" t="s">
        <v>42</v>
      </c>
      <c r="O416" s="161">
        <v>0.57799999999999996</v>
      </c>
      <c r="P416" s="161">
        <f>O416*H416</f>
        <v>7.1151799999999996</v>
      </c>
      <c r="Q416" s="161">
        <v>1.1800000000000001E-3</v>
      </c>
      <c r="R416" s="161">
        <f>Q416*H416</f>
        <v>1.4525800000000002E-2</v>
      </c>
      <c r="S416" s="161">
        <v>0</v>
      </c>
      <c r="T416" s="162">
        <f>S416*H416</f>
        <v>0</v>
      </c>
      <c r="AR416" s="18" t="s">
        <v>254</v>
      </c>
      <c r="AT416" s="18" t="s">
        <v>163</v>
      </c>
      <c r="AU416" s="18" t="s">
        <v>79</v>
      </c>
      <c r="AY416" s="18" t="s">
        <v>161</v>
      </c>
      <c r="BE416" s="163">
        <f>IF(N416="základní",J416,0)</f>
        <v>0</v>
      </c>
      <c r="BF416" s="163">
        <f>IF(N416="snížená",J416,0)</f>
        <v>0</v>
      </c>
      <c r="BG416" s="163">
        <f>IF(N416="zákl. přenesená",J416,0)</f>
        <v>0</v>
      </c>
      <c r="BH416" s="163">
        <f>IF(N416="sníž. přenesená",J416,0)</f>
        <v>0</v>
      </c>
      <c r="BI416" s="163">
        <f>IF(N416="nulová",J416,0)</f>
        <v>0</v>
      </c>
      <c r="BJ416" s="18" t="s">
        <v>20</v>
      </c>
      <c r="BK416" s="163">
        <f>ROUND(I416*H416,2)</f>
        <v>0</v>
      </c>
      <c r="BL416" s="18" t="s">
        <v>254</v>
      </c>
      <c r="BM416" s="18" t="s">
        <v>699</v>
      </c>
    </row>
    <row r="417" spans="2:65" s="13" customFormat="1" x14ac:dyDescent="0.3">
      <c r="B417" s="172"/>
      <c r="D417" s="173" t="s">
        <v>170</v>
      </c>
      <c r="E417" s="174" t="s">
        <v>3</v>
      </c>
      <c r="F417" s="175" t="s">
        <v>482</v>
      </c>
      <c r="H417" s="176">
        <v>12.31</v>
      </c>
      <c r="L417" s="172"/>
      <c r="M417" s="177"/>
      <c r="N417" s="178"/>
      <c r="O417" s="178"/>
      <c r="P417" s="178"/>
      <c r="Q417" s="178"/>
      <c r="R417" s="178"/>
      <c r="S417" s="178"/>
      <c r="T417" s="179"/>
      <c r="AT417" s="180" t="s">
        <v>170</v>
      </c>
      <c r="AU417" s="180" t="s">
        <v>79</v>
      </c>
      <c r="AV417" s="13" t="s">
        <v>79</v>
      </c>
      <c r="AW417" s="13" t="s">
        <v>35</v>
      </c>
      <c r="AX417" s="13" t="s">
        <v>71</v>
      </c>
      <c r="AY417" s="180" t="s">
        <v>161</v>
      </c>
    </row>
    <row r="418" spans="2:65" s="1" customFormat="1" ht="31.5" customHeight="1" x14ac:dyDescent="0.3">
      <c r="B418" s="152"/>
      <c r="C418" s="183" t="s">
        <v>700</v>
      </c>
      <c r="D418" s="183" t="s">
        <v>228</v>
      </c>
      <c r="E418" s="184" t="s">
        <v>701</v>
      </c>
      <c r="F418" s="185" t="s">
        <v>702</v>
      </c>
      <c r="G418" s="186" t="s">
        <v>237</v>
      </c>
      <c r="H418" s="187">
        <v>12.926</v>
      </c>
      <c r="I418" s="188"/>
      <c r="J418" s="188">
        <f>ROUND(I418*H418,2)</f>
        <v>0</v>
      </c>
      <c r="K418" s="185" t="s">
        <v>266</v>
      </c>
      <c r="L418" s="189"/>
      <c r="M418" s="190" t="s">
        <v>3</v>
      </c>
      <c r="N418" s="191" t="s">
        <v>42</v>
      </c>
      <c r="O418" s="161">
        <v>0</v>
      </c>
      <c r="P418" s="161">
        <f>O418*H418</f>
        <v>0</v>
      </c>
      <c r="Q418" s="161">
        <v>0</v>
      </c>
      <c r="R418" s="161">
        <f>Q418*H418</f>
        <v>0</v>
      </c>
      <c r="S418" s="161">
        <v>0</v>
      </c>
      <c r="T418" s="162">
        <f>S418*H418</f>
        <v>0</v>
      </c>
      <c r="AR418" s="18" t="s">
        <v>340</v>
      </c>
      <c r="AT418" s="18" t="s">
        <v>228</v>
      </c>
      <c r="AU418" s="18" t="s">
        <v>79</v>
      </c>
      <c r="AY418" s="18" t="s">
        <v>161</v>
      </c>
      <c r="BE418" s="163">
        <f>IF(N418="základní",J418,0)</f>
        <v>0</v>
      </c>
      <c r="BF418" s="163">
        <f>IF(N418="snížená",J418,0)</f>
        <v>0</v>
      </c>
      <c r="BG418" s="163">
        <f>IF(N418="zákl. přenesená",J418,0)</f>
        <v>0</v>
      </c>
      <c r="BH418" s="163">
        <f>IF(N418="sníž. přenesená",J418,0)</f>
        <v>0</v>
      </c>
      <c r="BI418" s="163">
        <f>IF(N418="nulová",J418,0)</f>
        <v>0</v>
      </c>
      <c r="BJ418" s="18" t="s">
        <v>20</v>
      </c>
      <c r="BK418" s="163">
        <f>ROUND(I418*H418,2)</f>
        <v>0</v>
      </c>
      <c r="BL418" s="18" t="s">
        <v>254</v>
      </c>
      <c r="BM418" s="18" t="s">
        <v>703</v>
      </c>
    </row>
    <row r="419" spans="2:65" s="13" customFormat="1" x14ac:dyDescent="0.3">
      <c r="B419" s="172"/>
      <c r="D419" s="173" t="s">
        <v>170</v>
      </c>
      <c r="F419" s="175" t="s">
        <v>704</v>
      </c>
      <c r="H419" s="176">
        <v>12.926</v>
      </c>
      <c r="L419" s="172"/>
      <c r="M419" s="177"/>
      <c r="N419" s="178"/>
      <c r="O419" s="178"/>
      <c r="P419" s="178"/>
      <c r="Q419" s="178"/>
      <c r="R419" s="178"/>
      <c r="S419" s="178"/>
      <c r="T419" s="179"/>
      <c r="AT419" s="180" t="s">
        <v>170</v>
      </c>
      <c r="AU419" s="180" t="s">
        <v>79</v>
      </c>
      <c r="AV419" s="13" t="s">
        <v>79</v>
      </c>
      <c r="AW419" s="13" t="s">
        <v>4</v>
      </c>
      <c r="AX419" s="13" t="s">
        <v>20</v>
      </c>
      <c r="AY419" s="180" t="s">
        <v>161</v>
      </c>
    </row>
    <row r="420" spans="2:65" s="1" customFormat="1" ht="31.5" customHeight="1" x14ac:dyDescent="0.3">
      <c r="B420" s="152"/>
      <c r="C420" s="153" t="s">
        <v>705</v>
      </c>
      <c r="D420" s="153" t="s">
        <v>163</v>
      </c>
      <c r="E420" s="154" t="s">
        <v>706</v>
      </c>
      <c r="F420" s="155" t="s">
        <v>707</v>
      </c>
      <c r="G420" s="156" t="s">
        <v>237</v>
      </c>
      <c r="H420" s="157">
        <v>25.904</v>
      </c>
      <c r="I420" s="158"/>
      <c r="J420" s="158">
        <f>ROUND(I420*H420,2)</f>
        <v>0</v>
      </c>
      <c r="K420" s="155" t="s">
        <v>167</v>
      </c>
      <c r="L420" s="32"/>
      <c r="M420" s="159" t="s">
        <v>3</v>
      </c>
      <c r="N420" s="160" t="s">
        <v>42</v>
      </c>
      <c r="O420" s="161">
        <v>0.57799999999999996</v>
      </c>
      <c r="P420" s="161">
        <f>O420*H420</f>
        <v>14.972511999999998</v>
      </c>
      <c r="Q420" s="161">
        <v>8.0999999999999996E-4</v>
      </c>
      <c r="R420" s="161">
        <f>Q420*H420</f>
        <v>2.0982239999999999E-2</v>
      </c>
      <c r="S420" s="161">
        <v>0</v>
      </c>
      <c r="T420" s="162">
        <f>S420*H420</f>
        <v>0</v>
      </c>
      <c r="AR420" s="18" t="s">
        <v>254</v>
      </c>
      <c r="AT420" s="18" t="s">
        <v>163</v>
      </c>
      <c r="AU420" s="18" t="s">
        <v>79</v>
      </c>
      <c r="AY420" s="18" t="s">
        <v>161</v>
      </c>
      <c r="BE420" s="163">
        <f>IF(N420="základní",J420,0)</f>
        <v>0</v>
      </c>
      <c r="BF420" s="163">
        <f>IF(N420="snížená",J420,0)</f>
        <v>0</v>
      </c>
      <c r="BG420" s="163">
        <f>IF(N420="zákl. přenesená",J420,0)</f>
        <v>0</v>
      </c>
      <c r="BH420" s="163">
        <f>IF(N420="sníž. přenesená",J420,0)</f>
        <v>0</v>
      </c>
      <c r="BI420" s="163">
        <f>IF(N420="nulová",J420,0)</f>
        <v>0</v>
      </c>
      <c r="BJ420" s="18" t="s">
        <v>20</v>
      </c>
      <c r="BK420" s="163">
        <f>ROUND(I420*H420,2)</f>
        <v>0</v>
      </c>
      <c r="BL420" s="18" t="s">
        <v>254</v>
      </c>
      <c r="BM420" s="18" t="s">
        <v>708</v>
      </c>
    </row>
    <row r="421" spans="2:65" s="13" customFormat="1" x14ac:dyDescent="0.3">
      <c r="B421" s="172"/>
      <c r="D421" s="173" t="s">
        <v>170</v>
      </c>
      <c r="E421" s="174" t="s">
        <v>3</v>
      </c>
      <c r="F421" s="175" t="s">
        <v>709</v>
      </c>
      <c r="H421" s="176">
        <v>25.904</v>
      </c>
      <c r="L421" s="172"/>
      <c r="M421" s="177"/>
      <c r="N421" s="178"/>
      <c r="O421" s="178"/>
      <c r="P421" s="178"/>
      <c r="Q421" s="178"/>
      <c r="R421" s="178"/>
      <c r="S421" s="178"/>
      <c r="T421" s="179"/>
      <c r="AT421" s="180" t="s">
        <v>170</v>
      </c>
      <c r="AU421" s="180" t="s">
        <v>79</v>
      </c>
      <c r="AV421" s="13" t="s">
        <v>79</v>
      </c>
      <c r="AW421" s="13" t="s">
        <v>35</v>
      </c>
      <c r="AX421" s="13" t="s">
        <v>71</v>
      </c>
      <c r="AY421" s="180" t="s">
        <v>161</v>
      </c>
    </row>
    <row r="422" spans="2:65" s="1" customFormat="1" ht="31.5" customHeight="1" x14ac:dyDescent="0.3">
      <c r="B422" s="152"/>
      <c r="C422" s="183" t="s">
        <v>710</v>
      </c>
      <c r="D422" s="183" t="s">
        <v>228</v>
      </c>
      <c r="E422" s="184" t="s">
        <v>711</v>
      </c>
      <c r="F422" s="185" t="s">
        <v>712</v>
      </c>
      <c r="G422" s="186" t="s">
        <v>237</v>
      </c>
      <c r="H422" s="187">
        <v>27.199000000000002</v>
      </c>
      <c r="I422" s="188"/>
      <c r="J422" s="188">
        <f>ROUND(I422*H422,2)</f>
        <v>0</v>
      </c>
      <c r="K422" s="185" t="s">
        <v>266</v>
      </c>
      <c r="L422" s="189"/>
      <c r="M422" s="190" t="s">
        <v>3</v>
      </c>
      <c r="N422" s="191" t="s">
        <v>42</v>
      </c>
      <c r="O422" s="161">
        <v>0</v>
      </c>
      <c r="P422" s="161">
        <f>O422*H422</f>
        <v>0</v>
      </c>
      <c r="Q422" s="161">
        <v>1.48E-3</v>
      </c>
      <c r="R422" s="161">
        <f>Q422*H422</f>
        <v>4.0254520000000002E-2</v>
      </c>
      <c r="S422" s="161">
        <v>0</v>
      </c>
      <c r="T422" s="162">
        <f>S422*H422</f>
        <v>0</v>
      </c>
      <c r="AR422" s="18" t="s">
        <v>340</v>
      </c>
      <c r="AT422" s="18" t="s">
        <v>228</v>
      </c>
      <c r="AU422" s="18" t="s">
        <v>79</v>
      </c>
      <c r="AY422" s="18" t="s">
        <v>161</v>
      </c>
      <c r="BE422" s="163">
        <f>IF(N422="základní",J422,0)</f>
        <v>0</v>
      </c>
      <c r="BF422" s="163">
        <f>IF(N422="snížená",J422,0)</f>
        <v>0</v>
      </c>
      <c r="BG422" s="163">
        <f>IF(N422="zákl. přenesená",J422,0)</f>
        <v>0</v>
      </c>
      <c r="BH422" s="163">
        <f>IF(N422="sníž. přenesená",J422,0)</f>
        <v>0</v>
      </c>
      <c r="BI422" s="163">
        <f>IF(N422="nulová",J422,0)</f>
        <v>0</v>
      </c>
      <c r="BJ422" s="18" t="s">
        <v>20</v>
      </c>
      <c r="BK422" s="163">
        <f>ROUND(I422*H422,2)</f>
        <v>0</v>
      </c>
      <c r="BL422" s="18" t="s">
        <v>254</v>
      </c>
      <c r="BM422" s="18" t="s">
        <v>713</v>
      </c>
    </row>
    <row r="423" spans="2:65" s="13" customFormat="1" x14ac:dyDescent="0.3">
      <c r="B423" s="172"/>
      <c r="D423" s="173" t="s">
        <v>170</v>
      </c>
      <c r="F423" s="175" t="s">
        <v>714</v>
      </c>
      <c r="H423" s="176">
        <v>27.199000000000002</v>
      </c>
      <c r="L423" s="172"/>
      <c r="M423" s="177"/>
      <c r="N423" s="178"/>
      <c r="O423" s="178"/>
      <c r="P423" s="178"/>
      <c r="Q423" s="178"/>
      <c r="R423" s="178"/>
      <c r="S423" s="178"/>
      <c r="T423" s="179"/>
      <c r="AT423" s="180" t="s">
        <v>170</v>
      </c>
      <c r="AU423" s="180" t="s">
        <v>79</v>
      </c>
      <c r="AV423" s="13" t="s">
        <v>79</v>
      </c>
      <c r="AW423" s="13" t="s">
        <v>4</v>
      </c>
      <c r="AX423" s="13" t="s">
        <v>20</v>
      </c>
      <c r="AY423" s="180" t="s">
        <v>161</v>
      </c>
    </row>
    <row r="424" spans="2:65" s="1" customFormat="1" ht="22.5" customHeight="1" x14ac:dyDescent="0.3">
      <c r="B424" s="152"/>
      <c r="C424" s="153" t="s">
        <v>26</v>
      </c>
      <c r="D424" s="153" t="s">
        <v>163</v>
      </c>
      <c r="E424" s="154" t="s">
        <v>715</v>
      </c>
      <c r="F424" s="155" t="s">
        <v>716</v>
      </c>
      <c r="G424" s="156" t="s">
        <v>693</v>
      </c>
      <c r="H424" s="157">
        <v>484.00700000000001</v>
      </c>
      <c r="I424" s="158"/>
      <c r="J424" s="158">
        <f>ROUND(I424*H424,2)</f>
        <v>0</v>
      </c>
      <c r="K424" s="155" t="s">
        <v>167</v>
      </c>
      <c r="L424" s="32"/>
      <c r="M424" s="159" t="s">
        <v>3</v>
      </c>
      <c r="N424" s="160" t="s">
        <v>42</v>
      </c>
      <c r="O424" s="161">
        <v>0</v>
      </c>
      <c r="P424" s="161">
        <f>O424*H424</f>
        <v>0</v>
      </c>
      <c r="Q424" s="161">
        <v>0</v>
      </c>
      <c r="R424" s="161">
        <f>Q424*H424</f>
        <v>0</v>
      </c>
      <c r="S424" s="161">
        <v>0</v>
      </c>
      <c r="T424" s="162">
        <f>S424*H424</f>
        <v>0</v>
      </c>
      <c r="AR424" s="18" t="s">
        <v>254</v>
      </c>
      <c r="AT424" s="18" t="s">
        <v>163</v>
      </c>
      <c r="AU424" s="18" t="s">
        <v>79</v>
      </c>
      <c r="AY424" s="18" t="s">
        <v>161</v>
      </c>
      <c r="BE424" s="163">
        <f>IF(N424="základní",J424,0)</f>
        <v>0</v>
      </c>
      <c r="BF424" s="163">
        <f>IF(N424="snížená",J424,0)</f>
        <v>0</v>
      </c>
      <c r="BG424" s="163">
        <f>IF(N424="zákl. přenesená",J424,0)</f>
        <v>0</v>
      </c>
      <c r="BH424" s="163">
        <f>IF(N424="sníž. přenesená",J424,0)</f>
        <v>0</v>
      </c>
      <c r="BI424" s="163">
        <f>IF(N424="nulová",J424,0)</f>
        <v>0</v>
      </c>
      <c r="BJ424" s="18" t="s">
        <v>20</v>
      </c>
      <c r="BK424" s="163">
        <f>ROUND(I424*H424,2)</f>
        <v>0</v>
      </c>
      <c r="BL424" s="18" t="s">
        <v>254</v>
      </c>
      <c r="BM424" s="18" t="s">
        <v>717</v>
      </c>
    </row>
    <row r="425" spans="2:65" s="11" customFormat="1" ht="29.85" customHeight="1" x14ac:dyDescent="0.3">
      <c r="B425" s="139"/>
      <c r="D425" s="149" t="s">
        <v>70</v>
      </c>
      <c r="E425" s="150" t="s">
        <v>718</v>
      </c>
      <c r="F425" s="150" t="s">
        <v>719</v>
      </c>
      <c r="J425" s="151">
        <f>BK425</f>
        <v>0</v>
      </c>
      <c r="L425" s="139"/>
      <c r="M425" s="143"/>
      <c r="N425" s="144"/>
      <c r="O425" s="144"/>
      <c r="P425" s="145">
        <f>SUM(P426:P429)</f>
        <v>2.7242760000000001</v>
      </c>
      <c r="Q425" s="144"/>
      <c r="R425" s="145">
        <f>SUM(R426:R429)</f>
        <v>0.14432423999999999</v>
      </c>
      <c r="S425" s="144"/>
      <c r="T425" s="146">
        <f>SUM(T426:T429)</f>
        <v>0</v>
      </c>
      <c r="AR425" s="140" t="s">
        <v>79</v>
      </c>
      <c r="AT425" s="147" t="s">
        <v>70</v>
      </c>
      <c r="AU425" s="147" t="s">
        <v>20</v>
      </c>
      <c r="AY425" s="140" t="s">
        <v>161</v>
      </c>
      <c r="BK425" s="148">
        <f>SUM(BK426:BK429)</f>
        <v>0</v>
      </c>
    </row>
    <row r="426" spans="2:65" s="1" customFormat="1" ht="31.5" customHeight="1" x14ac:dyDescent="0.3">
      <c r="B426" s="152"/>
      <c r="C426" s="153" t="s">
        <v>720</v>
      </c>
      <c r="D426" s="153" t="s">
        <v>163</v>
      </c>
      <c r="E426" s="154" t="s">
        <v>721</v>
      </c>
      <c r="F426" s="155" t="s">
        <v>722</v>
      </c>
      <c r="G426" s="156" t="s">
        <v>237</v>
      </c>
      <c r="H426" s="157">
        <v>10.398</v>
      </c>
      <c r="I426" s="158"/>
      <c r="J426" s="158">
        <f>ROUND(I426*H426,2)</f>
        <v>0</v>
      </c>
      <c r="K426" s="155" t="s">
        <v>167</v>
      </c>
      <c r="L426" s="32"/>
      <c r="M426" s="159" t="s">
        <v>3</v>
      </c>
      <c r="N426" s="160" t="s">
        <v>42</v>
      </c>
      <c r="O426" s="161">
        <v>0.26200000000000001</v>
      </c>
      <c r="P426" s="161">
        <f>O426*H426</f>
        <v>2.7242760000000001</v>
      </c>
      <c r="Q426" s="161">
        <v>1.388E-2</v>
      </c>
      <c r="R426" s="161">
        <f>Q426*H426</f>
        <v>0.14432423999999999</v>
      </c>
      <c r="S426" s="161">
        <v>0</v>
      </c>
      <c r="T426" s="162">
        <f>S426*H426</f>
        <v>0</v>
      </c>
      <c r="AR426" s="18" t="s">
        <v>254</v>
      </c>
      <c r="AT426" s="18" t="s">
        <v>163</v>
      </c>
      <c r="AU426" s="18" t="s">
        <v>79</v>
      </c>
      <c r="AY426" s="18" t="s">
        <v>161</v>
      </c>
      <c r="BE426" s="163">
        <f>IF(N426="základní",J426,0)</f>
        <v>0</v>
      </c>
      <c r="BF426" s="163">
        <f>IF(N426="snížená",J426,0)</f>
        <v>0</v>
      </c>
      <c r="BG426" s="163">
        <f>IF(N426="zákl. přenesená",J426,0)</f>
        <v>0</v>
      </c>
      <c r="BH426" s="163">
        <f>IF(N426="sníž. přenesená",J426,0)</f>
        <v>0</v>
      </c>
      <c r="BI426" s="163">
        <f>IF(N426="nulová",J426,0)</f>
        <v>0</v>
      </c>
      <c r="BJ426" s="18" t="s">
        <v>20</v>
      </c>
      <c r="BK426" s="163">
        <f>ROUND(I426*H426,2)</f>
        <v>0</v>
      </c>
      <c r="BL426" s="18" t="s">
        <v>254</v>
      </c>
      <c r="BM426" s="18" t="s">
        <v>723</v>
      </c>
    </row>
    <row r="427" spans="2:65" s="12" customFormat="1" x14ac:dyDescent="0.3">
      <c r="B427" s="164"/>
      <c r="D427" s="165" t="s">
        <v>170</v>
      </c>
      <c r="E427" s="166" t="s">
        <v>3</v>
      </c>
      <c r="F427" s="167" t="s">
        <v>445</v>
      </c>
      <c r="H427" s="168" t="s">
        <v>3</v>
      </c>
      <c r="L427" s="164"/>
      <c r="M427" s="169"/>
      <c r="N427" s="170"/>
      <c r="O427" s="170"/>
      <c r="P427" s="170"/>
      <c r="Q427" s="170"/>
      <c r="R427" s="170"/>
      <c r="S427" s="170"/>
      <c r="T427" s="171"/>
      <c r="AT427" s="168" t="s">
        <v>170</v>
      </c>
      <c r="AU427" s="168" t="s">
        <v>79</v>
      </c>
      <c r="AV427" s="12" t="s">
        <v>20</v>
      </c>
      <c r="AW427" s="12" t="s">
        <v>35</v>
      </c>
      <c r="AX427" s="12" t="s">
        <v>71</v>
      </c>
      <c r="AY427" s="168" t="s">
        <v>161</v>
      </c>
    </row>
    <row r="428" spans="2:65" s="13" customFormat="1" x14ac:dyDescent="0.3">
      <c r="B428" s="172"/>
      <c r="D428" s="173" t="s">
        <v>170</v>
      </c>
      <c r="E428" s="174" t="s">
        <v>3</v>
      </c>
      <c r="F428" s="175" t="s">
        <v>446</v>
      </c>
      <c r="H428" s="176">
        <v>10.398</v>
      </c>
      <c r="L428" s="172"/>
      <c r="M428" s="177"/>
      <c r="N428" s="178"/>
      <c r="O428" s="178"/>
      <c r="P428" s="178"/>
      <c r="Q428" s="178"/>
      <c r="R428" s="178"/>
      <c r="S428" s="178"/>
      <c r="T428" s="179"/>
      <c r="AT428" s="180" t="s">
        <v>170</v>
      </c>
      <c r="AU428" s="180" t="s">
        <v>79</v>
      </c>
      <c r="AV428" s="13" t="s">
        <v>79</v>
      </c>
      <c r="AW428" s="13" t="s">
        <v>35</v>
      </c>
      <c r="AX428" s="13" t="s">
        <v>71</v>
      </c>
      <c r="AY428" s="180" t="s">
        <v>161</v>
      </c>
    </row>
    <row r="429" spans="2:65" s="1" customFormat="1" ht="22.5" customHeight="1" x14ac:dyDescent="0.3">
      <c r="B429" s="152"/>
      <c r="C429" s="153" t="s">
        <v>724</v>
      </c>
      <c r="D429" s="153" t="s">
        <v>163</v>
      </c>
      <c r="E429" s="154" t="s">
        <v>725</v>
      </c>
      <c r="F429" s="155" t="s">
        <v>726</v>
      </c>
      <c r="G429" s="156" t="s">
        <v>693</v>
      </c>
      <c r="H429" s="157">
        <v>37.640999999999998</v>
      </c>
      <c r="I429" s="158"/>
      <c r="J429" s="158">
        <f>ROUND(I429*H429,2)</f>
        <v>0</v>
      </c>
      <c r="K429" s="155" t="s">
        <v>167</v>
      </c>
      <c r="L429" s="32"/>
      <c r="M429" s="159" t="s">
        <v>3</v>
      </c>
      <c r="N429" s="160" t="s">
        <v>42</v>
      </c>
      <c r="O429" s="161">
        <v>0</v>
      </c>
      <c r="P429" s="161">
        <f>O429*H429</f>
        <v>0</v>
      </c>
      <c r="Q429" s="161">
        <v>0</v>
      </c>
      <c r="R429" s="161">
        <f>Q429*H429</f>
        <v>0</v>
      </c>
      <c r="S429" s="161">
        <v>0</v>
      </c>
      <c r="T429" s="162">
        <f>S429*H429</f>
        <v>0</v>
      </c>
      <c r="AR429" s="18" t="s">
        <v>254</v>
      </c>
      <c r="AT429" s="18" t="s">
        <v>163</v>
      </c>
      <c r="AU429" s="18" t="s">
        <v>79</v>
      </c>
      <c r="AY429" s="18" t="s">
        <v>161</v>
      </c>
      <c r="BE429" s="163">
        <f>IF(N429="základní",J429,0)</f>
        <v>0</v>
      </c>
      <c r="BF429" s="163">
        <f>IF(N429="snížená",J429,0)</f>
        <v>0</v>
      </c>
      <c r="BG429" s="163">
        <f>IF(N429="zákl. přenesená",J429,0)</f>
        <v>0</v>
      </c>
      <c r="BH429" s="163">
        <f>IF(N429="sníž. přenesená",J429,0)</f>
        <v>0</v>
      </c>
      <c r="BI429" s="163">
        <f>IF(N429="nulová",J429,0)</f>
        <v>0</v>
      </c>
      <c r="BJ429" s="18" t="s">
        <v>20</v>
      </c>
      <c r="BK429" s="163">
        <f>ROUND(I429*H429,2)</f>
        <v>0</v>
      </c>
      <c r="BL429" s="18" t="s">
        <v>254</v>
      </c>
      <c r="BM429" s="18" t="s">
        <v>727</v>
      </c>
    </row>
    <row r="430" spans="2:65" s="11" customFormat="1" ht="29.85" customHeight="1" x14ac:dyDescent="0.3">
      <c r="B430" s="139"/>
      <c r="D430" s="149" t="s">
        <v>70</v>
      </c>
      <c r="E430" s="150" t="s">
        <v>728</v>
      </c>
      <c r="F430" s="150" t="s">
        <v>729</v>
      </c>
      <c r="J430" s="151">
        <f>BK430</f>
        <v>0</v>
      </c>
      <c r="L430" s="139"/>
      <c r="M430" s="143"/>
      <c r="N430" s="144"/>
      <c r="O430" s="144"/>
      <c r="P430" s="145">
        <f>SUM(P431:P435)</f>
        <v>43.942079999999997</v>
      </c>
      <c r="Q430" s="144"/>
      <c r="R430" s="145">
        <f>SUM(R431:R435)</f>
        <v>7.8467999999999996E-2</v>
      </c>
      <c r="S430" s="144"/>
      <c r="T430" s="146">
        <f>SUM(T431:T435)</f>
        <v>0</v>
      </c>
      <c r="AR430" s="140" t="s">
        <v>79</v>
      </c>
      <c r="AT430" s="147" t="s">
        <v>70</v>
      </c>
      <c r="AU430" s="147" t="s">
        <v>20</v>
      </c>
      <c r="AY430" s="140" t="s">
        <v>161</v>
      </c>
      <c r="BK430" s="148">
        <f>SUM(BK431:BK435)</f>
        <v>0</v>
      </c>
    </row>
    <row r="431" spans="2:65" s="1" customFormat="1" ht="31.5" customHeight="1" x14ac:dyDescent="0.3">
      <c r="B431" s="152"/>
      <c r="C431" s="153" t="s">
        <v>730</v>
      </c>
      <c r="D431" s="153" t="s">
        <v>163</v>
      </c>
      <c r="E431" s="154" t="s">
        <v>731</v>
      </c>
      <c r="F431" s="155" t="s">
        <v>732</v>
      </c>
      <c r="G431" s="156" t="s">
        <v>237</v>
      </c>
      <c r="H431" s="157">
        <v>60.36</v>
      </c>
      <c r="I431" s="158"/>
      <c r="J431" s="158">
        <f>ROUND(I431*H431,2)</f>
        <v>0</v>
      </c>
      <c r="K431" s="155" t="s">
        <v>266</v>
      </c>
      <c r="L431" s="32"/>
      <c r="M431" s="159" t="s">
        <v>3</v>
      </c>
      <c r="N431" s="160" t="s">
        <v>42</v>
      </c>
      <c r="O431" s="161">
        <v>0.72799999999999998</v>
      </c>
      <c r="P431" s="161">
        <f>O431*H431</f>
        <v>43.942079999999997</v>
      </c>
      <c r="Q431" s="161">
        <v>1.2999999999999999E-3</v>
      </c>
      <c r="R431" s="161">
        <f>Q431*H431</f>
        <v>7.8467999999999996E-2</v>
      </c>
      <c r="S431" s="161">
        <v>0</v>
      </c>
      <c r="T431" s="162">
        <f>S431*H431</f>
        <v>0</v>
      </c>
      <c r="AR431" s="18" t="s">
        <v>254</v>
      </c>
      <c r="AT431" s="18" t="s">
        <v>163</v>
      </c>
      <c r="AU431" s="18" t="s">
        <v>79</v>
      </c>
      <c r="AY431" s="18" t="s">
        <v>161</v>
      </c>
      <c r="BE431" s="163">
        <f>IF(N431="základní",J431,0)</f>
        <v>0</v>
      </c>
      <c r="BF431" s="163">
        <f>IF(N431="snížená",J431,0)</f>
        <v>0</v>
      </c>
      <c r="BG431" s="163">
        <f>IF(N431="zákl. přenesená",J431,0)</f>
        <v>0</v>
      </c>
      <c r="BH431" s="163">
        <f>IF(N431="sníž. přenesená",J431,0)</f>
        <v>0</v>
      </c>
      <c r="BI431" s="163">
        <f>IF(N431="nulová",J431,0)</f>
        <v>0</v>
      </c>
      <c r="BJ431" s="18" t="s">
        <v>20</v>
      </c>
      <c r="BK431" s="163">
        <f>ROUND(I431*H431,2)</f>
        <v>0</v>
      </c>
      <c r="BL431" s="18" t="s">
        <v>254</v>
      </c>
      <c r="BM431" s="18" t="s">
        <v>733</v>
      </c>
    </row>
    <row r="432" spans="2:65" s="1" customFormat="1" ht="31.5" customHeight="1" x14ac:dyDescent="0.3">
      <c r="B432" s="152"/>
      <c r="C432" s="183" t="s">
        <v>734</v>
      </c>
      <c r="D432" s="183" t="s">
        <v>228</v>
      </c>
      <c r="E432" s="184" t="s">
        <v>735</v>
      </c>
      <c r="F432" s="185" t="s">
        <v>736</v>
      </c>
      <c r="G432" s="186" t="s">
        <v>237</v>
      </c>
      <c r="H432" s="187">
        <v>63.378</v>
      </c>
      <c r="I432" s="188"/>
      <c r="J432" s="188">
        <f>ROUND(I432*H432,2)</f>
        <v>0</v>
      </c>
      <c r="K432" s="185" t="s">
        <v>266</v>
      </c>
      <c r="L432" s="189"/>
      <c r="M432" s="190" t="s">
        <v>3</v>
      </c>
      <c r="N432" s="191" t="s">
        <v>42</v>
      </c>
      <c r="O432" s="161">
        <v>0</v>
      </c>
      <c r="P432" s="161">
        <f>O432*H432</f>
        <v>0</v>
      </c>
      <c r="Q432" s="161">
        <v>0</v>
      </c>
      <c r="R432" s="161">
        <f>Q432*H432</f>
        <v>0</v>
      </c>
      <c r="S432" s="161">
        <v>0</v>
      </c>
      <c r="T432" s="162">
        <f>S432*H432</f>
        <v>0</v>
      </c>
      <c r="AR432" s="18" t="s">
        <v>340</v>
      </c>
      <c r="AT432" s="18" t="s">
        <v>228</v>
      </c>
      <c r="AU432" s="18" t="s">
        <v>79</v>
      </c>
      <c r="AY432" s="18" t="s">
        <v>161</v>
      </c>
      <c r="BE432" s="163">
        <f>IF(N432="základní",J432,0)</f>
        <v>0</v>
      </c>
      <c r="BF432" s="163">
        <f>IF(N432="snížená",J432,0)</f>
        <v>0</v>
      </c>
      <c r="BG432" s="163">
        <f>IF(N432="zákl. přenesená",J432,0)</f>
        <v>0</v>
      </c>
      <c r="BH432" s="163">
        <f>IF(N432="sníž. přenesená",J432,0)</f>
        <v>0</v>
      </c>
      <c r="BI432" s="163">
        <f>IF(N432="nulová",J432,0)</f>
        <v>0</v>
      </c>
      <c r="BJ432" s="18" t="s">
        <v>20</v>
      </c>
      <c r="BK432" s="163">
        <f>ROUND(I432*H432,2)</f>
        <v>0</v>
      </c>
      <c r="BL432" s="18" t="s">
        <v>254</v>
      </c>
      <c r="BM432" s="18" t="s">
        <v>737</v>
      </c>
    </row>
    <row r="433" spans="2:65" s="13" customFormat="1" x14ac:dyDescent="0.3">
      <c r="B433" s="172"/>
      <c r="D433" s="165" t="s">
        <v>170</v>
      </c>
      <c r="E433" s="180" t="s">
        <v>3</v>
      </c>
      <c r="F433" s="181" t="s">
        <v>489</v>
      </c>
      <c r="H433" s="182">
        <v>60.36</v>
      </c>
      <c r="L433" s="172"/>
      <c r="M433" s="177"/>
      <c r="N433" s="178"/>
      <c r="O433" s="178"/>
      <c r="P433" s="178"/>
      <c r="Q433" s="178"/>
      <c r="R433" s="178"/>
      <c r="S433" s="178"/>
      <c r="T433" s="179"/>
      <c r="AT433" s="180" t="s">
        <v>170</v>
      </c>
      <c r="AU433" s="180" t="s">
        <v>79</v>
      </c>
      <c r="AV433" s="13" t="s">
        <v>79</v>
      </c>
      <c r="AW433" s="13" t="s">
        <v>35</v>
      </c>
      <c r="AX433" s="13" t="s">
        <v>71</v>
      </c>
      <c r="AY433" s="180" t="s">
        <v>161</v>
      </c>
    </row>
    <row r="434" spans="2:65" s="13" customFormat="1" x14ac:dyDescent="0.3">
      <c r="B434" s="172"/>
      <c r="D434" s="173" t="s">
        <v>170</v>
      </c>
      <c r="F434" s="175" t="s">
        <v>738</v>
      </c>
      <c r="H434" s="176">
        <v>63.378</v>
      </c>
      <c r="L434" s="172"/>
      <c r="M434" s="177"/>
      <c r="N434" s="178"/>
      <c r="O434" s="178"/>
      <c r="P434" s="178"/>
      <c r="Q434" s="178"/>
      <c r="R434" s="178"/>
      <c r="S434" s="178"/>
      <c r="T434" s="179"/>
      <c r="AT434" s="180" t="s">
        <v>170</v>
      </c>
      <c r="AU434" s="180" t="s">
        <v>79</v>
      </c>
      <c r="AV434" s="13" t="s">
        <v>79</v>
      </c>
      <c r="AW434" s="13" t="s">
        <v>4</v>
      </c>
      <c r="AX434" s="13" t="s">
        <v>20</v>
      </c>
      <c r="AY434" s="180" t="s">
        <v>161</v>
      </c>
    </row>
    <row r="435" spans="2:65" s="1" customFormat="1" ht="22.5" customHeight="1" x14ac:dyDescent="0.3">
      <c r="B435" s="152"/>
      <c r="C435" s="153" t="s">
        <v>739</v>
      </c>
      <c r="D435" s="153" t="s">
        <v>163</v>
      </c>
      <c r="E435" s="154" t="s">
        <v>740</v>
      </c>
      <c r="F435" s="155" t="s">
        <v>741</v>
      </c>
      <c r="G435" s="156" t="s">
        <v>693</v>
      </c>
      <c r="H435" s="157">
        <v>1241.605</v>
      </c>
      <c r="I435" s="158"/>
      <c r="J435" s="158">
        <f>ROUND(I435*H435,2)</f>
        <v>0</v>
      </c>
      <c r="K435" s="155" t="s">
        <v>167</v>
      </c>
      <c r="L435" s="32"/>
      <c r="M435" s="159" t="s">
        <v>3</v>
      </c>
      <c r="N435" s="160" t="s">
        <v>42</v>
      </c>
      <c r="O435" s="161">
        <v>0</v>
      </c>
      <c r="P435" s="161">
        <f>O435*H435</f>
        <v>0</v>
      </c>
      <c r="Q435" s="161">
        <v>0</v>
      </c>
      <c r="R435" s="161">
        <f>Q435*H435</f>
        <v>0</v>
      </c>
      <c r="S435" s="161">
        <v>0</v>
      </c>
      <c r="T435" s="162">
        <f>S435*H435</f>
        <v>0</v>
      </c>
      <c r="AR435" s="18" t="s">
        <v>254</v>
      </c>
      <c r="AT435" s="18" t="s">
        <v>163</v>
      </c>
      <c r="AU435" s="18" t="s">
        <v>79</v>
      </c>
      <c r="AY435" s="18" t="s">
        <v>161</v>
      </c>
      <c r="BE435" s="163">
        <f>IF(N435="základní",J435,0)</f>
        <v>0</v>
      </c>
      <c r="BF435" s="163">
        <f>IF(N435="snížená",J435,0)</f>
        <v>0</v>
      </c>
      <c r="BG435" s="163">
        <f>IF(N435="zákl. přenesená",J435,0)</f>
        <v>0</v>
      </c>
      <c r="BH435" s="163">
        <f>IF(N435="sníž. přenesená",J435,0)</f>
        <v>0</v>
      </c>
      <c r="BI435" s="163">
        <f>IF(N435="nulová",J435,0)</f>
        <v>0</v>
      </c>
      <c r="BJ435" s="18" t="s">
        <v>20</v>
      </c>
      <c r="BK435" s="163">
        <f>ROUND(I435*H435,2)</f>
        <v>0</v>
      </c>
      <c r="BL435" s="18" t="s">
        <v>254</v>
      </c>
      <c r="BM435" s="18" t="s">
        <v>742</v>
      </c>
    </row>
    <row r="436" spans="2:65" s="11" customFormat="1" ht="29.85" customHeight="1" x14ac:dyDescent="0.3">
      <c r="B436" s="139"/>
      <c r="D436" s="149" t="s">
        <v>70</v>
      </c>
      <c r="E436" s="150" t="s">
        <v>743</v>
      </c>
      <c r="F436" s="150" t="s">
        <v>744</v>
      </c>
      <c r="J436" s="151">
        <f>BK436</f>
        <v>0</v>
      </c>
      <c r="L436" s="139"/>
      <c r="M436" s="143"/>
      <c r="N436" s="144"/>
      <c r="O436" s="144"/>
      <c r="P436" s="145">
        <f>SUM(P437:P440)</f>
        <v>15.75916</v>
      </c>
      <c r="Q436" s="144"/>
      <c r="R436" s="145">
        <f>SUM(R437:R440)</f>
        <v>3.7884000000000001E-2</v>
      </c>
      <c r="S436" s="144"/>
      <c r="T436" s="146">
        <f>SUM(T437:T440)</f>
        <v>0</v>
      </c>
      <c r="AR436" s="140" t="s">
        <v>79</v>
      </c>
      <c r="AT436" s="147" t="s">
        <v>70</v>
      </c>
      <c r="AU436" s="147" t="s">
        <v>20</v>
      </c>
      <c r="AY436" s="140" t="s">
        <v>161</v>
      </c>
      <c r="BK436" s="148">
        <f>SUM(BK437:BK440)</f>
        <v>0</v>
      </c>
    </row>
    <row r="437" spans="2:65" s="1" customFormat="1" ht="22.5" customHeight="1" x14ac:dyDescent="0.3">
      <c r="B437" s="152"/>
      <c r="C437" s="153" t="s">
        <v>745</v>
      </c>
      <c r="D437" s="153" t="s">
        <v>163</v>
      </c>
      <c r="E437" s="154" t="s">
        <v>746</v>
      </c>
      <c r="F437" s="155" t="s">
        <v>747</v>
      </c>
      <c r="G437" s="156" t="s">
        <v>237</v>
      </c>
      <c r="H437" s="157">
        <v>13.2</v>
      </c>
      <c r="I437" s="158"/>
      <c r="J437" s="158">
        <f>ROUND(I437*H437,2)</f>
        <v>0</v>
      </c>
      <c r="K437" s="155" t="s">
        <v>167</v>
      </c>
      <c r="L437" s="32"/>
      <c r="M437" s="159" t="s">
        <v>3</v>
      </c>
      <c r="N437" s="160" t="s">
        <v>42</v>
      </c>
      <c r="O437" s="161">
        <v>1.18</v>
      </c>
      <c r="P437" s="161">
        <f>O437*H437</f>
        <v>15.575999999999999</v>
      </c>
      <c r="Q437" s="161">
        <v>2.8700000000000002E-3</v>
      </c>
      <c r="R437" s="161">
        <f>Q437*H437</f>
        <v>3.7884000000000001E-2</v>
      </c>
      <c r="S437" s="161">
        <v>0</v>
      </c>
      <c r="T437" s="162">
        <f>S437*H437</f>
        <v>0</v>
      </c>
      <c r="AR437" s="18" t="s">
        <v>254</v>
      </c>
      <c r="AT437" s="18" t="s">
        <v>163</v>
      </c>
      <c r="AU437" s="18" t="s">
        <v>79</v>
      </c>
      <c r="AY437" s="18" t="s">
        <v>161</v>
      </c>
      <c r="BE437" s="163">
        <f>IF(N437="základní",J437,0)</f>
        <v>0</v>
      </c>
      <c r="BF437" s="163">
        <f>IF(N437="snížená",J437,0)</f>
        <v>0</v>
      </c>
      <c r="BG437" s="163">
        <f>IF(N437="zákl. přenesená",J437,0)</f>
        <v>0</v>
      </c>
      <c r="BH437" s="163">
        <f>IF(N437="sníž. přenesená",J437,0)</f>
        <v>0</v>
      </c>
      <c r="BI437" s="163">
        <f>IF(N437="nulová",J437,0)</f>
        <v>0</v>
      </c>
      <c r="BJ437" s="18" t="s">
        <v>20</v>
      </c>
      <c r="BK437" s="163">
        <f>ROUND(I437*H437,2)</f>
        <v>0</v>
      </c>
      <c r="BL437" s="18" t="s">
        <v>254</v>
      </c>
      <c r="BM437" s="18" t="s">
        <v>748</v>
      </c>
    </row>
    <row r="438" spans="2:65" s="12" customFormat="1" x14ac:dyDescent="0.3">
      <c r="B438" s="164"/>
      <c r="D438" s="165" t="s">
        <v>170</v>
      </c>
      <c r="E438" s="166" t="s">
        <v>3</v>
      </c>
      <c r="F438" s="167" t="s">
        <v>749</v>
      </c>
      <c r="H438" s="168" t="s">
        <v>3</v>
      </c>
      <c r="L438" s="164"/>
      <c r="M438" s="169"/>
      <c r="N438" s="170"/>
      <c r="O438" s="170"/>
      <c r="P438" s="170"/>
      <c r="Q438" s="170"/>
      <c r="R438" s="170"/>
      <c r="S438" s="170"/>
      <c r="T438" s="171"/>
      <c r="AT438" s="168" t="s">
        <v>170</v>
      </c>
      <c r="AU438" s="168" t="s">
        <v>79</v>
      </c>
      <c r="AV438" s="12" t="s">
        <v>20</v>
      </c>
      <c r="AW438" s="12" t="s">
        <v>35</v>
      </c>
      <c r="AX438" s="12" t="s">
        <v>71</v>
      </c>
      <c r="AY438" s="168" t="s">
        <v>161</v>
      </c>
    </row>
    <row r="439" spans="2:65" s="13" customFormat="1" x14ac:dyDescent="0.3">
      <c r="B439" s="172"/>
      <c r="D439" s="173" t="s">
        <v>170</v>
      </c>
      <c r="E439" s="174" t="s">
        <v>3</v>
      </c>
      <c r="F439" s="175" t="s">
        <v>618</v>
      </c>
      <c r="H439" s="176">
        <v>13.2</v>
      </c>
      <c r="L439" s="172"/>
      <c r="M439" s="177"/>
      <c r="N439" s="178"/>
      <c r="O439" s="178"/>
      <c r="P439" s="178"/>
      <c r="Q439" s="178"/>
      <c r="R439" s="178"/>
      <c r="S439" s="178"/>
      <c r="T439" s="179"/>
      <c r="AT439" s="180" t="s">
        <v>170</v>
      </c>
      <c r="AU439" s="180" t="s">
        <v>79</v>
      </c>
      <c r="AV439" s="13" t="s">
        <v>79</v>
      </c>
      <c r="AW439" s="13" t="s">
        <v>35</v>
      </c>
      <c r="AX439" s="13" t="s">
        <v>20</v>
      </c>
      <c r="AY439" s="180" t="s">
        <v>161</v>
      </c>
    </row>
    <row r="440" spans="2:65" s="1" customFormat="1" ht="31.5" customHeight="1" x14ac:dyDescent="0.3">
      <c r="B440" s="152"/>
      <c r="C440" s="153" t="s">
        <v>750</v>
      </c>
      <c r="D440" s="153" t="s">
        <v>163</v>
      </c>
      <c r="E440" s="154" t="s">
        <v>751</v>
      </c>
      <c r="F440" s="155" t="s">
        <v>752</v>
      </c>
      <c r="G440" s="156" t="s">
        <v>209</v>
      </c>
      <c r="H440" s="157">
        <v>3.7999999999999999E-2</v>
      </c>
      <c r="I440" s="158"/>
      <c r="J440" s="158">
        <f>ROUND(I440*H440,2)</f>
        <v>0</v>
      </c>
      <c r="K440" s="155" t="s">
        <v>167</v>
      </c>
      <c r="L440" s="32"/>
      <c r="M440" s="159" t="s">
        <v>3</v>
      </c>
      <c r="N440" s="160" t="s">
        <v>42</v>
      </c>
      <c r="O440" s="161">
        <v>4.82</v>
      </c>
      <c r="P440" s="161">
        <f>O440*H440</f>
        <v>0.18316000000000002</v>
      </c>
      <c r="Q440" s="161">
        <v>0</v>
      </c>
      <c r="R440" s="161">
        <f>Q440*H440</f>
        <v>0</v>
      </c>
      <c r="S440" s="161">
        <v>0</v>
      </c>
      <c r="T440" s="162">
        <f>S440*H440</f>
        <v>0</v>
      </c>
      <c r="AR440" s="18" t="s">
        <v>254</v>
      </c>
      <c r="AT440" s="18" t="s">
        <v>163</v>
      </c>
      <c r="AU440" s="18" t="s">
        <v>79</v>
      </c>
      <c r="AY440" s="18" t="s">
        <v>161</v>
      </c>
      <c r="BE440" s="163">
        <f>IF(N440="základní",J440,0)</f>
        <v>0</v>
      </c>
      <c r="BF440" s="163">
        <f>IF(N440="snížená",J440,0)</f>
        <v>0</v>
      </c>
      <c r="BG440" s="163">
        <f>IF(N440="zákl. přenesená",J440,0)</f>
        <v>0</v>
      </c>
      <c r="BH440" s="163">
        <f>IF(N440="sníž. přenesená",J440,0)</f>
        <v>0</v>
      </c>
      <c r="BI440" s="163">
        <f>IF(N440="nulová",J440,0)</f>
        <v>0</v>
      </c>
      <c r="BJ440" s="18" t="s">
        <v>20</v>
      </c>
      <c r="BK440" s="163">
        <f>ROUND(I440*H440,2)</f>
        <v>0</v>
      </c>
      <c r="BL440" s="18" t="s">
        <v>254</v>
      </c>
      <c r="BM440" s="18" t="s">
        <v>753</v>
      </c>
    </row>
    <row r="441" spans="2:65" s="11" customFormat="1" ht="29.85" customHeight="1" x14ac:dyDescent="0.3">
      <c r="B441" s="139"/>
      <c r="D441" s="149" t="s">
        <v>70</v>
      </c>
      <c r="E441" s="150" t="s">
        <v>754</v>
      </c>
      <c r="F441" s="150" t="s">
        <v>755</v>
      </c>
      <c r="J441" s="151">
        <f>BK441</f>
        <v>0</v>
      </c>
      <c r="L441" s="139"/>
      <c r="M441" s="143"/>
      <c r="N441" s="144"/>
      <c r="O441" s="144"/>
      <c r="P441" s="145">
        <f>SUM(P442:P452)</f>
        <v>5.3319999999999999</v>
      </c>
      <c r="Q441" s="144"/>
      <c r="R441" s="145">
        <f>SUM(R442:R452)</f>
        <v>0</v>
      </c>
      <c r="S441" s="144"/>
      <c r="T441" s="146">
        <f>SUM(T442:T452)</f>
        <v>0</v>
      </c>
      <c r="AR441" s="140" t="s">
        <v>79</v>
      </c>
      <c r="AT441" s="147" t="s">
        <v>70</v>
      </c>
      <c r="AU441" s="147" t="s">
        <v>20</v>
      </c>
      <c r="AY441" s="140" t="s">
        <v>161</v>
      </c>
      <c r="BK441" s="148">
        <f>SUM(BK442:BK452)</f>
        <v>0</v>
      </c>
    </row>
    <row r="442" spans="2:65" s="1" customFormat="1" ht="22.5" customHeight="1" x14ac:dyDescent="0.3">
      <c r="B442" s="152"/>
      <c r="C442" s="153" t="s">
        <v>756</v>
      </c>
      <c r="D442" s="153" t="s">
        <v>163</v>
      </c>
      <c r="E442" s="154" t="s">
        <v>757</v>
      </c>
      <c r="F442" s="155" t="s">
        <v>758</v>
      </c>
      <c r="G442" s="156" t="s">
        <v>274</v>
      </c>
      <c r="H442" s="157">
        <v>1</v>
      </c>
      <c r="I442" s="158"/>
      <c r="J442" s="158">
        <f>ROUND(I442*H442,2)</f>
        <v>0</v>
      </c>
      <c r="K442" s="155" t="s">
        <v>167</v>
      </c>
      <c r="L442" s="32"/>
      <c r="M442" s="159" t="s">
        <v>3</v>
      </c>
      <c r="N442" s="160" t="s">
        <v>42</v>
      </c>
      <c r="O442" s="161">
        <v>1.6819999999999999</v>
      </c>
      <c r="P442" s="161">
        <f>O442*H442</f>
        <v>1.6819999999999999</v>
      </c>
      <c r="Q442" s="161">
        <v>0</v>
      </c>
      <c r="R442" s="161">
        <f>Q442*H442</f>
        <v>0</v>
      </c>
      <c r="S442" s="161">
        <v>0</v>
      </c>
      <c r="T442" s="162">
        <f>S442*H442</f>
        <v>0</v>
      </c>
      <c r="AR442" s="18" t="s">
        <v>254</v>
      </c>
      <c r="AT442" s="18" t="s">
        <v>163</v>
      </c>
      <c r="AU442" s="18" t="s">
        <v>79</v>
      </c>
      <c r="AY442" s="18" t="s">
        <v>161</v>
      </c>
      <c r="BE442" s="163">
        <f>IF(N442="základní",J442,0)</f>
        <v>0</v>
      </c>
      <c r="BF442" s="163">
        <f>IF(N442="snížená",J442,0)</f>
        <v>0</v>
      </c>
      <c r="BG442" s="163">
        <f>IF(N442="zákl. přenesená",J442,0)</f>
        <v>0</v>
      </c>
      <c r="BH442" s="163">
        <f>IF(N442="sníž. přenesená",J442,0)</f>
        <v>0</v>
      </c>
      <c r="BI442" s="163">
        <f>IF(N442="nulová",J442,0)</f>
        <v>0</v>
      </c>
      <c r="BJ442" s="18" t="s">
        <v>20</v>
      </c>
      <c r="BK442" s="163">
        <f>ROUND(I442*H442,2)</f>
        <v>0</v>
      </c>
      <c r="BL442" s="18" t="s">
        <v>254</v>
      </c>
      <c r="BM442" s="18" t="s">
        <v>759</v>
      </c>
    </row>
    <row r="443" spans="2:65" s="1" customFormat="1" ht="31.5" customHeight="1" x14ac:dyDescent="0.3">
      <c r="B443" s="152"/>
      <c r="C443" s="153" t="s">
        <v>760</v>
      </c>
      <c r="D443" s="153" t="s">
        <v>163</v>
      </c>
      <c r="E443" s="154" t="s">
        <v>761</v>
      </c>
      <c r="F443" s="155" t="s">
        <v>762</v>
      </c>
      <c r="G443" s="156" t="s">
        <v>274</v>
      </c>
      <c r="H443" s="157">
        <v>1</v>
      </c>
      <c r="I443" s="158"/>
      <c r="J443" s="158">
        <f>ROUND(I443*H443,2)</f>
        <v>0</v>
      </c>
      <c r="K443" s="155" t="s">
        <v>266</v>
      </c>
      <c r="L443" s="32"/>
      <c r="M443" s="159" t="s">
        <v>3</v>
      </c>
      <c r="N443" s="160" t="s">
        <v>42</v>
      </c>
      <c r="O443" s="161">
        <v>0</v>
      </c>
      <c r="P443" s="161">
        <f>O443*H443</f>
        <v>0</v>
      </c>
      <c r="Q443" s="161">
        <v>0</v>
      </c>
      <c r="R443" s="161">
        <f>Q443*H443</f>
        <v>0</v>
      </c>
      <c r="S443" s="161">
        <v>0</v>
      </c>
      <c r="T443" s="162">
        <f>S443*H443</f>
        <v>0</v>
      </c>
      <c r="AR443" s="18" t="s">
        <v>254</v>
      </c>
      <c r="AT443" s="18" t="s">
        <v>163</v>
      </c>
      <c r="AU443" s="18" t="s">
        <v>79</v>
      </c>
      <c r="AY443" s="18" t="s">
        <v>161</v>
      </c>
      <c r="BE443" s="163">
        <f>IF(N443="základní",J443,0)</f>
        <v>0</v>
      </c>
      <c r="BF443" s="163">
        <f>IF(N443="snížená",J443,0)</f>
        <v>0</v>
      </c>
      <c r="BG443" s="163">
        <f>IF(N443="zákl. přenesená",J443,0)</f>
        <v>0</v>
      </c>
      <c r="BH443" s="163">
        <f>IF(N443="sníž. přenesená",J443,0)</f>
        <v>0</v>
      </c>
      <c r="BI443" s="163">
        <f>IF(N443="nulová",J443,0)</f>
        <v>0</v>
      </c>
      <c r="BJ443" s="18" t="s">
        <v>20</v>
      </c>
      <c r="BK443" s="163">
        <f>ROUND(I443*H443,2)</f>
        <v>0</v>
      </c>
      <c r="BL443" s="18" t="s">
        <v>254</v>
      </c>
      <c r="BM443" s="18" t="s">
        <v>763</v>
      </c>
    </row>
    <row r="444" spans="2:65" s="12" customFormat="1" x14ac:dyDescent="0.3">
      <c r="B444" s="164"/>
      <c r="D444" s="165" t="s">
        <v>170</v>
      </c>
      <c r="E444" s="166" t="s">
        <v>3</v>
      </c>
      <c r="F444" s="167" t="s">
        <v>764</v>
      </c>
      <c r="H444" s="168" t="s">
        <v>3</v>
      </c>
      <c r="L444" s="164"/>
      <c r="M444" s="169"/>
      <c r="N444" s="170"/>
      <c r="O444" s="170"/>
      <c r="P444" s="170"/>
      <c r="Q444" s="170"/>
      <c r="R444" s="170"/>
      <c r="S444" s="170"/>
      <c r="T444" s="171"/>
      <c r="AT444" s="168" t="s">
        <v>170</v>
      </c>
      <c r="AU444" s="168" t="s">
        <v>79</v>
      </c>
      <c r="AV444" s="12" t="s">
        <v>20</v>
      </c>
      <c r="AW444" s="12" t="s">
        <v>35</v>
      </c>
      <c r="AX444" s="12" t="s">
        <v>71</v>
      </c>
      <c r="AY444" s="168" t="s">
        <v>161</v>
      </c>
    </row>
    <row r="445" spans="2:65" s="12" customFormat="1" x14ac:dyDescent="0.3">
      <c r="B445" s="164"/>
      <c r="D445" s="165" t="s">
        <v>170</v>
      </c>
      <c r="E445" s="166" t="s">
        <v>3</v>
      </c>
      <c r="F445" s="167" t="s">
        <v>765</v>
      </c>
      <c r="H445" s="168" t="s">
        <v>3</v>
      </c>
      <c r="L445" s="164"/>
      <c r="M445" s="169"/>
      <c r="N445" s="170"/>
      <c r="O445" s="170"/>
      <c r="P445" s="170"/>
      <c r="Q445" s="170"/>
      <c r="R445" s="170"/>
      <c r="S445" s="170"/>
      <c r="T445" s="171"/>
      <c r="AT445" s="168" t="s">
        <v>170</v>
      </c>
      <c r="AU445" s="168" t="s">
        <v>79</v>
      </c>
      <c r="AV445" s="12" t="s">
        <v>20</v>
      </c>
      <c r="AW445" s="12" t="s">
        <v>35</v>
      </c>
      <c r="AX445" s="12" t="s">
        <v>71</v>
      </c>
      <c r="AY445" s="168" t="s">
        <v>161</v>
      </c>
    </row>
    <row r="446" spans="2:65" s="13" customFormat="1" x14ac:dyDescent="0.3">
      <c r="B446" s="172"/>
      <c r="D446" s="173" t="s">
        <v>170</v>
      </c>
      <c r="E446" s="174" t="s">
        <v>3</v>
      </c>
      <c r="F446" s="175" t="s">
        <v>766</v>
      </c>
      <c r="H446" s="176">
        <v>1</v>
      </c>
      <c r="L446" s="172"/>
      <c r="M446" s="177"/>
      <c r="N446" s="178"/>
      <c r="O446" s="178"/>
      <c r="P446" s="178"/>
      <c r="Q446" s="178"/>
      <c r="R446" s="178"/>
      <c r="S446" s="178"/>
      <c r="T446" s="179"/>
      <c r="AT446" s="180" t="s">
        <v>170</v>
      </c>
      <c r="AU446" s="180" t="s">
        <v>79</v>
      </c>
      <c r="AV446" s="13" t="s">
        <v>79</v>
      </c>
      <c r="AW446" s="13" t="s">
        <v>35</v>
      </c>
      <c r="AX446" s="13" t="s">
        <v>71</v>
      </c>
      <c r="AY446" s="180" t="s">
        <v>161</v>
      </c>
    </row>
    <row r="447" spans="2:65" s="1" customFormat="1" ht="31.5" customHeight="1" x14ac:dyDescent="0.3">
      <c r="B447" s="152"/>
      <c r="C447" s="153" t="s">
        <v>767</v>
      </c>
      <c r="D447" s="153" t="s">
        <v>163</v>
      </c>
      <c r="E447" s="154" t="s">
        <v>768</v>
      </c>
      <c r="F447" s="155" t="s">
        <v>769</v>
      </c>
      <c r="G447" s="156" t="s">
        <v>274</v>
      </c>
      <c r="H447" s="157">
        <v>2</v>
      </c>
      <c r="I447" s="158"/>
      <c r="J447" s="158">
        <f>ROUND(I447*H447,2)</f>
        <v>0</v>
      </c>
      <c r="K447" s="155" t="s">
        <v>167</v>
      </c>
      <c r="L447" s="32"/>
      <c r="M447" s="159" t="s">
        <v>3</v>
      </c>
      <c r="N447" s="160" t="s">
        <v>42</v>
      </c>
      <c r="O447" s="161">
        <v>1.825</v>
      </c>
      <c r="P447" s="161">
        <f>O447*H447</f>
        <v>3.65</v>
      </c>
      <c r="Q447" s="161">
        <v>0</v>
      </c>
      <c r="R447" s="161">
        <f>Q447*H447</f>
        <v>0</v>
      </c>
      <c r="S447" s="161">
        <v>0</v>
      </c>
      <c r="T447" s="162">
        <f>S447*H447</f>
        <v>0</v>
      </c>
      <c r="AR447" s="18" t="s">
        <v>254</v>
      </c>
      <c r="AT447" s="18" t="s">
        <v>163</v>
      </c>
      <c r="AU447" s="18" t="s">
        <v>79</v>
      </c>
      <c r="AY447" s="18" t="s">
        <v>161</v>
      </c>
      <c r="BE447" s="163">
        <f>IF(N447="základní",J447,0)</f>
        <v>0</v>
      </c>
      <c r="BF447" s="163">
        <f>IF(N447="snížená",J447,0)</f>
        <v>0</v>
      </c>
      <c r="BG447" s="163">
        <f>IF(N447="zákl. přenesená",J447,0)</f>
        <v>0</v>
      </c>
      <c r="BH447" s="163">
        <f>IF(N447="sníž. přenesená",J447,0)</f>
        <v>0</v>
      </c>
      <c r="BI447" s="163">
        <f>IF(N447="nulová",J447,0)</f>
        <v>0</v>
      </c>
      <c r="BJ447" s="18" t="s">
        <v>20</v>
      </c>
      <c r="BK447" s="163">
        <f>ROUND(I447*H447,2)</f>
        <v>0</v>
      </c>
      <c r="BL447" s="18" t="s">
        <v>254</v>
      </c>
      <c r="BM447" s="18" t="s">
        <v>770</v>
      </c>
    </row>
    <row r="448" spans="2:65" s="1" customFormat="1" ht="31.5" customHeight="1" x14ac:dyDescent="0.3">
      <c r="B448" s="152"/>
      <c r="C448" s="153" t="s">
        <v>771</v>
      </c>
      <c r="D448" s="153" t="s">
        <v>163</v>
      </c>
      <c r="E448" s="154" t="s">
        <v>772</v>
      </c>
      <c r="F448" s="155" t="s">
        <v>773</v>
      </c>
      <c r="G448" s="156" t="s">
        <v>274</v>
      </c>
      <c r="H448" s="157">
        <v>2</v>
      </c>
      <c r="I448" s="158"/>
      <c r="J448" s="158">
        <f>ROUND(I448*H448,2)</f>
        <v>0</v>
      </c>
      <c r="K448" s="155" t="s">
        <v>266</v>
      </c>
      <c r="L448" s="32"/>
      <c r="M448" s="159" t="s">
        <v>3</v>
      </c>
      <c r="N448" s="160" t="s">
        <v>42</v>
      </c>
      <c r="O448" s="161">
        <v>0</v>
      </c>
      <c r="P448" s="161">
        <f>O448*H448</f>
        <v>0</v>
      </c>
      <c r="Q448" s="161">
        <v>0</v>
      </c>
      <c r="R448" s="161">
        <f>Q448*H448</f>
        <v>0</v>
      </c>
      <c r="S448" s="161">
        <v>0</v>
      </c>
      <c r="T448" s="162">
        <f>S448*H448</f>
        <v>0</v>
      </c>
      <c r="AR448" s="18" t="s">
        <v>254</v>
      </c>
      <c r="AT448" s="18" t="s">
        <v>163</v>
      </c>
      <c r="AU448" s="18" t="s">
        <v>79</v>
      </c>
      <c r="AY448" s="18" t="s">
        <v>161</v>
      </c>
      <c r="BE448" s="163">
        <f>IF(N448="základní",J448,0)</f>
        <v>0</v>
      </c>
      <c r="BF448" s="163">
        <f>IF(N448="snížená",J448,0)</f>
        <v>0</v>
      </c>
      <c r="BG448" s="163">
        <f>IF(N448="zákl. přenesená",J448,0)</f>
        <v>0</v>
      </c>
      <c r="BH448" s="163">
        <f>IF(N448="sníž. přenesená",J448,0)</f>
        <v>0</v>
      </c>
      <c r="BI448" s="163">
        <f>IF(N448="nulová",J448,0)</f>
        <v>0</v>
      </c>
      <c r="BJ448" s="18" t="s">
        <v>20</v>
      </c>
      <c r="BK448" s="163">
        <f>ROUND(I448*H448,2)</f>
        <v>0</v>
      </c>
      <c r="BL448" s="18" t="s">
        <v>254</v>
      </c>
      <c r="BM448" s="18" t="s">
        <v>774</v>
      </c>
    </row>
    <row r="449" spans="2:65" s="12" customFormat="1" x14ac:dyDescent="0.3">
      <c r="B449" s="164"/>
      <c r="D449" s="165" t="s">
        <v>170</v>
      </c>
      <c r="E449" s="166" t="s">
        <v>3</v>
      </c>
      <c r="F449" s="167" t="s">
        <v>764</v>
      </c>
      <c r="H449" s="168" t="s">
        <v>3</v>
      </c>
      <c r="L449" s="164"/>
      <c r="M449" s="169"/>
      <c r="N449" s="170"/>
      <c r="O449" s="170"/>
      <c r="P449" s="170"/>
      <c r="Q449" s="170"/>
      <c r="R449" s="170"/>
      <c r="S449" s="170"/>
      <c r="T449" s="171"/>
      <c r="AT449" s="168" t="s">
        <v>170</v>
      </c>
      <c r="AU449" s="168" t="s">
        <v>79</v>
      </c>
      <c r="AV449" s="12" t="s">
        <v>20</v>
      </c>
      <c r="AW449" s="12" t="s">
        <v>35</v>
      </c>
      <c r="AX449" s="12" t="s">
        <v>71</v>
      </c>
      <c r="AY449" s="168" t="s">
        <v>161</v>
      </c>
    </row>
    <row r="450" spans="2:65" s="12" customFormat="1" x14ac:dyDescent="0.3">
      <c r="B450" s="164"/>
      <c r="D450" s="165" t="s">
        <v>170</v>
      </c>
      <c r="E450" s="166" t="s">
        <v>3</v>
      </c>
      <c r="F450" s="167" t="s">
        <v>765</v>
      </c>
      <c r="H450" s="168" t="s">
        <v>3</v>
      </c>
      <c r="L450" s="164"/>
      <c r="M450" s="169"/>
      <c r="N450" s="170"/>
      <c r="O450" s="170"/>
      <c r="P450" s="170"/>
      <c r="Q450" s="170"/>
      <c r="R450" s="170"/>
      <c r="S450" s="170"/>
      <c r="T450" s="171"/>
      <c r="AT450" s="168" t="s">
        <v>170</v>
      </c>
      <c r="AU450" s="168" t="s">
        <v>79</v>
      </c>
      <c r="AV450" s="12" t="s">
        <v>20</v>
      </c>
      <c r="AW450" s="12" t="s">
        <v>35</v>
      </c>
      <c r="AX450" s="12" t="s">
        <v>71</v>
      </c>
      <c r="AY450" s="168" t="s">
        <v>161</v>
      </c>
    </row>
    <row r="451" spans="2:65" s="13" customFormat="1" x14ac:dyDescent="0.3">
      <c r="B451" s="172"/>
      <c r="D451" s="173" t="s">
        <v>170</v>
      </c>
      <c r="E451" s="174" t="s">
        <v>3</v>
      </c>
      <c r="F451" s="175" t="s">
        <v>775</v>
      </c>
      <c r="H451" s="176">
        <v>2</v>
      </c>
      <c r="L451" s="172"/>
      <c r="M451" s="177"/>
      <c r="N451" s="178"/>
      <c r="O451" s="178"/>
      <c r="P451" s="178"/>
      <c r="Q451" s="178"/>
      <c r="R451" s="178"/>
      <c r="S451" s="178"/>
      <c r="T451" s="179"/>
      <c r="AT451" s="180" t="s">
        <v>170</v>
      </c>
      <c r="AU451" s="180" t="s">
        <v>79</v>
      </c>
      <c r="AV451" s="13" t="s">
        <v>79</v>
      </c>
      <c r="AW451" s="13" t="s">
        <v>35</v>
      </c>
      <c r="AX451" s="13" t="s">
        <v>71</v>
      </c>
      <c r="AY451" s="180" t="s">
        <v>161</v>
      </c>
    </row>
    <row r="452" spans="2:65" s="1" customFormat="1" ht="31.5" customHeight="1" x14ac:dyDescent="0.3">
      <c r="B452" s="152"/>
      <c r="C452" s="153" t="s">
        <v>776</v>
      </c>
      <c r="D452" s="153" t="s">
        <v>163</v>
      </c>
      <c r="E452" s="154" t="s">
        <v>777</v>
      </c>
      <c r="F452" s="155" t="s">
        <v>778</v>
      </c>
      <c r="G452" s="156" t="s">
        <v>693</v>
      </c>
      <c r="H452" s="157">
        <v>286.72000000000003</v>
      </c>
      <c r="I452" s="158"/>
      <c r="J452" s="158">
        <f>ROUND(I452*H452,2)</f>
        <v>0</v>
      </c>
      <c r="K452" s="155" t="s">
        <v>167</v>
      </c>
      <c r="L452" s="32"/>
      <c r="M452" s="159" t="s">
        <v>3</v>
      </c>
      <c r="N452" s="160" t="s">
        <v>42</v>
      </c>
      <c r="O452" s="161">
        <v>0</v>
      </c>
      <c r="P452" s="161">
        <f>O452*H452</f>
        <v>0</v>
      </c>
      <c r="Q452" s="161">
        <v>0</v>
      </c>
      <c r="R452" s="161">
        <f>Q452*H452</f>
        <v>0</v>
      </c>
      <c r="S452" s="161">
        <v>0</v>
      </c>
      <c r="T452" s="162">
        <f>S452*H452</f>
        <v>0</v>
      </c>
      <c r="AR452" s="18" t="s">
        <v>254</v>
      </c>
      <c r="AT452" s="18" t="s">
        <v>163</v>
      </c>
      <c r="AU452" s="18" t="s">
        <v>79</v>
      </c>
      <c r="AY452" s="18" t="s">
        <v>161</v>
      </c>
      <c r="BE452" s="163">
        <f>IF(N452="základní",J452,0)</f>
        <v>0</v>
      </c>
      <c r="BF452" s="163">
        <f>IF(N452="snížená",J452,0)</f>
        <v>0</v>
      </c>
      <c r="BG452" s="163">
        <f>IF(N452="zákl. přenesená",J452,0)</f>
        <v>0</v>
      </c>
      <c r="BH452" s="163">
        <f>IF(N452="sníž. přenesená",J452,0)</f>
        <v>0</v>
      </c>
      <c r="BI452" s="163">
        <f>IF(N452="nulová",J452,0)</f>
        <v>0</v>
      </c>
      <c r="BJ452" s="18" t="s">
        <v>20</v>
      </c>
      <c r="BK452" s="163">
        <f>ROUND(I452*H452,2)</f>
        <v>0</v>
      </c>
      <c r="BL452" s="18" t="s">
        <v>254</v>
      </c>
      <c r="BM452" s="18" t="s">
        <v>779</v>
      </c>
    </row>
    <row r="453" spans="2:65" s="11" customFormat="1" ht="29.85" customHeight="1" x14ac:dyDescent="0.3">
      <c r="B453" s="139"/>
      <c r="D453" s="149" t="s">
        <v>70</v>
      </c>
      <c r="E453" s="150" t="s">
        <v>780</v>
      </c>
      <c r="F453" s="150" t="s">
        <v>781</v>
      </c>
      <c r="J453" s="151">
        <f>BK453</f>
        <v>0</v>
      </c>
      <c r="L453" s="139"/>
      <c r="M453" s="143"/>
      <c r="N453" s="144"/>
      <c r="O453" s="144"/>
      <c r="P453" s="145">
        <f>SUM(P454:P490)</f>
        <v>30.109425000000009</v>
      </c>
      <c r="Q453" s="144"/>
      <c r="R453" s="145">
        <f>SUM(R454:R490)</f>
        <v>4.4999999999999999E-4</v>
      </c>
      <c r="S453" s="144"/>
      <c r="T453" s="146">
        <f>SUM(T454:T490)</f>
        <v>0</v>
      </c>
      <c r="AR453" s="140" t="s">
        <v>79</v>
      </c>
      <c r="AT453" s="147" t="s">
        <v>70</v>
      </c>
      <c r="AU453" s="147" t="s">
        <v>20</v>
      </c>
      <c r="AY453" s="140" t="s">
        <v>161</v>
      </c>
      <c r="BK453" s="148">
        <f>SUM(BK454:BK490)</f>
        <v>0</v>
      </c>
    </row>
    <row r="454" spans="2:65" s="1" customFormat="1" ht="22.5" customHeight="1" x14ac:dyDescent="0.3">
      <c r="B454" s="152"/>
      <c r="C454" s="153" t="s">
        <v>782</v>
      </c>
      <c r="D454" s="153" t="s">
        <v>163</v>
      </c>
      <c r="E454" s="154" t="s">
        <v>783</v>
      </c>
      <c r="F454" s="155" t="s">
        <v>784</v>
      </c>
      <c r="G454" s="156" t="s">
        <v>274</v>
      </c>
      <c r="H454" s="157">
        <v>2</v>
      </c>
      <c r="I454" s="158"/>
      <c r="J454" s="158">
        <f>ROUND(I454*H454,2)</f>
        <v>0</v>
      </c>
      <c r="K454" s="155" t="s">
        <v>266</v>
      </c>
      <c r="L454" s="32"/>
      <c r="M454" s="159" t="s">
        <v>3</v>
      </c>
      <c r="N454" s="160" t="s">
        <v>42</v>
      </c>
      <c r="O454" s="161">
        <v>0.69899999999999995</v>
      </c>
      <c r="P454" s="161">
        <f>O454*H454</f>
        <v>1.3979999999999999</v>
      </c>
      <c r="Q454" s="161">
        <v>1.4999999999999999E-4</v>
      </c>
      <c r="R454" s="161">
        <f>Q454*H454</f>
        <v>2.9999999999999997E-4</v>
      </c>
      <c r="S454" s="161">
        <v>0</v>
      </c>
      <c r="T454" s="162">
        <f>S454*H454</f>
        <v>0</v>
      </c>
      <c r="AR454" s="18" t="s">
        <v>254</v>
      </c>
      <c r="AT454" s="18" t="s">
        <v>163</v>
      </c>
      <c r="AU454" s="18" t="s">
        <v>79</v>
      </c>
      <c r="AY454" s="18" t="s">
        <v>161</v>
      </c>
      <c r="BE454" s="163">
        <f>IF(N454="základní",J454,0)</f>
        <v>0</v>
      </c>
      <c r="BF454" s="163">
        <f>IF(N454="snížená",J454,0)</f>
        <v>0</v>
      </c>
      <c r="BG454" s="163">
        <f>IF(N454="zákl. přenesená",J454,0)</f>
        <v>0</v>
      </c>
      <c r="BH454" s="163">
        <f>IF(N454="sníž. přenesená",J454,0)</f>
        <v>0</v>
      </c>
      <c r="BI454" s="163">
        <f>IF(N454="nulová",J454,0)</f>
        <v>0</v>
      </c>
      <c r="BJ454" s="18" t="s">
        <v>20</v>
      </c>
      <c r="BK454" s="163">
        <f>ROUND(I454*H454,2)</f>
        <v>0</v>
      </c>
      <c r="BL454" s="18" t="s">
        <v>254</v>
      </c>
      <c r="BM454" s="18" t="s">
        <v>785</v>
      </c>
    </row>
    <row r="455" spans="2:65" s="12" customFormat="1" x14ac:dyDescent="0.3">
      <c r="B455" s="164"/>
      <c r="D455" s="165" t="s">
        <v>170</v>
      </c>
      <c r="E455" s="166" t="s">
        <v>3</v>
      </c>
      <c r="F455" s="167" t="s">
        <v>786</v>
      </c>
      <c r="H455" s="168" t="s">
        <v>3</v>
      </c>
      <c r="L455" s="164"/>
      <c r="M455" s="169"/>
      <c r="N455" s="170"/>
      <c r="O455" s="170"/>
      <c r="P455" s="170"/>
      <c r="Q455" s="170"/>
      <c r="R455" s="170"/>
      <c r="S455" s="170"/>
      <c r="T455" s="171"/>
      <c r="AT455" s="168" t="s">
        <v>170</v>
      </c>
      <c r="AU455" s="168" t="s">
        <v>79</v>
      </c>
      <c r="AV455" s="12" t="s">
        <v>20</v>
      </c>
      <c r="AW455" s="12" t="s">
        <v>35</v>
      </c>
      <c r="AX455" s="12" t="s">
        <v>71</v>
      </c>
      <c r="AY455" s="168" t="s">
        <v>161</v>
      </c>
    </row>
    <row r="456" spans="2:65" s="12" customFormat="1" x14ac:dyDescent="0.3">
      <c r="B456" s="164"/>
      <c r="D456" s="165" t="s">
        <v>170</v>
      </c>
      <c r="E456" s="166" t="s">
        <v>3</v>
      </c>
      <c r="F456" s="167" t="s">
        <v>218</v>
      </c>
      <c r="H456" s="168" t="s">
        <v>3</v>
      </c>
      <c r="L456" s="164"/>
      <c r="M456" s="169"/>
      <c r="N456" s="170"/>
      <c r="O456" s="170"/>
      <c r="P456" s="170"/>
      <c r="Q456" s="170"/>
      <c r="R456" s="170"/>
      <c r="S456" s="170"/>
      <c r="T456" s="171"/>
      <c r="AT456" s="168" t="s">
        <v>170</v>
      </c>
      <c r="AU456" s="168" t="s">
        <v>79</v>
      </c>
      <c r="AV456" s="12" t="s">
        <v>20</v>
      </c>
      <c r="AW456" s="12" t="s">
        <v>35</v>
      </c>
      <c r="AX456" s="12" t="s">
        <v>71</v>
      </c>
      <c r="AY456" s="168" t="s">
        <v>161</v>
      </c>
    </row>
    <row r="457" spans="2:65" s="13" customFormat="1" x14ac:dyDescent="0.3">
      <c r="B457" s="172"/>
      <c r="D457" s="173" t="s">
        <v>170</v>
      </c>
      <c r="E457" s="174" t="s">
        <v>3</v>
      </c>
      <c r="F457" s="175" t="s">
        <v>79</v>
      </c>
      <c r="H457" s="176">
        <v>2</v>
      </c>
      <c r="L457" s="172"/>
      <c r="M457" s="177"/>
      <c r="N457" s="178"/>
      <c r="O457" s="178"/>
      <c r="P457" s="178"/>
      <c r="Q457" s="178"/>
      <c r="R457" s="178"/>
      <c r="S457" s="178"/>
      <c r="T457" s="179"/>
      <c r="AT457" s="180" t="s">
        <v>170</v>
      </c>
      <c r="AU457" s="180" t="s">
        <v>79</v>
      </c>
      <c r="AV457" s="13" t="s">
        <v>79</v>
      </c>
      <c r="AW457" s="13" t="s">
        <v>35</v>
      </c>
      <c r="AX457" s="13" t="s">
        <v>71</v>
      </c>
      <c r="AY457" s="180" t="s">
        <v>161</v>
      </c>
    </row>
    <row r="458" spans="2:65" s="1" customFormat="1" ht="22.5" customHeight="1" x14ac:dyDescent="0.3">
      <c r="B458" s="152"/>
      <c r="C458" s="153" t="s">
        <v>787</v>
      </c>
      <c r="D458" s="153" t="s">
        <v>163</v>
      </c>
      <c r="E458" s="154" t="s">
        <v>788</v>
      </c>
      <c r="F458" s="155" t="s">
        <v>789</v>
      </c>
      <c r="G458" s="156" t="s">
        <v>274</v>
      </c>
      <c r="H458" s="157">
        <v>1</v>
      </c>
      <c r="I458" s="158"/>
      <c r="J458" s="158">
        <f>ROUND(I458*H458,2)</f>
        <v>0</v>
      </c>
      <c r="K458" s="155" t="s">
        <v>266</v>
      </c>
      <c r="L458" s="32"/>
      <c r="M458" s="159" t="s">
        <v>3</v>
      </c>
      <c r="N458" s="160" t="s">
        <v>42</v>
      </c>
      <c r="O458" s="161">
        <v>0.69899999999999995</v>
      </c>
      <c r="P458" s="161">
        <f>O458*H458</f>
        <v>0.69899999999999995</v>
      </c>
      <c r="Q458" s="161">
        <v>1.4999999999999999E-4</v>
      </c>
      <c r="R458" s="161">
        <f>Q458*H458</f>
        <v>1.4999999999999999E-4</v>
      </c>
      <c r="S458" s="161">
        <v>0</v>
      </c>
      <c r="T458" s="162">
        <f>S458*H458</f>
        <v>0</v>
      </c>
      <c r="AR458" s="18" t="s">
        <v>254</v>
      </c>
      <c r="AT458" s="18" t="s">
        <v>163</v>
      </c>
      <c r="AU458" s="18" t="s">
        <v>79</v>
      </c>
      <c r="AY458" s="18" t="s">
        <v>161</v>
      </c>
      <c r="BE458" s="163">
        <f>IF(N458="základní",J458,0)</f>
        <v>0</v>
      </c>
      <c r="BF458" s="163">
        <f>IF(N458="snížená",J458,0)</f>
        <v>0</v>
      </c>
      <c r="BG458" s="163">
        <f>IF(N458="zákl. přenesená",J458,0)</f>
        <v>0</v>
      </c>
      <c r="BH458" s="163">
        <f>IF(N458="sníž. přenesená",J458,0)</f>
        <v>0</v>
      </c>
      <c r="BI458" s="163">
        <f>IF(N458="nulová",J458,0)</f>
        <v>0</v>
      </c>
      <c r="BJ458" s="18" t="s">
        <v>20</v>
      </c>
      <c r="BK458" s="163">
        <f>ROUND(I458*H458,2)</f>
        <v>0</v>
      </c>
      <c r="BL458" s="18" t="s">
        <v>254</v>
      </c>
      <c r="BM458" s="18" t="s">
        <v>790</v>
      </c>
    </row>
    <row r="459" spans="2:65" s="12" customFormat="1" x14ac:dyDescent="0.3">
      <c r="B459" s="164"/>
      <c r="D459" s="165" t="s">
        <v>170</v>
      </c>
      <c r="E459" s="166" t="s">
        <v>3</v>
      </c>
      <c r="F459" s="167" t="s">
        <v>786</v>
      </c>
      <c r="H459" s="168" t="s">
        <v>3</v>
      </c>
      <c r="L459" s="164"/>
      <c r="M459" s="169"/>
      <c r="N459" s="170"/>
      <c r="O459" s="170"/>
      <c r="P459" s="170"/>
      <c r="Q459" s="170"/>
      <c r="R459" s="170"/>
      <c r="S459" s="170"/>
      <c r="T459" s="171"/>
      <c r="AT459" s="168" t="s">
        <v>170</v>
      </c>
      <c r="AU459" s="168" t="s">
        <v>79</v>
      </c>
      <c r="AV459" s="12" t="s">
        <v>20</v>
      </c>
      <c r="AW459" s="12" t="s">
        <v>35</v>
      </c>
      <c r="AX459" s="12" t="s">
        <v>71</v>
      </c>
      <c r="AY459" s="168" t="s">
        <v>161</v>
      </c>
    </row>
    <row r="460" spans="2:65" s="12" customFormat="1" x14ac:dyDescent="0.3">
      <c r="B460" s="164"/>
      <c r="D460" s="165" t="s">
        <v>170</v>
      </c>
      <c r="E460" s="166" t="s">
        <v>3</v>
      </c>
      <c r="F460" s="167" t="s">
        <v>218</v>
      </c>
      <c r="H460" s="168" t="s">
        <v>3</v>
      </c>
      <c r="L460" s="164"/>
      <c r="M460" s="169"/>
      <c r="N460" s="170"/>
      <c r="O460" s="170"/>
      <c r="P460" s="170"/>
      <c r="Q460" s="170"/>
      <c r="R460" s="170"/>
      <c r="S460" s="170"/>
      <c r="T460" s="171"/>
      <c r="AT460" s="168" t="s">
        <v>170</v>
      </c>
      <c r="AU460" s="168" t="s">
        <v>79</v>
      </c>
      <c r="AV460" s="12" t="s">
        <v>20</v>
      </c>
      <c r="AW460" s="12" t="s">
        <v>35</v>
      </c>
      <c r="AX460" s="12" t="s">
        <v>71</v>
      </c>
      <c r="AY460" s="168" t="s">
        <v>161</v>
      </c>
    </row>
    <row r="461" spans="2:65" s="13" customFormat="1" x14ac:dyDescent="0.3">
      <c r="B461" s="172"/>
      <c r="D461" s="173" t="s">
        <v>170</v>
      </c>
      <c r="E461" s="174" t="s">
        <v>3</v>
      </c>
      <c r="F461" s="175" t="s">
        <v>20</v>
      </c>
      <c r="H461" s="176">
        <v>1</v>
      </c>
      <c r="L461" s="172"/>
      <c r="M461" s="177"/>
      <c r="N461" s="178"/>
      <c r="O461" s="178"/>
      <c r="P461" s="178"/>
      <c r="Q461" s="178"/>
      <c r="R461" s="178"/>
      <c r="S461" s="178"/>
      <c r="T461" s="179"/>
      <c r="AT461" s="180" t="s">
        <v>170</v>
      </c>
      <c r="AU461" s="180" t="s">
        <v>79</v>
      </c>
      <c r="AV461" s="13" t="s">
        <v>79</v>
      </c>
      <c r="AW461" s="13" t="s">
        <v>35</v>
      </c>
      <c r="AX461" s="13" t="s">
        <v>71</v>
      </c>
      <c r="AY461" s="180" t="s">
        <v>161</v>
      </c>
    </row>
    <row r="462" spans="2:65" s="1" customFormat="1" ht="22.5" customHeight="1" x14ac:dyDescent="0.3">
      <c r="B462" s="152"/>
      <c r="C462" s="153" t="s">
        <v>791</v>
      </c>
      <c r="D462" s="153" t="s">
        <v>163</v>
      </c>
      <c r="E462" s="154" t="s">
        <v>792</v>
      </c>
      <c r="F462" s="155" t="s">
        <v>793</v>
      </c>
      <c r="G462" s="156" t="s">
        <v>274</v>
      </c>
      <c r="H462" s="157">
        <v>2</v>
      </c>
      <c r="I462" s="158"/>
      <c r="J462" s="158">
        <f>ROUND(I462*H462,2)</f>
        <v>0</v>
      </c>
      <c r="K462" s="155" t="s">
        <v>266</v>
      </c>
      <c r="L462" s="32"/>
      <c r="M462" s="159" t="s">
        <v>3</v>
      </c>
      <c r="N462" s="160" t="s">
        <v>42</v>
      </c>
      <c r="O462" s="161">
        <v>0.69899999999999995</v>
      </c>
      <c r="P462" s="161">
        <f>O462*H462</f>
        <v>1.3979999999999999</v>
      </c>
      <c r="Q462" s="161">
        <v>0</v>
      </c>
      <c r="R462" s="161">
        <f>Q462*H462</f>
        <v>0</v>
      </c>
      <c r="S462" s="161">
        <v>0</v>
      </c>
      <c r="T462" s="162">
        <f>S462*H462</f>
        <v>0</v>
      </c>
      <c r="AR462" s="18" t="s">
        <v>254</v>
      </c>
      <c r="AT462" s="18" t="s">
        <v>163</v>
      </c>
      <c r="AU462" s="18" t="s">
        <v>79</v>
      </c>
      <c r="AY462" s="18" t="s">
        <v>161</v>
      </c>
      <c r="BE462" s="163">
        <f>IF(N462="základní",J462,0)</f>
        <v>0</v>
      </c>
      <c r="BF462" s="163">
        <f>IF(N462="snížená",J462,0)</f>
        <v>0</v>
      </c>
      <c r="BG462" s="163">
        <f>IF(N462="zákl. přenesená",J462,0)</f>
        <v>0</v>
      </c>
      <c r="BH462" s="163">
        <f>IF(N462="sníž. přenesená",J462,0)</f>
        <v>0</v>
      </c>
      <c r="BI462" s="163">
        <f>IF(N462="nulová",J462,0)</f>
        <v>0</v>
      </c>
      <c r="BJ462" s="18" t="s">
        <v>20</v>
      </c>
      <c r="BK462" s="163">
        <f>ROUND(I462*H462,2)</f>
        <v>0</v>
      </c>
      <c r="BL462" s="18" t="s">
        <v>254</v>
      </c>
      <c r="BM462" s="18" t="s">
        <v>794</v>
      </c>
    </row>
    <row r="463" spans="2:65" s="12" customFormat="1" x14ac:dyDescent="0.3">
      <c r="B463" s="164"/>
      <c r="D463" s="165" t="s">
        <v>170</v>
      </c>
      <c r="E463" s="166" t="s">
        <v>3</v>
      </c>
      <c r="F463" s="167" t="s">
        <v>795</v>
      </c>
      <c r="H463" s="168" t="s">
        <v>3</v>
      </c>
      <c r="L463" s="164"/>
      <c r="M463" s="169"/>
      <c r="N463" s="170"/>
      <c r="O463" s="170"/>
      <c r="P463" s="170"/>
      <c r="Q463" s="170"/>
      <c r="R463" s="170"/>
      <c r="S463" s="170"/>
      <c r="T463" s="171"/>
      <c r="AT463" s="168" t="s">
        <v>170</v>
      </c>
      <c r="AU463" s="168" t="s">
        <v>79</v>
      </c>
      <c r="AV463" s="12" t="s">
        <v>20</v>
      </c>
      <c r="AW463" s="12" t="s">
        <v>35</v>
      </c>
      <c r="AX463" s="12" t="s">
        <v>71</v>
      </c>
      <c r="AY463" s="168" t="s">
        <v>161</v>
      </c>
    </row>
    <row r="464" spans="2:65" s="12" customFormat="1" x14ac:dyDescent="0.3">
      <c r="B464" s="164"/>
      <c r="D464" s="165" t="s">
        <v>170</v>
      </c>
      <c r="E464" s="166" t="s">
        <v>3</v>
      </c>
      <c r="F464" s="167" t="s">
        <v>218</v>
      </c>
      <c r="H464" s="168" t="s">
        <v>3</v>
      </c>
      <c r="L464" s="164"/>
      <c r="M464" s="169"/>
      <c r="N464" s="170"/>
      <c r="O464" s="170"/>
      <c r="P464" s="170"/>
      <c r="Q464" s="170"/>
      <c r="R464" s="170"/>
      <c r="S464" s="170"/>
      <c r="T464" s="171"/>
      <c r="AT464" s="168" t="s">
        <v>170</v>
      </c>
      <c r="AU464" s="168" t="s">
        <v>79</v>
      </c>
      <c r="AV464" s="12" t="s">
        <v>20</v>
      </c>
      <c r="AW464" s="12" t="s">
        <v>35</v>
      </c>
      <c r="AX464" s="12" t="s">
        <v>71</v>
      </c>
      <c r="AY464" s="168" t="s">
        <v>161</v>
      </c>
    </row>
    <row r="465" spans="2:65" s="13" customFormat="1" x14ac:dyDescent="0.3">
      <c r="B465" s="172"/>
      <c r="D465" s="173" t="s">
        <v>170</v>
      </c>
      <c r="E465" s="174" t="s">
        <v>3</v>
      </c>
      <c r="F465" s="175" t="s">
        <v>79</v>
      </c>
      <c r="H465" s="176">
        <v>2</v>
      </c>
      <c r="L465" s="172"/>
      <c r="M465" s="177"/>
      <c r="N465" s="178"/>
      <c r="O465" s="178"/>
      <c r="P465" s="178"/>
      <c r="Q465" s="178"/>
      <c r="R465" s="178"/>
      <c r="S465" s="178"/>
      <c r="T465" s="179"/>
      <c r="AT465" s="180" t="s">
        <v>170</v>
      </c>
      <c r="AU465" s="180" t="s">
        <v>79</v>
      </c>
      <c r="AV465" s="13" t="s">
        <v>79</v>
      </c>
      <c r="AW465" s="13" t="s">
        <v>35</v>
      </c>
      <c r="AX465" s="13" t="s">
        <v>71</v>
      </c>
      <c r="AY465" s="180" t="s">
        <v>161</v>
      </c>
    </row>
    <row r="466" spans="2:65" s="1" customFormat="1" ht="31.5" customHeight="1" x14ac:dyDescent="0.3">
      <c r="B466" s="152"/>
      <c r="C466" s="153" t="s">
        <v>796</v>
      </c>
      <c r="D466" s="153" t="s">
        <v>163</v>
      </c>
      <c r="E466" s="154" t="s">
        <v>797</v>
      </c>
      <c r="F466" s="155" t="s">
        <v>798</v>
      </c>
      <c r="G466" s="156" t="s">
        <v>247</v>
      </c>
      <c r="H466" s="157">
        <v>33.075000000000003</v>
      </c>
      <c r="I466" s="158"/>
      <c r="J466" s="158">
        <f>ROUND(I466*H466,2)</f>
        <v>0</v>
      </c>
      <c r="K466" s="155" t="s">
        <v>266</v>
      </c>
      <c r="L466" s="32"/>
      <c r="M466" s="159" t="s">
        <v>3</v>
      </c>
      <c r="N466" s="160" t="s">
        <v>42</v>
      </c>
      <c r="O466" s="161">
        <v>0.69899999999999995</v>
      </c>
      <c r="P466" s="161">
        <f>O466*H466</f>
        <v>23.119425</v>
      </c>
      <c r="Q466" s="161">
        <v>0</v>
      </c>
      <c r="R466" s="161">
        <f>Q466*H466</f>
        <v>0</v>
      </c>
      <c r="S466" s="161">
        <v>0</v>
      </c>
      <c r="T466" s="162">
        <f>S466*H466</f>
        <v>0</v>
      </c>
      <c r="AR466" s="18" t="s">
        <v>254</v>
      </c>
      <c r="AT466" s="18" t="s">
        <v>163</v>
      </c>
      <c r="AU466" s="18" t="s">
        <v>79</v>
      </c>
      <c r="AY466" s="18" t="s">
        <v>161</v>
      </c>
      <c r="BE466" s="163">
        <f>IF(N466="základní",J466,0)</f>
        <v>0</v>
      </c>
      <c r="BF466" s="163">
        <f>IF(N466="snížená",J466,0)</f>
        <v>0</v>
      </c>
      <c r="BG466" s="163">
        <f>IF(N466="zákl. přenesená",J466,0)</f>
        <v>0</v>
      </c>
      <c r="BH466" s="163">
        <f>IF(N466="sníž. přenesená",J466,0)</f>
        <v>0</v>
      </c>
      <c r="BI466" s="163">
        <f>IF(N466="nulová",J466,0)</f>
        <v>0</v>
      </c>
      <c r="BJ466" s="18" t="s">
        <v>20</v>
      </c>
      <c r="BK466" s="163">
        <f>ROUND(I466*H466,2)</f>
        <v>0</v>
      </c>
      <c r="BL466" s="18" t="s">
        <v>254</v>
      </c>
      <c r="BM466" s="18" t="s">
        <v>799</v>
      </c>
    </row>
    <row r="467" spans="2:65" s="12" customFormat="1" x14ac:dyDescent="0.3">
      <c r="B467" s="164"/>
      <c r="D467" s="165" t="s">
        <v>170</v>
      </c>
      <c r="E467" s="166" t="s">
        <v>3</v>
      </c>
      <c r="F467" s="167" t="s">
        <v>800</v>
      </c>
      <c r="H467" s="168" t="s">
        <v>3</v>
      </c>
      <c r="L467" s="164"/>
      <c r="M467" s="169"/>
      <c r="N467" s="170"/>
      <c r="O467" s="170"/>
      <c r="P467" s="170"/>
      <c r="Q467" s="170"/>
      <c r="R467" s="170"/>
      <c r="S467" s="170"/>
      <c r="T467" s="171"/>
      <c r="AT467" s="168" t="s">
        <v>170</v>
      </c>
      <c r="AU467" s="168" t="s">
        <v>79</v>
      </c>
      <c r="AV467" s="12" t="s">
        <v>20</v>
      </c>
      <c r="AW467" s="12" t="s">
        <v>35</v>
      </c>
      <c r="AX467" s="12" t="s">
        <v>71</v>
      </c>
      <c r="AY467" s="168" t="s">
        <v>161</v>
      </c>
    </row>
    <row r="468" spans="2:65" s="12" customFormat="1" x14ac:dyDescent="0.3">
      <c r="B468" s="164"/>
      <c r="D468" s="165" t="s">
        <v>170</v>
      </c>
      <c r="E468" s="166" t="s">
        <v>3</v>
      </c>
      <c r="F468" s="167" t="s">
        <v>178</v>
      </c>
      <c r="H468" s="168" t="s">
        <v>3</v>
      </c>
      <c r="L468" s="164"/>
      <c r="M468" s="169"/>
      <c r="N468" s="170"/>
      <c r="O468" s="170"/>
      <c r="P468" s="170"/>
      <c r="Q468" s="170"/>
      <c r="R468" s="170"/>
      <c r="S468" s="170"/>
      <c r="T468" s="171"/>
      <c r="AT468" s="168" t="s">
        <v>170</v>
      </c>
      <c r="AU468" s="168" t="s">
        <v>79</v>
      </c>
      <c r="AV468" s="12" t="s">
        <v>20</v>
      </c>
      <c r="AW468" s="12" t="s">
        <v>35</v>
      </c>
      <c r="AX468" s="12" t="s">
        <v>71</v>
      </c>
      <c r="AY468" s="168" t="s">
        <v>161</v>
      </c>
    </row>
    <row r="469" spans="2:65" s="13" customFormat="1" x14ac:dyDescent="0.3">
      <c r="B469" s="172"/>
      <c r="D469" s="173" t="s">
        <v>170</v>
      </c>
      <c r="E469" s="174" t="s">
        <v>3</v>
      </c>
      <c r="F469" s="175" t="s">
        <v>801</v>
      </c>
      <c r="H469" s="176">
        <v>33.075000000000003</v>
      </c>
      <c r="L469" s="172"/>
      <c r="M469" s="177"/>
      <c r="N469" s="178"/>
      <c r="O469" s="178"/>
      <c r="P469" s="178"/>
      <c r="Q469" s="178"/>
      <c r="R469" s="178"/>
      <c r="S469" s="178"/>
      <c r="T469" s="179"/>
      <c r="AT469" s="180" t="s">
        <v>170</v>
      </c>
      <c r="AU469" s="180" t="s">
        <v>79</v>
      </c>
      <c r="AV469" s="13" t="s">
        <v>79</v>
      </c>
      <c r="AW469" s="13" t="s">
        <v>35</v>
      </c>
      <c r="AX469" s="13" t="s">
        <v>71</v>
      </c>
      <c r="AY469" s="180" t="s">
        <v>161</v>
      </c>
    </row>
    <row r="470" spans="2:65" s="1" customFormat="1" ht="31.5" customHeight="1" x14ac:dyDescent="0.3">
      <c r="B470" s="152"/>
      <c r="C470" s="153" t="s">
        <v>802</v>
      </c>
      <c r="D470" s="153" t="s">
        <v>163</v>
      </c>
      <c r="E470" s="154" t="s">
        <v>803</v>
      </c>
      <c r="F470" s="155" t="s">
        <v>804</v>
      </c>
      <c r="G470" s="156" t="s">
        <v>274</v>
      </c>
      <c r="H470" s="157">
        <v>1</v>
      </c>
      <c r="I470" s="158"/>
      <c r="J470" s="158">
        <f>ROUND(I470*H470,2)</f>
        <v>0</v>
      </c>
      <c r="K470" s="155" t="s">
        <v>266</v>
      </c>
      <c r="L470" s="32"/>
      <c r="M470" s="159" t="s">
        <v>3</v>
      </c>
      <c r="N470" s="160" t="s">
        <v>42</v>
      </c>
      <c r="O470" s="161">
        <v>0.69899999999999995</v>
      </c>
      <c r="P470" s="161">
        <f>O470*H470</f>
        <v>0.69899999999999995</v>
      </c>
      <c r="Q470" s="161">
        <v>0</v>
      </c>
      <c r="R470" s="161">
        <f>Q470*H470</f>
        <v>0</v>
      </c>
      <c r="S470" s="161">
        <v>0</v>
      </c>
      <c r="T470" s="162">
        <f>S470*H470</f>
        <v>0</v>
      </c>
      <c r="AR470" s="18" t="s">
        <v>254</v>
      </c>
      <c r="AT470" s="18" t="s">
        <v>163</v>
      </c>
      <c r="AU470" s="18" t="s">
        <v>79</v>
      </c>
      <c r="AY470" s="18" t="s">
        <v>161</v>
      </c>
      <c r="BE470" s="163">
        <f>IF(N470="základní",J470,0)</f>
        <v>0</v>
      </c>
      <c r="BF470" s="163">
        <f>IF(N470="snížená",J470,0)</f>
        <v>0</v>
      </c>
      <c r="BG470" s="163">
        <f>IF(N470="zákl. přenesená",J470,0)</f>
        <v>0</v>
      </c>
      <c r="BH470" s="163">
        <f>IF(N470="sníž. přenesená",J470,0)</f>
        <v>0</v>
      </c>
      <c r="BI470" s="163">
        <f>IF(N470="nulová",J470,0)</f>
        <v>0</v>
      </c>
      <c r="BJ470" s="18" t="s">
        <v>20</v>
      </c>
      <c r="BK470" s="163">
        <f>ROUND(I470*H470,2)</f>
        <v>0</v>
      </c>
      <c r="BL470" s="18" t="s">
        <v>254</v>
      </c>
      <c r="BM470" s="18" t="s">
        <v>805</v>
      </c>
    </row>
    <row r="471" spans="2:65" s="12" customFormat="1" x14ac:dyDescent="0.3">
      <c r="B471" s="164"/>
      <c r="D471" s="165" t="s">
        <v>170</v>
      </c>
      <c r="E471" s="166" t="s">
        <v>3</v>
      </c>
      <c r="F471" s="167" t="s">
        <v>800</v>
      </c>
      <c r="H471" s="168" t="s">
        <v>3</v>
      </c>
      <c r="L471" s="164"/>
      <c r="M471" s="169"/>
      <c r="N471" s="170"/>
      <c r="O471" s="170"/>
      <c r="P471" s="170"/>
      <c r="Q471" s="170"/>
      <c r="R471" s="170"/>
      <c r="S471" s="170"/>
      <c r="T471" s="171"/>
      <c r="AT471" s="168" t="s">
        <v>170</v>
      </c>
      <c r="AU471" s="168" t="s">
        <v>79</v>
      </c>
      <c r="AV471" s="12" t="s">
        <v>20</v>
      </c>
      <c r="AW471" s="12" t="s">
        <v>35</v>
      </c>
      <c r="AX471" s="12" t="s">
        <v>71</v>
      </c>
      <c r="AY471" s="168" t="s">
        <v>161</v>
      </c>
    </row>
    <row r="472" spans="2:65" s="12" customFormat="1" x14ac:dyDescent="0.3">
      <c r="B472" s="164"/>
      <c r="D472" s="165" t="s">
        <v>170</v>
      </c>
      <c r="E472" s="166" t="s">
        <v>3</v>
      </c>
      <c r="F472" s="167" t="s">
        <v>178</v>
      </c>
      <c r="H472" s="168" t="s">
        <v>3</v>
      </c>
      <c r="L472" s="164"/>
      <c r="M472" s="169"/>
      <c r="N472" s="170"/>
      <c r="O472" s="170"/>
      <c r="P472" s="170"/>
      <c r="Q472" s="170"/>
      <c r="R472" s="170"/>
      <c r="S472" s="170"/>
      <c r="T472" s="171"/>
      <c r="AT472" s="168" t="s">
        <v>170</v>
      </c>
      <c r="AU472" s="168" t="s">
        <v>79</v>
      </c>
      <c r="AV472" s="12" t="s">
        <v>20</v>
      </c>
      <c r="AW472" s="12" t="s">
        <v>35</v>
      </c>
      <c r="AX472" s="12" t="s">
        <v>71</v>
      </c>
      <c r="AY472" s="168" t="s">
        <v>161</v>
      </c>
    </row>
    <row r="473" spans="2:65" s="13" customFormat="1" x14ac:dyDescent="0.3">
      <c r="B473" s="172"/>
      <c r="D473" s="173" t="s">
        <v>170</v>
      </c>
      <c r="E473" s="174" t="s">
        <v>3</v>
      </c>
      <c r="F473" s="175" t="s">
        <v>20</v>
      </c>
      <c r="H473" s="176">
        <v>1</v>
      </c>
      <c r="L473" s="172"/>
      <c r="M473" s="177"/>
      <c r="N473" s="178"/>
      <c r="O473" s="178"/>
      <c r="P473" s="178"/>
      <c r="Q473" s="178"/>
      <c r="R473" s="178"/>
      <c r="S473" s="178"/>
      <c r="T473" s="179"/>
      <c r="AT473" s="180" t="s">
        <v>170</v>
      </c>
      <c r="AU473" s="180" t="s">
        <v>79</v>
      </c>
      <c r="AV473" s="13" t="s">
        <v>79</v>
      </c>
      <c r="AW473" s="13" t="s">
        <v>35</v>
      </c>
      <c r="AX473" s="13" t="s">
        <v>71</v>
      </c>
      <c r="AY473" s="180" t="s">
        <v>161</v>
      </c>
    </row>
    <row r="474" spans="2:65" s="1" customFormat="1" ht="22.5" customHeight="1" x14ac:dyDescent="0.3">
      <c r="B474" s="152"/>
      <c r="C474" s="153" t="s">
        <v>806</v>
      </c>
      <c r="D474" s="153" t="s">
        <v>163</v>
      </c>
      <c r="E474" s="154" t="s">
        <v>807</v>
      </c>
      <c r="F474" s="155" t="s">
        <v>808</v>
      </c>
      <c r="G474" s="156" t="s">
        <v>274</v>
      </c>
      <c r="H474" s="157">
        <v>1</v>
      </c>
      <c r="I474" s="158"/>
      <c r="J474" s="158">
        <f>ROUND(I474*H474,2)</f>
        <v>0</v>
      </c>
      <c r="K474" s="155" t="s">
        <v>266</v>
      </c>
      <c r="L474" s="32"/>
      <c r="M474" s="159" t="s">
        <v>3</v>
      </c>
      <c r="N474" s="160" t="s">
        <v>42</v>
      </c>
      <c r="O474" s="161">
        <v>0.69899999999999995</v>
      </c>
      <c r="P474" s="161">
        <f>O474*H474</f>
        <v>0.69899999999999995</v>
      </c>
      <c r="Q474" s="161">
        <v>0</v>
      </c>
      <c r="R474" s="161">
        <f>Q474*H474</f>
        <v>0</v>
      </c>
      <c r="S474" s="161">
        <v>0</v>
      </c>
      <c r="T474" s="162">
        <f>S474*H474</f>
        <v>0</v>
      </c>
      <c r="AR474" s="18" t="s">
        <v>254</v>
      </c>
      <c r="AT474" s="18" t="s">
        <v>163</v>
      </c>
      <c r="AU474" s="18" t="s">
        <v>79</v>
      </c>
      <c r="AY474" s="18" t="s">
        <v>161</v>
      </c>
      <c r="BE474" s="163">
        <f>IF(N474="základní",J474,0)</f>
        <v>0</v>
      </c>
      <c r="BF474" s="163">
        <f>IF(N474="snížená",J474,0)</f>
        <v>0</v>
      </c>
      <c r="BG474" s="163">
        <f>IF(N474="zákl. přenesená",J474,0)</f>
        <v>0</v>
      </c>
      <c r="BH474" s="163">
        <f>IF(N474="sníž. přenesená",J474,0)</f>
        <v>0</v>
      </c>
      <c r="BI474" s="163">
        <f>IF(N474="nulová",J474,0)</f>
        <v>0</v>
      </c>
      <c r="BJ474" s="18" t="s">
        <v>20</v>
      </c>
      <c r="BK474" s="163">
        <f>ROUND(I474*H474,2)</f>
        <v>0</v>
      </c>
      <c r="BL474" s="18" t="s">
        <v>254</v>
      </c>
      <c r="BM474" s="18" t="s">
        <v>809</v>
      </c>
    </row>
    <row r="475" spans="2:65" s="12" customFormat="1" x14ac:dyDescent="0.3">
      <c r="B475" s="164"/>
      <c r="D475" s="165" t="s">
        <v>170</v>
      </c>
      <c r="E475" s="166" t="s">
        <v>3</v>
      </c>
      <c r="F475" s="167" t="s">
        <v>800</v>
      </c>
      <c r="H475" s="168" t="s">
        <v>3</v>
      </c>
      <c r="L475" s="164"/>
      <c r="M475" s="169"/>
      <c r="N475" s="170"/>
      <c r="O475" s="170"/>
      <c r="P475" s="170"/>
      <c r="Q475" s="170"/>
      <c r="R475" s="170"/>
      <c r="S475" s="170"/>
      <c r="T475" s="171"/>
      <c r="AT475" s="168" t="s">
        <v>170</v>
      </c>
      <c r="AU475" s="168" t="s">
        <v>79</v>
      </c>
      <c r="AV475" s="12" t="s">
        <v>20</v>
      </c>
      <c r="AW475" s="12" t="s">
        <v>35</v>
      </c>
      <c r="AX475" s="12" t="s">
        <v>71</v>
      </c>
      <c r="AY475" s="168" t="s">
        <v>161</v>
      </c>
    </row>
    <row r="476" spans="2:65" s="12" customFormat="1" x14ac:dyDescent="0.3">
      <c r="B476" s="164"/>
      <c r="D476" s="165" t="s">
        <v>170</v>
      </c>
      <c r="E476" s="166" t="s">
        <v>3</v>
      </c>
      <c r="F476" s="167" t="s">
        <v>178</v>
      </c>
      <c r="H476" s="168" t="s">
        <v>3</v>
      </c>
      <c r="L476" s="164"/>
      <c r="M476" s="169"/>
      <c r="N476" s="170"/>
      <c r="O476" s="170"/>
      <c r="P476" s="170"/>
      <c r="Q476" s="170"/>
      <c r="R476" s="170"/>
      <c r="S476" s="170"/>
      <c r="T476" s="171"/>
      <c r="AT476" s="168" t="s">
        <v>170</v>
      </c>
      <c r="AU476" s="168" t="s">
        <v>79</v>
      </c>
      <c r="AV476" s="12" t="s">
        <v>20</v>
      </c>
      <c r="AW476" s="12" t="s">
        <v>35</v>
      </c>
      <c r="AX476" s="12" t="s">
        <v>71</v>
      </c>
      <c r="AY476" s="168" t="s">
        <v>161</v>
      </c>
    </row>
    <row r="477" spans="2:65" s="13" customFormat="1" x14ac:dyDescent="0.3">
      <c r="B477" s="172"/>
      <c r="D477" s="173" t="s">
        <v>170</v>
      </c>
      <c r="E477" s="174" t="s">
        <v>3</v>
      </c>
      <c r="F477" s="175" t="s">
        <v>20</v>
      </c>
      <c r="H477" s="176">
        <v>1</v>
      </c>
      <c r="L477" s="172"/>
      <c r="M477" s="177"/>
      <c r="N477" s="178"/>
      <c r="O477" s="178"/>
      <c r="P477" s="178"/>
      <c r="Q477" s="178"/>
      <c r="R477" s="178"/>
      <c r="S477" s="178"/>
      <c r="T477" s="179"/>
      <c r="AT477" s="180" t="s">
        <v>170</v>
      </c>
      <c r="AU477" s="180" t="s">
        <v>79</v>
      </c>
      <c r="AV477" s="13" t="s">
        <v>79</v>
      </c>
      <c r="AW477" s="13" t="s">
        <v>35</v>
      </c>
      <c r="AX477" s="13" t="s">
        <v>71</v>
      </c>
      <c r="AY477" s="180" t="s">
        <v>161</v>
      </c>
    </row>
    <row r="478" spans="2:65" s="1" customFormat="1" ht="22.5" customHeight="1" x14ac:dyDescent="0.3">
      <c r="B478" s="152"/>
      <c r="C478" s="153" t="s">
        <v>810</v>
      </c>
      <c r="D478" s="153" t="s">
        <v>163</v>
      </c>
      <c r="E478" s="154" t="s">
        <v>811</v>
      </c>
      <c r="F478" s="155" t="s">
        <v>812</v>
      </c>
      <c r="G478" s="156" t="s">
        <v>274</v>
      </c>
      <c r="H478" s="157">
        <v>1</v>
      </c>
      <c r="I478" s="158"/>
      <c r="J478" s="158">
        <f>ROUND(I478*H478,2)</f>
        <v>0</v>
      </c>
      <c r="K478" s="155" t="s">
        <v>266</v>
      </c>
      <c r="L478" s="32"/>
      <c r="M478" s="159" t="s">
        <v>3</v>
      </c>
      <c r="N478" s="160" t="s">
        <v>42</v>
      </c>
      <c r="O478" s="161">
        <v>0.69899999999999995</v>
      </c>
      <c r="P478" s="161">
        <f>O478*H478</f>
        <v>0.69899999999999995</v>
      </c>
      <c r="Q478" s="161">
        <v>0</v>
      </c>
      <c r="R478" s="161">
        <f>Q478*H478</f>
        <v>0</v>
      </c>
      <c r="S478" s="161">
        <v>0</v>
      </c>
      <c r="T478" s="162">
        <f>S478*H478</f>
        <v>0</v>
      </c>
      <c r="AR478" s="18" t="s">
        <v>254</v>
      </c>
      <c r="AT478" s="18" t="s">
        <v>163</v>
      </c>
      <c r="AU478" s="18" t="s">
        <v>79</v>
      </c>
      <c r="AY478" s="18" t="s">
        <v>161</v>
      </c>
      <c r="BE478" s="163">
        <f>IF(N478="základní",J478,0)</f>
        <v>0</v>
      </c>
      <c r="BF478" s="163">
        <f>IF(N478="snížená",J478,0)</f>
        <v>0</v>
      </c>
      <c r="BG478" s="163">
        <f>IF(N478="zákl. přenesená",J478,0)</f>
        <v>0</v>
      </c>
      <c r="BH478" s="163">
        <f>IF(N478="sníž. přenesená",J478,0)</f>
        <v>0</v>
      </c>
      <c r="BI478" s="163">
        <f>IF(N478="nulová",J478,0)</f>
        <v>0</v>
      </c>
      <c r="BJ478" s="18" t="s">
        <v>20</v>
      </c>
      <c r="BK478" s="163">
        <f>ROUND(I478*H478,2)</f>
        <v>0</v>
      </c>
      <c r="BL478" s="18" t="s">
        <v>254</v>
      </c>
      <c r="BM478" s="18" t="s">
        <v>813</v>
      </c>
    </row>
    <row r="479" spans="2:65" s="12" customFormat="1" x14ac:dyDescent="0.3">
      <c r="B479" s="164"/>
      <c r="D479" s="165" t="s">
        <v>170</v>
      </c>
      <c r="E479" s="166" t="s">
        <v>3</v>
      </c>
      <c r="F479" s="167" t="s">
        <v>800</v>
      </c>
      <c r="H479" s="168" t="s">
        <v>3</v>
      </c>
      <c r="L479" s="164"/>
      <c r="M479" s="169"/>
      <c r="N479" s="170"/>
      <c r="O479" s="170"/>
      <c r="P479" s="170"/>
      <c r="Q479" s="170"/>
      <c r="R479" s="170"/>
      <c r="S479" s="170"/>
      <c r="T479" s="171"/>
      <c r="AT479" s="168" t="s">
        <v>170</v>
      </c>
      <c r="AU479" s="168" t="s">
        <v>79</v>
      </c>
      <c r="AV479" s="12" t="s">
        <v>20</v>
      </c>
      <c r="AW479" s="12" t="s">
        <v>35</v>
      </c>
      <c r="AX479" s="12" t="s">
        <v>71</v>
      </c>
      <c r="AY479" s="168" t="s">
        <v>161</v>
      </c>
    </row>
    <row r="480" spans="2:65" s="12" customFormat="1" x14ac:dyDescent="0.3">
      <c r="B480" s="164"/>
      <c r="D480" s="165" t="s">
        <v>170</v>
      </c>
      <c r="E480" s="166" t="s">
        <v>3</v>
      </c>
      <c r="F480" s="167" t="s">
        <v>178</v>
      </c>
      <c r="H480" s="168" t="s">
        <v>3</v>
      </c>
      <c r="L480" s="164"/>
      <c r="M480" s="169"/>
      <c r="N480" s="170"/>
      <c r="O480" s="170"/>
      <c r="P480" s="170"/>
      <c r="Q480" s="170"/>
      <c r="R480" s="170"/>
      <c r="S480" s="170"/>
      <c r="T480" s="171"/>
      <c r="AT480" s="168" t="s">
        <v>170</v>
      </c>
      <c r="AU480" s="168" t="s">
        <v>79</v>
      </c>
      <c r="AV480" s="12" t="s">
        <v>20</v>
      </c>
      <c r="AW480" s="12" t="s">
        <v>35</v>
      </c>
      <c r="AX480" s="12" t="s">
        <v>71</v>
      </c>
      <c r="AY480" s="168" t="s">
        <v>161</v>
      </c>
    </row>
    <row r="481" spans="2:65" s="13" customFormat="1" x14ac:dyDescent="0.3">
      <c r="B481" s="172"/>
      <c r="D481" s="173" t="s">
        <v>170</v>
      </c>
      <c r="E481" s="174" t="s">
        <v>3</v>
      </c>
      <c r="F481" s="175" t="s">
        <v>20</v>
      </c>
      <c r="H481" s="176">
        <v>1</v>
      </c>
      <c r="L481" s="172"/>
      <c r="M481" s="177"/>
      <c r="N481" s="178"/>
      <c r="O481" s="178"/>
      <c r="P481" s="178"/>
      <c r="Q481" s="178"/>
      <c r="R481" s="178"/>
      <c r="S481" s="178"/>
      <c r="T481" s="179"/>
      <c r="AT481" s="180" t="s">
        <v>170</v>
      </c>
      <c r="AU481" s="180" t="s">
        <v>79</v>
      </c>
      <c r="AV481" s="13" t="s">
        <v>79</v>
      </c>
      <c r="AW481" s="13" t="s">
        <v>35</v>
      </c>
      <c r="AX481" s="13" t="s">
        <v>71</v>
      </c>
      <c r="AY481" s="180" t="s">
        <v>161</v>
      </c>
    </row>
    <row r="482" spans="2:65" s="1" customFormat="1" ht="22.5" customHeight="1" x14ac:dyDescent="0.3">
      <c r="B482" s="152"/>
      <c r="C482" s="153" t="s">
        <v>814</v>
      </c>
      <c r="D482" s="153" t="s">
        <v>163</v>
      </c>
      <c r="E482" s="154" t="s">
        <v>815</v>
      </c>
      <c r="F482" s="155" t="s">
        <v>816</v>
      </c>
      <c r="G482" s="156" t="s">
        <v>274</v>
      </c>
      <c r="H482" s="157">
        <v>1</v>
      </c>
      <c r="I482" s="158"/>
      <c r="J482" s="158">
        <f>ROUND(I482*H482,2)</f>
        <v>0</v>
      </c>
      <c r="K482" s="155" t="s">
        <v>266</v>
      </c>
      <c r="L482" s="32"/>
      <c r="M482" s="159" t="s">
        <v>3</v>
      </c>
      <c r="N482" s="160" t="s">
        <v>42</v>
      </c>
      <c r="O482" s="161">
        <v>0.69899999999999995</v>
      </c>
      <c r="P482" s="161">
        <f>O482*H482</f>
        <v>0.69899999999999995</v>
      </c>
      <c r="Q482" s="161">
        <v>0</v>
      </c>
      <c r="R482" s="161">
        <f>Q482*H482</f>
        <v>0</v>
      </c>
      <c r="S482" s="161">
        <v>0</v>
      </c>
      <c r="T482" s="162">
        <f>S482*H482</f>
        <v>0</v>
      </c>
      <c r="AR482" s="18" t="s">
        <v>254</v>
      </c>
      <c r="AT482" s="18" t="s">
        <v>163</v>
      </c>
      <c r="AU482" s="18" t="s">
        <v>79</v>
      </c>
      <c r="AY482" s="18" t="s">
        <v>161</v>
      </c>
      <c r="BE482" s="163">
        <f>IF(N482="základní",J482,0)</f>
        <v>0</v>
      </c>
      <c r="BF482" s="163">
        <f>IF(N482="snížená",J482,0)</f>
        <v>0</v>
      </c>
      <c r="BG482" s="163">
        <f>IF(N482="zákl. přenesená",J482,0)</f>
        <v>0</v>
      </c>
      <c r="BH482" s="163">
        <f>IF(N482="sníž. přenesená",J482,0)</f>
        <v>0</v>
      </c>
      <c r="BI482" s="163">
        <f>IF(N482="nulová",J482,0)</f>
        <v>0</v>
      </c>
      <c r="BJ482" s="18" t="s">
        <v>20</v>
      </c>
      <c r="BK482" s="163">
        <f>ROUND(I482*H482,2)</f>
        <v>0</v>
      </c>
      <c r="BL482" s="18" t="s">
        <v>254</v>
      </c>
      <c r="BM482" s="18" t="s">
        <v>817</v>
      </c>
    </row>
    <row r="483" spans="2:65" s="12" customFormat="1" x14ac:dyDescent="0.3">
      <c r="B483" s="164"/>
      <c r="D483" s="165" t="s">
        <v>170</v>
      </c>
      <c r="E483" s="166" t="s">
        <v>3</v>
      </c>
      <c r="F483" s="167" t="s">
        <v>800</v>
      </c>
      <c r="H483" s="168" t="s">
        <v>3</v>
      </c>
      <c r="L483" s="164"/>
      <c r="M483" s="169"/>
      <c r="N483" s="170"/>
      <c r="O483" s="170"/>
      <c r="P483" s="170"/>
      <c r="Q483" s="170"/>
      <c r="R483" s="170"/>
      <c r="S483" s="170"/>
      <c r="T483" s="171"/>
      <c r="AT483" s="168" t="s">
        <v>170</v>
      </c>
      <c r="AU483" s="168" t="s">
        <v>79</v>
      </c>
      <c r="AV483" s="12" t="s">
        <v>20</v>
      </c>
      <c r="AW483" s="12" t="s">
        <v>35</v>
      </c>
      <c r="AX483" s="12" t="s">
        <v>71</v>
      </c>
      <c r="AY483" s="168" t="s">
        <v>161</v>
      </c>
    </row>
    <row r="484" spans="2:65" s="12" customFormat="1" x14ac:dyDescent="0.3">
      <c r="B484" s="164"/>
      <c r="D484" s="165" t="s">
        <v>170</v>
      </c>
      <c r="E484" s="166" t="s">
        <v>3</v>
      </c>
      <c r="F484" s="167" t="s">
        <v>178</v>
      </c>
      <c r="H484" s="168" t="s">
        <v>3</v>
      </c>
      <c r="L484" s="164"/>
      <c r="M484" s="169"/>
      <c r="N484" s="170"/>
      <c r="O484" s="170"/>
      <c r="P484" s="170"/>
      <c r="Q484" s="170"/>
      <c r="R484" s="170"/>
      <c r="S484" s="170"/>
      <c r="T484" s="171"/>
      <c r="AT484" s="168" t="s">
        <v>170</v>
      </c>
      <c r="AU484" s="168" t="s">
        <v>79</v>
      </c>
      <c r="AV484" s="12" t="s">
        <v>20</v>
      </c>
      <c r="AW484" s="12" t="s">
        <v>35</v>
      </c>
      <c r="AX484" s="12" t="s">
        <v>71</v>
      </c>
      <c r="AY484" s="168" t="s">
        <v>161</v>
      </c>
    </row>
    <row r="485" spans="2:65" s="13" customFormat="1" x14ac:dyDescent="0.3">
      <c r="B485" s="172"/>
      <c r="D485" s="173" t="s">
        <v>170</v>
      </c>
      <c r="E485" s="174" t="s">
        <v>3</v>
      </c>
      <c r="F485" s="175" t="s">
        <v>20</v>
      </c>
      <c r="H485" s="176">
        <v>1</v>
      </c>
      <c r="L485" s="172"/>
      <c r="M485" s="177"/>
      <c r="N485" s="178"/>
      <c r="O485" s="178"/>
      <c r="P485" s="178"/>
      <c r="Q485" s="178"/>
      <c r="R485" s="178"/>
      <c r="S485" s="178"/>
      <c r="T485" s="179"/>
      <c r="AT485" s="180" t="s">
        <v>170</v>
      </c>
      <c r="AU485" s="180" t="s">
        <v>79</v>
      </c>
      <c r="AV485" s="13" t="s">
        <v>79</v>
      </c>
      <c r="AW485" s="13" t="s">
        <v>35</v>
      </c>
      <c r="AX485" s="13" t="s">
        <v>71</v>
      </c>
      <c r="AY485" s="180" t="s">
        <v>161</v>
      </c>
    </row>
    <row r="486" spans="2:65" s="1" customFormat="1" ht="22.5" customHeight="1" x14ac:dyDescent="0.3">
      <c r="B486" s="152"/>
      <c r="C486" s="153" t="s">
        <v>818</v>
      </c>
      <c r="D486" s="153" t="s">
        <v>163</v>
      </c>
      <c r="E486" s="154" t="s">
        <v>819</v>
      </c>
      <c r="F486" s="155" t="s">
        <v>820</v>
      </c>
      <c r="G486" s="156" t="s">
        <v>274</v>
      </c>
      <c r="H486" s="157">
        <v>1</v>
      </c>
      <c r="I486" s="158"/>
      <c r="J486" s="158">
        <f>ROUND(I486*H486,2)</f>
        <v>0</v>
      </c>
      <c r="K486" s="155" t="s">
        <v>266</v>
      </c>
      <c r="L486" s="32"/>
      <c r="M486" s="159" t="s">
        <v>3</v>
      </c>
      <c r="N486" s="160" t="s">
        <v>42</v>
      </c>
      <c r="O486" s="161">
        <v>0.69899999999999995</v>
      </c>
      <c r="P486" s="161">
        <f>O486*H486</f>
        <v>0.69899999999999995</v>
      </c>
      <c r="Q486" s="161">
        <v>0</v>
      </c>
      <c r="R486" s="161">
        <f>Q486*H486</f>
        <v>0</v>
      </c>
      <c r="S486" s="161">
        <v>0</v>
      </c>
      <c r="T486" s="162">
        <f>S486*H486</f>
        <v>0</v>
      </c>
      <c r="AR486" s="18" t="s">
        <v>254</v>
      </c>
      <c r="AT486" s="18" t="s">
        <v>163</v>
      </c>
      <c r="AU486" s="18" t="s">
        <v>79</v>
      </c>
      <c r="AY486" s="18" t="s">
        <v>161</v>
      </c>
      <c r="BE486" s="163">
        <f>IF(N486="základní",J486,0)</f>
        <v>0</v>
      </c>
      <c r="BF486" s="163">
        <f>IF(N486="snížená",J486,0)</f>
        <v>0</v>
      </c>
      <c r="BG486" s="163">
        <f>IF(N486="zákl. přenesená",J486,0)</f>
        <v>0</v>
      </c>
      <c r="BH486" s="163">
        <f>IF(N486="sníž. přenesená",J486,0)</f>
        <v>0</v>
      </c>
      <c r="BI486" s="163">
        <f>IF(N486="nulová",J486,0)</f>
        <v>0</v>
      </c>
      <c r="BJ486" s="18" t="s">
        <v>20</v>
      </c>
      <c r="BK486" s="163">
        <f>ROUND(I486*H486,2)</f>
        <v>0</v>
      </c>
      <c r="BL486" s="18" t="s">
        <v>254</v>
      </c>
      <c r="BM486" s="18" t="s">
        <v>821</v>
      </c>
    </row>
    <row r="487" spans="2:65" s="12" customFormat="1" x14ac:dyDescent="0.3">
      <c r="B487" s="164"/>
      <c r="D487" s="165" t="s">
        <v>170</v>
      </c>
      <c r="E487" s="166" t="s">
        <v>3</v>
      </c>
      <c r="F487" s="167" t="s">
        <v>822</v>
      </c>
      <c r="H487" s="168" t="s">
        <v>3</v>
      </c>
      <c r="L487" s="164"/>
      <c r="M487" s="169"/>
      <c r="N487" s="170"/>
      <c r="O487" s="170"/>
      <c r="P487" s="170"/>
      <c r="Q487" s="170"/>
      <c r="R487" s="170"/>
      <c r="S487" s="170"/>
      <c r="T487" s="171"/>
      <c r="AT487" s="168" t="s">
        <v>170</v>
      </c>
      <c r="AU487" s="168" t="s">
        <v>79</v>
      </c>
      <c r="AV487" s="12" t="s">
        <v>20</v>
      </c>
      <c r="AW487" s="12" t="s">
        <v>35</v>
      </c>
      <c r="AX487" s="12" t="s">
        <v>71</v>
      </c>
      <c r="AY487" s="168" t="s">
        <v>161</v>
      </c>
    </row>
    <row r="488" spans="2:65" s="12" customFormat="1" x14ac:dyDescent="0.3">
      <c r="B488" s="164"/>
      <c r="D488" s="165" t="s">
        <v>170</v>
      </c>
      <c r="E488" s="166" t="s">
        <v>3</v>
      </c>
      <c r="F488" s="167" t="s">
        <v>178</v>
      </c>
      <c r="H488" s="168" t="s">
        <v>3</v>
      </c>
      <c r="L488" s="164"/>
      <c r="M488" s="169"/>
      <c r="N488" s="170"/>
      <c r="O488" s="170"/>
      <c r="P488" s="170"/>
      <c r="Q488" s="170"/>
      <c r="R488" s="170"/>
      <c r="S488" s="170"/>
      <c r="T488" s="171"/>
      <c r="AT488" s="168" t="s">
        <v>170</v>
      </c>
      <c r="AU488" s="168" t="s">
        <v>79</v>
      </c>
      <c r="AV488" s="12" t="s">
        <v>20</v>
      </c>
      <c r="AW488" s="12" t="s">
        <v>35</v>
      </c>
      <c r="AX488" s="12" t="s">
        <v>71</v>
      </c>
      <c r="AY488" s="168" t="s">
        <v>161</v>
      </c>
    </row>
    <row r="489" spans="2:65" s="13" customFormat="1" x14ac:dyDescent="0.3">
      <c r="B489" s="172"/>
      <c r="D489" s="173" t="s">
        <v>170</v>
      </c>
      <c r="E489" s="174" t="s">
        <v>3</v>
      </c>
      <c r="F489" s="175" t="s">
        <v>20</v>
      </c>
      <c r="H489" s="176">
        <v>1</v>
      </c>
      <c r="L489" s="172"/>
      <c r="M489" s="177"/>
      <c r="N489" s="178"/>
      <c r="O489" s="178"/>
      <c r="P489" s="178"/>
      <c r="Q489" s="178"/>
      <c r="R489" s="178"/>
      <c r="S489" s="178"/>
      <c r="T489" s="179"/>
      <c r="AT489" s="180" t="s">
        <v>170</v>
      </c>
      <c r="AU489" s="180" t="s">
        <v>79</v>
      </c>
      <c r="AV489" s="13" t="s">
        <v>79</v>
      </c>
      <c r="AW489" s="13" t="s">
        <v>35</v>
      </c>
      <c r="AX489" s="13" t="s">
        <v>71</v>
      </c>
      <c r="AY489" s="180" t="s">
        <v>161</v>
      </c>
    </row>
    <row r="490" spans="2:65" s="1" customFormat="1" ht="22.5" customHeight="1" x14ac:dyDescent="0.3">
      <c r="B490" s="152"/>
      <c r="C490" s="153" t="s">
        <v>823</v>
      </c>
      <c r="D490" s="153" t="s">
        <v>163</v>
      </c>
      <c r="E490" s="154" t="s">
        <v>824</v>
      </c>
      <c r="F490" s="155" t="s">
        <v>825</v>
      </c>
      <c r="G490" s="156" t="s">
        <v>693</v>
      </c>
      <c r="H490" s="157">
        <v>353.76299999999998</v>
      </c>
      <c r="I490" s="158"/>
      <c r="J490" s="158">
        <f>ROUND(I490*H490,2)</f>
        <v>0</v>
      </c>
      <c r="K490" s="155" t="s">
        <v>167</v>
      </c>
      <c r="L490" s="32"/>
      <c r="M490" s="159" t="s">
        <v>3</v>
      </c>
      <c r="N490" s="160" t="s">
        <v>42</v>
      </c>
      <c r="O490" s="161">
        <v>0</v>
      </c>
      <c r="P490" s="161">
        <f>O490*H490</f>
        <v>0</v>
      </c>
      <c r="Q490" s="161">
        <v>0</v>
      </c>
      <c r="R490" s="161">
        <f>Q490*H490</f>
        <v>0</v>
      </c>
      <c r="S490" s="161">
        <v>0</v>
      </c>
      <c r="T490" s="162">
        <f>S490*H490</f>
        <v>0</v>
      </c>
      <c r="AR490" s="18" t="s">
        <v>254</v>
      </c>
      <c r="AT490" s="18" t="s">
        <v>163</v>
      </c>
      <c r="AU490" s="18" t="s">
        <v>79</v>
      </c>
      <c r="AY490" s="18" t="s">
        <v>161</v>
      </c>
      <c r="BE490" s="163">
        <f>IF(N490="základní",J490,0)</f>
        <v>0</v>
      </c>
      <c r="BF490" s="163">
        <f>IF(N490="snížená",J490,0)</f>
        <v>0</v>
      </c>
      <c r="BG490" s="163">
        <f>IF(N490="zákl. přenesená",J490,0)</f>
        <v>0</v>
      </c>
      <c r="BH490" s="163">
        <f>IF(N490="sníž. přenesená",J490,0)</f>
        <v>0</v>
      </c>
      <c r="BI490" s="163">
        <f>IF(N490="nulová",J490,0)</f>
        <v>0</v>
      </c>
      <c r="BJ490" s="18" t="s">
        <v>20</v>
      </c>
      <c r="BK490" s="163">
        <f>ROUND(I490*H490,2)</f>
        <v>0</v>
      </c>
      <c r="BL490" s="18" t="s">
        <v>254</v>
      </c>
      <c r="BM490" s="18" t="s">
        <v>826</v>
      </c>
    </row>
    <row r="491" spans="2:65" s="11" customFormat="1" ht="29.85" customHeight="1" x14ac:dyDescent="0.3">
      <c r="B491" s="139"/>
      <c r="D491" s="149" t="s">
        <v>70</v>
      </c>
      <c r="E491" s="150" t="s">
        <v>827</v>
      </c>
      <c r="F491" s="150" t="s">
        <v>828</v>
      </c>
      <c r="J491" s="151">
        <f>BK491</f>
        <v>0</v>
      </c>
      <c r="L491" s="139"/>
      <c r="M491" s="143"/>
      <c r="N491" s="144"/>
      <c r="O491" s="144"/>
      <c r="P491" s="145">
        <f>SUM(P492:P496)</f>
        <v>37.343346999999994</v>
      </c>
      <c r="Q491" s="144"/>
      <c r="R491" s="145">
        <f>SUM(R492:R496)</f>
        <v>1.4194144999999998</v>
      </c>
      <c r="S491" s="144"/>
      <c r="T491" s="146">
        <f>SUM(T492:T496)</f>
        <v>0</v>
      </c>
      <c r="AR491" s="140" t="s">
        <v>79</v>
      </c>
      <c r="AT491" s="147" t="s">
        <v>70</v>
      </c>
      <c r="AU491" s="147" t="s">
        <v>20</v>
      </c>
      <c r="AY491" s="140" t="s">
        <v>161</v>
      </c>
      <c r="BK491" s="148">
        <f>SUM(BK492:BK496)</f>
        <v>0</v>
      </c>
    </row>
    <row r="492" spans="2:65" s="1" customFormat="1" ht="22.5" customHeight="1" x14ac:dyDescent="0.3">
      <c r="B492" s="152"/>
      <c r="C492" s="153" t="s">
        <v>829</v>
      </c>
      <c r="D492" s="153" t="s">
        <v>163</v>
      </c>
      <c r="E492" s="154" t="s">
        <v>830</v>
      </c>
      <c r="F492" s="155" t="s">
        <v>831</v>
      </c>
      <c r="G492" s="156" t="s">
        <v>237</v>
      </c>
      <c r="H492" s="157">
        <v>60.918999999999997</v>
      </c>
      <c r="I492" s="158"/>
      <c r="J492" s="158">
        <f>ROUND(I492*H492,2)</f>
        <v>0</v>
      </c>
      <c r="K492" s="155" t="s">
        <v>167</v>
      </c>
      <c r="L492" s="32"/>
      <c r="M492" s="159" t="s">
        <v>3</v>
      </c>
      <c r="N492" s="160" t="s">
        <v>42</v>
      </c>
      <c r="O492" s="161">
        <v>0.61299999999999999</v>
      </c>
      <c r="P492" s="161">
        <f>O492*H492</f>
        <v>37.343346999999994</v>
      </c>
      <c r="Q492" s="161">
        <v>3.5000000000000001E-3</v>
      </c>
      <c r="R492" s="161">
        <f>Q492*H492</f>
        <v>0.2132165</v>
      </c>
      <c r="S492" s="161">
        <v>0</v>
      </c>
      <c r="T492" s="162">
        <f>S492*H492</f>
        <v>0</v>
      </c>
      <c r="AR492" s="18" t="s">
        <v>254</v>
      </c>
      <c r="AT492" s="18" t="s">
        <v>163</v>
      </c>
      <c r="AU492" s="18" t="s">
        <v>79</v>
      </c>
      <c r="AY492" s="18" t="s">
        <v>161</v>
      </c>
      <c r="BE492" s="163">
        <f>IF(N492="základní",J492,0)</f>
        <v>0</v>
      </c>
      <c r="BF492" s="163">
        <f>IF(N492="snížená",J492,0)</f>
        <v>0</v>
      </c>
      <c r="BG492" s="163">
        <f>IF(N492="zákl. přenesená",J492,0)</f>
        <v>0</v>
      </c>
      <c r="BH492" s="163">
        <f>IF(N492="sníž. přenesená",J492,0)</f>
        <v>0</v>
      </c>
      <c r="BI492" s="163">
        <f>IF(N492="nulová",J492,0)</f>
        <v>0</v>
      </c>
      <c r="BJ492" s="18" t="s">
        <v>20</v>
      </c>
      <c r="BK492" s="163">
        <f>ROUND(I492*H492,2)</f>
        <v>0</v>
      </c>
      <c r="BL492" s="18" t="s">
        <v>254</v>
      </c>
      <c r="BM492" s="18" t="s">
        <v>832</v>
      </c>
    </row>
    <row r="493" spans="2:65" s="13" customFormat="1" x14ac:dyDescent="0.3">
      <c r="B493" s="172"/>
      <c r="D493" s="173" t="s">
        <v>170</v>
      </c>
      <c r="E493" s="174" t="s">
        <v>3</v>
      </c>
      <c r="F493" s="175" t="s">
        <v>438</v>
      </c>
      <c r="H493" s="176">
        <v>60.918999999999997</v>
      </c>
      <c r="L493" s="172"/>
      <c r="M493" s="177"/>
      <c r="N493" s="178"/>
      <c r="O493" s="178"/>
      <c r="P493" s="178"/>
      <c r="Q493" s="178"/>
      <c r="R493" s="178"/>
      <c r="S493" s="178"/>
      <c r="T493" s="179"/>
      <c r="AT493" s="180" t="s">
        <v>170</v>
      </c>
      <c r="AU493" s="180" t="s">
        <v>79</v>
      </c>
      <c r="AV493" s="13" t="s">
        <v>79</v>
      </c>
      <c r="AW493" s="13" t="s">
        <v>35</v>
      </c>
      <c r="AX493" s="13" t="s">
        <v>71</v>
      </c>
      <c r="AY493" s="180" t="s">
        <v>161</v>
      </c>
    </row>
    <row r="494" spans="2:65" s="1" customFormat="1" ht="22.5" customHeight="1" x14ac:dyDescent="0.3">
      <c r="B494" s="152"/>
      <c r="C494" s="183" t="s">
        <v>833</v>
      </c>
      <c r="D494" s="183" t="s">
        <v>228</v>
      </c>
      <c r="E494" s="184" t="s">
        <v>834</v>
      </c>
      <c r="F494" s="185" t="s">
        <v>835</v>
      </c>
      <c r="G494" s="186" t="s">
        <v>237</v>
      </c>
      <c r="H494" s="187">
        <v>67.010999999999996</v>
      </c>
      <c r="I494" s="188"/>
      <c r="J494" s="188">
        <f>ROUND(I494*H494,2)</f>
        <v>0</v>
      </c>
      <c r="K494" s="185" t="s">
        <v>266</v>
      </c>
      <c r="L494" s="189"/>
      <c r="M494" s="190" t="s">
        <v>3</v>
      </c>
      <c r="N494" s="191" t="s">
        <v>42</v>
      </c>
      <c r="O494" s="161">
        <v>0</v>
      </c>
      <c r="P494" s="161">
        <f>O494*H494</f>
        <v>0</v>
      </c>
      <c r="Q494" s="161">
        <v>1.7999999999999999E-2</v>
      </c>
      <c r="R494" s="161">
        <f>Q494*H494</f>
        <v>1.2061979999999999</v>
      </c>
      <c r="S494" s="161">
        <v>0</v>
      </c>
      <c r="T494" s="162">
        <f>S494*H494</f>
        <v>0</v>
      </c>
      <c r="AR494" s="18" t="s">
        <v>340</v>
      </c>
      <c r="AT494" s="18" t="s">
        <v>228</v>
      </c>
      <c r="AU494" s="18" t="s">
        <v>79</v>
      </c>
      <c r="AY494" s="18" t="s">
        <v>161</v>
      </c>
      <c r="BE494" s="163">
        <f>IF(N494="základní",J494,0)</f>
        <v>0</v>
      </c>
      <c r="BF494" s="163">
        <f>IF(N494="snížená",J494,0)</f>
        <v>0</v>
      </c>
      <c r="BG494" s="163">
        <f>IF(N494="zákl. přenesená",J494,0)</f>
        <v>0</v>
      </c>
      <c r="BH494" s="163">
        <f>IF(N494="sníž. přenesená",J494,0)</f>
        <v>0</v>
      </c>
      <c r="BI494" s="163">
        <f>IF(N494="nulová",J494,0)</f>
        <v>0</v>
      </c>
      <c r="BJ494" s="18" t="s">
        <v>20</v>
      </c>
      <c r="BK494" s="163">
        <f>ROUND(I494*H494,2)</f>
        <v>0</v>
      </c>
      <c r="BL494" s="18" t="s">
        <v>254</v>
      </c>
      <c r="BM494" s="18" t="s">
        <v>836</v>
      </c>
    </row>
    <row r="495" spans="2:65" s="13" customFormat="1" x14ac:dyDescent="0.3">
      <c r="B495" s="172"/>
      <c r="D495" s="173" t="s">
        <v>170</v>
      </c>
      <c r="F495" s="175" t="s">
        <v>837</v>
      </c>
      <c r="H495" s="176">
        <v>67.010999999999996</v>
      </c>
      <c r="L495" s="172"/>
      <c r="M495" s="177"/>
      <c r="N495" s="178"/>
      <c r="O495" s="178"/>
      <c r="P495" s="178"/>
      <c r="Q495" s="178"/>
      <c r="R495" s="178"/>
      <c r="S495" s="178"/>
      <c r="T495" s="179"/>
      <c r="AT495" s="180" t="s">
        <v>170</v>
      </c>
      <c r="AU495" s="180" t="s">
        <v>79</v>
      </c>
      <c r="AV495" s="13" t="s">
        <v>79</v>
      </c>
      <c r="AW495" s="13" t="s">
        <v>4</v>
      </c>
      <c r="AX495" s="13" t="s">
        <v>20</v>
      </c>
      <c r="AY495" s="180" t="s">
        <v>161</v>
      </c>
    </row>
    <row r="496" spans="2:65" s="1" customFormat="1" ht="31.5" customHeight="1" x14ac:dyDescent="0.3">
      <c r="B496" s="152"/>
      <c r="C496" s="153" t="s">
        <v>838</v>
      </c>
      <c r="D496" s="153" t="s">
        <v>163</v>
      </c>
      <c r="E496" s="154" t="s">
        <v>839</v>
      </c>
      <c r="F496" s="155" t="s">
        <v>840</v>
      </c>
      <c r="G496" s="156" t="s">
        <v>693</v>
      </c>
      <c r="H496" s="157">
        <v>461.88799999999998</v>
      </c>
      <c r="I496" s="158"/>
      <c r="J496" s="158">
        <f>ROUND(I496*H496,2)</f>
        <v>0</v>
      </c>
      <c r="K496" s="155" t="s">
        <v>167</v>
      </c>
      <c r="L496" s="32"/>
      <c r="M496" s="159" t="s">
        <v>3</v>
      </c>
      <c r="N496" s="160" t="s">
        <v>42</v>
      </c>
      <c r="O496" s="161">
        <v>0</v>
      </c>
      <c r="P496" s="161">
        <f>O496*H496</f>
        <v>0</v>
      </c>
      <c r="Q496" s="161">
        <v>0</v>
      </c>
      <c r="R496" s="161">
        <f>Q496*H496</f>
        <v>0</v>
      </c>
      <c r="S496" s="161">
        <v>0</v>
      </c>
      <c r="T496" s="162">
        <f>S496*H496</f>
        <v>0</v>
      </c>
      <c r="AR496" s="18" t="s">
        <v>254</v>
      </c>
      <c r="AT496" s="18" t="s">
        <v>163</v>
      </c>
      <c r="AU496" s="18" t="s">
        <v>79</v>
      </c>
      <c r="AY496" s="18" t="s">
        <v>161</v>
      </c>
      <c r="BE496" s="163">
        <f>IF(N496="základní",J496,0)</f>
        <v>0</v>
      </c>
      <c r="BF496" s="163">
        <f>IF(N496="snížená",J496,0)</f>
        <v>0</v>
      </c>
      <c r="BG496" s="163">
        <f>IF(N496="zákl. přenesená",J496,0)</f>
        <v>0</v>
      </c>
      <c r="BH496" s="163">
        <f>IF(N496="sníž. přenesená",J496,0)</f>
        <v>0</v>
      </c>
      <c r="BI496" s="163">
        <f>IF(N496="nulová",J496,0)</f>
        <v>0</v>
      </c>
      <c r="BJ496" s="18" t="s">
        <v>20</v>
      </c>
      <c r="BK496" s="163">
        <f>ROUND(I496*H496,2)</f>
        <v>0</v>
      </c>
      <c r="BL496" s="18" t="s">
        <v>254</v>
      </c>
      <c r="BM496" s="18" t="s">
        <v>841</v>
      </c>
    </row>
    <row r="497" spans="2:65" s="11" customFormat="1" ht="29.85" customHeight="1" x14ac:dyDescent="0.3">
      <c r="B497" s="139"/>
      <c r="D497" s="149" t="s">
        <v>70</v>
      </c>
      <c r="E497" s="150" t="s">
        <v>842</v>
      </c>
      <c r="F497" s="150" t="s">
        <v>843</v>
      </c>
      <c r="J497" s="151">
        <f>BK497</f>
        <v>0</v>
      </c>
      <c r="L497" s="139"/>
      <c r="M497" s="143"/>
      <c r="N497" s="144"/>
      <c r="O497" s="144"/>
      <c r="P497" s="145">
        <f>SUM(P498:P501)</f>
        <v>6.5432399999999999</v>
      </c>
      <c r="Q497" s="144"/>
      <c r="R497" s="145">
        <f>SUM(R498:R501)</f>
        <v>3.0138560000000002E-2</v>
      </c>
      <c r="S497" s="144"/>
      <c r="T497" s="146">
        <f>SUM(T498:T501)</f>
        <v>0</v>
      </c>
      <c r="AR497" s="140" t="s">
        <v>79</v>
      </c>
      <c r="AT497" s="147" t="s">
        <v>70</v>
      </c>
      <c r="AU497" s="147" t="s">
        <v>20</v>
      </c>
      <c r="AY497" s="140" t="s">
        <v>161</v>
      </c>
      <c r="BK497" s="148">
        <f>SUM(BK498:BK501)</f>
        <v>0</v>
      </c>
    </row>
    <row r="498" spans="2:65" s="1" customFormat="1" ht="22.5" customHeight="1" x14ac:dyDescent="0.3">
      <c r="B498" s="152"/>
      <c r="C498" s="153" t="s">
        <v>844</v>
      </c>
      <c r="D498" s="153" t="s">
        <v>163</v>
      </c>
      <c r="E498" s="154" t="s">
        <v>845</v>
      </c>
      <c r="F498" s="155" t="s">
        <v>846</v>
      </c>
      <c r="G498" s="156" t="s">
        <v>237</v>
      </c>
      <c r="H498" s="157">
        <v>19.827999999999999</v>
      </c>
      <c r="I498" s="158"/>
      <c r="J498" s="158">
        <f>ROUND(I498*H498,2)</f>
        <v>0</v>
      </c>
      <c r="K498" s="155" t="s">
        <v>266</v>
      </c>
      <c r="L498" s="32"/>
      <c r="M498" s="159" t="s">
        <v>3</v>
      </c>
      <c r="N498" s="160" t="s">
        <v>42</v>
      </c>
      <c r="O498" s="161">
        <v>0.33</v>
      </c>
      <c r="P498" s="161">
        <f>O498*H498</f>
        <v>6.5432399999999999</v>
      </c>
      <c r="Q498" s="161">
        <v>1.5200000000000001E-3</v>
      </c>
      <c r="R498" s="161">
        <f>Q498*H498</f>
        <v>3.0138560000000002E-2</v>
      </c>
      <c r="S498" s="161">
        <v>0</v>
      </c>
      <c r="T498" s="162">
        <f>S498*H498</f>
        <v>0</v>
      </c>
      <c r="AR498" s="18" t="s">
        <v>254</v>
      </c>
      <c r="AT498" s="18" t="s">
        <v>163</v>
      </c>
      <c r="AU498" s="18" t="s">
        <v>79</v>
      </c>
      <c r="AY498" s="18" t="s">
        <v>161</v>
      </c>
      <c r="BE498" s="163">
        <f>IF(N498="základní",J498,0)</f>
        <v>0</v>
      </c>
      <c r="BF498" s="163">
        <f>IF(N498="snížená",J498,0)</f>
        <v>0</v>
      </c>
      <c r="BG498" s="163">
        <f>IF(N498="zákl. přenesená",J498,0)</f>
        <v>0</v>
      </c>
      <c r="BH498" s="163">
        <f>IF(N498="sníž. přenesená",J498,0)</f>
        <v>0</v>
      </c>
      <c r="BI498" s="163">
        <f>IF(N498="nulová",J498,0)</f>
        <v>0</v>
      </c>
      <c r="BJ498" s="18" t="s">
        <v>20</v>
      </c>
      <c r="BK498" s="163">
        <f>ROUND(I498*H498,2)</f>
        <v>0</v>
      </c>
      <c r="BL498" s="18" t="s">
        <v>254</v>
      </c>
      <c r="BM498" s="18" t="s">
        <v>847</v>
      </c>
    </row>
    <row r="499" spans="2:65" s="12" customFormat="1" ht="27" x14ac:dyDescent="0.3">
      <c r="B499" s="164"/>
      <c r="D499" s="165" t="s">
        <v>170</v>
      </c>
      <c r="E499" s="166" t="s">
        <v>3</v>
      </c>
      <c r="F499" s="167" t="s">
        <v>848</v>
      </c>
      <c r="H499" s="168" t="s">
        <v>3</v>
      </c>
      <c r="L499" s="164"/>
      <c r="M499" s="169"/>
      <c r="N499" s="170"/>
      <c r="O499" s="170"/>
      <c r="P499" s="170"/>
      <c r="Q499" s="170"/>
      <c r="R499" s="170"/>
      <c r="S499" s="170"/>
      <c r="T499" s="171"/>
      <c r="AT499" s="168" t="s">
        <v>170</v>
      </c>
      <c r="AU499" s="168" t="s">
        <v>79</v>
      </c>
      <c r="AV499" s="12" t="s">
        <v>20</v>
      </c>
      <c r="AW499" s="12" t="s">
        <v>35</v>
      </c>
      <c r="AX499" s="12" t="s">
        <v>71</v>
      </c>
      <c r="AY499" s="168" t="s">
        <v>161</v>
      </c>
    </row>
    <row r="500" spans="2:65" s="13" customFormat="1" x14ac:dyDescent="0.3">
      <c r="B500" s="172"/>
      <c r="D500" s="173" t="s">
        <v>170</v>
      </c>
      <c r="E500" s="174" t="s">
        <v>3</v>
      </c>
      <c r="F500" s="175" t="s">
        <v>849</v>
      </c>
      <c r="H500" s="176">
        <v>19.827999999999999</v>
      </c>
      <c r="L500" s="172"/>
      <c r="M500" s="177"/>
      <c r="N500" s="178"/>
      <c r="O500" s="178"/>
      <c r="P500" s="178"/>
      <c r="Q500" s="178"/>
      <c r="R500" s="178"/>
      <c r="S500" s="178"/>
      <c r="T500" s="179"/>
      <c r="AT500" s="180" t="s">
        <v>170</v>
      </c>
      <c r="AU500" s="180" t="s">
        <v>79</v>
      </c>
      <c r="AV500" s="13" t="s">
        <v>79</v>
      </c>
      <c r="AW500" s="13" t="s">
        <v>35</v>
      </c>
      <c r="AX500" s="13" t="s">
        <v>20</v>
      </c>
      <c r="AY500" s="180" t="s">
        <v>161</v>
      </c>
    </row>
    <row r="501" spans="2:65" s="1" customFormat="1" ht="31.5" customHeight="1" x14ac:dyDescent="0.3">
      <c r="B501" s="152"/>
      <c r="C501" s="153" t="s">
        <v>850</v>
      </c>
      <c r="D501" s="153" t="s">
        <v>163</v>
      </c>
      <c r="E501" s="154" t="s">
        <v>851</v>
      </c>
      <c r="F501" s="155" t="s">
        <v>852</v>
      </c>
      <c r="G501" s="156" t="s">
        <v>693</v>
      </c>
      <c r="H501" s="157">
        <v>138.399</v>
      </c>
      <c r="I501" s="158"/>
      <c r="J501" s="158">
        <f>ROUND(I501*H501,2)</f>
        <v>0</v>
      </c>
      <c r="K501" s="155" t="s">
        <v>167</v>
      </c>
      <c r="L501" s="32"/>
      <c r="M501" s="159" t="s">
        <v>3</v>
      </c>
      <c r="N501" s="160" t="s">
        <v>42</v>
      </c>
      <c r="O501" s="161">
        <v>0</v>
      </c>
      <c r="P501" s="161">
        <f>O501*H501</f>
        <v>0</v>
      </c>
      <c r="Q501" s="161">
        <v>0</v>
      </c>
      <c r="R501" s="161">
        <f>Q501*H501</f>
        <v>0</v>
      </c>
      <c r="S501" s="161">
        <v>0</v>
      </c>
      <c r="T501" s="162">
        <f>S501*H501</f>
        <v>0</v>
      </c>
      <c r="AR501" s="18" t="s">
        <v>254</v>
      </c>
      <c r="AT501" s="18" t="s">
        <v>163</v>
      </c>
      <c r="AU501" s="18" t="s">
        <v>79</v>
      </c>
      <c r="AY501" s="18" t="s">
        <v>161</v>
      </c>
      <c r="BE501" s="163">
        <f>IF(N501="základní",J501,0)</f>
        <v>0</v>
      </c>
      <c r="BF501" s="163">
        <f>IF(N501="snížená",J501,0)</f>
        <v>0</v>
      </c>
      <c r="BG501" s="163">
        <f>IF(N501="zákl. přenesená",J501,0)</f>
        <v>0</v>
      </c>
      <c r="BH501" s="163">
        <f>IF(N501="sníž. přenesená",J501,0)</f>
        <v>0</v>
      </c>
      <c r="BI501" s="163">
        <f>IF(N501="nulová",J501,0)</f>
        <v>0</v>
      </c>
      <c r="BJ501" s="18" t="s">
        <v>20</v>
      </c>
      <c r="BK501" s="163">
        <f>ROUND(I501*H501,2)</f>
        <v>0</v>
      </c>
      <c r="BL501" s="18" t="s">
        <v>254</v>
      </c>
      <c r="BM501" s="18" t="s">
        <v>853</v>
      </c>
    </row>
    <row r="502" spans="2:65" s="11" customFormat="1" ht="29.85" customHeight="1" x14ac:dyDescent="0.3">
      <c r="B502" s="139"/>
      <c r="D502" s="149" t="s">
        <v>70</v>
      </c>
      <c r="E502" s="150" t="s">
        <v>854</v>
      </c>
      <c r="F502" s="150" t="s">
        <v>855</v>
      </c>
      <c r="J502" s="151">
        <f>BK502</f>
        <v>0</v>
      </c>
      <c r="L502" s="139"/>
      <c r="M502" s="143"/>
      <c r="N502" s="144"/>
      <c r="O502" s="144"/>
      <c r="P502" s="145">
        <f>SUM(P503:P516)</f>
        <v>79.534657999999993</v>
      </c>
      <c r="Q502" s="144"/>
      <c r="R502" s="145">
        <f>SUM(R503:R516)</f>
        <v>1.7605048000000001</v>
      </c>
      <c r="S502" s="144"/>
      <c r="T502" s="146">
        <f>SUM(T503:T516)</f>
        <v>0</v>
      </c>
      <c r="AR502" s="140" t="s">
        <v>79</v>
      </c>
      <c r="AT502" s="147" t="s">
        <v>70</v>
      </c>
      <c r="AU502" s="147" t="s">
        <v>20</v>
      </c>
      <c r="AY502" s="140" t="s">
        <v>161</v>
      </c>
      <c r="BK502" s="148">
        <f>SUM(BK503:BK516)</f>
        <v>0</v>
      </c>
    </row>
    <row r="503" spans="2:65" s="1" customFormat="1" ht="22.5" customHeight="1" x14ac:dyDescent="0.3">
      <c r="B503" s="152"/>
      <c r="C503" s="153" t="s">
        <v>856</v>
      </c>
      <c r="D503" s="153" t="s">
        <v>163</v>
      </c>
      <c r="E503" s="154" t="s">
        <v>857</v>
      </c>
      <c r="F503" s="155" t="s">
        <v>858</v>
      </c>
      <c r="G503" s="156" t="s">
        <v>237</v>
      </c>
      <c r="H503" s="157">
        <v>60.2</v>
      </c>
      <c r="I503" s="158"/>
      <c r="J503" s="158">
        <f>ROUND(I503*H503,2)</f>
        <v>0</v>
      </c>
      <c r="K503" s="155" t="s">
        <v>266</v>
      </c>
      <c r="L503" s="32"/>
      <c r="M503" s="159" t="s">
        <v>3</v>
      </c>
      <c r="N503" s="160" t="s">
        <v>42</v>
      </c>
      <c r="O503" s="161">
        <v>0.14899999999999999</v>
      </c>
      <c r="P503" s="161">
        <f>O503*H503</f>
        <v>8.9697999999999993</v>
      </c>
      <c r="Q503" s="161">
        <v>8.0000000000000002E-3</v>
      </c>
      <c r="R503" s="161">
        <f>Q503*H503</f>
        <v>0.48160000000000003</v>
      </c>
      <c r="S503" s="161">
        <v>0</v>
      </c>
      <c r="T503" s="162">
        <f>S503*H503</f>
        <v>0</v>
      </c>
      <c r="AR503" s="18" t="s">
        <v>254</v>
      </c>
      <c r="AT503" s="18" t="s">
        <v>163</v>
      </c>
      <c r="AU503" s="18" t="s">
        <v>79</v>
      </c>
      <c r="AY503" s="18" t="s">
        <v>161</v>
      </c>
      <c r="BE503" s="163">
        <f>IF(N503="základní",J503,0)</f>
        <v>0</v>
      </c>
      <c r="BF503" s="163">
        <f>IF(N503="snížená",J503,0)</f>
        <v>0</v>
      </c>
      <c r="BG503" s="163">
        <f>IF(N503="zákl. přenesená",J503,0)</f>
        <v>0</v>
      </c>
      <c r="BH503" s="163">
        <f>IF(N503="sníž. přenesená",J503,0)</f>
        <v>0</v>
      </c>
      <c r="BI503" s="163">
        <f>IF(N503="nulová",J503,0)</f>
        <v>0</v>
      </c>
      <c r="BJ503" s="18" t="s">
        <v>20</v>
      </c>
      <c r="BK503" s="163">
        <f>ROUND(I503*H503,2)</f>
        <v>0</v>
      </c>
      <c r="BL503" s="18" t="s">
        <v>254</v>
      </c>
      <c r="BM503" s="18" t="s">
        <v>859</v>
      </c>
    </row>
    <row r="504" spans="2:65" s="12" customFormat="1" x14ac:dyDescent="0.3">
      <c r="B504" s="164"/>
      <c r="D504" s="165" t="s">
        <v>170</v>
      </c>
      <c r="E504" s="166" t="s">
        <v>3</v>
      </c>
      <c r="F504" s="167" t="s">
        <v>380</v>
      </c>
      <c r="H504" s="168" t="s">
        <v>3</v>
      </c>
      <c r="L504" s="164"/>
      <c r="M504" s="169"/>
      <c r="N504" s="170"/>
      <c r="O504" s="170"/>
      <c r="P504" s="170"/>
      <c r="Q504" s="170"/>
      <c r="R504" s="170"/>
      <c r="S504" s="170"/>
      <c r="T504" s="171"/>
      <c r="AT504" s="168" t="s">
        <v>170</v>
      </c>
      <c r="AU504" s="168" t="s">
        <v>79</v>
      </c>
      <c r="AV504" s="12" t="s">
        <v>20</v>
      </c>
      <c r="AW504" s="12" t="s">
        <v>35</v>
      </c>
      <c r="AX504" s="12" t="s">
        <v>71</v>
      </c>
      <c r="AY504" s="168" t="s">
        <v>161</v>
      </c>
    </row>
    <row r="505" spans="2:65" s="13" customFormat="1" x14ac:dyDescent="0.3">
      <c r="B505" s="172"/>
      <c r="D505" s="173" t="s">
        <v>170</v>
      </c>
      <c r="E505" s="174" t="s">
        <v>3</v>
      </c>
      <c r="F505" s="175" t="s">
        <v>860</v>
      </c>
      <c r="H505" s="176">
        <v>60.2</v>
      </c>
      <c r="L505" s="172"/>
      <c r="M505" s="177"/>
      <c r="N505" s="178"/>
      <c r="O505" s="178"/>
      <c r="P505" s="178"/>
      <c r="Q505" s="178"/>
      <c r="R505" s="178"/>
      <c r="S505" s="178"/>
      <c r="T505" s="179"/>
      <c r="AT505" s="180" t="s">
        <v>170</v>
      </c>
      <c r="AU505" s="180" t="s">
        <v>79</v>
      </c>
      <c r="AV505" s="13" t="s">
        <v>79</v>
      </c>
      <c r="AW505" s="13" t="s">
        <v>35</v>
      </c>
      <c r="AX505" s="13" t="s">
        <v>71</v>
      </c>
      <c r="AY505" s="180" t="s">
        <v>161</v>
      </c>
    </row>
    <row r="506" spans="2:65" s="1" customFormat="1" ht="31.5" customHeight="1" x14ac:dyDescent="0.3">
      <c r="B506" s="152"/>
      <c r="C506" s="153" t="s">
        <v>861</v>
      </c>
      <c r="D506" s="153" t="s">
        <v>163</v>
      </c>
      <c r="E506" s="154" t="s">
        <v>862</v>
      </c>
      <c r="F506" s="155" t="s">
        <v>863</v>
      </c>
      <c r="G506" s="156" t="s">
        <v>237</v>
      </c>
      <c r="H506" s="157">
        <v>77.962000000000003</v>
      </c>
      <c r="I506" s="158"/>
      <c r="J506" s="158">
        <f>ROUND(I506*H506,2)</f>
        <v>0</v>
      </c>
      <c r="K506" s="155" t="s">
        <v>167</v>
      </c>
      <c r="L506" s="32"/>
      <c r="M506" s="159" t="s">
        <v>3</v>
      </c>
      <c r="N506" s="160" t="s">
        <v>42</v>
      </c>
      <c r="O506" s="161">
        <v>0.746</v>
      </c>
      <c r="P506" s="161">
        <f>O506*H506</f>
        <v>58.159652000000001</v>
      </c>
      <c r="Q506" s="161">
        <v>3.0000000000000001E-3</v>
      </c>
      <c r="R506" s="161">
        <f>Q506*H506</f>
        <v>0.23388600000000001</v>
      </c>
      <c r="S506" s="161">
        <v>0</v>
      </c>
      <c r="T506" s="162">
        <f>S506*H506</f>
        <v>0</v>
      </c>
      <c r="AR506" s="18" t="s">
        <v>254</v>
      </c>
      <c r="AT506" s="18" t="s">
        <v>163</v>
      </c>
      <c r="AU506" s="18" t="s">
        <v>79</v>
      </c>
      <c r="AY506" s="18" t="s">
        <v>161</v>
      </c>
      <c r="BE506" s="163">
        <f>IF(N506="základní",J506,0)</f>
        <v>0</v>
      </c>
      <c r="BF506" s="163">
        <f>IF(N506="snížená",J506,0)</f>
        <v>0</v>
      </c>
      <c r="BG506" s="163">
        <f>IF(N506="zákl. přenesená",J506,0)</f>
        <v>0</v>
      </c>
      <c r="BH506" s="163">
        <f>IF(N506="sníž. přenesená",J506,0)</f>
        <v>0</v>
      </c>
      <c r="BI506" s="163">
        <f>IF(N506="nulová",J506,0)</f>
        <v>0</v>
      </c>
      <c r="BJ506" s="18" t="s">
        <v>20</v>
      </c>
      <c r="BK506" s="163">
        <f>ROUND(I506*H506,2)</f>
        <v>0</v>
      </c>
      <c r="BL506" s="18" t="s">
        <v>254</v>
      </c>
      <c r="BM506" s="18" t="s">
        <v>864</v>
      </c>
    </row>
    <row r="507" spans="2:65" s="13" customFormat="1" ht="27" x14ac:dyDescent="0.3">
      <c r="B507" s="172"/>
      <c r="D507" s="173" t="s">
        <v>170</v>
      </c>
      <c r="E507" s="174" t="s">
        <v>3</v>
      </c>
      <c r="F507" s="175" t="s">
        <v>865</v>
      </c>
      <c r="H507" s="176">
        <v>77.962000000000003</v>
      </c>
      <c r="L507" s="172"/>
      <c r="M507" s="177"/>
      <c r="N507" s="178"/>
      <c r="O507" s="178"/>
      <c r="P507" s="178"/>
      <c r="Q507" s="178"/>
      <c r="R507" s="178"/>
      <c r="S507" s="178"/>
      <c r="T507" s="179"/>
      <c r="AT507" s="180" t="s">
        <v>170</v>
      </c>
      <c r="AU507" s="180" t="s">
        <v>79</v>
      </c>
      <c r="AV507" s="13" t="s">
        <v>79</v>
      </c>
      <c r="AW507" s="13" t="s">
        <v>35</v>
      </c>
      <c r="AX507" s="13" t="s">
        <v>71</v>
      </c>
      <c r="AY507" s="180" t="s">
        <v>161</v>
      </c>
    </row>
    <row r="508" spans="2:65" s="1" customFormat="1" ht="22.5" customHeight="1" x14ac:dyDescent="0.3">
      <c r="B508" s="152"/>
      <c r="C508" s="183" t="s">
        <v>866</v>
      </c>
      <c r="D508" s="183" t="s">
        <v>228</v>
      </c>
      <c r="E508" s="184" t="s">
        <v>867</v>
      </c>
      <c r="F508" s="185" t="s">
        <v>868</v>
      </c>
      <c r="G508" s="186" t="s">
        <v>237</v>
      </c>
      <c r="H508" s="187">
        <v>85.757999999999996</v>
      </c>
      <c r="I508" s="188"/>
      <c r="J508" s="188">
        <f>ROUND(I508*H508,2)</f>
        <v>0</v>
      </c>
      <c r="K508" s="185" t="s">
        <v>266</v>
      </c>
      <c r="L508" s="189"/>
      <c r="M508" s="190" t="s">
        <v>3</v>
      </c>
      <c r="N508" s="191" t="s">
        <v>42</v>
      </c>
      <c r="O508" s="161">
        <v>0</v>
      </c>
      <c r="P508" s="161">
        <f>O508*H508</f>
        <v>0</v>
      </c>
      <c r="Q508" s="161">
        <v>1.18E-2</v>
      </c>
      <c r="R508" s="161">
        <f>Q508*H508</f>
        <v>1.0119444</v>
      </c>
      <c r="S508" s="161">
        <v>0</v>
      </c>
      <c r="T508" s="162">
        <f>S508*H508</f>
        <v>0</v>
      </c>
      <c r="AR508" s="18" t="s">
        <v>340</v>
      </c>
      <c r="AT508" s="18" t="s">
        <v>228</v>
      </c>
      <c r="AU508" s="18" t="s">
        <v>79</v>
      </c>
      <c r="AY508" s="18" t="s">
        <v>161</v>
      </c>
      <c r="BE508" s="163">
        <f>IF(N508="základní",J508,0)</f>
        <v>0</v>
      </c>
      <c r="BF508" s="163">
        <f>IF(N508="snížená",J508,0)</f>
        <v>0</v>
      </c>
      <c r="BG508" s="163">
        <f>IF(N508="zákl. přenesená",J508,0)</f>
        <v>0</v>
      </c>
      <c r="BH508" s="163">
        <f>IF(N508="sníž. přenesená",J508,0)</f>
        <v>0</v>
      </c>
      <c r="BI508" s="163">
        <f>IF(N508="nulová",J508,0)</f>
        <v>0</v>
      </c>
      <c r="BJ508" s="18" t="s">
        <v>20</v>
      </c>
      <c r="BK508" s="163">
        <f>ROUND(I508*H508,2)</f>
        <v>0</v>
      </c>
      <c r="BL508" s="18" t="s">
        <v>254</v>
      </c>
      <c r="BM508" s="18" t="s">
        <v>869</v>
      </c>
    </row>
    <row r="509" spans="2:65" s="13" customFormat="1" x14ac:dyDescent="0.3">
      <c r="B509" s="172"/>
      <c r="D509" s="173" t="s">
        <v>170</v>
      </c>
      <c r="F509" s="175" t="s">
        <v>870</v>
      </c>
      <c r="H509" s="176">
        <v>85.757999999999996</v>
      </c>
      <c r="L509" s="172"/>
      <c r="M509" s="177"/>
      <c r="N509" s="178"/>
      <c r="O509" s="178"/>
      <c r="P509" s="178"/>
      <c r="Q509" s="178"/>
      <c r="R509" s="178"/>
      <c r="S509" s="178"/>
      <c r="T509" s="179"/>
      <c r="AT509" s="180" t="s">
        <v>170</v>
      </c>
      <c r="AU509" s="180" t="s">
        <v>79</v>
      </c>
      <c r="AV509" s="13" t="s">
        <v>79</v>
      </c>
      <c r="AW509" s="13" t="s">
        <v>4</v>
      </c>
      <c r="AX509" s="13" t="s">
        <v>20</v>
      </c>
      <c r="AY509" s="180" t="s">
        <v>161</v>
      </c>
    </row>
    <row r="510" spans="2:65" s="1" customFormat="1" ht="31.5" customHeight="1" x14ac:dyDescent="0.3">
      <c r="B510" s="152"/>
      <c r="C510" s="153" t="s">
        <v>871</v>
      </c>
      <c r="D510" s="153" t="s">
        <v>163</v>
      </c>
      <c r="E510" s="154" t="s">
        <v>872</v>
      </c>
      <c r="F510" s="155" t="s">
        <v>873</v>
      </c>
      <c r="G510" s="156" t="s">
        <v>247</v>
      </c>
      <c r="H510" s="157">
        <v>3.5</v>
      </c>
      <c r="I510" s="158"/>
      <c r="J510" s="158">
        <f>ROUND(I510*H510,2)</f>
        <v>0</v>
      </c>
      <c r="K510" s="155" t="s">
        <v>167</v>
      </c>
      <c r="L510" s="32"/>
      <c r="M510" s="159" t="s">
        <v>3</v>
      </c>
      <c r="N510" s="160" t="s">
        <v>42</v>
      </c>
      <c r="O510" s="161">
        <v>0.248</v>
      </c>
      <c r="P510" s="161">
        <f>O510*H510</f>
        <v>0.86799999999999999</v>
      </c>
      <c r="Q510" s="161">
        <v>3.1E-4</v>
      </c>
      <c r="R510" s="161">
        <f>Q510*H510</f>
        <v>1.085E-3</v>
      </c>
      <c r="S510" s="161">
        <v>0</v>
      </c>
      <c r="T510" s="162">
        <f>S510*H510</f>
        <v>0</v>
      </c>
      <c r="AR510" s="18" t="s">
        <v>254</v>
      </c>
      <c r="AT510" s="18" t="s">
        <v>163</v>
      </c>
      <c r="AU510" s="18" t="s">
        <v>79</v>
      </c>
      <c r="AY510" s="18" t="s">
        <v>161</v>
      </c>
      <c r="BE510" s="163">
        <f>IF(N510="základní",J510,0)</f>
        <v>0</v>
      </c>
      <c r="BF510" s="163">
        <f>IF(N510="snížená",J510,0)</f>
        <v>0</v>
      </c>
      <c r="BG510" s="163">
        <f>IF(N510="zákl. přenesená",J510,0)</f>
        <v>0</v>
      </c>
      <c r="BH510" s="163">
        <f>IF(N510="sníž. přenesená",J510,0)</f>
        <v>0</v>
      </c>
      <c r="BI510" s="163">
        <f>IF(N510="nulová",J510,0)</f>
        <v>0</v>
      </c>
      <c r="BJ510" s="18" t="s">
        <v>20</v>
      </c>
      <c r="BK510" s="163">
        <f>ROUND(I510*H510,2)</f>
        <v>0</v>
      </c>
      <c r="BL510" s="18" t="s">
        <v>254</v>
      </c>
      <c r="BM510" s="18" t="s">
        <v>874</v>
      </c>
    </row>
    <row r="511" spans="2:65" s="13" customFormat="1" x14ac:dyDescent="0.3">
      <c r="B511" s="172"/>
      <c r="D511" s="173" t="s">
        <v>170</v>
      </c>
      <c r="E511" s="174" t="s">
        <v>3</v>
      </c>
      <c r="F511" s="175" t="s">
        <v>875</v>
      </c>
      <c r="H511" s="176">
        <v>3.5</v>
      </c>
      <c r="L511" s="172"/>
      <c r="M511" s="177"/>
      <c r="N511" s="178"/>
      <c r="O511" s="178"/>
      <c r="P511" s="178"/>
      <c r="Q511" s="178"/>
      <c r="R511" s="178"/>
      <c r="S511" s="178"/>
      <c r="T511" s="179"/>
      <c r="AT511" s="180" t="s">
        <v>170</v>
      </c>
      <c r="AU511" s="180" t="s">
        <v>79</v>
      </c>
      <c r="AV511" s="13" t="s">
        <v>79</v>
      </c>
      <c r="AW511" s="13" t="s">
        <v>35</v>
      </c>
      <c r="AX511" s="13" t="s">
        <v>20</v>
      </c>
      <c r="AY511" s="180" t="s">
        <v>161</v>
      </c>
    </row>
    <row r="512" spans="2:65" s="1" customFormat="1" ht="22.5" customHeight="1" x14ac:dyDescent="0.3">
      <c r="B512" s="152"/>
      <c r="C512" s="153" t="s">
        <v>876</v>
      </c>
      <c r="D512" s="153" t="s">
        <v>163</v>
      </c>
      <c r="E512" s="154" t="s">
        <v>877</v>
      </c>
      <c r="F512" s="155" t="s">
        <v>878</v>
      </c>
      <c r="G512" s="156" t="s">
        <v>247</v>
      </c>
      <c r="H512" s="157">
        <v>33.08</v>
      </c>
      <c r="I512" s="158"/>
      <c r="J512" s="158">
        <f>ROUND(I512*H512,2)</f>
        <v>0</v>
      </c>
      <c r="K512" s="155" t="s">
        <v>167</v>
      </c>
      <c r="L512" s="32"/>
      <c r="M512" s="159" t="s">
        <v>3</v>
      </c>
      <c r="N512" s="160" t="s">
        <v>42</v>
      </c>
      <c r="O512" s="161">
        <v>0.16</v>
      </c>
      <c r="P512" s="161">
        <f>O512*H512</f>
        <v>5.2927999999999997</v>
      </c>
      <c r="Q512" s="161">
        <v>2.5999999999999998E-4</v>
      </c>
      <c r="R512" s="161">
        <f>Q512*H512</f>
        <v>8.6007999999999987E-3</v>
      </c>
      <c r="S512" s="161">
        <v>0</v>
      </c>
      <c r="T512" s="162">
        <f>S512*H512</f>
        <v>0</v>
      </c>
      <c r="AR512" s="18" t="s">
        <v>254</v>
      </c>
      <c r="AT512" s="18" t="s">
        <v>163</v>
      </c>
      <c r="AU512" s="18" t="s">
        <v>79</v>
      </c>
      <c r="AY512" s="18" t="s">
        <v>161</v>
      </c>
      <c r="BE512" s="163">
        <f>IF(N512="základní",J512,0)</f>
        <v>0</v>
      </c>
      <c r="BF512" s="163">
        <f>IF(N512="snížená",J512,0)</f>
        <v>0</v>
      </c>
      <c r="BG512" s="163">
        <f>IF(N512="zákl. přenesená",J512,0)</f>
        <v>0</v>
      </c>
      <c r="BH512" s="163">
        <f>IF(N512="sníž. přenesená",J512,0)</f>
        <v>0</v>
      </c>
      <c r="BI512" s="163">
        <f>IF(N512="nulová",J512,0)</f>
        <v>0</v>
      </c>
      <c r="BJ512" s="18" t="s">
        <v>20</v>
      </c>
      <c r="BK512" s="163">
        <f>ROUND(I512*H512,2)</f>
        <v>0</v>
      </c>
      <c r="BL512" s="18" t="s">
        <v>254</v>
      </c>
      <c r="BM512" s="18" t="s">
        <v>879</v>
      </c>
    </row>
    <row r="513" spans="2:65" s="13" customFormat="1" ht="27" x14ac:dyDescent="0.3">
      <c r="B513" s="172"/>
      <c r="D513" s="173" t="s">
        <v>170</v>
      </c>
      <c r="E513" s="174" t="s">
        <v>3</v>
      </c>
      <c r="F513" s="175" t="s">
        <v>880</v>
      </c>
      <c r="H513" s="176">
        <v>33.08</v>
      </c>
      <c r="L513" s="172"/>
      <c r="M513" s="177"/>
      <c r="N513" s="178"/>
      <c r="O513" s="178"/>
      <c r="P513" s="178"/>
      <c r="Q513" s="178"/>
      <c r="R513" s="178"/>
      <c r="S513" s="178"/>
      <c r="T513" s="179"/>
      <c r="AT513" s="180" t="s">
        <v>170</v>
      </c>
      <c r="AU513" s="180" t="s">
        <v>79</v>
      </c>
      <c r="AV513" s="13" t="s">
        <v>79</v>
      </c>
      <c r="AW513" s="13" t="s">
        <v>35</v>
      </c>
      <c r="AX513" s="13" t="s">
        <v>71</v>
      </c>
      <c r="AY513" s="180" t="s">
        <v>161</v>
      </c>
    </row>
    <row r="514" spans="2:65" s="1" customFormat="1" ht="22.5" customHeight="1" x14ac:dyDescent="0.3">
      <c r="B514" s="152"/>
      <c r="C514" s="153" t="s">
        <v>881</v>
      </c>
      <c r="D514" s="153" t="s">
        <v>163</v>
      </c>
      <c r="E514" s="154" t="s">
        <v>882</v>
      </c>
      <c r="F514" s="155" t="s">
        <v>883</v>
      </c>
      <c r="G514" s="156" t="s">
        <v>237</v>
      </c>
      <c r="H514" s="157">
        <v>77.962000000000003</v>
      </c>
      <c r="I514" s="158"/>
      <c r="J514" s="158">
        <f>ROUND(I514*H514,2)</f>
        <v>0</v>
      </c>
      <c r="K514" s="155" t="s">
        <v>167</v>
      </c>
      <c r="L514" s="32"/>
      <c r="M514" s="159" t="s">
        <v>3</v>
      </c>
      <c r="N514" s="160" t="s">
        <v>42</v>
      </c>
      <c r="O514" s="161">
        <v>4.3999999999999997E-2</v>
      </c>
      <c r="P514" s="161">
        <f>O514*H514</f>
        <v>3.4303279999999998</v>
      </c>
      <c r="Q514" s="161">
        <v>2.9999999999999997E-4</v>
      </c>
      <c r="R514" s="161">
        <f>Q514*H514</f>
        <v>2.3388599999999999E-2</v>
      </c>
      <c r="S514" s="161">
        <v>0</v>
      </c>
      <c r="T514" s="162">
        <f>S514*H514</f>
        <v>0</v>
      </c>
      <c r="AR514" s="18" t="s">
        <v>254</v>
      </c>
      <c r="AT514" s="18" t="s">
        <v>163</v>
      </c>
      <c r="AU514" s="18" t="s">
        <v>79</v>
      </c>
      <c r="AY514" s="18" t="s">
        <v>161</v>
      </c>
      <c r="BE514" s="163">
        <f>IF(N514="základní",J514,0)</f>
        <v>0</v>
      </c>
      <c r="BF514" s="163">
        <f>IF(N514="snížená",J514,0)</f>
        <v>0</v>
      </c>
      <c r="BG514" s="163">
        <f>IF(N514="zákl. přenesená",J514,0)</f>
        <v>0</v>
      </c>
      <c r="BH514" s="163">
        <f>IF(N514="sníž. přenesená",J514,0)</f>
        <v>0</v>
      </c>
      <c r="BI514" s="163">
        <f>IF(N514="nulová",J514,0)</f>
        <v>0</v>
      </c>
      <c r="BJ514" s="18" t="s">
        <v>20</v>
      </c>
      <c r="BK514" s="163">
        <f>ROUND(I514*H514,2)</f>
        <v>0</v>
      </c>
      <c r="BL514" s="18" t="s">
        <v>254</v>
      </c>
      <c r="BM514" s="18" t="s">
        <v>884</v>
      </c>
    </row>
    <row r="515" spans="2:65" s="13" customFormat="1" x14ac:dyDescent="0.3">
      <c r="B515" s="172"/>
      <c r="D515" s="173" t="s">
        <v>170</v>
      </c>
      <c r="E515" s="174" t="s">
        <v>3</v>
      </c>
      <c r="F515" s="175" t="s">
        <v>885</v>
      </c>
      <c r="H515" s="176">
        <v>77.962000000000003</v>
      </c>
      <c r="L515" s="172"/>
      <c r="M515" s="177"/>
      <c r="N515" s="178"/>
      <c r="O515" s="178"/>
      <c r="P515" s="178"/>
      <c r="Q515" s="178"/>
      <c r="R515" s="178"/>
      <c r="S515" s="178"/>
      <c r="T515" s="179"/>
      <c r="AT515" s="180" t="s">
        <v>170</v>
      </c>
      <c r="AU515" s="180" t="s">
        <v>79</v>
      </c>
      <c r="AV515" s="13" t="s">
        <v>79</v>
      </c>
      <c r="AW515" s="13" t="s">
        <v>35</v>
      </c>
      <c r="AX515" s="13" t="s">
        <v>71</v>
      </c>
      <c r="AY515" s="180" t="s">
        <v>161</v>
      </c>
    </row>
    <row r="516" spans="2:65" s="1" customFormat="1" ht="31.5" customHeight="1" x14ac:dyDescent="0.3">
      <c r="B516" s="152"/>
      <c r="C516" s="153" t="s">
        <v>886</v>
      </c>
      <c r="D516" s="153" t="s">
        <v>163</v>
      </c>
      <c r="E516" s="154" t="s">
        <v>887</v>
      </c>
      <c r="F516" s="155" t="s">
        <v>888</v>
      </c>
      <c r="G516" s="156" t="s">
        <v>209</v>
      </c>
      <c r="H516" s="157">
        <v>1.7609999999999999</v>
      </c>
      <c r="I516" s="158"/>
      <c r="J516" s="158">
        <f>ROUND(I516*H516,2)</f>
        <v>0</v>
      </c>
      <c r="K516" s="155" t="s">
        <v>167</v>
      </c>
      <c r="L516" s="32"/>
      <c r="M516" s="159" t="s">
        <v>3</v>
      </c>
      <c r="N516" s="160" t="s">
        <v>42</v>
      </c>
      <c r="O516" s="161">
        <v>1.5980000000000001</v>
      </c>
      <c r="P516" s="161">
        <f>O516*H516</f>
        <v>2.8140779999999999</v>
      </c>
      <c r="Q516" s="161">
        <v>0</v>
      </c>
      <c r="R516" s="161">
        <f>Q516*H516</f>
        <v>0</v>
      </c>
      <c r="S516" s="161">
        <v>0</v>
      </c>
      <c r="T516" s="162">
        <f>S516*H516</f>
        <v>0</v>
      </c>
      <c r="AR516" s="18" t="s">
        <v>254</v>
      </c>
      <c r="AT516" s="18" t="s">
        <v>163</v>
      </c>
      <c r="AU516" s="18" t="s">
        <v>79</v>
      </c>
      <c r="AY516" s="18" t="s">
        <v>161</v>
      </c>
      <c r="BE516" s="163">
        <f>IF(N516="základní",J516,0)</f>
        <v>0</v>
      </c>
      <c r="BF516" s="163">
        <f>IF(N516="snížená",J516,0)</f>
        <v>0</v>
      </c>
      <c r="BG516" s="163">
        <f>IF(N516="zákl. přenesená",J516,0)</f>
        <v>0</v>
      </c>
      <c r="BH516" s="163">
        <f>IF(N516="sníž. přenesená",J516,0)</f>
        <v>0</v>
      </c>
      <c r="BI516" s="163">
        <f>IF(N516="nulová",J516,0)</f>
        <v>0</v>
      </c>
      <c r="BJ516" s="18" t="s">
        <v>20</v>
      </c>
      <c r="BK516" s="163">
        <f>ROUND(I516*H516,2)</f>
        <v>0</v>
      </c>
      <c r="BL516" s="18" t="s">
        <v>254</v>
      </c>
      <c r="BM516" s="18" t="s">
        <v>889</v>
      </c>
    </row>
    <row r="517" spans="2:65" s="11" customFormat="1" ht="29.85" customHeight="1" x14ac:dyDescent="0.3">
      <c r="B517" s="139"/>
      <c r="D517" s="149" t="s">
        <v>70</v>
      </c>
      <c r="E517" s="150" t="s">
        <v>890</v>
      </c>
      <c r="F517" s="150" t="s">
        <v>891</v>
      </c>
      <c r="J517" s="151">
        <f>BK517</f>
        <v>0</v>
      </c>
      <c r="L517" s="139"/>
      <c r="M517" s="143"/>
      <c r="N517" s="144"/>
      <c r="O517" s="144"/>
      <c r="P517" s="145">
        <f>SUM(P518:P544)</f>
        <v>19.112798000000002</v>
      </c>
      <c r="Q517" s="144"/>
      <c r="R517" s="145">
        <f>SUM(R518:R544)</f>
        <v>2.106E-4</v>
      </c>
      <c r="S517" s="144"/>
      <c r="T517" s="146">
        <f>SUM(T518:T544)</f>
        <v>0</v>
      </c>
      <c r="AR517" s="140" t="s">
        <v>79</v>
      </c>
      <c r="AT517" s="147" t="s">
        <v>70</v>
      </c>
      <c r="AU517" s="147" t="s">
        <v>20</v>
      </c>
      <c r="AY517" s="140" t="s">
        <v>161</v>
      </c>
      <c r="BK517" s="148">
        <f>SUM(BK518:BK544)</f>
        <v>0</v>
      </c>
    </row>
    <row r="518" spans="2:65" s="1" customFormat="1" ht="31.5" customHeight="1" x14ac:dyDescent="0.3">
      <c r="B518" s="152"/>
      <c r="C518" s="153" t="s">
        <v>892</v>
      </c>
      <c r="D518" s="153" t="s">
        <v>163</v>
      </c>
      <c r="E518" s="154" t="s">
        <v>893</v>
      </c>
      <c r="F518" s="155" t="s">
        <v>894</v>
      </c>
      <c r="G518" s="156" t="s">
        <v>247</v>
      </c>
      <c r="H518" s="157">
        <v>103.73</v>
      </c>
      <c r="I518" s="158"/>
      <c r="J518" s="158">
        <f>ROUND(I518*H518,2)</f>
        <v>0</v>
      </c>
      <c r="K518" s="155" t="s">
        <v>167</v>
      </c>
      <c r="L518" s="32"/>
      <c r="M518" s="159" t="s">
        <v>3</v>
      </c>
      <c r="N518" s="160" t="s">
        <v>42</v>
      </c>
      <c r="O518" s="161">
        <v>2.3E-2</v>
      </c>
      <c r="P518" s="161">
        <f>O518*H518</f>
        <v>2.3857900000000001</v>
      </c>
      <c r="Q518" s="161">
        <v>0</v>
      </c>
      <c r="R518" s="161">
        <f>Q518*H518</f>
        <v>0</v>
      </c>
      <c r="S518" s="161">
        <v>0</v>
      </c>
      <c r="T518" s="162">
        <f>S518*H518</f>
        <v>0</v>
      </c>
      <c r="AR518" s="18" t="s">
        <v>254</v>
      </c>
      <c r="AT518" s="18" t="s">
        <v>163</v>
      </c>
      <c r="AU518" s="18" t="s">
        <v>79</v>
      </c>
      <c r="AY518" s="18" t="s">
        <v>161</v>
      </c>
      <c r="BE518" s="163">
        <f>IF(N518="základní",J518,0)</f>
        <v>0</v>
      </c>
      <c r="BF518" s="163">
        <f>IF(N518="snížená",J518,0)</f>
        <v>0</v>
      </c>
      <c r="BG518" s="163">
        <f>IF(N518="zákl. přenesená",J518,0)</f>
        <v>0</v>
      </c>
      <c r="BH518" s="163">
        <f>IF(N518="sníž. přenesená",J518,0)</f>
        <v>0</v>
      </c>
      <c r="BI518" s="163">
        <f>IF(N518="nulová",J518,0)</f>
        <v>0</v>
      </c>
      <c r="BJ518" s="18" t="s">
        <v>20</v>
      </c>
      <c r="BK518" s="163">
        <f>ROUND(I518*H518,2)</f>
        <v>0</v>
      </c>
      <c r="BL518" s="18" t="s">
        <v>254</v>
      </c>
      <c r="BM518" s="18" t="s">
        <v>895</v>
      </c>
    </row>
    <row r="519" spans="2:65" s="12" customFormat="1" x14ac:dyDescent="0.3">
      <c r="B519" s="164"/>
      <c r="D519" s="165" t="s">
        <v>170</v>
      </c>
      <c r="E519" s="166" t="s">
        <v>3</v>
      </c>
      <c r="F519" s="167" t="s">
        <v>896</v>
      </c>
      <c r="H519" s="168" t="s">
        <v>3</v>
      </c>
      <c r="L519" s="164"/>
      <c r="M519" s="169"/>
      <c r="N519" s="170"/>
      <c r="O519" s="170"/>
      <c r="P519" s="170"/>
      <c r="Q519" s="170"/>
      <c r="R519" s="170"/>
      <c r="S519" s="170"/>
      <c r="T519" s="171"/>
      <c r="AT519" s="168" t="s">
        <v>170</v>
      </c>
      <c r="AU519" s="168" t="s">
        <v>79</v>
      </c>
      <c r="AV519" s="12" t="s">
        <v>20</v>
      </c>
      <c r="AW519" s="12" t="s">
        <v>35</v>
      </c>
      <c r="AX519" s="12" t="s">
        <v>71</v>
      </c>
      <c r="AY519" s="168" t="s">
        <v>161</v>
      </c>
    </row>
    <row r="520" spans="2:65" s="13" customFormat="1" x14ac:dyDescent="0.3">
      <c r="B520" s="172"/>
      <c r="D520" s="165" t="s">
        <v>170</v>
      </c>
      <c r="E520" s="180" t="s">
        <v>3</v>
      </c>
      <c r="F520" s="181" t="s">
        <v>897</v>
      </c>
      <c r="H520" s="182">
        <v>28.62</v>
      </c>
      <c r="L520" s="172"/>
      <c r="M520" s="177"/>
      <c r="N520" s="178"/>
      <c r="O520" s="178"/>
      <c r="P520" s="178"/>
      <c r="Q520" s="178"/>
      <c r="R520" s="178"/>
      <c r="S520" s="178"/>
      <c r="T520" s="179"/>
      <c r="AT520" s="180" t="s">
        <v>170</v>
      </c>
      <c r="AU520" s="180" t="s">
        <v>79</v>
      </c>
      <c r="AV520" s="13" t="s">
        <v>79</v>
      </c>
      <c r="AW520" s="13" t="s">
        <v>35</v>
      </c>
      <c r="AX520" s="13" t="s">
        <v>71</v>
      </c>
      <c r="AY520" s="180" t="s">
        <v>161</v>
      </c>
    </row>
    <row r="521" spans="2:65" s="12" customFormat="1" x14ac:dyDescent="0.3">
      <c r="B521" s="164"/>
      <c r="D521" s="165" t="s">
        <v>170</v>
      </c>
      <c r="E521" s="166" t="s">
        <v>3</v>
      </c>
      <c r="F521" s="167" t="s">
        <v>898</v>
      </c>
      <c r="H521" s="168" t="s">
        <v>3</v>
      </c>
      <c r="L521" s="164"/>
      <c r="M521" s="169"/>
      <c r="N521" s="170"/>
      <c r="O521" s="170"/>
      <c r="P521" s="170"/>
      <c r="Q521" s="170"/>
      <c r="R521" s="170"/>
      <c r="S521" s="170"/>
      <c r="T521" s="171"/>
      <c r="AT521" s="168" t="s">
        <v>170</v>
      </c>
      <c r="AU521" s="168" t="s">
        <v>79</v>
      </c>
      <c r="AV521" s="12" t="s">
        <v>20</v>
      </c>
      <c r="AW521" s="12" t="s">
        <v>35</v>
      </c>
      <c r="AX521" s="12" t="s">
        <v>71</v>
      </c>
      <c r="AY521" s="168" t="s">
        <v>161</v>
      </c>
    </row>
    <row r="522" spans="2:65" s="13" customFormat="1" x14ac:dyDescent="0.3">
      <c r="B522" s="172"/>
      <c r="D522" s="165" t="s">
        <v>170</v>
      </c>
      <c r="E522" s="180" t="s">
        <v>3</v>
      </c>
      <c r="F522" s="181" t="s">
        <v>899</v>
      </c>
      <c r="H522" s="182">
        <v>17.2</v>
      </c>
      <c r="L522" s="172"/>
      <c r="M522" s="177"/>
      <c r="N522" s="178"/>
      <c r="O522" s="178"/>
      <c r="P522" s="178"/>
      <c r="Q522" s="178"/>
      <c r="R522" s="178"/>
      <c r="S522" s="178"/>
      <c r="T522" s="179"/>
      <c r="AT522" s="180" t="s">
        <v>170</v>
      </c>
      <c r="AU522" s="180" t="s">
        <v>79</v>
      </c>
      <c r="AV522" s="13" t="s">
        <v>79</v>
      </c>
      <c r="AW522" s="13" t="s">
        <v>35</v>
      </c>
      <c r="AX522" s="13" t="s">
        <v>71</v>
      </c>
      <c r="AY522" s="180" t="s">
        <v>161</v>
      </c>
    </row>
    <row r="523" spans="2:65" s="12" customFormat="1" x14ac:dyDescent="0.3">
      <c r="B523" s="164"/>
      <c r="D523" s="165" t="s">
        <v>170</v>
      </c>
      <c r="E523" s="166" t="s">
        <v>3</v>
      </c>
      <c r="F523" s="167" t="s">
        <v>900</v>
      </c>
      <c r="H523" s="168" t="s">
        <v>3</v>
      </c>
      <c r="L523" s="164"/>
      <c r="M523" s="169"/>
      <c r="N523" s="170"/>
      <c r="O523" s="170"/>
      <c r="P523" s="170"/>
      <c r="Q523" s="170"/>
      <c r="R523" s="170"/>
      <c r="S523" s="170"/>
      <c r="T523" s="171"/>
      <c r="AT523" s="168" t="s">
        <v>170</v>
      </c>
      <c r="AU523" s="168" t="s">
        <v>79</v>
      </c>
      <c r="AV523" s="12" t="s">
        <v>20</v>
      </c>
      <c r="AW523" s="12" t="s">
        <v>35</v>
      </c>
      <c r="AX523" s="12" t="s">
        <v>71</v>
      </c>
      <c r="AY523" s="168" t="s">
        <v>161</v>
      </c>
    </row>
    <row r="524" spans="2:65" s="13" customFormat="1" x14ac:dyDescent="0.3">
      <c r="B524" s="172"/>
      <c r="D524" s="173" t="s">
        <v>170</v>
      </c>
      <c r="E524" s="174" t="s">
        <v>3</v>
      </c>
      <c r="F524" s="175" t="s">
        <v>901</v>
      </c>
      <c r="H524" s="176">
        <v>57.91</v>
      </c>
      <c r="L524" s="172"/>
      <c r="M524" s="177"/>
      <c r="N524" s="178"/>
      <c r="O524" s="178"/>
      <c r="P524" s="178"/>
      <c r="Q524" s="178"/>
      <c r="R524" s="178"/>
      <c r="S524" s="178"/>
      <c r="T524" s="179"/>
      <c r="AT524" s="180" t="s">
        <v>170</v>
      </c>
      <c r="AU524" s="180" t="s">
        <v>79</v>
      </c>
      <c r="AV524" s="13" t="s">
        <v>79</v>
      </c>
      <c r="AW524" s="13" t="s">
        <v>35</v>
      </c>
      <c r="AX524" s="13" t="s">
        <v>71</v>
      </c>
      <c r="AY524" s="180" t="s">
        <v>161</v>
      </c>
    </row>
    <row r="525" spans="2:65" s="1" customFormat="1" ht="31.5" customHeight="1" x14ac:dyDescent="0.3">
      <c r="B525" s="152"/>
      <c r="C525" s="183" t="s">
        <v>902</v>
      </c>
      <c r="D525" s="183" t="s">
        <v>228</v>
      </c>
      <c r="E525" s="184" t="s">
        <v>903</v>
      </c>
      <c r="F525" s="185" t="s">
        <v>904</v>
      </c>
      <c r="G525" s="186" t="s">
        <v>247</v>
      </c>
      <c r="H525" s="187">
        <v>108.917</v>
      </c>
      <c r="I525" s="188"/>
      <c r="J525" s="188">
        <f>ROUND(I525*H525,2)</f>
        <v>0</v>
      </c>
      <c r="K525" s="185" t="s">
        <v>167</v>
      </c>
      <c r="L525" s="189"/>
      <c r="M525" s="190" t="s">
        <v>3</v>
      </c>
      <c r="N525" s="191" t="s">
        <v>42</v>
      </c>
      <c r="O525" s="161">
        <v>0</v>
      </c>
      <c r="P525" s="161">
        <f>O525*H525</f>
        <v>0</v>
      </c>
      <c r="Q525" s="161">
        <v>0</v>
      </c>
      <c r="R525" s="161">
        <f>Q525*H525</f>
        <v>0</v>
      </c>
      <c r="S525" s="161">
        <v>0</v>
      </c>
      <c r="T525" s="162">
        <f>S525*H525</f>
        <v>0</v>
      </c>
      <c r="AR525" s="18" t="s">
        <v>340</v>
      </c>
      <c r="AT525" s="18" t="s">
        <v>228</v>
      </c>
      <c r="AU525" s="18" t="s">
        <v>79</v>
      </c>
      <c r="AY525" s="18" t="s">
        <v>161</v>
      </c>
      <c r="BE525" s="163">
        <f>IF(N525="základní",J525,0)</f>
        <v>0</v>
      </c>
      <c r="BF525" s="163">
        <f>IF(N525="snížená",J525,0)</f>
        <v>0</v>
      </c>
      <c r="BG525" s="163">
        <f>IF(N525="zákl. přenesená",J525,0)</f>
        <v>0</v>
      </c>
      <c r="BH525" s="163">
        <f>IF(N525="sníž. přenesená",J525,0)</f>
        <v>0</v>
      </c>
      <c r="BI525" s="163">
        <f>IF(N525="nulová",J525,0)</f>
        <v>0</v>
      </c>
      <c r="BJ525" s="18" t="s">
        <v>20</v>
      </c>
      <c r="BK525" s="163">
        <f>ROUND(I525*H525,2)</f>
        <v>0</v>
      </c>
      <c r="BL525" s="18" t="s">
        <v>254</v>
      </c>
      <c r="BM525" s="18" t="s">
        <v>905</v>
      </c>
    </row>
    <row r="526" spans="2:65" s="13" customFormat="1" x14ac:dyDescent="0.3">
      <c r="B526" s="172"/>
      <c r="D526" s="173" t="s">
        <v>170</v>
      </c>
      <c r="F526" s="175" t="s">
        <v>906</v>
      </c>
      <c r="H526" s="176">
        <v>108.917</v>
      </c>
      <c r="L526" s="172"/>
      <c r="M526" s="177"/>
      <c r="N526" s="178"/>
      <c r="O526" s="178"/>
      <c r="P526" s="178"/>
      <c r="Q526" s="178"/>
      <c r="R526" s="178"/>
      <c r="S526" s="178"/>
      <c r="T526" s="179"/>
      <c r="AT526" s="180" t="s">
        <v>170</v>
      </c>
      <c r="AU526" s="180" t="s">
        <v>79</v>
      </c>
      <c r="AV526" s="13" t="s">
        <v>79</v>
      </c>
      <c r="AW526" s="13" t="s">
        <v>4</v>
      </c>
      <c r="AX526" s="13" t="s">
        <v>20</v>
      </c>
      <c r="AY526" s="180" t="s">
        <v>161</v>
      </c>
    </row>
    <row r="527" spans="2:65" s="1" customFormat="1" ht="22.5" customHeight="1" x14ac:dyDescent="0.3">
      <c r="B527" s="152"/>
      <c r="C527" s="153" t="s">
        <v>907</v>
      </c>
      <c r="D527" s="153" t="s">
        <v>163</v>
      </c>
      <c r="E527" s="154" t="s">
        <v>908</v>
      </c>
      <c r="F527" s="155" t="s">
        <v>909</v>
      </c>
      <c r="G527" s="156" t="s">
        <v>237</v>
      </c>
      <c r="H527" s="157">
        <v>72.67</v>
      </c>
      <c r="I527" s="158"/>
      <c r="J527" s="158">
        <f>ROUND(I527*H527,2)</f>
        <v>0</v>
      </c>
      <c r="K527" s="155" t="s">
        <v>167</v>
      </c>
      <c r="L527" s="32"/>
      <c r="M527" s="159" t="s">
        <v>3</v>
      </c>
      <c r="N527" s="160" t="s">
        <v>42</v>
      </c>
      <c r="O527" s="161">
        <v>1.2E-2</v>
      </c>
      <c r="P527" s="161">
        <f>O527*H527</f>
        <v>0.87204000000000004</v>
      </c>
      <c r="Q527" s="161">
        <v>0</v>
      </c>
      <c r="R527" s="161">
        <f>Q527*H527</f>
        <v>0</v>
      </c>
      <c r="S527" s="161">
        <v>0</v>
      </c>
      <c r="T527" s="162">
        <f>S527*H527</f>
        <v>0</v>
      </c>
      <c r="AR527" s="18" t="s">
        <v>254</v>
      </c>
      <c r="AT527" s="18" t="s">
        <v>163</v>
      </c>
      <c r="AU527" s="18" t="s">
        <v>79</v>
      </c>
      <c r="AY527" s="18" t="s">
        <v>161</v>
      </c>
      <c r="BE527" s="163">
        <f>IF(N527="základní",J527,0)</f>
        <v>0</v>
      </c>
      <c r="BF527" s="163">
        <f>IF(N527="snížená",J527,0)</f>
        <v>0</v>
      </c>
      <c r="BG527" s="163">
        <f>IF(N527="zákl. přenesená",J527,0)</f>
        <v>0</v>
      </c>
      <c r="BH527" s="163">
        <f>IF(N527="sníž. přenesená",J527,0)</f>
        <v>0</v>
      </c>
      <c r="BI527" s="163">
        <f>IF(N527="nulová",J527,0)</f>
        <v>0</v>
      </c>
      <c r="BJ527" s="18" t="s">
        <v>20</v>
      </c>
      <c r="BK527" s="163">
        <f>ROUND(I527*H527,2)</f>
        <v>0</v>
      </c>
      <c r="BL527" s="18" t="s">
        <v>254</v>
      </c>
      <c r="BM527" s="18" t="s">
        <v>910</v>
      </c>
    </row>
    <row r="528" spans="2:65" s="13" customFormat="1" x14ac:dyDescent="0.3">
      <c r="B528" s="172"/>
      <c r="D528" s="165" t="s">
        <v>170</v>
      </c>
      <c r="E528" s="180" t="s">
        <v>3</v>
      </c>
      <c r="F528" s="181" t="s">
        <v>489</v>
      </c>
      <c r="H528" s="182">
        <v>60.36</v>
      </c>
      <c r="L528" s="172"/>
      <c r="M528" s="177"/>
      <c r="N528" s="178"/>
      <c r="O528" s="178"/>
      <c r="P528" s="178"/>
      <c r="Q528" s="178"/>
      <c r="R528" s="178"/>
      <c r="S528" s="178"/>
      <c r="T528" s="179"/>
      <c r="AT528" s="180" t="s">
        <v>170</v>
      </c>
      <c r="AU528" s="180" t="s">
        <v>79</v>
      </c>
      <c r="AV528" s="13" t="s">
        <v>79</v>
      </c>
      <c r="AW528" s="13" t="s">
        <v>35</v>
      </c>
      <c r="AX528" s="13" t="s">
        <v>71</v>
      </c>
      <c r="AY528" s="180" t="s">
        <v>161</v>
      </c>
    </row>
    <row r="529" spans="2:65" s="13" customFormat="1" x14ac:dyDescent="0.3">
      <c r="B529" s="172"/>
      <c r="D529" s="173" t="s">
        <v>170</v>
      </c>
      <c r="E529" s="174" t="s">
        <v>3</v>
      </c>
      <c r="F529" s="175" t="s">
        <v>482</v>
      </c>
      <c r="H529" s="176">
        <v>12.31</v>
      </c>
      <c r="L529" s="172"/>
      <c r="M529" s="177"/>
      <c r="N529" s="178"/>
      <c r="O529" s="178"/>
      <c r="P529" s="178"/>
      <c r="Q529" s="178"/>
      <c r="R529" s="178"/>
      <c r="S529" s="178"/>
      <c r="T529" s="179"/>
      <c r="AT529" s="180" t="s">
        <v>170</v>
      </c>
      <c r="AU529" s="180" t="s">
        <v>79</v>
      </c>
      <c r="AV529" s="13" t="s">
        <v>79</v>
      </c>
      <c r="AW529" s="13" t="s">
        <v>35</v>
      </c>
      <c r="AX529" s="13" t="s">
        <v>71</v>
      </c>
      <c r="AY529" s="180" t="s">
        <v>161</v>
      </c>
    </row>
    <row r="530" spans="2:65" s="1" customFormat="1" ht="31.5" customHeight="1" x14ac:dyDescent="0.3">
      <c r="B530" s="152"/>
      <c r="C530" s="153" t="s">
        <v>911</v>
      </c>
      <c r="D530" s="153" t="s">
        <v>163</v>
      </c>
      <c r="E530" s="154" t="s">
        <v>912</v>
      </c>
      <c r="F530" s="155" t="s">
        <v>913</v>
      </c>
      <c r="G530" s="156" t="s">
        <v>237</v>
      </c>
      <c r="H530" s="157">
        <v>19.556000000000001</v>
      </c>
      <c r="I530" s="158"/>
      <c r="J530" s="158">
        <f>ROUND(I530*H530,2)</f>
        <v>0</v>
      </c>
      <c r="K530" s="155" t="s">
        <v>167</v>
      </c>
      <c r="L530" s="32"/>
      <c r="M530" s="159" t="s">
        <v>3</v>
      </c>
      <c r="N530" s="160" t="s">
        <v>42</v>
      </c>
      <c r="O530" s="161">
        <v>1.6E-2</v>
      </c>
      <c r="P530" s="161">
        <f>O530*H530</f>
        <v>0.31289600000000001</v>
      </c>
      <c r="Q530" s="161">
        <v>0</v>
      </c>
      <c r="R530" s="161">
        <f>Q530*H530</f>
        <v>0</v>
      </c>
      <c r="S530" s="161">
        <v>0</v>
      </c>
      <c r="T530" s="162">
        <f>S530*H530</f>
        <v>0</v>
      </c>
      <c r="AR530" s="18" t="s">
        <v>254</v>
      </c>
      <c r="AT530" s="18" t="s">
        <v>163</v>
      </c>
      <c r="AU530" s="18" t="s">
        <v>79</v>
      </c>
      <c r="AY530" s="18" t="s">
        <v>161</v>
      </c>
      <c r="BE530" s="163">
        <f>IF(N530="základní",J530,0)</f>
        <v>0</v>
      </c>
      <c r="BF530" s="163">
        <f>IF(N530="snížená",J530,0)</f>
        <v>0</v>
      </c>
      <c r="BG530" s="163">
        <f>IF(N530="zákl. přenesená",J530,0)</f>
        <v>0</v>
      </c>
      <c r="BH530" s="163">
        <f>IF(N530="sníž. přenesená",J530,0)</f>
        <v>0</v>
      </c>
      <c r="BI530" s="163">
        <f>IF(N530="nulová",J530,0)</f>
        <v>0</v>
      </c>
      <c r="BJ530" s="18" t="s">
        <v>20</v>
      </c>
      <c r="BK530" s="163">
        <f>ROUND(I530*H530,2)</f>
        <v>0</v>
      </c>
      <c r="BL530" s="18" t="s">
        <v>254</v>
      </c>
      <c r="BM530" s="18" t="s">
        <v>914</v>
      </c>
    </row>
    <row r="531" spans="2:65" s="12" customFormat="1" x14ac:dyDescent="0.3">
      <c r="B531" s="164"/>
      <c r="D531" s="165" t="s">
        <v>170</v>
      </c>
      <c r="E531" s="166" t="s">
        <v>3</v>
      </c>
      <c r="F531" s="167" t="s">
        <v>896</v>
      </c>
      <c r="H531" s="168" t="s">
        <v>3</v>
      </c>
      <c r="L531" s="164"/>
      <c r="M531" s="169"/>
      <c r="N531" s="170"/>
      <c r="O531" s="170"/>
      <c r="P531" s="170"/>
      <c r="Q531" s="170"/>
      <c r="R531" s="170"/>
      <c r="S531" s="170"/>
      <c r="T531" s="171"/>
      <c r="AT531" s="168" t="s">
        <v>170</v>
      </c>
      <c r="AU531" s="168" t="s">
        <v>79</v>
      </c>
      <c r="AV531" s="12" t="s">
        <v>20</v>
      </c>
      <c r="AW531" s="12" t="s">
        <v>35</v>
      </c>
      <c r="AX531" s="12" t="s">
        <v>71</v>
      </c>
      <c r="AY531" s="168" t="s">
        <v>161</v>
      </c>
    </row>
    <row r="532" spans="2:65" s="13" customFormat="1" x14ac:dyDescent="0.3">
      <c r="B532" s="172"/>
      <c r="D532" s="165" t="s">
        <v>170</v>
      </c>
      <c r="E532" s="180" t="s">
        <v>3</v>
      </c>
      <c r="F532" s="181" t="s">
        <v>915</v>
      </c>
      <c r="H532" s="182">
        <v>14.356</v>
      </c>
      <c r="L532" s="172"/>
      <c r="M532" s="177"/>
      <c r="N532" s="178"/>
      <c r="O532" s="178"/>
      <c r="P532" s="178"/>
      <c r="Q532" s="178"/>
      <c r="R532" s="178"/>
      <c r="S532" s="178"/>
      <c r="T532" s="179"/>
      <c r="AT532" s="180" t="s">
        <v>170</v>
      </c>
      <c r="AU532" s="180" t="s">
        <v>79</v>
      </c>
      <c r="AV532" s="13" t="s">
        <v>79</v>
      </c>
      <c r="AW532" s="13" t="s">
        <v>35</v>
      </c>
      <c r="AX532" s="13" t="s">
        <v>71</v>
      </c>
      <c r="AY532" s="180" t="s">
        <v>161</v>
      </c>
    </row>
    <row r="533" spans="2:65" s="12" customFormat="1" x14ac:dyDescent="0.3">
      <c r="B533" s="164"/>
      <c r="D533" s="165" t="s">
        <v>170</v>
      </c>
      <c r="E533" s="166" t="s">
        <v>3</v>
      </c>
      <c r="F533" s="167" t="s">
        <v>898</v>
      </c>
      <c r="H533" s="168" t="s">
        <v>3</v>
      </c>
      <c r="L533" s="164"/>
      <c r="M533" s="169"/>
      <c r="N533" s="170"/>
      <c r="O533" s="170"/>
      <c r="P533" s="170"/>
      <c r="Q533" s="170"/>
      <c r="R533" s="170"/>
      <c r="S533" s="170"/>
      <c r="T533" s="171"/>
      <c r="AT533" s="168" t="s">
        <v>170</v>
      </c>
      <c r="AU533" s="168" t="s">
        <v>79</v>
      </c>
      <c r="AV533" s="12" t="s">
        <v>20</v>
      </c>
      <c r="AW533" s="12" t="s">
        <v>35</v>
      </c>
      <c r="AX533" s="12" t="s">
        <v>71</v>
      </c>
      <c r="AY533" s="168" t="s">
        <v>161</v>
      </c>
    </row>
    <row r="534" spans="2:65" s="13" customFormat="1" x14ac:dyDescent="0.3">
      <c r="B534" s="172"/>
      <c r="D534" s="173" t="s">
        <v>170</v>
      </c>
      <c r="E534" s="174" t="s">
        <v>3</v>
      </c>
      <c r="F534" s="175" t="s">
        <v>916</v>
      </c>
      <c r="H534" s="176">
        <v>5.2</v>
      </c>
      <c r="L534" s="172"/>
      <c r="M534" s="177"/>
      <c r="N534" s="178"/>
      <c r="O534" s="178"/>
      <c r="P534" s="178"/>
      <c r="Q534" s="178"/>
      <c r="R534" s="178"/>
      <c r="S534" s="178"/>
      <c r="T534" s="179"/>
      <c r="AT534" s="180" t="s">
        <v>170</v>
      </c>
      <c r="AU534" s="180" t="s">
        <v>79</v>
      </c>
      <c r="AV534" s="13" t="s">
        <v>79</v>
      </c>
      <c r="AW534" s="13" t="s">
        <v>35</v>
      </c>
      <c r="AX534" s="13" t="s">
        <v>71</v>
      </c>
      <c r="AY534" s="180" t="s">
        <v>161</v>
      </c>
    </row>
    <row r="535" spans="2:65" s="1" customFormat="1" ht="31.5" customHeight="1" x14ac:dyDescent="0.3">
      <c r="B535" s="152"/>
      <c r="C535" s="183" t="s">
        <v>917</v>
      </c>
      <c r="D535" s="183" t="s">
        <v>228</v>
      </c>
      <c r="E535" s="184" t="s">
        <v>918</v>
      </c>
      <c r="F535" s="185" t="s">
        <v>919</v>
      </c>
      <c r="G535" s="186" t="s">
        <v>237</v>
      </c>
      <c r="H535" s="187">
        <v>106.06</v>
      </c>
      <c r="I535" s="188"/>
      <c r="J535" s="188">
        <f>ROUND(I535*H535,2)</f>
        <v>0</v>
      </c>
      <c r="K535" s="185" t="s">
        <v>167</v>
      </c>
      <c r="L535" s="189"/>
      <c r="M535" s="190" t="s">
        <v>3</v>
      </c>
      <c r="N535" s="191" t="s">
        <v>42</v>
      </c>
      <c r="O535" s="161">
        <v>0</v>
      </c>
      <c r="P535" s="161">
        <f>O535*H535</f>
        <v>0</v>
      </c>
      <c r="Q535" s="161">
        <v>0</v>
      </c>
      <c r="R535" s="161">
        <f>Q535*H535</f>
        <v>0</v>
      </c>
      <c r="S535" s="161">
        <v>0</v>
      </c>
      <c r="T535" s="162">
        <f>S535*H535</f>
        <v>0</v>
      </c>
      <c r="AR535" s="18" t="s">
        <v>340</v>
      </c>
      <c r="AT535" s="18" t="s">
        <v>228</v>
      </c>
      <c r="AU535" s="18" t="s">
        <v>79</v>
      </c>
      <c r="AY535" s="18" t="s">
        <v>161</v>
      </c>
      <c r="BE535" s="163">
        <f>IF(N535="základní",J535,0)</f>
        <v>0</v>
      </c>
      <c r="BF535" s="163">
        <f>IF(N535="snížená",J535,0)</f>
        <v>0</v>
      </c>
      <c r="BG535" s="163">
        <f>IF(N535="zákl. přenesená",J535,0)</f>
        <v>0</v>
      </c>
      <c r="BH535" s="163">
        <f>IF(N535="sníž. přenesená",J535,0)</f>
        <v>0</v>
      </c>
      <c r="BI535" s="163">
        <f>IF(N535="nulová",J535,0)</f>
        <v>0</v>
      </c>
      <c r="BJ535" s="18" t="s">
        <v>20</v>
      </c>
      <c r="BK535" s="163">
        <f>ROUND(I535*H535,2)</f>
        <v>0</v>
      </c>
      <c r="BL535" s="18" t="s">
        <v>254</v>
      </c>
      <c r="BM535" s="18" t="s">
        <v>920</v>
      </c>
    </row>
    <row r="536" spans="2:65" s="13" customFormat="1" x14ac:dyDescent="0.3">
      <c r="B536" s="172"/>
      <c r="D536" s="173" t="s">
        <v>170</v>
      </c>
      <c r="F536" s="175" t="s">
        <v>921</v>
      </c>
      <c r="H536" s="176">
        <v>106.06</v>
      </c>
      <c r="L536" s="172"/>
      <c r="M536" s="177"/>
      <c r="N536" s="178"/>
      <c r="O536" s="178"/>
      <c r="P536" s="178"/>
      <c r="Q536" s="178"/>
      <c r="R536" s="178"/>
      <c r="S536" s="178"/>
      <c r="T536" s="179"/>
      <c r="AT536" s="180" t="s">
        <v>170</v>
      </c>
      <c r="AU536" s="180" t="s">
        <v>79</v>
      </c>
      <c r="AV536" s="13" t="s">
        <v>79</v>
      </c>
      <c r="AW536" s="13" t="s">
        <v>4</v>
      </c>
      <c r="AX536" s="13" t="s">
        <v>20</v>
      </c>
      <c r="AY536" s="180" t="s">
        <v>161</v>
      </c>
    </row>
    <row r="537" spans="2:65" s="1" customFormat="1" ht="31.5" customHeight="1" x14ac:dyDescent="0.3">
      <c r="B537" s="152"/>
      <c r="C537" s="153" t="s">
        <v>922</v>
      </c>
      <c r="D537" s="153" t="s">
        <v>163</v>
      </c>
      <c r="E537" s="154" t="s">
        <v>923</v>
      </c>
      <c r="F537" s="155" t="s">
        <v>924</v>
      </c>
      <c r="G537" s="156" t="s">
        <v>237</v>
      </c>
      <c r="H537" s="157">
        <v>148.63300000000001</v>
      </c>
      <c r="I537" s="158"/>
      <c r="J537" s="158">
        <f>ROUND(I537*H537,2)</f>
        <v>0</v>
      </c>
      <c r="K537" s="155" t="s">
        <v>266</v>
      </c>
      <c r="L537" s="32"/>
      <c r="M537" s="159" t="s">
        <v>3</v>
      </c>
      <c r="N537" s="160" t="s">
        <v>42</v>
      </c>
      <c r="O537" s="161">
        <v>0.104</v>
      </c>
      <c r="P537" s="161">
        <f>O537*H537</f>
        <v>15.457832</v>
      </c>
      <c r="Q537" s="161">
        <v>0</v>
      </c>
      <c r="R537" s="161">
        <f>Q537*H537</f>
        <v>0</v>
      </c>
      <c r="S537" s="161">
        <v>0</v>
      </c>
      <c r="T537" s="162">
        <f>S537*H537</f>
        <v>0</v>
      </c>
      <c r="AR537" s="18" t="s">
        <v>254</v>
      </c>
      <c r="AT537" s="18" t="s">
        <v>163</v>
      </c>
      <c r="AU537" s="18" t="s">
        <v>79</v>
      </c>
      <c r="AY537" s="18" t="s">
        <v>161</v>
      </c>
      <c r="BE537" s="163">
        <f>IF(N537="základní",J537,0)</f>
        <v>0</v>
      </c>
      <c r="BF537" s="163">
        <f>IF(N537="snížená",J537,0)</f>
        <v>0</v>
      </c>
      <c r="BG537" s="163">
        <f>IF(N537="zákl. přenesená",J537,0)</f>
        <v>0</v>
      </c>
      <c r="BH537" s="163">
        <f>IF(N537="sníž. přenesená",J537,0)</f>
        <v>0</v>
      </c>
      <c r="BI537" s="163">
        <f>IF(N537="nulová",J537,0)</f>
        <v>0</v>
      </c>
      <c r="BJ537" s="18" t="s">
        <v>20</v>
      </c>
      <c r="BK537" s="163">
        <f>ROUND(I537*H537,2)</f>
        <v>0</v>
      </c>
      <c r="BL537" s="18" t="s">
        <v>254</v>
      </c>
      <c r="BM537" s="18" t="s">
        <v>925</v>
      </c>
    </row>
    <row r="538" spans="2:65" s="13" customFormat="1" x14ac:dyDescent="0.3">
      <c r="B538" s="172"/>
      <c r="D538" s="165" t="s">
        <v>170</v>
      </c>
      <c r="E538" s="180" t="s">
        <v>3</v>
      </c>
      <c r="F538" s="181" t="s">
        <v>926</v>
      </c>
      <c r="H538" s="182">
        <v>106.21599999999999</v>
      </c>
      <c r="L538" s="172"/>
      <c r="M538" s="177"/>
      <c r="N538" s="178"/>
      <c r="O538" s="178"/>
      <c r="P538" s="178"/>
      <c r="Q538" s="178"/>
      <c r="R538" s="178"/>
      <c r="S538" s="178"/>
      <c r="T538" s="179"/>
      <c r="AT538" s="180" t="s">
        <v>170</v>
      </c>
      <c r="AU538" s="180" t="s">
        <v>79</v>
      </c>
      <c r="AV538" s="13" t="s">
        <v>79</v>
      </c>
      <c r="AW538" s="13" t="s">
        <v>35</v>
      </c>
      <c r="AX538" s="13" t="s">
        <v>71</v>
      </c>
      <c r="AY538" s="180" t="s">
        <v>161</v>
      </c>
    </row>
    <row r="539" spans="2:65" s="13" customFormat="1" x14ac:dyDescent="0.3">
      <c r="B539" s="172"/>
      <c r="D539" s="165" t="s">
        <v>170</v>
      </c>
      <c r="E539" s="180" t="s">
        <v>3</v>
      </c>
      <c r="F539" s="181" t="s">
        <v>927</v>
      </c>
      <c r="H539" s="182">
        <v>41.606999999999999</v>
      </c>
      <c r="L539" s="172"/>
      <c r="M539" s="177"/>
      <c r="N539" s="178"/>
      <c r="O539" s="178"/>
      <c r="P539" s="178"/>
      <c r="Q539" s="178"/>
      <c r="R539" s="178"/>
      <c r="S539" s="178"/>
      <c r="T539" s="179"/>
      <c r="AT539" s="180" t="s">
        <v>170</v>
      </c>
      <c r="AU539" s="180" t="s">
        <v>79</v>
      </c>
      <c r="AV539" s="13" t="s">
        <v>79</v>
      </c>
      <c r="AW539" s="13" t="s">
        <v>35</v>
      </c>
      <c r="AX539" s="13" t="s">
        <v>71</v>
      </c>
      <c r="AY539" s="180" t="s">
        <v>161</v>
      </c>
    </row>
    <row r="540" spans="2:65" s="12" customFormat="1" x14ac:dyDescent="0.3">
      <c r="B540" s="164"/>
      <c r="D540" s="165" t="s">
        <v>170</v>
      </c>
      <c r="E540" s="166" t="s">
        <v>3</v>
      </c>
      <c r="F540" s="167" t="s">
        <v>346</v>
      </c>
      <c r="H540" s="168" t="s">
        <v>3</v>
      </c>
      <c r="L540" s="164"/>
      <c r="M540" s="169"/>
      <c r="N540" s="170"/>
      <c r="O540" s="170"/>
      <c r="P540" s="170"/>
      <c r="Q540" s="170"/>
      <c r="R540" s="170"/>
      <c r="S540" s="170"/>
      <c r="T540" s="171"/>
      <c r="AT540" s="168" t="s">
        <v>170</v>
      </c>
      <c r="AU540" s="168" t="s">
        <v>79</v>
      </c>
      <c r="AV540" s="12" t="s">
        <v>20</v>
      </c>
      <c r="AW540" s="12" t="s">
        <v>35</v>
      </c>
      <c r="AX540" s="12" t="s">
        <v>71</v>
      </c>
      <c r="AY540" s="168" t="s">
        <v>161</v>
      </c>
    </row>
    <row r="541" spans="2:65" s="13" customFormat="1" x14ac:dyDescent="0.3">
      <c r="B541" s="172"/>
      <c r="D541" s="173" t="s">
        <v>170</v>
      </c>
      <c r="E541" s="174" t="s">
        <v>3</v>
      </c>
      <c r="F541" s="175" t="s">
        <v>290</v>
      </c>
      <c r="H541" s="176">
        <v>0.81</v>
      </c>
      <c r="L541" s="172"/>
      <c r="M541" s="177"/>
      <c r="N541" s="178"/>
      <c r="O541" s="178"/>
      <c r="P541" s="178"/>
      <c r="Q541" s="178"/>
      <c r="R541" s="178"/>
      <c r="S541" s="178"/>
      <c r="T541" s="179"/>
      <c r="AT541" s="180" t="s">
        <v>170</v>
      </c>
      <c r="AU541" s="180" t="s">
        <v>79</v>
      </c>
      <c r="AV541" s="13" t="s">
        <v>79</v>
      </c>
      <c r="AW541" s="13" t="s">
        <v>35</v>
      </c>
      <c r="AX541" s="13" t="s">
        <v>71</v>
      </c>
      <c r="AY541" s="180" t="s">
        <v>161</v>
      </c>
    </row>
    <row r="542" spans="2:65" s="1" customFormat="1" ht="22.5" customHeight="1" x14ac:dyDescent="0.3">
      <c r="B542" s="152"/>
      <c r="C542" s="153" t="s">
        <v>928</v>
      </c>
      <c r="D542" s="153" t="s">
        <v>163</v>
      </c>
      <c r="E542" s="154" t="s">
        <v>929</v>
      </c>
      <c r="F542" s="155" t="s">
        <v>930</v>
      </c>
      <c r="G542" s="156" t="s">
        <v>237</v>
      </c>
      <c r="H542" s="157">
        <v>0.81</v>
      </c>
      <c r="I542" s="158"/>
      <c r="J542" s="158">
        <f>ROUND(I542*H542,2)</f>
        <v>0</v>
      </c>
      <c r="K542" s="155" t="s">
        <v>167</v>
      </c>
      <c r="L542" s="32"/>
      <c r="M542" s="159" t="s">
        <v>3</v>
      </c>
      <c r="N542" s="160" t="s">
        <v>42</v>
      </c>
      <c r="O542" s="161">
        <v>0.104</v>
      </c>
      <c r="P542" s="161">
        <f>O542*H542</f>
        <v>8.4239999999999995E-2</v>
      </c>
      <c r="Q542" s="161">
        <v>2.5999999999999998E-4</v>
      </c>
      <c r="R542" s="161">
        <f>Q542*H542</f>
        <v>2.106E-4</v>
      </c>
      <c r="S542" s="161">
        <v>0</v>
      </c>
      <c r="T542" s="162">
        <f>S542*H542</f>
        <v>0</v>
      </c>
      <c r="AR542" s="18" t="s">
        <v>254</v>
      </c>
      <c r="AT542" s="18" t="s">
        <v>163</v>
      </c>
      <c r="AU542" s="18" t="s">
        <v>79</v>
      </c>
      <c r="AY542" s="18" t="s">
        <v>161</v>
      </c>
      <c r="BE542" s="163">
        <f>IF(N542="základní",J542,0)</f>
        <v>0</v>
      </c>
      <c r="BF542" s="163">
        <f>IF(N542="snížená",J542,0)</f>
        <v>0</v>
      </c>
      <c r="BG542" s="163">
        <f>IF(N542="zákl. přenesená",J542,0)</f>
        <v>0</v>
      </c>
      <c r="BH542" s="163">
        <f>IF(N542="sníž. přenesená",J542,0)</f>
        <v>0</v>
      </c>
      <c r="BI542" s="163">
        <f>IF(N542="nulová",J542,0)</f>
        <v>0</v>
      </c>
      <c r="BJ542" s="18" t="s">
        <v>20</v>
      </c>
      <c r="BK542" s="163">
        <f>ROUND(I542*H542,2)</f>
        <v>0</v>
      </c>
      <c r="BL542" s="18" t="s">
        <v>254</v>
      </c>
      <c r="BM542" s="18" t="s">
        <v>931</v>
      </c>
    </row>
    <row r="543" spans="2:65" s="12" customFormat="1" x14ac:dyDescent="0.3">
      <c r="B543" s="164"/>
      <c r="D543" s="165" t="s">
        <v>170</v>
      </c>
      <c r="E543" s="166" t="s">
        <v>3</v>
      </c>
      <c r="F543" s="167" t="s">
        <v>346</v>
      </c>
      <c r="H543" s="168" t="s">
        <v>3</v>
      </c>
      <c r="L543" s="164"/>
      <c r="M543" s="169"/>
      <c r="N543" s="170"/>
      <c r="O543" s="170"/>
      <c r="P543" s="170"/>
      <c r="Q543" s="170"/>
      <c r="R543" s="170"/>
      <c r="S543" s="170"/>
      <c r="T543" s="171"/>
      <c r="AT543" s="168" t="s">
        <v>170</v>
      </c>
      <c r="AU543" s="168" t="s">
        <v>79</v>
      </c>
      <c r="AV543" s="12" t="s">
        <v>20</v>
      </c>
      <c r="AW543" s="12" t="s">
        <v>35</v>
      </c>
      <c r="AX543" s="12" t="s">
        <v>71</v>
      </c>
      <c r="AY543" s="168" t="s">
        <v>161</v>
      </c>
    </row>
    <row r="544" spans="2:65" s="13" customFormat="1" x14ac:dyDescent="0.3">
      <c r="B544" s="172"/>
      <c r="D544" s="165" t="s">
        <v>170</v>
      </c>
      <c r="E544" s="180" t="s">
        <v>3</v>
      </c>
      <c r="F544" s="181" t="s">
        <v>290</v>
      </c>
      <c r="H544" s="182">
        <v>0.81</v>
      </c>
      <c r="L544" s="172"/>
      <c r="M544" s="195"/>
      <c r="N544" s="196"/>
      <c r="O544" s="196"/>
      <c r="P544" s="196"/>
      <c r="Q544" s="196"/>
      <c r="R544" s="196"/>
      <c r="S544" s="196"/>
      <c r="T544" s="197"/>
      <c r="AT544" s="180" t="s">
        <v>170</v>
      </c>
      <c r="AU544" s="180" t="s">
        <v>79</v>
      </c>
      <c r="AV544" s="13" t="s">
        <v>79</v>
      </c>
      <c r="AW544" s="13" t="s">
        <v>35</v>
      </c>
      <c r="AX544" s="13" t="s">
        <v>20</v>
      </c>
      <c r="AY544" s="180" t="s">
        <v>161</v>
      </c>
    </row>
    <row r="545" spans="2:12" s="1" customFormat="1" ht="6.95" customHeight="1" x14ac:dyDescent="0.3">
      <c r="B545" s="47"/>
      <c r="C545" s="48"/>
      <c r="D545" s="48"/>
      <c r="E545" s="48"/>
      <c r="F545" s="48"/>
      <c r="G545" s="48"/>
      <c r="H545" s="48"/>
      <c r="I545" s="48"/>
      <c r="J545" s="48"/>
      <c r="K545" s="48"/>
      <c r="L545" s="32"/>
    </row>
  </sheetData>
  <autoFilter ref="C109:K109"/>
  <mergeCells count="12">
    <mergeCell ref="E100:H100"/>
    <mergeCell ref="E102:H102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98:H98"/>
  </mergeCells>
  <hyperlinks>
    <hyperlink ref="F1:G1" location="C2" tooltip="Krycí list soupisu" display="1) Krycí list soupisu"/>
    <hyperlink ref="G1:H1" location="C58" tooltip="Rekapitulace" display="2) Rekapitulace"/>
    <hyperlink ref="J1" location="C10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6"/>
  <sheetViews>
    <sheetView showGridLines="0" workbookViewId="0">
      <pane ySplit="1" topLeftCell="A106" activePane="bottomLeft" state="frozen"/>
      <selection pane="bottomLeft" activeCell="H118" sqref="H11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1848</v>
      </c>
      <c r="G1" s="344" t="s">
        <v>1849</v>
      </c>
      <c r="H1" s="344"/>
      <c r="I1" s="223"/>
      <c r="J1" s="221" t="s">
        <v>1850</v>
      </c>
      <c r="K1" s="224" t="s">
        <v>106</v>
      </c>
      <c r="L1" s="221" t="s">
        <v>1851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08" t="s">
        <v>6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86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1"/>
      <c r="AT3" s="18" t="s">
        <v>79</v>
      </c>
    </row>
    <row r="4" spans="1:70" ht="36.950000000000003" customHeight="1" x14ac:dyDescent="0.3">
      <c r="B4" s="22"/>
      <c r="C4" s="23"/>
      <c r="D4" s="24" t="s">
        <v>107</v>
      </c>
      <c r="E4" s="23"/>
      <c r="F4" s="23"/>
      <c r="G4" s="23"/>
      <c r="H4" s="23"/>
      <c r="I4" s="23"/>
      <c r="J4" s="23"/>
      <c r="K4" s="25"/>
      <c r="M4" s="26" t="s">
        <v>11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5"/>
    </row>
    <row r="6" spans="1:70" ht="15" x14ac:dyDescent="0.3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25"/>
    </row>
    <row r="7" spans="1:70" ht="22.5" customHeight="1" x14ac:dyDescent="0.3">
      <c r="B7" s="22"/>
      <c r="C7" s="23"/>
      <c r="D7" s="23"/>
      <c r="E7" s="345" t="str">
        <f>'Rekapitulace stavby'!K6</f>
        <v>SOUP Jílové - dílna kuchyň</v>
      </c>
      <c r="F7" s="338"/>
      <c r="G7" s="338"/>
      <c r="H7" s="338"/>
      <c r="I7" s="23"/>
      <c r="J7" s="23"/>
      <c r="K7" s="25"/>
    </row>
    <row r="8" spans="1:70" ht="15" x14ac:dyDescent="0.3">
      <c r="B8" s="22"/>
      <c r="C8" s="23"/>
      <c r="D8" s="30" t="s">
        <v>108</v>
      </c>
      <c r="E8" s="23"/>
      <c r="F8" s="23"/>
      <c r="G8" s="23"/>
      <c r="H8" s="23"/>
      <c r="I8" s="23"/>
      <c r="J8" s="23"/>
      <c r="K8" s="25"/>
    </row>
    <row r="9" spans="1:70" s="1" customFormat="1" ht="22.5" customHeight="1" x14ac:dyDescent="0.3">
      <c r="B9" s="32"/>
      <c r="C9" s="33"/>
      <c r="D9" s="33"/>
      <c r="E9" s="345" t="s">
        <v>109</v>
      </c>
      <c r="F9" s="325"/>
      <c r="G9" s="325"/>
      <c r="H9" s="325"/>
      <c r="I9" s="33"/>
      <c r="J9" s="33"/>
      <c r="K9" s="36"/>
    </row>
    <row r="10" spans="1:70" s="1" customFormat="1" ht="15" x14ac:dyDescent="0.3">
      <c r="B10" s="32"/>
      <c r="C10" s="33"/>
      <c r="D10" s="30" t="s">
        <v>110</v>
      </c>
      <c r="E10" s="33"/>
      <c r="F10" s="33"/>
      <c r="G10" s="33"/>
      <c r="H10" s="33"/>
      <c r="I10" s="33"/>
      <c r="J10" s="33"/>
      <c r="K10" s="36"/>
    </row>
    <row r="11" spans="1:70" s="1" customFormat="1" ht="36.950000000000003" customHeight="1" x14ac:dyDescent="0.3">
      <c r="B11" s="32"/>
      <c r="C11" s="33"/>
      <c r="D11" s="33"/>
      <c r="E11" s="346" t="s">
        <v>932</v>
      </c>
      <c r="F11" s="325"/>
      <c r="G11" s="325"/>
      <c r="H11" s="325"/>
      <c r="I11" s="33"/>
      <c r="J11" s="33"/>
      <c r="K11" s="36"/>
    </row>
    <row r="12" spans="1:70" s="1" customForma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6"/>
    </row>
    <row r="13" spans="1:70" s="1" customFormat="1" ht="14.45" customHeight="1" x14ac:dyDescent="0.3">
      <c r="B13" s="32"/>
      <c r="C13" s="33"/>
      <c r="D13" s="30" t="s">
        <v>18</v>
      </c>
      <c r="E13" s="33"/>
      <c r="F13" s="28" t="s">
        <v>3</v>
      </c>
      <c r="G13" s="33"/>
      <c r="H13" s="33"/>
      <c r="I13" s="30" t="s">
        <v>19</v>
      </c>
      <c r="J13" s="28" t="s">
        <v>3</v>
      </c>
      <c r="K13" s="36"/>
    </row>
    <row r="14" spans="1:70" s="1" customFormat="1" ht="14.45" customHeight="1" x14ac:dyDescent="0.3">
      <c r="B14" s="32"/>
      <c r="C14" s="33"/>
      <c r="D14" s="30" t="s">
        <v>21</v>
      </c>
      <c r="E14" s="33"/>
      <c r="F14" s="28" t="s">
        <v>22</v>
      </c>
      <c r="G14" s="33"/>
      <c r="H14" s="33"/>
      <c r="I14" s="30" t="s">
        <v>23</v>
      </c>
      <c r="J14" s="97" t="str">
        <f>'Rekapitulace stavby'!AN8</f>
        <v>5. 9. 2016</v>
      </c>
      <c r="K14" s="36"/>
    </row>
    <row r="15" spans="1:70" s="1" customFormat="1" ht="10.9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6"/>
    </row>
    <row r="16" spans="1:70" s="1" customFormat="1" ht="14.45" customHeight="1" x14ac:dyDescent="0.3">
      <c r="B16" s="32"/>
      <c r="C16" s="33"/>
      <c r="D16" s="30" t="s">
        <v>27</v>
      </c>
      <c r="E16" s="33"/>
      <c r="F16" s="33"/>
      <c r="G16" s="33"/>
      <c r="H16" s="33"/>
      <c r="I16" s="30" t="s">
        <v>28</v>
      </c>
      <c r="J16" s="28" t="s">
        <v>3</v>
      </c>
      <c r="K16" s="36"/>
    </row>
    <row r="17" spans="2:11" s="1" customFormat="1" ht="18" customHeight="1" x14ac:dyDescent="0.3">
      <c r="B17" s="32"/>
      <c r="C17" s="33"/>
      <c r="D17" s="33"/>
      <c r="E17" s="28" t="s">
        <v>29</v>
      </c>
      <c r="F17" s="33"/>
      <c r="G17" s="33"/>
      <c r="H17" s="33"/>
      <c r="I17" s="30" t="s">
        <v>30</v>
      </c>
      <c r="J17" s="28" t="s">
        <v>3</v>
      </c>
      <c r="K17" s="36"/>
    </row>
    <row r="18" spans="2:11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6"/>
    </row>
    <row r="19" spans="2:11" s="1" customFormat="1" ht="14.45" customHeight="1" x14ac:dyDescent="0.3">
      <c r="B19" s="32"/>
      <c r="C19" s="33"/>
      <c r="D19" s="30" t="s">
        <v>31</v>
      </c>
      <c r="E19" s="33"/>
      <c r="F19" s="33"/>
      <c r="G19" s="33"/>
      <c r="H19" s="33"/>
      <c r="I19" s="30" t="s">
        <v>28</v>
      </c>
      <c r="J19" s="28" t="str">
        <f>IF('Rekapitulace stavby'!AN13="Vyplň údaj","",IF('Rekapitulace stavby'!AN13="","",'Rekapitulace stavby'!AN13))</f>
        <v/>
      </c>
      <c r="K19" s="36"/>
    </row>
    <row r="20" spans="2:11" s="1" customFormat="1" ht="18" customHeight="1" x14ac:dyDescent="0.3">
      <c r="B20" s="32"/>
      <c r="C20" s="33"/>
      <c r="D20" s="33"/>
      <c r="E20" s="28" t="str">
        <f>IF('Rekapitulace stavby'!E14="Vyplň údaj","",IF('Rekapitulace stavby'!E14="","",'Rekapitulace stavby'!E14))</f>
        <v xml:space="preserve"> </v>
      </c>
      <c r="F20" s="33"/>
      <c r="G20" s="33"/>
      <c r="H20" s="33"/>
      <c r="I20" s="30" t="s">
        <v>30</v>
      </c>
      <c r="J20" s="28" t="str">
        <f>IF('Rekapitulace stavby'!AN14="Vyplň údaj","",IF('Rekapitulace stavby'!AN14="","",'Rekapitulace stavby'!AN14))</f>
        <v/>
      </c>
      <c r="K20" s="36"/>
    </row>
    <row r="21" spans="2:11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6"/>
    </row>
    <row r="22" spans="2:11" s="1" customFormat="1" ht="14.45" customHeight="1" x14ac:dyDescent="0.3">
      <c r="B22" s="32"/>
      <c r="C22" s="33"/>
      <c r="D22" s="30" t="s">
        <v>33</v>
      </c>
      <c r="E22" s="33"/>
      <c r="F22" s="33"/>
      <c r="G22" s="33"/>
      <c r="H22" s="33"/>
      <c r="I22" s="30" t="s">
        <v>28</v>
      </c>
      <c r="J22" s="28" t="s">
        <v>3</v>
      </c>
      <c r="K22" s="36"/>
    </row>
    <row r="23" spans="2:11" s="1" customFormat="1" ht="18" customHeight="1" x14ac:dyDescent="0.3">
      <c r="B23" s="32"/>
      <c r="C23" s="33"/>
      <c r="D23" s="33"/>
      <c r="E23" s="28" t="s">
        <v>34</v>
      </c>
      <c r="F23" s="33"/>
      <c r="G23" s="33"/>
      <c r="H23" s="33"/>
      <c r="I23" s="30" t="s">
        <v>30</v>
      </c>
      <c r="J23" s="28" t="s">
        <v>3</v>
      </c>
      <c r="K23" s="36"/>
    </row>
    <row r="24" spans="2:11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6"/>
    </row>
    <row r="25" spans="2:11" s="1" customFormat="1" ht="14.45" customHeight="1" x14ac:dyDescent="0.3">
      <c r="B25" s="32"/>
      <c r="C25" s="33"/>
      <c r="D25" s="30" t="s">
        <v>36</v>
      </c>
      <c r="E25" s="33"/>
      <c r="F25" s="33"/>
      <c r="G25" s="33"/>
      <c r="H25" s="33"/>
      <c r="I25" s="33"/>
      <c r="J25" s="33"/>
      <c r="K25" s="36"/>
    </row>
    <row r="26" spans="2:11" s="7" customFormat="1" ht="22.5" customHeight="1" x14ac:dyDescent="0.3">
      <c r="B26" s="98"/>
      <c r="C26" s="99"/>
      <c r="D26" s="99"/>
      <c r="E26" s="340" t="s">
        <v>3</v>
      </c>
      <c r="F26" s="348"/>
      <c r="G26" s="348"/>
      <c r="H26" s="348"/>
      <c r="I26" s="99"/>
      <c r="J26" s="99"/>
      <c r="K26" s="100"/>
    </row>
    <row r="27" spans="2:11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6"/>
    </row>
    <row r="28" spans="2:11" s="1" customFormat="1" ht="6.95" customHeight="1" x14ac:dyDescent="0.3">
      <c r="B28" s="32"/>
      <c r="C28" s="33"/>
      <c r="D28" s="59"/>
      <c r="E28" s="59"/>
      <c r="F28" s="59"/>
      <c r="G28" s="59"/>
      <c r="H28" s="59"/>
      <c r="I28" s="59"/>
      <c r="J28" s="59"/>
      <c r="K28" s="101"/>
    </row>
    <row r="29" spans="2:11" s="1" customFormat="1" ht="25.35" customHeight="1" x14ac:dyDescent="0.3">
      <c r="B29" s="32"/>
      <c r="C29" s="33"/>
      <c r="D29" s="102" t="s">
        <v>37</v>
      </c>
      <c r="E29" s="33"/>
      <c r="F29" s="33"/>
      <c r="G29" s="33"/>
      <c r="H29" s="33"/>
      <c r="I29" s="33"/>
      <c r="J29" s="103">
        <f>ROUND(J86,2)</f>
        <v>0</v>
      </c>
      <c r="K29" s="36"/>
    </row>
    <row r="30" spans="2:11" s="1" customFormat="1" ht="6.95" customHeight="1" x14ac:dyDescent="0.3">
      <c r="B30" s="32"/>
      <c r="C30" s="33"/>
      <c r="D30" s="59"/>
      <c r="E30" s="59"/>
      <c r="F30" s="59"/>
      <c r="G30" s="59"/>
      <c r="H30" s="59"/>
      <c r="I30" s="59"/>
      <c r="J30" s="59"/>
      <c r="K30" s="101"/>
    </row>
    <row r="31" spans="2:11" s="1" customFormat="1" ht="14.45" customHeight="1" x14ac:dyDescent="0.3">
      <c r="B31" s="32"/>
      <c r="C31" s="33"/>
      <c r="D31" s="33"/>
      <c r="E31" s="33"/>
      <c r="F31" s="37" t="s">
        <v>39</v>
      </c>
      <c r="G31" s="33"/>
      <c r="H31" s="33"/>
      <c r="I31" s="37" t="s">
        <v>38</v>
      </c>
      <c r="J31" s="37" t="s">
        <v>40</v>
      </c>
      <c r="K31" s="36"/>
    </row>
    <row r="32" spans="2:11" s="1" customFormat="1" ht="14.45" customHeight="1" x14ac:dyDescent="0.3">
      <c r="B32" s="32"/>
      <c r="C32" s="33"/>
      <c r="D32" s="40" t="s">
        <v>41</v>
      </c>
      <c r="E32" s="40" t="s">
        <v>42</v>
      </c>
      <c r="F32" s="104">
        <f>ROUND(SUM(BE86:BE115), 2)</f>
        <v>0</v>
      </c>
      <c r="G32" s="33"/>
      <c r="H32" s="33"/>
      <c r="I32" s="105">
        <v>0.21</v>
      </c>
      <c r="J32" s="104">
        <f>ROUND(ROUND((SUM(BE86:BE115)), 2)*I32, 2)</f>
        <v>0</v>
      </c>
      <c r="K32" s="36"/>
    </row>
    <row r="33" spans="2:11" s="1" customFormat="1" ht="14.45" customHeight="1" x14ac:dyDescent="0.3">
      <c r="B33" s="32"/>
      <c r="C33" s="33"/>
      <c r="D33" s="33"/>
      <c r="E33" s="40" t="s">
        <v>43</v>
      </c>
      <c r="F33" s="104">
        <f>ROUND(SUM(BF86:BF115), 2)</f>
        <v>0</v>
      </c>
      <c r="G33" s="33"/>
      <c r="H33" s="33"/>
      <c r="I33" s="105">
        <v>0.15</v>
      </c>
      <c r="J33" s="104">
        <f>ROUND(ROUND((SUM(BF86:BF115)), 2)*I33, 2)</f>
        <v>0</v>
      </c>
      <c r="K33" s="36"/>
    </row>
    <row r="34" spans="2:11" s="1" customFormat="1" ht="14.45" hidden="1" customHeight="1" x14ac:dyDescent="0.3">
      <c r="B34" s="32"/>
      <c r="C34" s="33"/>
      <c r="D34" s="33"/>
      <c r="E34" s="40" t="s">
        <v>44</v>
      </c>
      <c r="F34" s="104">
        <f>ROUND(SUM(BG86:BG115), 2)</f>
        <v>0</v>
      </c>
      <c r="G34" s="33"/>
      <c r="H34" s="33"/>
      <c r="I34" s="105">
        <v>0.21</v>
      </c>
      <c r="J34" s="104">
        <v>0</v>
      </c>
      <c r="K34" s="36"/>
    </row>
    <row r="35" spans="2:11" s="1" customFormat="1" ht="14.45" hidden="1" customHeight="1" x14ac:dyDescent="0.3">
      <c r="B35" s="32"/>
      <c r="C35" s="33"/>
      <c r="D35" s="33"/>
      <c r="E35" s="40" t="s">
        <v>45</v>
      </c>
      <c r="F35" s="104">
        <f>ROUND(SUM(BH86:BH115), 2)</f>
        <v>0</v>
      </c>
      <c r="G35" s="33"/>
      <c r="H35" s="33"/>
      <c r="I35" s="105">
        <v>0.15</v>
      </c>
      <c r="J35" s="104">
        <v>0</v>
      </c>
      <c r="K35" s="36"/>
    </row>
    <row r="36" spans="2:11" s="1" customFormat="1" ht="14.45" hidden="1" customHeight="1" x14ac:dyDescent="0.3">
      <c r="B36" s="32"/>
      <c r="C36" s="33"/>
      <c r="D36" s="33"/>
      <c r="E36" s="40" t="s">
        <v>46</v>
      </c>
      <c r="F36" s="104">
        <f>ROUND(SUM(BI86:BI115), 2)</f>
        <v>0</v>
      </c>
      <c r="G36" s="33"/>
      <c r="H36" s="33"/>
      <c r="I36" s="105">
        <v>0</v>
      </c>
      <c r="J36" s="104">
        <v>0</v>
      </c>
      <c r="K36" s="36"/>
    </row>
    <row r="37" spans="2:11" s="1" customFormat="1" ht="6.95" customHeight="1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6"/>
    </row>
    <row r="38" spans="2:11" s="1" customFormat="1" ht="25.35" customHeight="1" x14ac:dyDescent="0.3">
      <c r="B38" s="32"/>
      <c r="C38" s="106"/>
      <c r="D38" s="107" t="s">
        <v>47</v>
      </c>
      <c r="E38" s="63"/>
      <c r="F38" s="63"/>
      <c r="G38" s="108" t="s">
        <v>48</v>
      </c>
      <c r="H38" s="109" t="s">
        <v>49</v>
      </c>
      <c r="I38" s="63"/>
      <c r="J38" s="110">
        <f>SUM(J29:J36)</f>
        <v>0</v>
      </c>
      <c r="K38" s="111"/>
    </row>
    <row r="39" spans="2:11" s="1" customFormat="1" ht="14.45" customHeight="1" x14ac:dyDescent="0.3">
      <c r="B39" s="47"/>
      <c r="C39" s="48"/>
      <c r="D39" s="48"/>
      <c r="E39" s="48"/>
      <c r="F39" s="48"/>
      <c r="G39" s="48"/>
      <c r="H39" s="48"/>
      <c r="I39" s="48"/>
      <c r="J39" s="48"/>
      <c r="K39" s="49"/>
    </row>
    <row r="43" spans="2:11" s="1" customFormat="1" ht="6.95" customHeight="1" x14ac:dyDescent="0.3">
      <c r="B43" s="50"/>
      <c r="C43" s="51"/>
      <c r="D43" s="51"/>
      <c r="E43" s="51"/>
      <c r="F43" s="51"/>
      <c r="G43" s="51"/>
      <c r="H43" s="51"/>
      <c r="I43" s="51"/>
      <c r="J43" s="51"/>
      <c r="K43" s="112"/>
    </row>
    <row r="44" spans="2:11" s="1" customFormat="1" ht="36.950000000000003" customHeight="1" x14ac:dyDescent="0.3">
      <c r="B44" s="32"/>
      <c r="C44" s="24" t="s">
        <v>112</v>
      </c>
      <c r="D44" s="33"/>
      <c r="E44" s="33"/>
      <c r="F44" s="33"/>
      <c r="G44" s="33"/>
      <c r="H44" s="33"/>
      <c r="I44" s="33"/>
      <c r="J44" s="33"/>
      <c r="K44" s="36"/>
    </row>
    <row r="45" spans="2:11" s="1" customFormat="1" ht="6.95" customHeight="1" x14ac:dyDescent="0.3">
      <c r="B45" s="32"/>
      <c r="C45" s="33"/>
      <c r="D45" s="33"/>
      <c r="E45" s="33"/>
      <c r="F45" s="33"/>
      <c r="G45" s="33"/>
      <c r="H45" s="33"/>
      <c r="I45" s="33"/>
      <c r="J45" s="33"/>
      <c r="K45" s="36"/>
    </row>
    <row r="46" spans="2:11" s="1" customFormat="1" ht="14.45" customHeight="1" x14ac:dyDescent="0.3">
      <c r="B46" s="32"/>
      <c r="C46" s="30" t="s">
        <v>15</v>
      </c>
      <c r="D46" s="33"/>
      <c r="E46" s="33"/>
      <c r="F46" s="33"/>
      <c r="G46" s="33"/>
      <c r="H46" s="33"/>
      <c r="I46" s="33"/>
      <c r="J46" s="33"/>
      <c r="K46" s="36"/>
    </row>
    <row r="47" spans="2:11" s="1" customFormat="1" ht="22.5" customHeight="1" x14ac:dyDescent="0.3">
      <c r="B47" s="32"/>
      <c r="C47" s="33"/>
      <c r="D47" s="33"/>
      <c r="E47" s="345" t="str">
        <f>E7</f>
        <v>SOUP Jílové - dílna kuchyň</v>
      </c>
      <c r="F47" s="325"/>
      <c r="G47" s="325"/>
      <c r="H47" s="325"/>
      <c r="I47" s="33"/>
      <c r="J47" s="33"/>
      <c r="K47" s="36"/>
    </row>
    <row r="48" spans="2:11" ht="15" x14ac:dyDescent="0.3">
      <c r="B48" s="22"/>
      <c r="C48" s="30" t="s">
        <v>108</v>
      </c>
      <c r="D48" s="23"/>
      <c r="E48" s="23"/>
      <c r="F48" s="23"/>
      <c r="G48" s="23"/>
      <c r="H48" s="23"/>
      <c r="I48" s="23"/>
      <c r="J48" s="23"/>
      <c r="K48" s="25"/>
    </row>
    <row r="49" spans="2:47" s="1" customFormat="1" ht="22.5" customHeight="1" x14ac:dyDescent="0.3">
      <c r="B49" s="32"/>
      <c r="C49" s="33"/>
      <c r="D49" s="33"/>
      <c r="E49" s="345" t="s">
        <v>109</v>
      </c>
      <c r="F49" s="325"/>
      <c r="G49" s="325"/>
      <c r="H49" s="325"/>
      <c r="I49" s="33"/>
      <c r="J49" s="33"/>
      <c r="K49" s="36"/>
    </row>
    <row r="50" spans="2:47" s="1" customFormat="1" ht="14.45" customHeight="1" x14ac:dyDescent="0.3">
      <c r="B50" s="32"/>
      <c r="C50" s="30" t="s">
        <v>110</v>
      </c>
      <c r="D50" s="33"/>
      <c r="E50" s="33"/>
      <c r="F50" s="33"/>
      <c r="G50" s="33"/>
      <c r="H50" s="33"/>
      <c r="I50" s="33"/>
      <c r="J50" s="33"/>
      <c r="K50" s="36"/>
    </row>
    <row r="51" spans="2:47" s="1" customFormat="1" ht="23.25" customHeight="1" x14ac:dyDescent="0.3">
      <c r="B51" s="32"/>
      <c r="C51" s="33"/>
      <c r="D51" s="33"/>
      <c r="E51" s="346" t="str">
        <f>E11</f>
        <v>D1_01_3 - Požárně bezpečnostní řešení</v>
      </c>
      <c r="F51" s="325"/>
      <c r="G51" s="325"/>
      <c r="H51" s="325"/>
      <c r="I51" s="33"/>
      <c r="J51" s="33"/>
      <c r="K51" s="36"/>
    </row>
    <row r="52" spans="2:47" s="1" customFormat="1" ht="6.95" customHeight="1" x14ac:dyDescent="0.3">
      <c r="B52" s="32"/>
      <c r="C52" s="33"/>
      <c r="D52" s="33"/>
      <c r="E52" s="33"/>
      <c r="F52" s="33"/>
      <c r="G52" s="33"/>
      <c r="H52" s="33"/>
      <c r="I52" s="33"/>
      <c r="J52" s="33"/>
      <c r="K52" s="36"/>
    </row>
    <row r="53" spans="2:47" s="1" customFormat="1" ht="18" customHeight="1" x14ac:dyDescent="0.3">
      <c r="B53" s="32"/>
      <c r="C53" s="30" t="s">
        <v>21</v>
      </c>
      <c r="D53" s="33"/>
      <c r="E53" s="33"/>
      <c r="F53" s="28" t="str">
        <f>F14</f>
        <v>Jílové u Prahy</v>
      </c>
      <c r="G53" s="33"/>
      <c r="H53" s="33"/>
      <c r="I53" s="30" t="s">
        <v>23</v>
      </c>
      <c r="J53" s="97" t="str">
        <f>IF(J14="","",J14)</f>
        <v>5. 9. 2016</v>
      </c>
      <c r="K53" s="36"/>
    </row>
    <row r="54" spans="2:47" s="1" customFormat="1" ht="6.95" customHeight="1" x14ac:dyDescent="0.3">
      <c r="B54" s="32"/>
      <c r="C54" s="33"/>
      <c r="D54" s="33"/>
      <c r="E54" s="33"/>
      <c r="F54" s="33"/>
      <c r="G54" s="33"/>
      <c r="H54" s="33"/>
      <c r="I54" s="33"/>
      <c r="J54" s="33"/>
      <c r="K54" s="36"/>
    </row>
    <row r="55" spans="2:47" s="1" customFormat="1" ht="15" x14ac:dyDescent="0.3">
      <c r="B55" s="32"/>
      <c r="C55" s="30" t="s">
        <v>27</v>
      </c>
      <c r="D55" s="33"/>
      <c r="E55" s="33"/>
      <c r="F55" s="28" t="str">
        <f>E17</f>
        <v>SOUp, Šenflukova 220, Jílove u Prahy</v>
      </c>
      <c r="G55" s="33"/>
      <c r="H55" s="33"/>
      <c r="I55" s="30" t="s">
        <v>33</v>
      </c>
      <c r="J55" s="28" t="str">
        <f>E23</f>
        <v>Ing. Jan Suk, EREKTA</v>
      </c>
      <c r="K55" s="36"/>
    </row>
    <row r="56" spans="2:47" s="1" customFormat="1" ht="14.45" customHeight="1" x14ac:dyDescent="0.3">
      <c r="B56" s="32"/>
      <c r="C56" s="30" t="s">
        <v>31</v>
      </c>
      <c r="D56" s="33"/>
      <c r="E56" s="33"/>
      <c r="F56" s="28" t="str">
        <f>IF(E20="","",E20)</f>
        <v xml:space="preserve"> </v>
      </c>
      <c r="G56" s="33"/>
      <c r="H56" s="33"/>
      <c r="I56" s="33"/>
      <c r="J56" s="33"/>
      <c r="K56" s="36"/>
    </row>
    <row r="57" spans="2:47" s="1" customFormat="1" ht="10.35" customHeight="1" x14ac:dyDescent="0.3">
      <c r="B57" s="32"/>
      <c r="C57" s="33"/>
      <c r="D57" s="33"/>
      <c r="E57" s="33"/>
      <c r="F57" s="33"/>
      <c r="G57" s="33"/>
      <c r="H57" s="33"/>
      <c r="I57" s="33"/>
      <c r="J57" s="33"/>
      <c r="K57" s="36"/>
    </row>
    <row r="58" spans="2:47" s="1" customFormat="1" ht="29.25" customHeight="1" x14ac:dyDescent="0.3">
      <c r="B58" s="32"/>
      <c r="C58" s="113" t="s">
        <v>113</v>
      </c>
      <c r="D58" s="106"/>
      <c r="E58" s="106"/>
      <c r="F58" s="106"/>
      <c r="G58" s="106"/>
      <c r="H58" s="106"/>
      <c r="I58" s="106"/>
      <c r="J58" s="114" t="s">
        <v>114</v>
      </c>
      <c r="K58" s="115"/>
    </row>
    <row r="59" spans="2:47" s="1" customFormat="1" ht="10.35" customHeight="1" x14ac:dyDescent="0.3">
      <c r="B59" s="32"/>
      <c r="C59" s="33"/>
      <c r="D59" s="33"/>
      <c r="E59" s="33"/>
      <c r="F59" s="33"/>
      <c r="G59" s="33"/>
      <c r="H59" s="33"/>
      <c r="I59" s="33"/>
      <c r="J59" s="33"/>
      <c r="K59" s="36"/>
    </row>
    <row r="60" spans="2:47" s="1" customFormat="1" ht="29.25" customHeight="1" x14ac:dyDescent="0.3">
      <c r="B60" s="32"/>
      <c r="C60" s="116" t="s">
        <v>115</v>
      </c>
      <c r="D60" s="33"/>
      <c r="E60" s="33"/>
      <c r="F60" s="33"/>
      <c r="G60" s="33"/>
      <c r="H60" s="33"/>
      <c r="I60" s="33"/>
      <c r="J60" s="103">
        <f>J86</f>
        <v>0</v>
      </c>
      <c r="K60" s="36"/>
      <c r="AU60" s="18" t="s">
        <v>116</v>
      </c>
    </row>
    <row r="61" spans="2:47" s="8" customFormat="1" ht="24.95" customHeight="1" x14ac:dyDescent="0.3">
      <c r="B61" s="117"/>
      <c r="C61" s="118"/>
      <c r="D61" s="119" t="s">
        <v>933</v>
      </c>
      <c r="E61" s="120"/>
      <c r="F61" s="120"/>
      <c r="G61" s="120"/>
      <c r="H61" s="120"/>
      <c r="I61" s="120"/>
      <c r="J61" s="121">
        <f>J87</f>
        <v>0</v>
      </c>
      <c r="K61" s="122"/>
    </row>
    <row r="62" spans="2:47" s="9" customFormat="1" ht="19.899999999999999" customHeight="1" x14ac:dyDescent="0.3">
      <c r="B62" s="123"/>
      <c r="C62" s="124"/>
      <c r="D62" s="125" t="s">
        <v>934</v>
      </c>
      <c r="E62" s="126"/>
      <c r="F62" s="126"/>
      <c r="G62" s="126"/>
      <c r="H62" s="126"/>
      <c r="I62" s="126"/>
      <c r="J62" s="127">
        <f>J88</f>
        <v>0</v>
      </c>
      <c r="K62" s="128"/>
    </row>
    <row r="63" spans="2:47" s="8" customFormat="1" ht="24.95" customHeight="1" x14ac:dyDescent="0.3">
      <c r="B63" s="117"/>
      <c r="C63" s="118"/>
      <c r="D63" s="119" t="s">
        <v>132</v>
      </c>
      <c r="E63" s="120"/>
      <c r="F63" s="120"/>
      <c r="G63" s="120"/>
      <c r="H63" s="120"/>
      <c r="I63" s="120"/>
      <c r="J63" s="121">
        <f>J108</f>
        <v>0</v>
      </c>
      <c r="K63" s="122"/>
    </row>
    <row r="64" spans="2:47" s="9" customFormat="1" ht="19.899999999999999" customHeight="1" x14ac:dyDescent="0.3">
      <c r="B64" s="123"/>
      <c r="C64" s="124"/>
      <c r="D64" s="125" t="s">
        <v>134</v>
      </c>
      <c r="E64" s="126"/>
      <c r="F64" s="126"/>
      <c r="G64" s="126"/>
      <c r="H64" s="126"/>
      <c r="I64" s="126"/>
      <c r="J64" s="127">
        <f>J109</f>
        <v>0</v>
      </c>
      <c r="K64" s="128"/>
    </row>
    <row r="65" spans="2:12" s="1" customFormat="1" ht="21.75" customHeight="1" x14ac:dyDescent="0.3">
      <c r="B65" s="32"/>
      <c r="C65" s="33"/>
      <c r="D65" s="33"/>
      <c r="E65" s="33"/>
      <c r="F65" s="33"/>
      <c r="G65" s="33"/>
      <c r="H65" s="33"/>
      <c r="I65" s="33"/>
      <c r="J65" s="33"/>
      <c r="K65" s="36"/>
    </row>
    <row r="66" spans="2:12" s="1" customFormat="1" ht="6.95" customHeight="1" x14ac:dyDescent="0.3">
      <c r="B66" s="47"/>
      <c r="C66" s="48"/>
      <c r="D66" s="48"/>
      <c r="E66" s="48"/>
      <c r="F66" s="48"/>
      <c r="G66" s="48"/>
      <c r="H66" s="48"/>
      <c r="I66" s="48"/>
      <c r="J66" s="48"/>
      <c r="K66" s="49"/>
    </row>
    <row r="70" spans="2:12" s="1" customFormat="1" ht="6.95" customHeight="1" x14ac:dyDescent="0.3"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32"/>
    </row>
    <row r="71" spans="2:12" s="1" customFormat="1" ht="36.950000000000003" customHeight="1" x14ac:dyDescent="0.3">
      <c r="B71" s="32"/>
      <c r="C71" s="52" t="s">
        <v>145</v>
      </c>
      <c r="L71" s="32"/>
    </row>
    <row r="72" spans="2:12" s="1" customFormat="1" ht="6.95" customHeight="1" x14ac:dyDescent="0.3">
      <c r="B72" s="32"/>
      <c r="L72" s="32"/>
    </row>
    <row r="73" spans="2:12" s="1" customFormat="1" ht="14.45" customHeight="1" x14ac:dyDescent="0.3">
      <c r="B73" s="32"/>
      <c r="C73" s="54" t="s">
        <v>15</v>
      </c>
      <c r="L73" s="32"/>
    </row>
    <row r="74" spans="2:12" s="1" customFormat="1" ht="22.5" customHeight="1" x14ac:dyDescent="0.3">
      <c r="B74" s="32"/>
      <c r="E74" s="347" t="str">
        <f>E7</f>
        <v>SOUP Jílové - dílna kuchyň</v>
      </c>
      <c r="F74" s="318"/>
      <c r="G74" s="318"/>
      <c r="H74" s="318"/>
      <c r="L74" s="32"/>
    </row>
    <row r="75" spans="2:12" ht="15" x14ac:dyDescent="0.3">
      <c r="B75" s="22"/>
      <c r="C75" s="54" t="s">
        <v>108</v>
      </c>
      <c r="L75" s="22"/>
    </row>
    <row r="76" spans="2:12" s="1" customFormat="1" ht="22.5" customHeight="1" x14ac:dyDescent="0.3">
      <c r="B76" s="32"/>
      <c r="E76" s="347" t="s">
        <v>109</v>
      </c>
      <c r="F76" s="318"/>
      <c r="G76" s="318"/>
      <c r="H76" s="318"/>
      <c r="L76" s="32"/>
    </row>
    <row r="77" spans="2:12" s="1" customFormat="1" ht="14.45" customHeight="1" x14ac:dyDescent="0.3">
      <c r="B77" s="32"/>
      <c r="C77" s="54" t="s">
        <v>110</v>
      </c>
      <c r="L77" s="32"/>
    </row>
    <row r="78" spans="2:12" s="1" customFormat="1" ht="23.25" customHeight="1" x14ac:dyDescent="0.3">
      <c r="B78" s="32"/>
      <c r="E78" s="315" t="str">
        <f>E11</f>
        <v>D1_01_3 - Požárně bezpečnostní řešení</v>
      </c>
      <c r="F78" s="318"/>
      <c r="G78" s="318"/>
      <c r="H78" s="318"/>
      <c r="L78" s="32"/>
    </row>
    <row r="79" spans="2:12" s="1" customFormat="1" ht="6.95" customHeight="1" x14ac:dyDescent="0.3">
      <c r="B79" s="32"/>
      <c r="L79" s="32"/>
    </row>
    <row r="80" spans="2:12" s="1" customFormat="1" ht="18" customHeight="1" x14ac:dyDescent="0.3">
      <c r="B80" s="32"/>
      <c r="C80" s="54" t="s">
        <v>21</v>
      </c>
      <c r="F80" s="129" t="str">
        <f>F14</f>
        <v>Jílové u Prahy</v>
      </c>
      <c r="I80" s="54" t="s">
        <v>23</v>
      </c>
      <c r="J80" s="58" t="str">
        <f>IF(J14="","",J14)</f>
        <v>5. 9. 2016</v>
      </c>
      <c r="L80" s="32"/>
    </row>
    <row r="81" spans="2:65" s="1" customFormat="1" ht="6.95" customHeight="1" x14ac:dyDescent="0.3">
      <c r="B81" s="32"/>
      <c r="L81" s="32"/>
    </row>
    <row r="82" spans="2:65" s="1" customFormat="1" ht="15" x14ac:dyDescent="0.3">
      <c r="B82" s="32"/>
      <c r="C82" s="54" t="s">
        <v>27</v>
      </c>
      <c r="F82" s="129" t="str">
        <f>E17</f>
        <v>SOUp, Šenflukova 220, Jílove u Prahy</v>
      </c>
      <c r="I82" s="54" t="s">
        <v>33</v>
      </c>
      <c r="J82" s="129" t="str">
        <f>E23</f>
        <v>Ing. Jan Suk, EREKTA</v>
      </c>
      <c r="L82" s="32"/>
    </row>
    <row r="83" spans="2:65" s="1" customFormat="1" ht="14.45" customHeight="1" x14ac:dyDescent="0.3">
      <c r="B83" s="32"/>
      <c r="C83" s="54" t="s">
        <v>31</v>
      </c>
      <c r="F83" s="129" t="str">
        <f>IF(E20="","",E20)</f>
        <v xml:space="preserve"> </v>
      </c>
      <c r="L83" s="32"/>
    </row>
    <row r="84" spans="2:65" s="1" customFormat="1" ht="10.35" customHeight="1" x14ac:dyDescent="0.3">
      <c r="B84" s="32"/>
      <c r="L84" s="32"/>
    </row>
    <row r="85" spans="2:65" s="10" customFormat="1" ht="29.25" customHeight="1" x14ac:dyDescent="0.3">
      <c r="B85" s="130"/>
      <c r="C85" s="131" t="s">
        <v>146</v>
      </c>
      <c r="D85" s="132" t="s">
        <v>56</v>
      </c>
      <c r="E85" s="132" t="s">
        <v>52</v>
      </c>
      <c r="F85" s="132" t="s">
        <v>147</v>
      </c>
      <c r="G85" s="132" t="s">
        <v>148</v>
      </c>
      <c r="H85" s="132" t="s">
        <v>149</v>
      </c>
      <c r="I85" s="133" t="s">
        <v>150</v>
      </c>
      <c r="J85" s="132" t="s">
        <v>114</v>
      </c>
      <c r="K85" s="134" t="s">
        <v>151</v>
      </c>
      <c r="L85" s="130"/>
      <c r="M85" s="65" t="s">
        <v>152</v>
      </c>
      <c r="N85" s="66" t="s">
        <v>41</v>
      </c>
      <c r="O85" s="66" t="s">
        <v>153</v>
      </c>
      <c r="P85" s="66" t="s">
        <v>154</v>
      </c>
      <c r="Q85" s="66" t="s">
        <v>155</v>
      </c>
      <c r="R85" s="66" t="s">
        <v>156</v>
      </c>
      <c r="S85" s="66" t="s">
        <v>157</v>
      </c>
      <c r="T85" s="67" t="s">
        <v>158</v>
      </c>
    </row>
    <row r="86" spans="2:65" s="1" customFormat="1" ht="29.25" customHeight="1" x14ac:dyDescent="0.35">
      <c r="B86" s="32"/>
      <c r="C86" s="69" t="s">
        <v>115</v>
      </c>
      <c r="J86" s="135">
        <f>BK86</f>
        <v>0</v>
      </c>
      <c r="L86" s="32"/>
      <c r="M86" s="68"/>
      <c r="N86" s="59"/>
      <c r="O86" s="59"/>
      <c r="P86" s="136">
        <f>P87+P108</f>
        <v>1.155</v>
      </c>
      <c r="Q86" s="59"/>
      <c r="R86" s="136">
        <f>R87+R108</f>
        <v>1.1300000000000001E-2</v>
      </c>
      <c r="S86" s="59"/>
      <c r="T86" s="137">
        <f>T87+T108</f>
        <v>0</v>
      </c>
      <c r="AT86" s="18" t="s">
        <v>70</v>
      </c>
      <c r="AU86" s="18" t="s">
        <v>116</v>
      </c>
      <c r="BK86" s="138">
        <f>BK87+BK108</f>
        <v>0</v>
      </c>
    </row>
    <row r="87" spans="2:65" s="11" customFormat="1" ht="37.35" customHeight="1" x14ac:dyDescent="0.35">
      <c r="B87" s="139"/>
      <c r="D87" s="140" t="s">
        <v>70</v>
      </c>
      <c r="E87" s="141" t="s">
        <v>159</v>
      </c>
      <c r="F87" s="141" t="s">
        <v>159</v>
      </c>
      <c r="J87" s="142">
        <f>BK87</f>
        <v>0</v>
      </c>
      <c r="L87" s="139"/>
      <c r="M87" s="143"/>
      <c r="N87" s="144"/>
      <c r="O87" s="144"/>
      <c r="P87" s="145">
        <f>P88</f>
        <v>0</v>
      </c>
      <c r="Q87" s="144"/>
      <c r="R87" s="145">
        <f>R88</f>
        <v>6.8000000000000005E-3</v>
      </c>
      <c r="S87" s="144"/>
      <c r="T87" s="146">
        <f>T88</f>
        <v>0</v>
      </c>
      <c r="AR87" s="140" t="s">
        <v>20</v>
      </c>
      <c r="AT87" s="147" t="s">
        <v>70</v>
      </c>
      <c r="AU87" s="147" t="s">
        <v>71</v>
      </c>
      <c r="AY87" s="140" t="s">
        <v>161</v>
      </c>
      <c r="BK87" s="148">
        <f>BK88</f>
        <v>0</v>
      </c>
    </row>
    <row r="88" spans="2:65" s="11" customFormat="1" ht="19.899999999999999" customHeight="1" x14ac:dyDescent="0.3">
      <c r="B88" s="139"/>
      <c r="D88" s="149" t="s">
        <v>70</v>
      </c>
      <c r="E88" s="150" t="s">
        <v>935</v>
      </c>
      <c r="F88" s="150" t="s">
        <v>936</v>
      </c>
      <c r="J88" s="151">
        <f>BK88</f>
        <v>0</v>
      </c>
      <c r="L88" s="139"/>
      <c r="M88" s="143"/>
      <c r="N88" s="144"/>
      <c r="O88" s="144"/>
      <c r="P88" s="145">
        <f>SUM(P89:P107)</f>
        <v>0</v>
      </c>
      <c r="Q88" s="144"/>
      <c r="R88" s="145">
        <f>SUM(R89:R107)</f>
        <v>6.8000000000000005E-3</v>
      </c>
      <c r="S88" s="144"/>
      <c r="T88" s="146">
        <f>SUM(T89:T107)</f>
        <v>0</v>
      </c>
      <c r="AR88" s="140" t="s">
        <v>20</v>
      </c>
      <c r="AT88" s="147" t="s">
        <v>70</v>
      </c>
      <c r="AU88" s="147" t="s">
        <v>20</v>
      </c>
      <c r="AY88" s="140" t="s">
        <v>161</v>
      </c>
      <c r="BK88" s="148">
        <f>SUM(BK89:BK107)</f>
        <v>0</v>
      </c>
    </row>
    <row r="89" spans="2:65" s="1" customFormat="1" ht="22.5" customHeight="1" x14ac:dyDescent="0.3">
      <c r="B89" s="152"/>
      <c r="C89" s="153" t="s">
        <v>20</v>
      </c>
      <c r="D89" s="153" t="s">
        <v>163</v>
      </c>
      <c r="E89" s="154" t="s">
        <v>937</v>
      </c>
      <c r="F89" s="155" t="s">
        <v>938</v>
      </c>
      <c r="G89" s="156" t="s">
        <v>939</v>
      </c>
      <c r="H89" s="157">
        <v>1</v>
      </c>
      <c r="I89" s="158"/>
      <c r="J89" s="158">
        <f>ROUND(I89*H89,2)</f>
        <v>0</v>
      </c>
      <c r="K89" s="155" t="s">
        <v>266</v>
      </c>
      <c r="L89" s="32"/>
      <c r="M89" s="159" t="s">
        <v>3</v>
      </c>
      <c r="N89" s="160" t="s">
        <v>42</v>
      </c>
      <c r="O89" s="161">
        <v>0</v>
      </c>
      <c r="P89" s="161">
        <f>O89*H89</f>
        <v>0</v>
      </c>
      <c r="Q89" s="161">
        <v>0</v>
      </c>
      <c r="R89" s="161">
        <f>Q89*H89</f>
        <v>0</v>
      </c>
      <c r="S89" s="161">
        <v>0</v>
      </c>
      <c r="T89" s="162">
        <f>S89*H89</f>
        <v>0</v>
      </c>
      <c r="AR89" s="18" t="s">
        <v>168</v>
      </c>
      <c r="AT89" s="18" t="s">
        <v>163</v>
      </c>
      <c r="AU89" s="18" t="s">
        <v>79</v>
      </c>
      <c r="AY89" s="18" t="s">
        <v>161</v>
      </c>
      <c r="BE89" s="163">
        <f>IF(N89="základní",J89,0)</f>
        <v>0</v>
      </c>
      <c r="BF89" s="163">
        <f>IF(N89="snížená",J89,0)</f>
        <v>0</v>
      </c>
      <c r="BG89" s="163">
        <f>IF(N89="zákl. přenesená",J89,0)</f>
        <v>0</v>
      </c>
      <c r="BH89" s="163">
        <f>IF(N89="sníž. přenesená",J89,0)</f>
        <v>0</v>
      </c>
      <c r="BI89" s="163">
        <f>IF(N89="nulová",J89,0)</f>
        <v>0</v>
      </c>
      <c r="BJ89" s="18" t="s">
        <v>20</v>
      </c>
      <c r="BK89" s="163">
        <f>ROUND(I89*H89,2)</f>
        <v>0</v>
      </c>
      <c r="BL89" s="18" t="s">
        <v>168</v>
      </c>
      <c r="BM89" s="18" t="s">
        <v>940</v>
      </c>
    </row>
    <row r="90" spans="2:65" s="13" customFormat="1" x14ac:dyDescent="0.3">
      <c r="B90" s="172"/>
      <c r="D90" s="173" t="s">
        <v>170</v>
      </c>
      <c r="E90" s="174" t="s">
        <v>3</v>
      </c>
      <c r="F90" s="175" t="s">
        <v>20</v>
      </c>
      <c r="H90" s="176">
        <v>1</v>
      </c>
      <c r="L90" s="172"/>
      <c r="M90" s="177"/>
      <c r="N90" s="178"/>
      <c r="O90" s="178"/>
      <c r="P90" s="178"/>
      <c r="Q90" s="178"/>
      <c r="R90" s="178"/>
      <c r="S90" s="178"/>
      <c r="T90" s="179"/>
      <c r="AT90" s="180" t="s">
        <v>170</v>
      </c>
      <c r="AU90" s="180" t="s">
        <v>79</v>
      </c>
      <c r="AV90" s="13" t="s">
        <v>79</v>
      </c>
      <c r="AW90" s="13" t="s">
        <v>35</v>
      </c>
      <c r="AX90" s="13" t="s">
        <v>20</v>
      </c>
      <c r="AY90" s="180" t="s">
        <v>161</v>
      </c>
    </row>
    <row r="91" spans="2:65" s="1" customFormat="1" ht="22.5" customHeight="1" x14ac:dyDescent="0.3">
      <c r="B91" s="152"/>
      <c r="C91" s="153" t="s">
        <v>79</v>
      </c>
      <c r="D91" s="153" t="s">
        <v>163</v>
      </c>
      <c r="E91" s="154" t="s">
        <v>941</v>
      </c>
      <c r="F91" s="155" t="s">
        <v>942</v>
      </c>
      <c r="G91" s="156" t="s">
        <v>939</v>
      </c>
      <c r="H91" s="157">
        <v>6</v>
      </c>
      <c r="I91" s="158"/>
      <c r="J91" s="158">
        <f>ROUND(I91*H91,2)</f>
        <v>0</v>
      </c>
      <c r="K91" s="155" t="s">
        <v>266</v>
      </c>
      <c r="L91" s="32"/>
      <c r="M91" s="159" t="s">
        <v>3</v>
      </c>
      <c r="N91" s="160" t="s">
        <v>42</v>
      </c>
      <c r="O91" s="161">
        <v>0</v>
      </c>
      <c r="P91" s="161">
        <f>O91*H91</f>
        <v>0</v>
      </c>
      <c r="Q91" s="161">
        <v>0</v>
      </c>
      <c r="R91" s="161">
        <f>Q91*H91</f>
        <v>0</v>
      </c>
      <c r="S91" s="161">
        <v>0</v>
      </c>
      <c r="T91" s="162">
        <f>S91*H91</f>
        <v>0</v>
      </c>
      <c r="AR91" s="18" t="s">
        <v>168</v>
      </c>
      <c r="AT91" s="18" t="s">
        <v>163</v>
      </c>
      <c r="AU91" s="18" t="s">
        <v>79</v>
      </c>
      <c r="AY91" s="18" t="s">
        <v>161</v>
      </c>
      <c r="BE91" s="163">
        <f>IF(N91="základní",J91,0)</f>
        <v>0</v>
      </c>
      <c r="BF91" s="163">
        <f>IF(N91="snížená",J91,0)</f>
        <v>0</v>
      </c>
      <c r="BG91" s="163">
        <f>IF(N91="zákl. přenesená",J91,0)</f>
        <v>0</v>
      </c>
      <c r="BH91" s="163">
        <f>IF(N91="sníž. přenesená",J91,0)</f>
        <v>0</v>
      </c>
      <c r="BI91" s="163">
        <f>IF(N91="nulová",J91,0)</f>
        <v>0</v>
      </c>
      <c r="BJ91" s="18" t="s">
        <v>20</v>
      </c>
      <c r="BK91" s="163">
        <f>ROUND(I91*H91,2)</f>
        <v>0</v>
      </c>
      <c r="BL91" s="18" t="s">
        <v>168</v>
      </c>
      <c r="BM91" s="18" t="s">
        <v>943</v>
      </c>
    </row>
    <row r="92" spans="2:65" s="13" customFormat="1" x14ac:dyDescent="0.3">
      <c r="B92" s="172"/>
      <c r="D92" s="173" t="s">
        <v>170</v>
      </c>
      <c r="E92" s="174" t="s">
        <v>3</v>
      </c>
      <c r="F92" s="175" t="s">
        <v>197</v>
      </c>
      <c r="H92" s="176">
        <v>6</v>
      </c>
      <c r="L92" s="172"/>
      <c r="M92" s="177"/>
      <c r="N92" s="178"/>
      <c r="O92" s="178"/>
      <c r="P92" s="178"/>
      <c r="Q92" s="178"/>
      <c r="R92" s="178"/>
      <c r="S92" s="178"/>
      <c r="T92" s="179"/>
      <c r="AT92" s="180" t="s">
        <v>170</v>
      </c>
      <c r="AU92" s="180" t="s">
        <v>79</v>
      </c>
      <c r="AV92" s="13" t="s">
        <v>79</v>
      </c>
      <c r="AW92" s="13" t="s">
        <v>35</v>
      </c>
      <c r="AX92" s="13" t="s">
        <v>20</v>
      </c>
      <c r="AY92" s="180" t="s">
        <v>161</v>
      </c>
    </row>
    <row r="93" spans="2:65" s="1" customFormat="1" ht="22.5" customHeight="1" x14ac:dyDescent="0.3">
      <c r="B93" s="152"/>
      <c r="C93" s="183" t="s">
        <v>181</v>
      </c>
      <c r="D93" s="183" t="s">
        <v>228</v>
      </c>
      <c r="E93" s="184" t="s">
        <v>944</v>
      </c>
      <c r="F93" s="185" t="s">
        <v>945</v>
      </c>
      <c r="G93" s="186" t="s">
        <v>939</v>
      </c>
      <c r="H93" s="187">
        <v>3</v>
      </c>
      <c r="I93" s="188"/>
      <c r="J93" s="188">
        <f>ROUND(I93*H93,2)</f>
        <v>0</v>
      </c>
      <c r="K93" s="185" t="s">
        <v>266</v>
      </c>
      <c r="L93" s="189"/>
      <c r="M93" s="190" t="s">
        <v>3</v>
      </c>
      <c r="N93" s="191" t="s">
        <v>42</v>
      </c>
      <c r="O93" s="161">
        <v>0</v>
      </c>
      <c r="P93" s="161">
        <f>O93*H93</f>
        <v>0</v>
      </c>
      <c r="Q93" s="161">
        <v>4.0000000000000002E-4</v>
      </c>
      <c r="R93" s="161">
        <f>Q93*H93</f>
        <v>1.2000000000000001E-3</v>
      </c>
      <c r="S93" s="161">
        <v>0</v>
      </c>
      <c r="T93" s="162">
        <f>S93*H93</f>
        <v>0</v>
      </c>
      <c r="AR93" s="18" t="s">
        <v>206</v>
      </c>
      <c r="AT93" s="18" t="s">
        <v>228</v>
      </c>
      <c r="AU93" s="18" t="s">
        <v>79</v>
      </c>
      <c r="AY93" s="18" t="s">
        <v>161</v>
      </c>
      <c r="BE93" s="163">
        <f>IF(N93="základní",J93,0)</f>
        <v>0</v>
      </c>
      <c r="BF93" s="163">
        <f>IF(N93="snížená",J93,0)</f>
        <v>0</v>
      </c>
      <c r="BG93" s="163">
        <f>IF(N93="zákl. přenesená",J93,0)</f>
        <v>0</v>
      </c>
      <c r="BH93" s="163">
        <f>IF(N93="sníž. přenesená",J93,0)</f>
        <v>0</v>
      </c>
      <c r="BI93" s="163">
        <f>IF(N93="nulová",J93,0)</f>
        <v>0</v>
      </c>
      <c r="BJ93" s="18" t="s">
        <v>20</v>
      </c>
      <c r="BK93" s="163">
        <f>ROUND(I93*H93,2)</f>
        <v>0</v>
      </c>
      <c r="BL93" s="18" t="s">
        <v>168</v>
      </c>
      <c r="BM93" s="18" t="s">
        <v>946</v>
      </c>
    </row>
    <row r="94" spans="2:65" s="13" customFormat="1" x14ac:dyDescent="0.3">
      <c r="B94" s="172"/>
      <c r="D94" s="173" t="s">
        <v>170</v>
      </c>
      <c r="E94" s="174" t="s">
        <v>3</v>
      </c>
      <c r="F94" s="175" t="s">
        <v>181</v>
      </c>
      <c r="H94" s="176">
        <v>3</v>
      </c>
      <c r="L94" s="172"/>
      <c r="M94" s="177"/>
      <c r="N94" s="178"/>
      <c r="O94" s="178"/>
      <c r="P94" s="178"/>
      <c r="Q94" s="178"/>
      <c r="R94" s="178"/>
      <c r="S94" s="178"/>
      <c r="T94" s="179"/>
      <c r="AT94" s="180" t="s">
        <v>170</v>
      </c>
      <c r="AU94" s="180" t="s">
        <v>79</v>
      </c>
      <c r="AV94" s="13" t="s">
        <v>79</v>
      </c>
      <c r="AW94" s="13" t="s">
        <v>35</v>
      </c>
      <c r="AX94" s="13" t="s">
        <v>20</v>
      </c>
      <c r="AY94" s="180" t="s">
        <v>161</v>
      </c>
    </row>
    <row r="95" spans="2:65" s="1" customFormat="1" ht="22.5" customHeight="1" x14ac:dyDescent="0.3">
      <c r="B95" s="152"/>
      <c r="C95" s="183" t="s">
        <v>168</v>
      </c>
      <c r="D95" s="183" t="s">
        <v>228</v>
      </c>
      <c r="E95" s="184" t="s">
        <v>947</v>
      </c>
      <c r="F95" s="185" t="s">
        <v>948</v>
      </c>
      <c r="G95" s="186" t="s">
        <v>939</v>
      </c>
      <c r="H95" s="187">
        <v>1</v>
      </c>
      <c r="I95" s="188"/>
      <c r="J95" s="188">
        <f>ROUND(I95*H95,2)</f>
        <v>0</v>
      </c>
      <c r="K95" s="185" t="s">
        <v>266</v>
      </c>
      <c r="L95" s="189"/>
      <c r="M95" s="190" t="s">
        <v>3</v>
      </c>
      <c r="N95" s="191" t="s">
        <v>42</v>
      </c>
      <c r="O95" s="161">
        <v>0</v>
      </c>
      <c r="P95" s="161">
        <f>O95*H95</f>
        <v>0</v>
      </c>
      <c r="Q95" s="161">
        <v>4.0000000000000002E-4</v>
      </c>
      <c r="R95" s="161">
        <f>Q95*H95</f>
        <v>4.0000000000000002E-4</v>
      </c>
      <c r="S95" s="161">
        <v>0</v>
      </c>
      <c r="T95" s="162">
        <f>S95*H95</f>
        <v>0</v>
      </c>
      <c r="AR95" s="18" t="s">
        <v>206</v>
      </c>
      <c r="AT95" s="18" t="s">
        <v>228</v>
      </c>
      <c r="AU95" s="18" t="s">
        <v>79</v>
      </c>
      <c r="AY95" s="18" t="s">
        <v>161</v>
      </c>
      <c r="BE95" s="163">
        <f>IF(N95="základní",J95,0)</f>
        <v>0</v>
      </c>
      <c r="BF95" s="163">
        <f>IF(N95="snížená",J95,0)</f>
        <v>0</v>
      </c>
      <c r="BG95" s="163">
        <f>IF(N95="zákl. přenesená",J95,0)</f>
        <v>0</v>
      </c>
      <c r="BH95" s="163">
        <f>IF(N95="sníž. přenesená",J95,0)</f>
        <v>0</v>
      </c>
      <c r="BI95" s="163">
        <f>IF(N95="nulová",J95,0)</f>
        <v>0</v>
      </c>
      <c r="BJ95" s="18" t="s">
        <v>20</v>
      </c>
      <c r="BK95" s="163">
        <f>ROUND(I95*H95,2)</f>
        <v>0</v>
      </c>
      <c r="BL95" s="18" t="s">
        <v>168</v>
      </c>
      <c r="BM95" s="18" t="s">
        <v>949</v>
      </c>
    </row>
    <row r="96" spans="2:65" s="13" customFormat="1" x14ac:dyDescent="0.3">
      <c r="B96" s="172"/>
      <c r="D96" s="173" t="s">
        <v>170</v>
      </c>
      <c r="E96" s="174" t="s">
        <v>3</v>
      </c>
      <c r="F96" s="175" t="s">
        <v>20</v>
      </c>
      <c r="H96" s="176">
        <v>1</v>
      </c>
      <c r="L96" s="172"/>
      <c r="M96" s="177"/>
      <c r="N96" s="178"/>
      <c r="O96" s="178"/>
      <c r="P96" s="178"/>
      <c r="Q96" s="178"/>
      <c r="R96" s="178"/>
      <c r="S96" s="178"/>
      <c r="T96" s="179"/>
      <c r="AT96" s="180" t="s">
        <v>170</v>
      </c>
      <c r="AU96" s="180" t="s">
        <v>79</v>
      </c>
      <c r="AV96" s="13" t="s">
        <v>79</v>
      </c>
      <c r="AW96" s="13" t="s">
        <v>35</v>
      </c>
      <c r="AX96" s="13" t="s">
        <v>20</v>
      </c>
      <c r="AY96" s="180" t="s">
        <v>161</v>
      </c>
    </row>
    <row r="97" spans="2:65" s="1" customFormat="1" ht="22.5" customHeight="1" x14ac:dyDescent="0.3">
      <c r="B97" s="152"/>
      <c r="C97" s="183" t="s">
        <v>192</v>
      </c>
      <c r="D97" s="183" t="s">
        <v>228</v>
      </c>
      <c r="E97" s="184" t="s">
        <v>950</v>
      </c>
      <c r="F97" s="185" t="s">
        <v>951</v>
      </c>
      <c r="G97" s="186" t="s">
        <v>939</v>
      </c>
      <c r="H97" s="187">
        <v>2</v>
      </c>
      <c r="I97" s="188"/>
      <c r="J97" s="188">
        <f>ROUND(I97*H97,2)</f>
        <v>0</v>
      </c>
      <c r="K97" s="185" t="s">
        <v>266</v>
      </c>
      <c r="L97" s="189"/>
      <c r="M97" s="190" t="s">
        <v>3</v>
      </c>
      <c r="N97" s="191" t="s">
        <v>42</v>
      </c>
      <c r="O97" s="161">
        <v>0</v>
      </c>
      <c r="P97" s="161">
        <f>O97*H97</f>
        <v>0</v>
      </c>
      <c r="Q97" s="161">
        <v>4.0000000000000002E-4</v>
      </c>
      <c r="R97" s="161">
        <f>Q97*H97</f>
        <v>8.0000000000000004E-4</v>
      </c>
      <c r="S97" s="161">
        <v>0</v>
      </c>
      <c r="T97" s="162">
        <f>S97*H97</f>
        <v>0</v>
      </c>
      <c r="AR97" s="18" t="s">
        <v>206</v>
      </c>
      <c r="AT97" s="18" t="s">
        <v>228</v>
      </c>
      <c r="AU97" s="18" t="s">
        <v>79</v>
      </c>
      <c r="AY97" s="18" t="s">
        <v>161</v>
      </c>
      <c r="BE97" s="163">
        <f>IF(N97="základní",J97,0)</f>
        <v>0</v>
      </c>
      <c r="BF97" s="163">
        <f>IF(N97="snížená",J97,0)</f>
        <v>0</v>
      </c>
      <c r="BG97" s="163">
        <f>IF(N97="zákl. přenesená",J97,0)</f>
        <v>0</v>
      </c>
      <c r="BH97" s="163">
        <f>IF(N97="sníž. přenesená",J97,0)</f>
        <v>0</v>
      </c>
      <c r="BI97" s="163">
        <f>IF(N97="nulová",J97,0)</f>
        <v>0</v>
      </c>
      <c r="BJ97" s="18" t="s">
        <v>20</v>
      </c>
      <c r="BK97" s="163">
        <f>ROUND(I97*H97,2)</f>
        <v>0</v>
      </c>
      <c r="BL97" s="18" t="s">
        <v>168</v>
      </c>
      <c r="BM97" s="18" t="s">
        <v>952</v>
      </c>
    </row>
    <row r="98" spans="2:65" s="13" customFormat="1" x14ac:dyDescent="0.3">
      <c r="B98" s="172"/>
      <c r="D98" s="173" t="s">
        <v>170</v>
      </c>
      <c r="E98" s="174" t="s">
        <v>3</v>
      </c>
      <c r="F98" s="175" t="s">
        <v>79</v>
      </c>
      <c r="H98" s="176">
        <v>2</v>
      </c>
      <c r="L98" s="172"/>
      <c r="M98" s="177"/>
      <c r="N98" s="178"/>
      <c r="O98" s="178"/>
      <c r="P98" s="178"/>
      <c r="Q98" s="178"/>
      <c r="R98" s="178"/>
      <c r="S98" s="178"/>
      <c r="T98" s="179"/>
      <c r="AT98" s="180" t="s">
        <v>170</v>
      </c>
      <c r="AU98" s="180" t="s">
        <v>79</v>
      </c>
      <c r="AV98" s="13" t="s">
        <v>79</v>
      </c>
      <c r="AW98" s="13" t="s">
        <v>35</v>
      </c>
      <c r="AX98" s="13" t="s">
        <v>20</v>
      </c>
      <c r="AY98" s="180" t="s">
        <v>161</v>
      </c>
    </row>
    <row r="99" spans="2:65" s="1" customFormat="1" ht="22.5" customHeight="1" x14ac:dyDescent="0.3">
      <c r="B99" s="152"/>
      <c r="C99" s="153" t="s">
        <v>197</v>
      </c>
      <c r="D99" s="153" t="s">
        <v>163</v>
      </c>
      <c r="E99" s="154" t="s">
        <v>953</v>
      </c>
      <c r="F99" s="155" t="s">
        <v>954</v>
      </c>
      <c r="G99" s="156" t="s">
        <v>939</v>
      </c>
      <c r="H99" s="157">
        <v>10</v>
      </c>
      <c r="I99" s="158"/>
      <c r="J99" s="158">
        <f>ROUND(I99*H99,2)</f>
        <v>0</v>
      </c>
      <c r="K99" s="155" t="s">
        <v>266</v>
      </c>
      <c r="L99" s="32"/>
      <c r="M99" s="159" t="s">
        <v>3</v>
      </c>
      <c r="N99" s="160" t="s">
        <v>42</v>
      </c>
      <c r="O99" s="161">
        <v>0</v>
      </c>
      <c r="P99" s="161">
        <f>O99*H99</f>
        <v>0</v>
      </c>
      <c r="Q99" s="161">
        <v>0</v>
      </c>
      <c r="R99" s="161">
        <f>Q99*H99</f>
        <v>0</v>
      </c>
      <c r="S99" s="161">
        <v>0</v>
      </c>
      <c r="T99" s="162">
        <f>S99*H99</f>
        <v>0</v>
      </c>
      <c r="AR99" s="18" t="s">
        <v>168</v>
      </c>
      <c r="AT99" s="18" t="s">
        <v>163</v>
      </c>
      <c r="AU99" s="18" t="s">
        <v>79</v>
      </c>
      <c r="AY99" s="18" t="s">
        <v>161</v>
      </c>
      <c r="BE99" s="163">
        <f>IF(N99="základní",J99,0)</f>
        <v>0</v>
      </c>
      <c r="BF99" s="163">
        <f>IF(N99="snížená",J99,0)</f>
        <v>0</v>
      </c>
      <c r="BG99" s="163">
        <f>IF(N99="zákl. přenesená",J99,0)</f>
        <v>0</v>
      </c>
      <c r="BH99" s="163">
        <f>IF(N99="sníž. přenesená",J99,0)</f>
        <v>0</v>
      </c>
      <c r="BI99" s="163">
        <f>IF(N99="nulová",J99,0)</f>
        <v>0</v>
      </c>
      <c r="BJ99" s="18" t="s">
        <v>20</v>
      </c>
      <c r="BK99" s="163">
        <f>ROUND(I99*H99,2)</f>
        <v>0</v>
      </c>
      <c r="BL99" s="18" t="s">
        <v>168</v>
      </c>
      <c r="BM99" s="18" t="s">
        <v>955</v>
      </c>
    </row>
    <row r="100" spans="2:65" s="13" customFormat="1" x14ac:dyDescent="0.3">
      <c r="B100" s="172"/>
      <c r="D100" s="173" t="s">
        <v>170</v>
      </c>
      <c r="E100" s="174" t="s">
        <v>3</v>
      </c>
      <c r="F100" s="175" t="s">
        <v>25</v>
      </c>
      <c r="H100" s="176">
        <v>10</v>
      </c>
      <c r="L100" s="172"/>
      <c r="M100" s="177"/>
      <c r="N100" s="178"/>
      <c r="O100" s="178"/>
      <c r="P100" s="178"/>
      <c r="Q100" s="178"/>
      <c r="R100" s="178"/>
      <c r="S100" s="178"/>
      <c r="T100" s="179"/>
      <c r="AT100" s="180" t="s">
        <v>170</v>
      </c>
      <c r="AU100" s="180" t="s">
        <v>79</v>
      </c>
      <c r="AV100" s="13" t="s">
        <v>79</v>
      </c>
      <c r="AW100" s="13" t="s">
        <v>35</v>
      </c>
      <c r="AX100" s="13" t="s">
        <v>20</v>
      </c>
      <c r="AY100" s="180" t="s">
        <v>161</v>
      </c>
    </row>
    <row r="101" spans="2:65" s="1" customFormat="1" ht="22.5" customHeight="1" x14ac:dyDescent="0.3">
      <c r="B101" s="152"/>
      <c r="C101" s="183" t="s">
        <v>202</v>
      </c>
      <c r="D101" s="183" t="s">
        <v>228</v>
      </c>
      <c r="E101" s="184" t="s">
        <v>956</v>
      </c>
      <c r="F101" s="185" t="s">
        <v>957</v>
      </c>
      <c r="G101" s="186" t="s">
        <v>939</v>
      </c>
      <c r="H101" s="187">
        <v>1</v>
      </c>
      <c r="I101" s="188"/>
      <c r="J101" s="188">
        <f>ROUND(I101*H101,2)</f>
        <v>0</v>
      </c>
      <c r="K101" s="185" t="s">
        <v>266</v>
      </c>
      <c r="L101" s="189"/>
      <c r="M101" s="190" t="s">
        <v>3</v>
      </c>
      <c r="N101" s="191" t="s">
        <v>42</v>
      </c>
      <c r="O101" s="161">
        <v>0</v>
      </c>
      <c r="P101" s="161">
        <f>O101*H101</f>
        <v>0</v>
      </c>
      <c r="Q101" s="161">
        <v>4.0000000000000002E-4</v>
      </c>
      <c r="R101" s="161">
        <f>Q101*H101</f>
        <v>4.0000000000000002E-4</v>
      </c>
      <c r="S101" s="161">
        <v>0</v>
      </c>
      <c r="T101" s="162">
        <f>S101*H101</f>
        <v>0</v>
      </c>
      <c r="AR101" s="18" t="s">
        <v>206</v>
      </c>
      <c r="AT101" s="18" t="s">
        <v>228</v>
      </c>
      <c r="AU101" s="18" t="s">
        <v>79</v>
      </c>
      <c r="AY101" s="18" t="s">
        <v>161</v>
      </c>
      <c r="BE101" s="163">
        <f>IF(N101="základní",J101,0)</f>
        <v>0</v>
      </c>
      <c r="BF101" s="163">
        <f>IF(N101="snížená",J101,0)</f>
        <v>0</v>
      </c>
      <c r="BG101" s="163">
        <f>IF(N101="zákl. přenesená",J101,0)</f>
        <v>0</v>
      </c>
      <c r="BH101" s="163">
        <f>IF(N101="sníž. přenesená",J101,0)</f>
        <v>0</v>
      </c>
      <c r="BI101" s="163">
        <f>IF(N101="nulová",J101,0)</f>
        <v>0</v>
      </c>
      <c r="BJ101" s="18" t="s">
        <v>20</v>
      </c>
      <c r="BK101" s="163">
        <f>ROUND(I101*H101,2)</f>
        <v>0</v>
      </c>
      <c r="BL101" s="18" t="s">
        <v>168</v>
      </c>
      <c r="BM101" s="18" t="s">
        <v>958</v>
      </c>
    </row>
    <row r="102" spans="2:65" s="13" customFormat="1" x14ac:dyDescent="0.3">
      <c r="B102" s="172"/>
      <c r="D102" s="165" t="s">
        <v>170</v>
      </c>
      <c r="E102" s="180" t="s">
        <v>3</v>
      </c>
      <c r="F102" s="181" t="s">
        <v>20</v>
      </c>
      <c r="H102" s="182">
        <v>1</v>
      </c>
      <c r="L102" s="172"/>
      <c r="M102" s="177"/>
      <c r="N102" s="178"/>
      <c r="O102" s="178"/>
      <c r="P102" s="178"/>
      <c r="Q102" s="178"/>
      <c r="R102" s="178"/>
      <c r="S102" s="178"/>
      <c r="T102" s="179"/>
      <c r="AT102" s="180" t="s">
        <v>170</v>
      </c>
      <c r="AU102" s="180" t="s">
        <v>79</v>
      </c>
      <c r="AV102" s="13" t="s">
        <v>79</v>
      </c>
      <c r="AW102" s="13" t="s">
        <v>35</v>
      </c>
      <c r="AX102" s="13" t="s">
        <v>71</v>
      </c>
      <c r="AY102" s="180" t="s">
        <v>161</v>
      </c>
    </row>
    <row r="103" spans="2:65" s="14" customFormat="1" x14ac:dyDescent="0.3">
      <c r="B103" s="198"/>
      <c r="D103" s="173" t="s">
        <v>170</v>
      </c>
      <c r="E103" s="199" t="s">
        <v>3</v>
      </c>
      <c r="F103" s="200" t="s">
        <v>959</v>
      </c>
      <c r="H103" s="201">
        <v>1</v>
      </c>
      <c r="L103" s="198"/>
      <c r="M103" s="202"/>
      <c r="N103" s="203"/>
      <c r="O103" s="203"/>
      <c r="P103" s="203"/>
      <c r="Q103" s="203"/>
      <c r="R103" s="203"/>
      <c r="S103" s="203"/>
      <c r="T103" s="204"/>
      <c r="AT103" s="205" t="s">
        <v>170</v>
      </c>
      <c r="AU103" s="205" t="s">
        <v>79</v>
      </c>
      <c r="AV103" s="14" t="s">
        <v>168</v>
      </c>
      <c r="AW103" s="14" t="s">
        <v>35</v>
      </c>
      <c r="AX103" s="14" t="s">
        <v>20</v>
      </c>
      <c r="AY103" s="205" t="s">
        <v>161</v>
      </c>
    </row>
    <row r="104" spans="2:65" s="1" customFormat="1" ht="22.5" customHeight="1" x14ac:dyDescent="0.3">
      <c r="B104" s="152"/>
      <c r="C104" s="183" t="s">
        <v>206</v>
      </c>
      <c r="D104" s="183" t="s">
        <v>228</v>
      </c>
      <c r="E104" s="184" t="s">
        <v>960</v>
      </c>
      <c r="F104" s="185" t="s">
        <v>961</v>
      </c>
      <c r="G104" s="186" t="s">
        <v>939</v>
      </c>
      <c r="H104" s="187">
        <v>10</v>
      </c>
      <c r="I104" s="188"/>
      <c r="J104" s="188">
        <f>ROUND(I104*H104,2)</f>
        <v>0</v>
      </c>
      <c r="K104" s="185" t="s">
        <v>266</v>
      </c>
      <c r="L104" s="189"/>
      <c r="M104" s="190" t="s">
        <v>3</v>
      </c>
      <c r="N104" s="191" t="s">
        <v>42</v>
      </c>
      <c r="O104" s="161">
        <v>0</v>
      </c>
      <c r="P104" s="161">
        <f>O104*H104</f>
        <v>0</v>
      </c>
      <c r="Q104" s="161">
        <v>4.0000000000000002E-4</v>
      </c>
      <c r="R104" s="161">
        <f>Q104*H104</f>
        <v>4.0000000000000001E-3</v>
      </c>
      <c r="S104" s="161">
        <v>0</v>
      </c>
      <c r="T104" s="162">
        <f>S104*H104</f>
        <v>0</v>
      </c>
      <c r="AR104" s="18" t="s">
        <v>206</v>
      </c>
      <c r="AT104" s="18" t="s">
        <v>228</v>
      </c>
      <c r="AU104" s="18" t="s">
        <v>79</v>
      </c>
      <c r="AY104" s="18" t="s">
        <v>161</v>
      </c>
      <c r="BE104" s="163">
        <f>IF(N104="základní",J104,0)</f>
        <v>0</v>
      </c>
      <c r="BF104" s="163">
        <f>IF(N104="snížená",J104,0)</f>
        <v>0</v>
      </c>
      <c r="BG104" s="163">
        <f>IF(N104="zákl. přenesená",J104,0)</f>
        <v>0</v>
      </c>
      <c r="BH104" s="163">
        <f>IF(N104="sníž. přenesená",J104,0)</f>
        <v>0</v>
      </c>
      <c r="BI104" s="163">
        <f>IF(N104="nulová",J104,0)</f>
        <v>0</v>
      </c>
      <c r="BJ104" s="18" t="s">
        <v>20</v>
      </c>
      <c r="BK104" s="163">
        <f>ROUND(I104*H104,2)</f>
        <v>0</v>
      </c>
      <c r="BL104" s="18" t="s">
        <v>168</v>
      </c>
      <c r="BM104" s="18" t="s">
        <v>962</v>
      </c>
    </row>
    <row r="105" spans="2:65" s="13" customFormat="1" x14ac:dyDescent="0.3">
      <c r="B105" s="172"/>
      <c r="D105" s="173" t="s">
        <v>170</v>
      </c>
      <c r="E105" s="174" t="s">
        <v>3</v>
      </c>
      <c r="F105" s="175" t="s">
        <v>25</v>
      </c>
      <c r="H105" s="176">
        <v>10</v>
      </c>
      <c r="L105" s="172"/>
      <c r="M105" s="177"/>
      <c r="N105" s="178"/>
      <c r="O105" s="178"/>
      <c r="P105" s="178"/>
      <c r="Q105" s="178"/>
      <c r="R105" s="178"/>
      <c r="S105" s="178"/>
      <c r="T105" s="179"/>
      <c r="AT105" s="180" t="s">
        <v>170</v>
      </c>
      <c r="AU105" s="180" t="s">
        <v>79</v>
      </c>
      <c r="AV105" s="13" t="s">
        <v>79</v>
      </c>
      <c r="AW105" s="13" t="s">
        <v>35</v>
      </c>
      <c r="AX105" s="13" t="s">
        <v>20</v>
      </c>
      <c r="AY105" s="180" t="s">
        <v>161</v>
      </c>
    </row>
    <row r="106" spans="2:65" s="1" customFormat="1" ht="22.5" customHeight="1" x14ac:dyDescent="0.3">
      <c r="B106" s="152"/>
      <c r="C106" s="153" t="s">
        <v>212</v>
      </c>
      <c r="D106" s="153" t="s">
        <v>163</v>
      </c>
      <c r="E106" s="154" t="s">
        <v>963</v>
      </c>
      <c r="F106" s="155" t="s">
        <v>964</v>
      </c>
      <c r="G106" s="156" t="s">
        <v>939</v>
      </c>
      <c r="H106" s="157">
        <v>1</v>
      </c>
      <c r="I106" s="158"/>
      <c r="J106" s="158">
        <f>ROUND(I106*H106,2)</f>
        <v>0</v>
      </c>
      <c r="K106" s="155" t="s">
        <v>266</v>
      </c>
      <c r="L106" s="32"/>
      <c r="M106" s="159" t="s">
        <v>3</v>
      </c>
      <c r="N106" s="160" t="s">
        <v>42</v>
      </c>
      <c r="O106" s="161">
        <v>0</v>
      </c>
      <c r="P106" s="161">
        <f>O106*H106</f>
        <v>0</v>
      </c>
      <c r="Q106" s="161">
        <v>0</v>
      </c>
      <c r="R106" s="161">
        <f>Q106*H106</f>
        <v>0</v>
      </c>
      <c r="S106" s="161">
        <v>0</v>
      </c>
      <c r="T106" s="162">
        <f>S106*H106</f>
        <v>0</v>
      </c>
      <c r="AR106" s="18" t="s">
        <v>168</v>
      </c>
      <c r="AT106" s="18" t="s">
        <v>163</v>
      </c>
      <c r="AU106" s="18" t="s">
        <v>79</v>
      </c>
      <c r="AY106" s="18" t="s">
        <v>161</v>
      </c>
      <c r="BE106" s="163">
        <f>IF(N106="základní",J106,0)</f>
        <v>0</v>
      </c>
      <c r="BF106" s="163">
        <f>IF(N106="snížená",J106,0)</f>
        <v>0</v>
      </c>
      <c r="BG106" s="163">
        <f>IF(N106="zákl. přenesená",J106,0)</f>
        <v>0</v>
      </c>
      <c r="BH106" s="163">
        <f>IF(N106="sníž. přenesená",J106,0)</f>
        <v>0</v>
      </c>
      <c r="BI106" s="163">
        <f>IF(N106="nulová",J106,0)</f>
        <v>0</v>
      </c>
      <c r="BJ106" s="18" t="s">
        <v>20</v>
      </c>
      <c r="BK106" s="163">
        <f>ROUND(I106*H106,2)</f>
        <v>0</v>
      </c>
      <c r="BL106" s="18" t="s">
        <v>168</v>
      </c>
      <c r="BM106" s="18" t="s">
        <v>965</v>
      </c>
    </row>
    <row r="107" spans="2:65" s="13" customFormat="1" x14ac:dyDescent="0.3">
      <c r="B107" s="172"/>
      <c r="D107" s="165" t="s">
        <v>170</v>
      </c>
      <c r="E107" s="180" t="s">
        <v>3</v>
      </c>
      <c r="F107" s="181" t="s">
        <v>20</v>
      </c>
      <c r="H107" s="182">
        <v>1</v>
      </c>
      <c r="L107" s="172"/>
      <c r="M107" s="177"/>
      <c r="N107" s="178"/>
      <c r="O107" s="178"/>
      <c r="P107" s="178"/>
      <c r="Q107" s="178"/>
      <c r="R107" s="178"/>
      <c r="S107" s="178"/>
      <c r="T107" s="179"/>
      <c r="AT107" s="180" t="s">
        <v>170</v>
      </c>
      <c r="AU107" s="180" t="s">
        <v>79</v>
      </c>
      <c r="AV107" s="13" t="s">
        <v>79</v>
      </c>
      <c r="AW107" s="13" t="s">
        <v>35</v>
      </c>
      <c r="AX107" s="13" t="s">
        <v>20</v>
      </c>
      <c r="AY107" s="180" t="s">
        <v>161</v>
      </c>
    </row>
    <row r="108" spans="2:65" s="11" customFormat="1" ht="37.35" customHeight="1" x14ac:dyDescent="0.35">
      <c r="B108" s="139"/>
      <c r="D108" s="140" t="s">
        <v>70</v>
      </c>
      <c r="E108" s="141" t="s">
        <v>652</v>
      </c>
      <c r="F108" s="141" t="s">
        <v>653</v>
      </c>
      <c r="J108" s="142">
        <f>BK108</f>
        <v>0</v>
      </c>
      <c r="L108" s="139"/>
      <c r="M108" s="143"/>
      <c r="N108" s="144"/>
      <c r="O108" s="144"/>
      <c r="P108" s="145">
        <f>P109</f>
        <v>1.155</v>
      </c>
      <c r="Q108" s="144"/>
      <c r="R108" s="145">
        <f>R109</f>
        <v>4.5000000000000005E-3</v>
      </c>
      <c r="S108" s="144"/>
      <c r="T108" s="146">
        <f>T109</f>
        <v>0</v>
      </c>
      <c r="AR108" s="140" t="s">
        <v>79</v>
      </c>
      <c r="AT108" s="147" t="s">
        <v>70</v>
      </c>
      <c r="AU108" s="147" t="s">
        <v>71</v>
      </c>
      <c r="AY108" s="140" t="s">
        <v>161</v>
      </c>
      <c r="BK108" s="148">
        <f>BK109</f>
        <v>0</v>
      </c>
    </row>
    <row r="109" spans="2:65" s="11" customFormat="1" ht="19.899999999999999" customHeight="1" x14ac:dyDescent="0.3">
      <c r="B109" s="139"/>
      <c r="D109" s="149" t="s">
        <v>70</v>
      </c>
      <c r="E109" s="150" t="s">
        <v>680</v>
      </c>
      <c r="F109" s="150" t="s">
        <v>681</v>
      </c>
      <c r="J109" s="151">
        <f>BK109</f>
        <v>0</v>
      </c>
      <c r="L109" s="139"/>
      <c r="M109" s="143"/>
      <c r="N109" s="144"/>
      <c r="O109" s="144"/>
      <c r="P109" s="145">
        <f>SUM(P110:P115)</f>
        <v>1.155</v>
      </c>
      <c r="Q109" s="144"/>
      <c r="R109" s="145">
        <f>SUM(R110:R115)</f>
        <v>4.5000000000000005E-3</v>
      </c>
      <c r="S109" s="144"/>
      <c r="T109" s="146">
        <f>SUM(T110:T115)</f>
        <v>0</v>
      </c>
      <c r="AR109" s="140" t="s">
        <v>79</v>
      </c>
      <c r="AT109" s="147" t="s">
        <v>70</v>
      </c>
      <c r="AU109" s="147" t="s">
        <v>20</v>
      </c>
      <c r="AY109" s="140" t="s">
        <v>161</v>
      </c>
      <c r="BK109" s="148">
        <f>SUM(BK110:BK115)</f>
        <v>0</v>
      </c>
    </row>
    <row r="110" spans="2:65" s="1" customFormat="1" ht="22.5" customHeight="1" x14ac:dyDescent="0.3">
      <c r="B110" s="152"/>
      <c r="C110" s="183" t="s">
        <v>25</v>
      </c>
      <c r="D110" s="183" t="s">
        <v>228</v>
      </c>
      <c r="E110" s="184" t="s">
        <v>966</v>
      </c>
      <c r="F110" s="185" t="s">
        <v>967</v>
      </c>
      <c r="G110" s="186" t="s">
        <v>237</v>
      </c>
      <c r="H110" s="187">
        <v>5</v>
      </c>
      <c r="I110" s="188"/>
      <c r="J110" s="188">
        <f>ROUND(I110*H110,2)</f>
        <v>0</v>
      </c>
      <c r="K110" s="185" t="s">
        <v>266</v>
      </c>
      <c r="L110" s="189"/>
      <c r="M110" s="190" t="s">
        <v>3</v>
      </c>
      <c r="N110" s="191" t="s">
        <v>42</v>
      </c>
      <c r="O110" s="161">
        <v>0</v>
      </c>
      <c r="P110" s="161">
        <f>O110*H110</f>
        <v>0</v>
      </c>
      <c r="Q110" s="161">
        <v>8.0000000000000004E-4</v>
      </c>
      <c r="R110" s="161">
        <f>Q110*H110</f>
        <v>4.0000000000000001E-3</v>
      </c>
      <c r="S110" s="161">
        <v>0</v>
      </c>
      <c r="T110" s="162">
        <f>S110*H110</f>
        <v>0</v>
      </c>
      <c r="AR110" s="18" t="s">
        <v>340</v>
      </c>
      <c r="AT110" s="18" t="s">
        <v>228</v>
      </c>
      <c r="AU110" s="18" t="s">
        <v>79</v>
      </c>
      <c r="AY110" s="18" t="s">
        <v>161</v>
      </c>
      <c r="BE110" s="163">
        <f>IF(N110="základní",J110,0)</f>
        <v>0</v>
      </c>
      <c r="BF110" s="163">
        <f>IF(N110="snížená",J110,0)</f>
        <v>0</v>
      </c>
      <c r="BG110" s="163">
        <f>IF(N110="zákl. přenesená",J110,0)</f>
        <v>0</v>
      </c>
      <c r="BH110" s="163">
        <f>IF(N110="sníž. přenesená",J110,0)</f>
        <v>0</v>
      </c>
      <c r="BI110" s="163">
        <f>IF(N110="nulová",J110,0)</f>
        <v>0</v>
      </c>
      <c r="BJ110" s="18" t="s">
        <v>20</v>
      </c>
      <c r="BK110" s="163">
        <f>ROUND(I110*H110,2)</f>
        <v>0</v>
      </c>
      <c r="BL110" s="18" t="s">
        <v>254</v>
      </c>
      <c r="BM110" s="18" t="s">
        <v>968</v>
      </c>
    </row>
    <row r="111" spans="2:65" s="13" customFormat="1" x14ac:dyDescent="0.3">
      <c r="B111" s="172"/>
      <c r="D111" s="165" t="s">
        <v>170</v>
      </c>
      <c r="E111" s="180" t="s">
        <v>3</v>
      </c>
      <c r="F111" s="181" t="s">
        <v>192</v>
      </c>
      <c r="H111" s="182">
        <v>5</v>
      </c>
      <c r="L111" s="172"/>
      <c r="M111" s="177"/>
      <c r="N111" s="178"/>
      <c r="O111" s="178"/>
      <c r="P111" s="178"/>
      <c r="Q111" s="178"/>
      <c r="R111" s="178"/>
      <c r="S111" s="178"/>
      <c r="T111" s="179"/>
      <c r="AT111" s="180" t="s">
        <v>170</v>
      </c>
      <c r="AU111" s="180" t="s">
        <v>79</v>
      </c>
      <c r="AV111" s="13" t="s">
        <v>79</v>
      </c>
      <c r="AW111" s="13" t="s">
        <v>35</v>
      </c>
      <c r="AX111" s="13" t="s">
        <v>71</v>
      </c>
      <c r="AY111" s="180" t="s">
        <v>161</v>
      </c>
    </row>
    <row r="112" spans="2:65" s="14" customFormat="1" x14ac:dyDescent="0.3">
      <c r="B112" s="198"/>
      <c r="D112" s="173" t="s">
        <v>170</v>
      </c>
      <c r="E112" s="199" t="s">
        <v>3</v>
      </c>
      <c r="F112" s="200" t="s">
        <v>959</v>
      </c>
      <c r="H112" s="201">
        <v>5</v>
      </c>
      <c r="L112" s="198"/>
      <c r="M112" s="202"/>
      <c r="N112" s="203"/>
      <c r="O112" s="203"/>
      <c r="P112" s="203"/>
      <c r="Q112" s="203"/>
      <c r="R112" s="203"/>
      <c r="S112" s="203"/>
      <c r="T112" s="204"/>
      <c r="AT112" s="205" t="s">
        <v>170</v>
      </c>
      <c r="AU112" s="205" t="s">
        <v>79</v>
      </c>
      <c r="AV112" s="14" t="s">
        <v>168</v>
      </c>
      <c r="AW112" s="14" t="s">
        <v>35</v>
      </c>
      <c r="AX112" s="14" t="s">
        <v>20</v>
      </c>
      <c r="AY112" s="205" t="s">
        <v>161</v>
      </c>
    </row>
    <row r="113" spans="2:65" s="1" customFormat="1" ht="22.5" customHeight="1" x14ac:dyDescent="0.3">
      <c r="B113" s="152"/>
      <c r="C113" s="153" t="s">
        <v>227</v>
      </c>
      <c r="D113" s="153" t="s">
        <v>163</v>
      </c>
      <c r="E113" s="154" t="s">
        <v>969</v>
      </c>
      <c r="F113" s="155" t="s">
        <v>970</v>
      </c>
      <c r="G113" s="156" t="s">
        <v>237</v>
      </c>
      <c r="H113" s="157">
        <v>5</v>
      </c>
      <c r="I113" s="158"/>
      <c r="J113" s="158">
        <f>ROUND(I113*H113,2)</f>
        <v>0</v>
      </c>
      <c r="K113" s="155" t="s">
        <v>266</v>
      </c>
      <c r="L113" s="32"/>
      <c r="M113" s="159" t="s">
        <v>3</v>
      </c>
      <c r="N113" s="160" t="s">
        <v>42</v>
      </c>
      <c r="O113" s="161">
        <v>0.23100000000000001</v>
      </c>
      <c r="P113" s="161">
        <f>O113*H113</f>
        <v>1.155</v>
      </c>
      <c r="Q113" s="161">
        <v>1E-4</v>
      </c>
      <c r="R113" s="161">
        <f>Q113*H113</f>
        <v>5.0000000000000001E-4</v>
      </c>
      <c r="S113" s="161">
        <v>0</v>
      </c>
      <c r="T113" s="162">
        <f>S113*H113</f>
        <v>0</v>
      </c>
      <c r="AR113" s="18" t="s">
        <v>254</v>
      </c>
      <c r="AT113" s="18" t="s">
        <v>163</v>
      </c>
      <c r="AU113" s="18" t="s">
        <v>79</v>
      </c>
      <c r="AY113" s="18" t="s">
        <v>161</v>
      </c>
      <c r="BE113" s="163">
        <f>IF(N113="základní",J113,0)</f>
        <v>0</v>
      </c>
      <c r="BF113" s="163">
        <f>IF(N113="snížená",J113,0)</f>
        <v>0</v>
      </c>
      <c r="BG113" s="163">
        <f>IF(N113="zákl. přenesená",J113,0)</f>
        <v>0</v>
      </c>
      <c r="BH113" s="163">
        <f>IF(N113="sníž. přenesená",J113,0)</f>
        <v>0</v>
      </c>
      <c r="BI113" s="163">
        <f>IF(N113="nulová",J113,0)</f>
        <v>0</v>
      </c>
      <c r="BJ113" s="18" t="s">
        <v>20</v>
      </c>
      <c r="BK113" s="163">
        <f>ROUND(I113*H113,2)</f>
        <v>0</v>
      </c>
      <c r="BL113" s="18" t="s">
        <v>254</v>
      </c>
      <c r="BM113" s="18" t="s">
        <v>971</v>
      </c>
    </row>
    <row r="114" spans="2:65" s="13" customFormat="1" x14ac:dyDescent="0.3">
      <c r="B114" s="172"/>
      <c r="D114" s="165" t="s">
        <v>170</v>
      </c>
      <c r="E114" s="180" t="s">
        <v>3</v>
      </c>
      <c r="F114" s="181" t="s">
        <v>192</v>
      </c>
      <c r="H114" s="182">
        <v>5</v>
      </c>
      <c r="L114" s="172"/>
      <c r="M114" s="177"/>
      <c r="N114" s="178"/>
      <c r="O114" s="178"/>
      <c r="P114" s="178"/>
      <c r="Q114" s="178"/>
      <c r="R114" s="178"/>
      <c r="S114" s="178"/>
      <c r="T114" s="179"/>
      <c r="AT114" s="180" t="s">
        <v>170</v>
      </c>
      <c r="AU114" s="180" t="s">
        <v>79</v>
      </c>
      <c r="AV114" s="13" t="s">
        <v>79</v>
      </c>
      <c r="AW114" s="13" t="s">
        <v>35</v>
      </c>
      <c r="AX114" s="13" t="s">
        <v>71</v>
      </c>
      <c r="AY114" s="180" t="s">
        <v>161</v>
      </c>
    </row>
    <row r="115" spans="2:65" s="14" customFormat="1" x14ac:dyDescent="0.3">
      <c r="B115" s="198"/>
      <c r="D115" s="165" t="s">
        <v>170</v>
      </c>
      <c r="E115" s="206" t="s">
        <v>3</v>
      </c>
      <c r="F115" s="207" t="s">
        <v>959</v>
      </c>
      <c r="H115" s="208">
        <v>5</v>
      </c>
      <c r="L115" s="198"/>
      <c r="M115" s="209"/>
      <c r="N115" s="210"/>
      <c r="O115" s="210"/>
      <c r="P115" s="210"/>
      <c r="Q115" s="210"/>
      <c r="R115" s="210"/>
      <c r="S115" s="210"/>
      <c r="T115" s="211"/>
      <c r="AT115" s="205" t="s">
        <v>170</v>
      </c>
      <c r="AU115" s="205" t="s">
        <v>79</v>
      </c>
      <c r="AV115" s="14" t="s">
        <v>168</v>
      </c>
      <c r="AW115" s="14" t="s">
        <v>35</v>
      </c>
      <c r="AX115" s="14" t="s">
        <v>20</v>
      </c>
      <c r="AY115" s="205" t="s">
        <v>161</v>
      </c>
    </row>
    <row r="116" spans="2:65" s="1" customFormat="1" ht="6.95" customHeight="1" x14ac:dyDescent="0.3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2"/>
    </row>
  </sheetData>
  <autoFilter ref="C85:K85"/>
  <mergeCells count="12">
    <mergeCell ref="E76:H76"/>
    <mergeCell ref="E78:H78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4:H74"/>
  </mergeCells>
  <hyperlinks>
    <hyperlink ref="F1:G1" location="C2" tooltip="Krycí list soupisu" display="1) Krycí list soupisu"/>
    <hyperlink ref="G1:H1" location="C58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1"/>
  <sheetViews>
    <sheetView showGridLines="0" workbookViewId="0">
      <pane ySplit="1" topLeftCell="A178" activePane="bottomLeft" state="frozen"/>
      <selection pane="bottomLeft" activeCell="I189" sqref="I18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1848</v>
      </c>
      <c r="G1" s="344" t="s">
        <v>1849</v>
      </c>
      <c r="H1" s="344"/>
      <c r="I1" s="223"/>
      <c r="J1" s="221" t="s">
        <v>1850</v>
      </c>
      <c r="K1" s="224" t="s">
        <v>106</v>
      </c>
      <c r="L1" s="221" t="s">
        <v>1851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08" t="s">
        <v>6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89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1"/>
      <c r="AT3" s="18" t="s">
        <v>79</v>
      </c>
    </row>
    <row r="4" spans="1:70" ht="36.950000000000003" customHeight="1" x14ac:dyDescent="0.3">
      <c r="B4" s="22"/>
      <c r="C4" s="23"/>
      <c r="D4" s="24" t="s">
        <v>107</v>
      </c>
      <c r="E4" s="23"/>
      <c r="F4" s="23"/>
      <c r="G4" s="23"/>
      <c r="H4" s="23"/>
      <c r="I4" s="23"/>
      <c r="J4" s="23"/>
      <c r="K4" s="25"/>
      <c r="M4" s="26" t="s">
        <v>11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5"/>
    </row>
    <row r="6" spans="1:70" ht="15" x14ac:dyDescent="0.3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25"/>
    </row>
    <row r="7" spans="1:70" ht="22.5" customHeight="1" x14ac:dyDescent="0.3">
      <c r="B7" s="22"/>
      <c r="C7" s="23"/>
      <c r="D7" s="23"/>
      <c r="E7" s="345" t="str">
        <f>'Rekapitulace stavby'!K6</f>
        <v>SOUP Jílové - dílna kuchyň</v>
      </c>
      <c r="F7" s="338"/>
      <c r="G7" s="338"/>
      <c r="H7" s="338"/>
      <c r="I7" s="23"/>
      <c r="J7" s="23"/>
      <c r="K7" s="25"/>
    </row>
    <row r="8" spans="1:70" ht="15" x14ac:dyDescent="0.3">
      <c r="B8" s="22"/>
      <c r="C8" s="23"/>
      <c r="D8" s="30" t="s">
        <v>108</v>
      </c>
      <c r="E8" s="23"/>
      <c r="F8" s="23"/>
      <c r="G8" s="23"/>
      <c r="H8" s="23"/>
      <c r="I8" s="23"/>
      <c r="J8" s="23"/>
      <c r="K8" s="25"/>
    </row>
    <row r="9" spans="1:70" s="1" customFormat="1" ht="22.5" customHeight="1" x14ac:dyDescent="0.3">
      <c r="B9" s="32"/>
      <c r="C9" s="33"/>
      <c r="D9" s="33"/>
      <c r="E9" s="345" t="s">
        <v>109</v>
      </c>
      <c r="F9" s="325"/>
      <c r="G9" s="325"/>
      <c r="H9" s="325"/>
      <c r="I9" s="33"/>
      <c r="J9" s="33"/>
      <c r="K9" s="36"/>
    </row>
    <row r="10" spans="1:70" s="1" customFormat="1" ht="15" x14ac:dyDescent="0.3">
      <c r="B10" s="32"/>
      <c r="C10" s="33"/>
      <c r="D10" s="30" t="s">
        <v>110</v>
      </c>
      <c r="E10" s="33"/>
      <c r="F10" s="33"/>
      <c r="G10" s="33"/>
      <c r="H10" s="33"/>
      <c r="I10" s="33"/>
      <c r="J10" s="33"/>
      <c r="K10" s="36"/>
    </row>
    <row r="11" spans="1:70" s="1" customFormat="1" ht="36.950000000000003" customHeight="1" x14ac:dyDescent="0.3">
      <c r="B11" s="32"/>
      <c r="C11" s="33"/>
      <c r="D11" s="33"/>
      <c r="E11" s="346" t="s">
        <v>972</v>
      </c>
      <c r="F11" s="325"/>
      <c r="G11" s="325"/>
      <c r="H11" s="325"/>
      <c r="I11" s="33"/>
      <c r="J11" s="33"/>
      <c r="K11" s="36"/>
    </row>
    <row r="12" spans="1:70" s="1" customForma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6"/>
    </row>
    <row r="13" spans="1:70" s="1" customFormat="1" ht="14.45" customHeight="1" x14ac:dyDescent="0.3">
      <c r="B13" s="32"/>
      <c r="C13" s="33"/>
      <c r="D13" s="30" t="s">
        <v>18</v>
      </c>
      <c r="E13" s="33"/>
      <c r="F13" s="28" t="s">
        <v>3</v>
      </c>
      <c r="G13" s="33"/>
      <c r="H13" s="33"/>
      <c r="I13" s="30" t="s">
        <v>19</v>
      </c>
      <c r="J13" s="28" t="s">
        <v>3</v>
      </c>
      <c r="K13" s="36"/>
    </row>
    <row r="14" spans="1:70" s="1" customFormat="1" ht="14.45" customHeight="1" x14ac:dyDescent="0.3">
      <c r="B14" s="32"/>
      <c r="C14" s="33"/>
      <c r="D14" s="30" t="s">
        <v>21</v>
      </c>
      <c r="E14" s="33"/>
      <c r="F14" s="28" t="s">
        <v>973</v>
      </c>
      <c r="G14" s="33"/>
      <c r="H14" s="33"/>
      <c r="I14" s="30" t="s">
        <v>23</v>
      </c>
      <c r="J14" s="97" t="str">
        <f>'Rekapitulace stavby'!AN8</f>
        <v>5. 9. 2016</v>
      </c>
      <c r="K14" s="36"/>
    </row>
    <row r="15" spans="1:70" s="1" customFormat="1" ht="10.9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6"/>
    </row>
    <row r="16" spans="1:70" s="1" customFormat="1" ht="14.45" customHeight="1" x14ac:dyDescent="0.3">
      <c r="B16" s="32"/>
      <c r="C16" s="33"/>
      <c r="D16" s="30" t="s">
        <v>27</v>
      </c>
      <c r="E16" s="33"/>
      <c r="F16" s="33"/>
      <c r="G16" s="33"/>
      <c r="H16" s="33"/>
      <c r="I16" s="30" t="s">
        <v>28</v>
      </c>
      <c r="J16" s="28" t="s">
        <v>3</v>
      </c>
      <c r="K16" s="36"/>
    </row>
    <row r="17" spans="2:11" s="1" customFormat="1" ht="18" customHeight="1" x14ac:dyDescent="0.3">
      <c r="B17" s="32"/>
      <c r="C17" s="33"/>
      <c r="D17" s="33"/>
      <c r="E17" s="28" t="s">
        <v>29</v>
      </c>
      <c r="F17" s="33"/>
      <c r="G17" s="33"/>
      <c r="H17" s="33"/>
      <c r="I17" s="30" t="s">
        <v>30</v>
      </c>
      <c r="J17" s="28" t="s">
        <v>3</v>
      </c>
      <c r="K17" s="36"/>
    </row>
    <row r="18" spans="2:11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6"/>
    </row>
    <row r="19" spans="2:11" s="1" customFormat="1" ht="14.45" customHeight="1" x14ac:dyDescent="0.3">
      <c r="B19" s="32"/>
      <c r="C19" s="33"/>
      <c r="D19" s="30" t="s">
        <v>31</v>
      </c>
      <c r="E19" s="33"/>
      <c r="F19" s="33"/>
      <c r="G19" s="33"/>
      <c r="H19" s="33"/>
      <c r="I19" s="30" t="s">
        <v>28</v>
      </c>
      <c r="J19" s="28" t="str">
        <f>IF('Rekapitulace stavby'!AN13="Vyplň údaj","",IF('Rekapitulace stavby'!AN13="","",'Rekapitulace stavby'!AN13))</f>
        <v/>
      </c>
      <c r="K19" s="36"/>
    </row>
    <row r="20" spans="2:11" s="1" customFormat="1" ht="18" customHeight="1" x14ac:dyDescent="0.3">
      <c r="B20" s="32"/>
      <c r="C20" s="33"/>
      <c r="D20" s="33"/>
      <c r="E20" s="28" t="str">
        <f>IF('Rekapitulace stavby'!E14="Vyplň údaj","",IF('Rekapitulace stavby'!E14="","",'Rekapitulace stavby'!E14))</f>
        <v xml:space="preserve"> </v>
      </c>
      <c r="F20" s="33"/>
      <c r="G20" s="33"/>
      <c r="H20" s="33"/>
      <c r="I20" s="30" t="s">
        <v>30</v>
      </c>
      <c r="J20" s="28" t="str">
        <f>IF('Rekapitulace stavby'!AN14="Vyplň údaj","",IF('Rekapitulace stavby'!AN14="","",'Rekapitulace stavby'!AN14))</f>
        <v/>
      </c>
      <c r="K20" s="36"/>
    </row>
    <row r="21" spans="2:11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6"/>
    </row>
    <row r="22" spans="2:11" s="1" customFormat="1" ht="14.45" customHeight="1" x14ac:dyDescent="0.3">
      <c r="B22" s="32"/>
      <c r="C22" s="33"/>
      <c r="D22" s="30" t="s">
        <v>33</v>
      </c>
      <c r="E22" s="33"/>
      <c r="F22" s="33"/>
      <c r="G22" s="33"/>
      <c r="H22" s="33"/>
      <c r="I22" s="30" t="s">
        <v>28</v>
      </c>
      <c r="J22" s="28" t="s">
        <v>3</v>
      </c>
      <c r="K22" s="36"/>
    </row>
    <row r="23" spans="2:11" s="1" customFormat="1" ht="18" customHeight="1" x14ac:dyDescent="0.3">
      <c r="B23" s="32"/>
      <c r="C23" s="33"/>
      <c r="D23" s="33"/>
      <c r="E23" s="28" t="s">
        <v>34</v>
      </c>
      <c r="F23" s="33"/>
      <c r="G23" s="33"/>
      <c r="H23" s="33"/>
      <c r="I23" s="30" t="s">
        <v>30</v>
      </c>
      <c r="J23" s="28" t="s">
        <v>3</v>
      </c>
      <c r="K23" s="36"/>
    </row>
    <row r="24" spans="2:11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6"/>
    </row>
    <row r="25" spans="2:11" s="1" customFormat="1" ht="14.45" customHeight="1" x14ac:dyDescent="0.3">
      <c r="B25" s="32"/>
      <c r="C25" s="33"/>
      <c r="D25" s="30" t="s">
        <v>36</v>
      </c>
      <c r="E25" s="33"/>
      <c r="F25" s="33"/>
      <c r="G25" s="33"/>
      <c r="H25" s="33"/>
      <c r="I25" s="33"/>
      <c r="J25" s="33"/>
      <c r="K25" s="36"/>
    </row>
    <row r="26" spans="2:11" s="7" customFormat="1" ht="22.5" customHeight="1" x14ac:dyDescent="0.3">
      <c r="B26" s="98"/>
      <c r="C26" s="99"/>
      <c r="D26" s="99"/>
      <c r="E26" s="340" t="s">
        <v>3</v>
      </c>
      <c r="F26" s="348"/>
      <c r="G26" s="348"/>
      <c r="H26" s="348"/>
      <c r="I26" s="99"/>
      <c r="J26" s="99"/>
      <c r="K26" s="100"/>
    </row>
    <row r="27" spans="2:11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6"/>
    </row>
    <row r="28" spans="2:11" s="1" customFormat="1" ht="6.95" customHeight="1" x14ac:dyDescent="0.3">
      <c r="B28" s="32"/>
      <c r="C28" s="33"/>
      <c r="D28" s="59"/>
      <c r="E28" s="59"/>
      <c r="F28" s="59"/>
      <c r="G28" s="59"/>
      <c r="H28" s="59"/>
      <c r="I28" s="59"/>
      <c r="J28" s="59"/>
      <c r="K28" s="101"/>
    </row>
    <row r="29" spans="2:11" s="1" customFormat="1" ht="25.35" customHeight="1" x14ac:dyDescent="0.3">
      <c r="B29" s="32"/>
      <c r="C29" s="33"/>
      <c r="D29" s="102" t="s">
        <v>37</v>
      </c>
      <c r="E29" s="33"/>
      <c r="F29" s="33"/>
      <c r="G29" s="33"/>
      <c r="H29" s="33"/>
      <c r="I29" s="33"/>
      <c r="J29" s="103">
        <f>ROUND(J89,2)</f>
        <v>0</v>
      </c>
      <c r="K29" s="36"/>
    </row>
    <row r="30" spans="2:11" s="1" customFormat="1" ht="6.95" customHeight="1" x14ac:dyDescent="0.3">
      <c r="B30" s="32"/>
      <c r="C30" s="33"/>
      <c r="D30" s="59"/>
      <c r="E30" s="59"/>
      <c r="F30" s="59"/>
      <c r="G30" s="59"/>
      <c r="H30" s="59"/>
      <c r="I30" s="59"/>
      <c r="J30" s="59"/>
      <c r="K30" s="101"/>
    </row>
    <row r="31" spans="2:11" s="1" customFormat="1" ht="14.45" customHeight="1" x14ac:dyDescent="0.3">
      <c r="B31" s="32"/>
      <c r="C31" s="33"/>
      <c r="D31" s="33"/>
      <c r="E31" s="33"/>
      <c r="F31" s="37" t="s">
        <v>39</v>
      </c>
      <c r="G31" s="33"/>
      <c r="H31" s="33"/>
      <c r="I31" s="37" t="s">
        <v>38</v>
      </c>
      <c r="J31" s="37" t="s">
        <v>40</v>
      </c>
      <c r="K31" s="36"/>
    </row>
    <row r="32" spans="2:11" s="1" customFormat="1" ht="14.45" customHeight="1" x14ac:dyDescent="0.3">
      <c r="B32" s="32"/>
      <c r="C32" s="33"/>
      <c r="D32" s="40" t="s">
        <v>41</v>
      </c>
      <c r="E32" s="40" t="s">
        <v>42</v>
      </c>
      <c r="F32" s="104">
        <f>ROUND(SUM(BE89:BE190), 2)</f>
        <v>0</v>
      </c>
      <c r="G32" s="33"/>
      <c r="H32" s="33"/>
      <c r="I32" s="105">
        <v>0.21</v>
      </c>
      <c r="J32" s="104">
        <f>ROUND(ROUND((SUM(BE89:BE190)), 2)*I32, 2)</f>
        <v>0</v>
      </c>
      <c r="K32" s="36"/>
    </row>
    <row r="33" spans="2:11" s="1" customFormat="1" ht="14.45" customHeight="1" x14ac:dyDescent="0.3">
      <c r="B33" s="32"/>
      <c r="C33" s="33"/>
      <c r="D33" s="33"/>
      <c r="E33" s="40" t="s">
        <v>43</v>
      </c>
      <c r="F33" s="104">
        <f>ROUND(SUM(BF89:BF190), 2)</f>
        <v>0</v>
      </c>
      <c r="G33" s="33"/>
      <c r="H33" s="33"/>
      <c r="I33" s="105">
        <v>0.15</v>
      </c>
      <c r="J33" s="104">
        <f>ROUND(ROUND((SUM(BF89:BF190)), 2)*I33, 2)</f>
        <v>0</v>
      </c>
      <c r="K33" s="36"/>
    </row>
    <row r="34" spans="2:11" s="1" customFormat="1" ht="14.45" hidden="1" customHeight="1" x14ac:dyDescent="0.3">
      <c r="B34" s="32"/>
      <c r="C34" s="33"/>
      <c r="D34" s="33"/>
      <c r="E34" s="40" t="s">
        <v>44</v>
      </c>
      <c r="F34" s="104">
        <f>ROUND(SUM(BG89:BG190), 2)</f>
        <v>0</v>
      </c>
      <c r="G34" s="33"/>
      <c r="H34" s="33"/>
      <c r="I34" s="105">
        <v>0.21</v>
      </c>
      <c r="J34" s="104">
        <v>0</v>
      </c>
      <c r="K34" s="36"/>
    </row>
    <row r="35" spans="2:11" s="1" customFormat="1" ht="14.45" hidden="1" customHeight="1" x14ac:dyDescent="0.3">
      <c r="B35" s="32"/>
      <c r="C35" s="33"/>
      <c r="D35" s="33"/>
      <c r="E35" s="40" t="s">
        <v>45</v>
      </c>
      <c r="F35" s="104">
        <f>ROUND(SUM(BH89:BH190), 2)</f>
        <v>0</v>
      </c>
      <c r="G35" s="33"/>
      <c r="H35" s="33"/>
      <c r="I35" s="105">
        <v>0.15</v>
      </c>
      <c r="J35" s="104">
        <v>0</v>
      </c>
      <c r="K35" s="36"/>
    </row>
    <row r="36" spans="2:11" s="1" customFormat="1" ht="14.45" hidden="1" customHeight="1" x14ac:dyDescent="0.3">
      <c r="B36" s="32"/>
      <c r="C36" s="33"/>
      <c r="D36" s="33"/>
      <c r="E36" s="40" t="s">
        <v>46</v>
      </c>
      <c r="F36" s="104">
        <f>ROUND(SUM(BI89:BI190), 2)</f>
        <v>0</v>
      </c>
      <c r="G36" s="33"/>
      <c r="H36" s="33"/>
      <c r="I36" s="105">
        <v>0</v>
      </c>
      <c r="J36" s="104">
        <v>0</v>
      </c>
      <c r="K36" s="36"/>
    </row>
    <row r="37" spans="2:11" s="1" customFormat="1" ht="6.95" customHeight="1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6"/>
    </row>
    <row r="38" spans="2:11" s="1" customFormat="1" ht="25.35" customHeight="1" x14ac:dyDescent="0.3">
      <c r="B38" s="32"/>
      <c r="C38" s="106"/>
      <c r="D38" s="107" t="s">
        <v>47</v>
      </c>
      <c r="E38" s="63"/>
      <c r="F38" s="63"/>
      <c r="G38" s="108" t="s">
        <v>48</v>
      </c>
      <c r="H38" s="109" t="s">
        <v>49</v>
      </c>
      <c r="I38" s="63"/>
      <c r="J38" s="110">
        <f>SUM(J29:J36)</f>
        <v>0</v>
      </c>
      <c r="K38" s="111"/>
    </row>
    <row r="39" spans="2:11" s="1" customFormat="1" ht="14.45" customHeight="1" x14ac:dyDescent="0.3">
      <c r="B39" s="47"/>
      <c r="C39" s="48"/>
      <c r="D39" s="48"/>
      <c r="E39" s="48"/>
      <c r="F39" s="48"/>
      <c r="G39" s="48"/>
      <c r="H39" s="48"/>
      <c r="I39" s="48"/>
      <c r="J39" s="48"/>
      <c r="K39" s="49"/>
    </row>
    <row r="43" spans="2:11" s="1" customFormat="1" ht="6.95" customHeight="1" x14ac:dyDescent="0.3">
      <c r="B43" s="50"/>
      <c r="C43" s="51"/>
      <c r="D43" s="51"/>
      <c r="E43" s="51"/>
      <c r="F43" s="51"/>
      <c r="G43" s="51"/>
      <c r="H43" s="51"/>
      <c r="I43" s="51"/>
      <c r="J43" s="51"/>
      <c r="K43" s="112"/>
    </row>
    <row r="44" spans="2:11" s="1" customFormat="1" ht="36.950000000000003" customHeight="1" x14ac:dyDescent="0.3">
      <c r="B44" s="32"/>
      <c r="C44" s="24" t="s">
        <v>112</v>
      </c>
      <c r="D44" s="33"/>
      <c r="E44" s="33"/>
      <c r="F44" s="33"/>
      <c r="G44" s="33"/>
      <c r="H44" s="33"/>
      <c r="I44" s="33"/>
      <c r="J44" s="33"/>
      <c r="K44" s="36"/>
    </row>
    <row r="45" spans="2:11" s="1" customFormat="1" ht="6.95" customHeight="1" x14ac:dyDescent="0.3">
      <c r="B45" s="32"/>
      <c r="C45" s="33"/>
      <c r="D45" s="33"/>
      <c r="E45" s="33"/>
      <c r="F45" s="33"/>
      <c r="G45" s="33"/>
      <c r="H45" s="33"/>
      <c r="I45" s="33"/>
      <c r="J45" s="33"/>
      <c r="K45" s="36"/>
    </row>
    <row r="46" spans="2:11" s="1" customFormat="1" ht="14.45" customHeight="1" x14ac:dyDescent="0.3">
      <c r="B46" s="32"/>
      <c r="C46" s="30" t="s">
        <v>15</v>
      </c>
      <c r="D46" s="33"/>
      <c r="E46" s="33"/>
      <c r="F46" s="33"/>
      <c r="G46" s="33"/>
      <c r="H46" s="33"/>
      <c r="I46" s="33"/>
      <c r="J46" s="33"/>
      <c r="K46" s="36"/>
    </row>
    <row r="47" spans="2:11" s="1" customFormat="1" ht="22.5" customHeight="1" x14ac:dyDescent="0.3">
      <c r="B47" s="32"/>
      <c r="C47" s="33"/>
      <c r="D47" s="33"/>
      <c r="E47" s="345" t="str">
        <f>E7</f>
        <v>SOUP Jílové - dílna kuchyň</v>
      </c>
      <c r="F47" s="325"/>
      <c r="G47" s="325"/>
      <c r="H47" s="325"/>
      <c r="I47" s="33"/>
      <c r="J47" s="33"/>
      <c r="K47" s="36"/>
    </row>
    <row r="48" spans="2:11" ht="15" x14ac:dyDescent="0.3">
      <c r="B48" s="22"/>
      <c r="C48" s="30" t="s">
        <v>108</v>
      </c>
      <c r="D48" s="23"/>
      <c r="E48" s="23"/>
      <c r="F48" s="23"/>
      <c r="G48" s="23"/>
      <c r="H48" s="23"/>
      <c r="I48" s="23"/>
      <c r="J48" s="23"/>
      <c r="K48" s="25"/>
    </row>
    <row r="49" spans="2:47" s="1" customFormat="1" ht="22.5" customHeight="1" x14ac:dyDescent="0.3">
      <c r="B49" s="32"/>
      <c r="C49" s="33"/>
      <c r="D49" s="33"/>
      <c r="E49" s="345" t="s">
        <v>109</v>
      </c>
      <c r="F49" s="325"/>
      <c r="G49" s="325"/>
      <c r="H49" s="325"/>
      <c r="I49" s="33"/>
      <c r="J49" s="33"/>
      <c r="K49" s="36"/>
    </row>
    <row r="50" spans="2:47" s="1" customFormat="1" ht="14.45" customHeight="1" x14ac:dyDescent="0.3">
      <c r="B50" s="32"/>
      <c r="C50" s="30" t="s">
        <v>110</v>
      </c>
      <c r="D50" s="33"/>
      <c r="E50" s="33"/>
      <c r="F50" s="33"/>
      <c r="G50" s="33"/>
      <c r="H50" s="33"/>
      <c r="I50" s="33"/>
      <c r="J50" s="33"/>
      <c r="K50" s="36"/>
    </row>
    <row r="51" spans="2:47" s="1" customFormat="1" ht="23.25" customHeight="1" x14ac:dyDescent="0.3">
      <c r="B51" s="32"/>
      <c r="C51" s="33"/>
      <c r="D51" s="33"/>
      <c r="E51" s="346" t="str">
        <f>E11</f>
        <v>D1_01_4a - Vytápění</v>
      </c>
      <c r="F51" s="325"/>
      <c r="G51" s="325"/>
      <c r="H51" s="325"/>
      <c r="I51" s="33"/>
      <c r="J51" s="33"/>
      <c r="K51" s="36"/>
    </row>
    <row r="52" spans="2:47" s="1" customFormat="1" ht="6.95" customHeight="1" x14ac:dyDescent="0.3">
      <c r="B52" s="32"/>
      <c r="C52" s="33"/>
      <c r="D52" s="33"/>
      <c r="E52" s="33"/>
      <c r="F52" s="33"/>
      <c r="G52" s="33"/>
      <c r="H52" s="33"/>
      <c r="I52" s="33"/>
      <c r="J52" s="33"/>
      <c r="K52" s="36"/>
    </row>
    <row r="53" spans="2:47" s="1" customFormat="1" ht="18" customHeight="1" x14ac:dyDescent="0.3">
      <c r="B53" s="32"/>
      <c r="C53" s="30" t="s">
        <v>21</v>
      </c>
      <c r="D53" s="33"/>
      <c r="E53" s="33"/>
      <c r="F53" s="28" t="str">
        <f>F14</f>
        <v>Jílove u Prahy</v>
      </c>
      <c r="G53" s="33"/>
      <c r="H53" s="33"/>
      <c r="I53" s="30" t="s">
        <v>23</v>
      </c>
      <c r="J53" s="97" t="str">
        <f>IF(J14="","",J14)</f>
        <v>5. 9. 2016</v>
      </c>
      <c r="K53" s="36"/>
    </row>
    <row r="54" spans="2:47" s="1" customFormat="1" ht="6.95" customHeight="1" x14ac:dyDescent="0.3">
      <c r="B54" s="32"/>
      <c r="C54" s="33"/>
      <c r="D54" s="33"/>
      <c r="E54" s="33"/>
      <c r="F54" s="33"/>
      <c r="G54" s="33"/>
      <c r="H54" s="33"/>
      <c r="I54" s="33"/>
      <c r="J54" s="33"/>
      <c r="K54" s="36"/>
    </row>
    <row r="55" spans="2:47" s="1" customFormat="1" ht="15" x14ac:dyDescent="0.3">
      <c r="B55" s="32"/>
      <c r="C55" s="30" t="s">
        <v>27</v>
      </c>
      <c r="D55" s="33"/>
      <c r="E55" s="33"/>
      <c r="F55" s="28" t="str">
        <f>E17</f>
        <v>SOUp, Šenflukova 220, Jílove u Prahy</v>
      </c>
      <c r="G55" s="33"/>
      <c r="H55" s="33"/>
      <c r="I55" s="30" t="s">
        <v>33</v>
      </c>
      <c r="J55" s="28" t="str">
        <f>E23</f>
        <v>Ing. Jan Suk, EREKTA</v>
      </c>
      <c r="K55" s="36"/>
    </row>
    <row r="56" spans="2:47" s="1" customFormat="1" ht="14.45" customHeight="1" x14ac:dyDescent="0.3">
      <c r="B56" s="32"/>
      <c r="C56" s="30" t="s">
        <v>31</v>
      </c>
      <c r="D56" s="33"/>
      <c r="E56" s="33"/>
      <c r="F56" s="28" t="str">
        <f>IF(E20="","",E20)</f>
        <v xml:space="preserve"> </v>
      </c>
      <c r="G56" s="33"/>
      <c r="H56" s="33"/>
      <c r="I56" s="33"/>
      <c r="J56" s="33"/>
      <c r="K56" s="36"/>
    </row>
    <row r="57" spans="2:47" s="1" customFormat="1" ht="10.35" customHeight="1" x14ac:dyDescent="0.3">
      <c r="B57" s="32"/>
      <c r="C57" s="33"/>
      <c r="D57" s="33"/>
      <c r="E57" s="33"/>
      <c r="F57" s="33"/>
      <c r="G57" s="33"/>
      <c r="H57" s="33"/>
      <c r="I57" s="33"/>
      <c r="J57" s="33"/>
      <c r="K57" s="36"/>
    </row>
    <row r="58" spans="2:47" s="1" customFormat="1" ht="29.25" customHeight="1" x14ac:dyDescent="0.3">
      <c r="B58" s="32"/>
      <c r="C58" s="113" t="s">
        <v>113</v>
      </c>
      <c r="D58" s="106"/>
      <c r="E58" s="106"/>
      <c r="F58" s="106"/>
      <c r="G58" s="106"/>
      <c r="H58" s="106"/>
      <c r="I58" s="106"/>
      <c r="J58" s="114" t="s">
        <v>114</v>
      </c>
      <c r="K58" s="115"/>
    </row>
    <row r="59" spans="2:47" s="1" customFormat="1" ht="10.35" customHeight="1" x14ac:dyDescent="0.3">
      <c r="B59" s="32"/>
      <c r="C59" s="33"/>
      <c r="D59" s="33"/>
      <c r="E59" s="33"/>
      <c r="F59" s="33"/>
      <c r="G59" s="33"/>
      <c r="H59" s="33"/>
      <c r="I59" s="33"/>
      <c r="J59" s="33"/>
      <c r="K59" s="36"/>
    </row>
    <row r="60" spans="2:47" s="1" customFormat="1" ht="29.25" customHeight="1" x14ac:dyDescent="0.3">
      <c r="B60" s="32"/>
      <c r="C60" s="116" t="s">
        <v>115</v>
      </c>
      <c r="D60" s="33"/>
      <c r="E60" s="33"/>
      <c r="F60" s="33"/>
      <c r="G60" s="33"/>
      <c r="H60" s="33"/>
      <c r="I60" s="33"/>
      <c r="J60" s="103">
        <f>J89</f>
        <v>0</v>
      </c>
      <c r="K60" s="36"/>
      <c r="AU60" s="18" t="s">
        <v>116</v>
      </c>
    </row>
    <row r="61" spans="2:47" s="8" customFormat="1" ht="24.95" customHeight="1" x14ac:dyDescent="0.3">
      <c r="B61" s="117"/>
      <c r="C61" s="118"/>
      <c r="D61" s="119" t="s">
        <v>132</v>
      </c>
      <c r="E61" s="120"/>
      <c r="F61" s="120"/>
      <c r="G61" s="120"/>
      <c r="H61" s="120"/>
      <c r="I61" s="120"/>
      <c r="J61" s="121">
        <f>J90</f>
        <v>0</v>
      </c>
      <c r="K61" s="122"/>
    </row>
    <row r="62" spans="2:47" s="9" customFormat="1" ht="19.899999999999999" customHeight="1" x14ac:dyDescent="0.3">
      <c r="B62" s="123"/>
      <c r="C62" s="124"/>
      <c r="D62" s="125" t="s">
        <v>974</v>
      </c>
      <c r="E62" s="126"/>
      <c r="F62" s="126"/>
      <c r="G62" s="126"/>
      <c r="H62" s="126"/>
      <c r="I62" s="126"/>
      <c r="J62" s="127">
        <f>J91</f>
        <v>0</v>
      </c>
      <c r="K62" s="128"/>
    </row>
    <row r="63" spans="2:47" s="9" customFormat="1" ht="19.899999999999999" customHeight="1" x14ac:dyDescent="0.3">
      <c r="B63" s="123"/>
      <c r="C63" s="124"/>
      <c r="D63" s="125" t="s">
        <v>975</v>
      </c>
      <c r="E63" s="126"/>
      <c r="F63" s="126"/>
      <c r="G63" s="126"/>
      <c r="H63" s="126"/>
      <c r="I63" s="126"/>
      <c r="J63" s="127">
        <f>J108</f>
        <v>0</v>
      </c>
      <c r="K63" s="128"/>
    </row>
    <row r="64" spans="2:47" s="9" customFormat="1" ht="19.899999999999999" customHeight="1" x14ac:dyDescent="0.3">
      <c r="B64" s="123"/>
      <c r="C64" s="124"/>
      <c r="D64" s="125" t="s">
        <v>976</v>
      </c>
      <c r="E64" s="126"/>
      <c r="F64" s="126"/>
      <c r="G64" s="126"/>
      <c r="H64" s="126"/>
      <c r="I64" s="126"/>
      <c r="J64" s="127">
        <f>J125</f>
        <v>0</v>
      </c>
      <c r="K64" s="128"/>
    </row>
    <row r="65" spans="2:12" s="9" customFormat="1" ht="19.899999999999999" customHeight="1" x14ac:dyDescent="0.3">
      <c r="B65" s="123"/>
      <c r="C65" s="124"/>
      <c r="D65" s="125" t="s">
        <v>977</v>
      </c>
      <c r="E65" s="126"/>
      <c r="F65" s="126"/>
      <c r="G65" s="126"/>
      <c r="H65" s="126"/>
      <c r="I65" s="126"/>
      <c r="J65" s="127">
        <f>J148</f>
        <v>0</v>
      </c>
      <c r="K65" s="128"/>
    </row>
    <row r="66" spans="2:12" s="9" customFormat="1" ht="19.899999999999999" customHeight="1" x14ac:dyDescent="0.3">
      <c r="B66" s="123"/>
      <c r="C66" s="124"/>
      <c r="D66" s="125" t="s">
        <v>134</v>
      </c>
      <c r="E66" s="126"/>
      <c r="F66" s="126"/>
      <c r="G66" s="126"/>
      <c r="H66" s="126"/>
      <c r="I66" s="126"/>
      <c r="J66" s="127">
        <f>J155</f>
        <v>0</v>
      </c>
      <c r="K66" s="128"/>
    </row>
    <row r="67" spans="2:12" s="9" customFormat="1" ht="19.899999999999999" customHeight="1" x14ac:dyDescent="0.3">
      <c r="B67" s="123"/>
      <c r="C67" s="124"/>
      <c r="D67" s="125" t="s">
        <v>978</v>
      </c>
      <c r="E67" s="126"/>
      <c r="F67" s="126"/>
      <c r="G67" s="126"/>
      <c r="H67" s="126"/>
      <c r="I67" s="126"/>
      <c r="J67" s="127">
        <f>J174</f>
        <v>0</v>
      </c>
      <c r="K67" s="128"/>
    </row>
    <row r="68" spans="2:12" s="1" customFormat="1" ht="21.75" customHeight="1" x14ac:dyDescent="0.3">
      <c r="B68" s="32"/>
      <c r="C68" s="33"/>
      <c r="D68" s="33"/>
      <c r="E68" s="33"/>
      <c r="F68" s="33"/>
      <c r="G68" s="33"/>
      <c r="H68" s="33"/>
      <c r="I68" s="33"/>
      <c r="J68" s="33"/>
      <c r="K68" s="36"/>
    </row>
    <row r="69" spans="2:12" s="1" customFormat="1" ht="6.95" customHeight="1" x14ac:dyDescent="0.3">
      <c r="B69" s="47"/>
      <c r="C69" s="48"/>
      <c r="D69" s="48"/>
      <c r="E69" s="48"/>
      <c r="F69" s="48"/>
      <c r="G69" s="48"/>
      <c r="H69" s="48"/>
      <c r="I69" s="48"/>
      <c r="J69" s="48"/>
      <c r="K69" s="49"/>
    </row>
    <row r="73" spans="2:12" s="1" customFormat="1" ht="6.95" customHeight="1" x14ac:dyDescent="0.3"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32"/>
    </row>
    <row r="74" spans="2:12" s="1" customFormat="1" ht="36.950000000000003" customHeight="1" x14ac:dyDescent="0.3">
      <c r="B74" s="32"/>
      <c r="C74" s="52" t="s">
        <v>145</v>
      </c>
      <c r="L74" s="32"/>
    </row>
    <row r="75" spans="2:12" s="1" customFormat="1" ht="6.95" customHeight="1" x14ac:dyDescent="0.3">
      <c r="B75" s="32"/>
      <c r="L75" s="32"/>
    </row>
    <row r="76" spans="2:12" s="1" customFormat="1" ht="14.45" customHeight="1" x14ac:dyDescent="0.3">
      <c r="B76" s="32"/>
      <c r="C76" s="54" t="s">
        <v>15</v>
      </c>
      <c r="L76" s="32"/>
    </row>
    <row r="77" spans="2:12" s="1" customFormat="1" ht="22.5" customHeight="1" x14ac:dyDescent="0.3">
      <c r="B77" s="32"/>
      <c r="E77" s="347" t="str">
        <f>E7</f>
        <v>SOUP Jílové - dílna kuchyň</v>
      </c>
      <c r="F77" s="318"/>
      <c r="G77" s="318"/>
      <c r="H77" s="318"/>
      <c r="L77" s="32"/>
    </row>
    <row r="78" spans="2:12" ht="15" x14ac:dyDescent="0.3">
      <c r="B78" s="22"/>
      <c r="C78" s="54" t="s">
        <v>108</v>
      </c>
      <c r="L78" s="22"/>
    </row>
    <row r="79" spans="2:12" s="1" customFormat="1" ht="22.5" customHeight="1" x14ac:dyDescent="0.3">
      <c r="B79" s="32"/>
      <c r="E79" s="347" t="s">
        <v>109</v>
      </c>
      <c r="F79" s="318"/>
      <c r="G79" s="318"/>
      <c r="H79" s="318"/>
      <c r="L79" s="32"/>
    </row>
    <row r="80" spans="2:12" s="1" customFormat="1" ht="14.45" customHeight="1" x14ac:dyDescent="0.3">
      <c r="B80" s="32"/>
      <c r="C80" s="54" t="s">
        <v>110</v>
      </c>
      <c r="L80" s="32"/>
    </row>
    <row r="81" spans="2:65" s="1" customFormat="1" ht="23.25" customHeight="1" x14ac:dyDescent="0.3">
      <c r="B81" s="32"/>
      <c r="E81" s="315" t="str">
        <f>E11</f>
        <v>D1_01_4a - Vytápění</v>
      </c>
      <c r="F81" s="318"/>
      <c r="G81" s="318"/>
      <c r="H81" s="318"/>
      <c r="L81" s="32"/>
    </row>
    <row r="82" spans="2:65" s="1" customFormat="1" ht="6.95" customHeight="1" x14ac:dyDescent="0.3">
      <c r="B82" s="32"/>
      <c r="L82" s="32"/>
    </row>
    <row r="83" spans="2:65" s="1" customFormat="1" ht="18" customHeight="1" x14ac:dyDescent="0.3">
      <c r="B83" s="32"/>
      <c r="C83" s="54" t="s">
        <v>21</v>
      </c>
      <c r="F83" s="129" t="str">
        <f>F14</f>
        <v>Jílove u Prahy</v>
      </c>
      <c r="I83" s="54" t="s">
        <v>23</v>
      </c>
      <c r="J83" s="58" t="str">
        <f>IF(J14="","",J14)</f>
        <v>5. 9. 2016</v>
      </c>
      <c r="L83" s="32"/>
    </row>
    <row r="84" spans="2:65" s="1" customFormat="1" ht="6.95" customHeight="1" x14ac:dyDescent="0.3">
      <c r="B84" s="32"/>
      <c r="L84" s="32"/>
    </row>
    <row r="85" spans="2:65" s="1" customFormat="1" ht="15" x14ac:dyDescent="0.3">
      <c r="B85" s="32"/>
      <c r="C85" s="54" t="s">
        <v>27</v>
      </c>
      <c r="F85" s="129" t="str">
        <f>E17</f>
        <v>SOUp, Šenflukova 220, Jílove u Prahy</v>
      </c>
      <c r="I85" s="54" t="s">
        <v>33</v>
      </c>
      <c r="J85" s="129" t="str">
        <f>E23</f>
        <v>Ing. Jan Suk, EREKTA</v>
      </c>
      <c r="L85" s="32"/>
    </row>
    <row r="86" spans="2:65" s="1" customFormat="1" ht="14.45" customHeight="1" x14ac:dyDescent="0.3">
      <c r="B86" s="32"/>
      <c r="C86" s="54" t="s">
        <v>31</v>
      </c>
      <c r="F86" s="129" t="str">
        <f>IF(E20="","",E20)</f>
        <v xml:space="preserve"> </v>
      </c>
      <c r="L86" s="32"/>
    </row>
    <row r="87" spans="2:65" s="1" customFormat="1" ht="10.35" customHeight="1" x14ac:dyDescent="0.3">
      <c r="B87" s="32"/>
      <c r="L87" s="32"/>
    </row>
    <row r="88" spans="2:65" s="10" customFormat="1" ht="29.25" customHeight="1" x14ac:dyDescent="0.3">
      <c r="B88" s="130"/>
      <c r="C88" s="131" t="s">
        <v>146</v>
      </c>
      <c r="D88" s="132" t="s">
        <v>56</v>
      </c>
      <c r="E88" s="132" t="s">
        <v>52</v>
      </c>
      <c r="F88" s="132" t="s">
        <v>147</v>
      </c>
      <c r="G88" s="132" t="s">
        <v>148</v>
      </c>
      <c r="H88" s="132" t="s">
        <v>149</v>
      </c>
      <c r="I88" s="133" t="s">
        <v>150</v>
      </c>
      <c r="J88" s="132" t="s">
        <v>114</v>
      </c>
      <c r="K88" s="134" t="s">
        <v>151</v>
      </c>
      <c r="L88" s="130"/>
      <c r="M88" s="65" t="s">
        <v>152</v>
      </c>
      <c r="N88" s="66" t="s">
        <v>41</v>
      </c>
      <c r="O88" s="66" t="s">
        <v>153</v>
      </c>
      <c r="P88" s="66" t="s">
        <v>154</v>
      </c>
      <c r="Q88" s="66" t="s">
        <v>155</v>
      </c>
      <c r="R88" s="66" t="s">
        <v>156</v>
      </c>
      <c r="S88" s="66" t="s">
        <v>157</v>
      </c>
      <c r="T88" s="67" t="s">
        <v>158</v>
      </c>
    </row>
    <row r="89" spans="2:65" s="1" customFormat="1" ht="29.25" customHeight="1" x14ac:dyDescent="0.35">
      <c r="B89" s="32"/>
      <c r="C89" s="69" t="s">
        <v>115</v>
      </c>
      <c r="J89" s="135">
        <f>BK89</f>
        <v>0</v>
      </c>
      <c r="L89" s="32"/>
      <c r="M89" s="68"/>
      <c r="N89" s="59"/>
      <c r="O89" s="59"/>
      <c r="P89" s="136">
        <f>P90</f>
        <v>45.686518000000007</v>
      </c>
      <c r="Q89" s="59"/>
      <c r="R89" s="136">
        <f>R90</f>
        <v>0.42226000000000002</v>
      </c>
      <c r="S89" s="59"/>
      <c r="T89" s="137">
        <f>T90</f>
        <v>0.78199000000000007</v>
      </c>
      <c r="AT89" s="18" t="s">
        <v>70</v>
      </c>
      <c r="AU89" s="18" t="s">
        <v>116</v>
      </c>
      <c r="BK89" s="138">
        <f>BK90</f>
        <v>0</v>
      </c>
    </row>
    <row r="90" spans="2:65" s="11" customFormat="1" ht="37.35" customHeight="1" x14ac:dyDescent="0.35">
      <c r="B90" s="139"/>
      <c r="D90" s="140" t="s">
        <v>70</v>
      </c>
      <c r="E90" s="141" t="s">
        <v>652</v>
      </c>
      <c r="F90" s="141" t="s">
        <v>653</v>
      </c>
      <c r="J90" s="142">
        <f>BK90</f>
        <v>0</v>
      </c>
      <c r="L90" s="139"/>
      <c r="M90" s="143"/>
      <c r="N90" s="144"/>
      <c r="O90" s="144"/>
      <c r="P90" s="145">
        <f>P91+P108+P125+P148+P155+P174</f>
        <v>45.686518000000007</v>
      </c>
      <c r="Q90" s="144"/>
      <c r="R90" s="145">
        <f>R91+R108+R125+R148+R155+R174</f>
        <v>0.42226000000000002</v>
      </c>
      <c r="S90" s="144"/>
      <c r="T90" s="146">
        <f>T91+T108+T125+T148+T155+T174</f>
        <v>0.78199000000000007</v>
      </c>
      <c r="AR90" s="140" t="s">
        <v>79</v>
      </c>
      <c r="AT90" s="147" t="s">
        <v>70</v>
      </c>
      <c r="AU90" s="147" t="s">
        <v>71</v>
      </c>
      <c r="AY90" s="140" t="s">
        <v>161</v>
      </c>
      <c r="BK90" s="148">
        <f>BK91+BK108+BK125+BK148+BK155+BK174</f>
        <v>0</v>
      </c>
    </row>
    <row r="91" spans="2:65" s="11" customFormat="1" ht="19.899999999999999" customHeight="1" x14ac:dyDescent="0.3">
      <c r="B91" s="139"/>
      <c r="D91" s="149" t="s">
        <v>70</v>
      </c>
      <c r="E91" s="150" t="s">
        <v>979</v>
      </c>
      <c r="F91" s="150" t="s">
        <v>980</v>
      </c>
      <c r="J91" s="151">
        <f>BK91</f>
        <v>0</v>
      </c>
      <c r="L91" s="139"/>
      <c r="M91" s="143"/>
      <c r="N91" s="144"/>
      <c r="O91" s="144"/>
      <c r="P91" s="145">
        <f>SUM(P92:P107)</f>
        <v>21.417994</v>
      </c>
      <c r="Q91" s="144"/>
      <c r="R91" s="145">
        <f>SUM(R92:R107)</f>
        <v>9.35E-2</v>
      </c>
      <c r="S91" s="144"/>
      <c r="T91" s="146">
        <f>SUM(T92:T107)</f>
        <v>0.14400000000000002</v>
      </c>
      <c r="AR91" s="140" t="s">
        <v>79</v>
      </c>
      <c r="AT91" s="147" t="s">
        <v>70</v>
      </c>
      <c r="AU91" s="147" t="s">
        <v>20</v>
      </c>
      <c r="AY91" s="140" t="s">
        <v>161</v>
      </c>
      <c r="BK91" s="148">
        <f>SUM(BK92:BK107)</f>
        <v>0</v>
      </c>
    </row>
    <row r="92" spans="2:65" s="1" customFormat="1" ht="22.5" customHeight="1" x14ac:dyDescent="0.3">
      <c r="B92" s="152"/>
      <c r="C92" s="153" t="s">
        <v>20</v>
      </c>
      <c r="D92" s="153" t="s">
        <v>163</v>
      </c>
      <c r="E92" s="154" t="s">
        <v>981</v>
      </c>
      <c r="F92" s="155" t="s">
        <v>982</v>
      </c>
      <c r="G92" s="156" t="s">
        <v>247</v>
      </c>
      <c r="H92" s="157">
        <v>45</v>
      </c>
      <c r="I92" s="158"/>
      <c r="J92" s="158">
        <f>ROUND(I92*H92,2)</f>
        <v>0</v>
      </c>
      <c r="K92" s="155" t="s">
        <v>167</v>
      </c>
      <c r="L92" s="32"/>
      <c r="M92" s="159" t="s">
        <v>3</v>
      </c>
      <c r="N92" s="160" t="s">
        <v>42</v>
      </c>
      <c r="O92" s="161">
        <v>5.2999999999999999E-2</v>
      </c>
      <c r="P92" s="161">
        <f>O92*H92</f>
        <v>2.3849999999999998</v>
      </c>
      <c r="Q92" s="161">
        <v>2.0000000000000002E-5</v>
      </c>
      <c r="R92" s="161">
        <f>Q92*H92</f>
        <v>9.0000000000000008E-4</v>
      </c>
      <c r="S92" s="161">
        <v>3.2000000000000002E-3</v>
      </c>
      <c r="T92" s="162">
        <f>S92*H92</f>
        <v>0.14400000000000002</v>
      </c>
      <c r="AR92" s="18" t="s">
        <v>254</v>
      </c>
      <c r="AT92" s="18" t="s">
        <v>163</v>
      </c>
      <c r="AU92" s="18" t="s">
        <v>79</v>
      </c>
      <c r="AY92" s="18" t="s">
        <v>161</v>
      </c>
      <c r="BE92" s="163">
        <f>IF(N92="základní",J92,0)</f>
        <v>0</v>
      </c>
      <c r="BF92" s="163">
        <f>IF(N92="snížená",J92,0)</f>
        <v>0</v>
      </c>
      <c r="BG92" s="163">
        <f>IF(N92="zákl. přenesená",J92,0)</f>
        <v>0</v>
      </c>
      <c r="BH92" s="163">
        <f>IF(N92="sníž. přenesená",J92,0)</f>
        <v>0</v>
      </c>
      <c r="BI92" s="163">
        <f>IF(N92="nulová",J92,0)</f>
        <v>0</v>
      </c>
      <c r="BJ92" s="18" t="s">
        <v>20</v>
      </c>
      <c r="BK92" s="163">
        <f>ROUND(I92*H92,2)</f>
        <v>0</v>
      </c>
      <c r="BL92" s="18" t="s">
        <v>254</v>
      </c>
      <c r="BM92" s="18" t="s">
        <v>983</v>
      </c>
    </row>
    <row r="93" spans="2:65" s="13" customFormat="1" x14ac:dyDescent="0.3">
      <c r="B93" s="172"/>
      <c r="D93" s="173" t="s">
        <v>170</v>
      </c>
      <c r="E93" s="174" t="s">
        <v>3</v>
      </c>
      <c r="F93" s="175" t="s">
        <v>301</v>
      </c>
      <c r="H93" s="176">
        <v>45</v>
      </c>
      <c r="L93" s="172"/>
      <c r="M93" s="177"/>
      <c r="N93" s="178"/>
      <c r="O93" s="178"/>
      <c r="P93" s="178"/>
      <c r="Q93" s="178"/>
      <c r="R93" s="178"/>
      <c r="S93" s="178"/>
      <c r="T93" s="179"/>
      <c r="AT93" s="180" t="s">
        <v>170</v>
      </c>
      <c r="AU93" s="180" t="s">
        <v>79</v>
      </c>
      <c r="AV93" s="13" t="s">
        <v>79</v>
      </c>
      <c r="AW93" s="13" t="s">
        <v>35</v>
      </c>
      <c r="AX93" s="13" t="s">
        <v>20</v>
      </c>
      <c r="AY93" s="180" t="s">
        <v>161</v>
      </c>
    </row>
    <row r="94" spans="2:65" s="1" customFormat="1" ht="31.5" customHeight="1" x14ac:dyDescent="0.3">
      <c r="B94" s="152"/>
      <c r="C94" s="153" t="s">
        <v>79</v>
      </c>
      <c r="D94" s="153" t="s">
        <v>163</v>
      </c>
      <c r="E94" s="154" t="s">
        <v>984</v>
      </c>
      <c r="F94" s="155" t="s">
        <v>985</v>
      </c>
      <c r="G94" s="156" t="s">
        <v>209</v>
      </c>
      <c r="H94" s="157">
        <v>0.14399999999999999</v>
      </c>
      <c r="I94" s="158"/>
      <c r="J94" s="158">
        <f>ROUND(I94*H94,2)</f>
        <v>0</v>
      </c>
      <c r="K94" s="155" t="s">
        <v>167</v>
      </c>
      <c r="L94" s="32"/>
      <c r="M94" s="159" t="s">
        <v>3</v>
      </c>
      <c r="N94" s="160" t="s">
        <v>42</v>
      </c>
      <c r="O94" s="161">
        <v>3.5630000000000002</v>
      </c>
      <c r="P94" s="161">
        <f>O94*H94</f>
        <v>0.51307199999999997</v>
      </c>
      <c r="Q94" s="161">
        <v>0</v>
      </c>
      <c r="R94" s="161">
        <f>Q94*H94</f>
        <v>0</v>
      </c>
      <c r="S94" s="161">
        <v>0</v>
      </c>
      <c r="T94" s="162">
        <f>S94*H94</f>
        <v>0</v>
      </c>
      <c r="AR94" s="18" t="s">
        <v>254</v>
      </c>
      <c r="AT94" s="18" t="s">
        <v>163</v>
      </c>
      <c r="AU94" s="18" t="s">
        <v>79</v>
      </c>
      <c r="AY94" s="18" t="s">
        <v>161</v>
      </c>
      <c r="BE94" s="163">
        <f>IF(N94="základní",J94,0)</f>
        <v>0</v>
      </c>
      <c r="BF94" s="163">
        <f>IF(N94="snížená",J94,0)</f>
        <v>0</v>
      </c>
      <c r="BG94" s="163">
        <f>IF(N94="zákl. přenesená",J94,0)</f>
        <v>0</v>
      </c>
      <c r="BH94" s="163">
        <f>IF(N94="sníž. přenesená",J94,0)</f>
        <v>0</v>
      </c>
      <c r="BI94" s="163">
        <f>IF(N94="nulová",J94,0)</f>
        <v>0</v>
      </c>
      <c r="BJ94" s="18" t="s">
        <v>20</v>
      </c>
      <c r="BK94" s="163">
        <f>ROUND(I94*H94,2)</f>
        <v>0</v>
      </c>
      <c r="BL94" s="18" t="s">
        <v>254</v>
      </c>
      <c r="BM94" s="18" t="s">
        <v>986</v>
      </c>
    </row>
    <row r="95" spans="2:65" s="13" customFormat="1" x14ac:dyDescent="0.3">
      <c r="B95" s="172"/>
      <c r="D95" s="173" t="s">
        <v>170</v>
      </c>
      <c r="E95" s="174" t="s">
        <v>3</v>
      </c>
      <c r="F95" s="175" t="s">
        <v>987</v>
      </c>
      <c r="H95" s="176">
        <v>0.14399999999999999</v>
      </c>
      <c r="L95" s="172"/>
      <c r="M95" s="177"/>
      <c r="N95" s="178"/>
      <c r="O95" s="178"/>
      <c r="P95" s="178"/>
      <c r="Q95" s="178"/>
      <c r="R95" s="178"/>
      <c r="S95" s="178"/>
      <c r="T95" s="179"/>
      <c r="AT95" s="180" t="s">
        <v>170</v>
      </c>
      <c r="AU95" s="180" t="s">
        <v>79</v>
      </c>
      <c r="AV95" s="13" t="s">
        <v>79</v>
      </c>
      <c r="AW95" s="13" t="s">
        <v>35</v>
      </c>
      <c r="AX95" s="13" t="s">
        <v>20</v>
      </c>
      <c r="AY95" s="180" t="s">
        <v>161</v>
      </c>
    </row>
    <row r="96" spans="2:65" s="1" customFormat="1" ht="31.5" customHeight="1" x14ac:dyDescent="0.3">
      <c r="B96" s="152"/>
      <c r="C96" s="153" t="s">
        <v>181</v>
      </c>
      <c r="D96" s="153" t="s">
        <v>163</v>
      </c>
      <c r="E96" s="154" t="s">
        <v>988</v>
      </c>
      <c r="F96" s="155" t="s">
        <v>989</v>
      </c>
      <c r="G96" s="156" t="s">
        <v>247</v>
      </c>
      <c r="H96" s="157">
        <v>24</v>
      </c>
      <c r="I96" s="158"/>
      <c r="J96" s="158">
        <f>ROUND(I96*H96,2)</f>
        <v>0</v>
      </c>
      <c r="K96" s="155" t="s">
        <v>167</v>
      </c>
      <c r="L96" s="32"/>
      <c r="M96" s="159" t="s">
        <v>3</v>
      </c>
      <c r="N96" s="160" t="s">
        <v>42</v>
      </c>
      <c r="O96" s="161">
        <v>0.34399999999999997</v>
      </c>
      <c r="P96" s="161">
        <f>O96*H96</f>
        <v>8.2560000000000002</v>
      </c>
      <c r="Q96" s="161">
        <v>1.48E-3</v>
      </c>
      <c r="R96" s="161">
        <f>Q96*H96</f>
        <v>3.5519999999999996E-2</v>
      </c>
      <c r="S96" s="161">
        <v>0</v>
      </c>
      <c r="T96" s="162">
        <f>S96*H96</f>
        <v>0</v>
      </c>
      <c r="AR96" s="18" t="s">
        <v>254</v>
      </c>
      <c r="AT96" s="18" t="s">
        <v>163</v>
      </c>
      <c r="AU96" s="18" t="s">
        <v>79</v>
      </c>
      <c r="AY96" s="18" t="s">
        <v>161</v>
      </c>
      <c r="BE96" s="163">
        <f>IF(N96="základní",J96,0)</f>
        <v>0</v>
      </c>
      <c r="BF96" s="163">
        <f>IF(N96="snížená",J96,0)</f>
        <v>0</v>
      </c>
      <c r="BG96" s="163">
        <f>IF(N96="zákl. přenesená",J96,0)</f>
        <v>0</v>
      </c>
      <c r="BH96" s="163">
        <f>IF(N96="sníž. přenesená",J96,0)</f>
        <v>0</v>
      </c>
      <c r="BI96" s="163">
        <f>IF(N96="nulová",J96,0)</f>
        <v>0</v>
      </c>
      <c r="BJ96" s="18" t="s">
        <v>20</v>
      </c>
      <c r="BK96" s="163">
        <f>ROUND(I96*H96,2)</f>
        <v>0</v>
      </c>
      <c r="BL96" s="18" t="s">
        <v>254</v>
      </c>
      <c r="BM96" s="18" t="s">
        <v>990</v>
      </c>
    </row>
    <row r="97" spans="2:65" s="13" customFormat="1" x14ac:dyDescent="0.3">
      <c r="B97" s="172"/>
      <c r="D97" s="173" t="s">
        <v>170</v>
      </c>
      <c r="E97" s="174" t="s">
        <v>3</v>
      </c>
      <c r="F97" s="175" t="s">
        <v>296</v>
      </c>
      <c r="H97" s="176">
        <v>24</v>
      </c>
      <c r="L97" s="172"/>
      <c r="M97" s="177"/>
      <c r="N97" s="178"/>
      <c r="O97" s="178"/>
      <c r="P97" s="178"/>
      <c r="Q97" s="178"/>
      <c r="R97" s="178"/>
      <c r="S97" s="178"/>
      <c r="T97" s="179"/>
      <c r="AT97" s="180" t="s">
        <v>170</v>
      </c>
      <c r="AU97" s="180" t="s">
        <v>79</v>
      </c>
      <c r="AV97" s="13" t="s">
        <v>79</v>
      </c>
      <c r="AW97" s="13" t="s">
        <v>35</v>
      </c>
      <c r="AX97" s="13" t="s">
        <v>20</v>
      </c>
      <c r="AY97" s="180" t="s">
        <v>161</v>
      </c>
    </row>
    <row r="98" spans="2:65" s="1" customFormat="1" ht="31.5" customHeight="1" x14ac:dyDescent="0.3">
      <c r="B98" s="152"/>
      <c r="C98" s="153" t="s">
        <v>168</v>
      </c>
      <c r="D98" s="153" t="s">
        <v>163</v>
      </c>
      <c r="E98" s="154" t="s">
        <v>991</v>
      </c>
      <c r="F98" s="155" t="s">
        <v>992</v>
      </c>
      <c r="G98" s="156" t="s">
        <v>247</v>
      </c>
      <c r="H98" s="157">
        <v>7</v>
      </c>
      <c r="I98" s="158"/>
      <c r="J98" s="158">
        <f>ROUND(I98*H98,2)</f>
        <v>0</v>
      </c>
      <c r="K98" s="155" t="s">
        <v>167</v>
      </c>
      <c r="L98" s="32"/>
      <c r="M98" s="159" t="s">
        <v>3</v>
      </c>
      <c r="N98" s="160" t="s">
        <v>42</v>
      </c>
      <c r="O98" s="161">
        <v>0.32600000000000001</v>
      </c>
      <c r="P98" s="161">
        <f>O98*H98</f>
        <v>2.282</v>
      </c>
      <c r="Q98" s="161">
        <v>1.8799999999999999E-3</v>
      </c>
      <c r="R98" s="161">
        <f>Q98*H98</f>
        <v>1.316E-2</v>
      </c>
      <c r="S98" s="161">
        <v>0</v>
      </c>
      <c r="T98" s="162">
        <f>S98*H98</f>
        <v>0</v>
      </c>
      <c r="AR98" s="18" t="s">
        <v>254</v>
      </c>
      <c r="AT98" s="18" t="s">
        <v>163</v>
      </c>
      <c r="AU98" s="18" t="s">
        <v>79</v>
      </c>
      <c r="AY98" s="18" t="s">
        <v>161</v>
      </c>
      <c r="BE98" s="163">
        <f>IF(N98="základní",J98,0)</f>
        <v>0</v>
      </c>
      <c r="BF98" s="163">
        <f>IF(N98="snížená",J98,0)</f>
        <v>0</v>
      </c>
      <c r="BG98" s="163">
        <f>IF(N98="zákl. přenesená",J98,0)</f>
        <v>0</v>
      </c>
      <c r="BH98" s="163">
        <f>IF(N98="sníž. přenesená",J98,0)</f>
        <v>0</v>
      </c>
      <c r="BI98" s="163">
        <f>IF(N98="nulová",J98,0)</f>
        <v>0</v>
      </c>
      <c r="BJ98" s="18" t="s">
        <v>20</v>
      </c>
      <c r="BK98" s="163">
        <f>ROUND(I98*H98,2)</f>
        <v>0</v>
      </c>
      <c r="BL98" s="18" t="s">
        <v>254</v>
      </c>
      <c r="BM98" s="18" t="s">
        <v>993</v>
      </c>
    </row>
    <row r="99" spans="2:65" s="13" customFormat="1" x14ac:dyDescent="0.3">
      <c r="B99" s="172"/>
      <c r="D99" s="173" t="s">
        <v>170</v>
      </c>
      <c r="E99" s="174" t="s">
        <v>3</v>
      </c>
      <c r="F99" s="175" t="s">
        <v>202</v>
      </c>
      <c r="H99" s="176">
        <v>7</v>
      </c>
      <c r="L99" s="172"/>
      <c r="M99" s="177"/>
      <c r="N99" s="178"/>
      <c r="O99" s="178"/>
      <c r="P99" s="178"/>
      <c r="Q99" s="178"/>
      <c r="R99" s="178"/>
      <c r="S99" s="178"/>
      <c r="T99" s="179"/>
      <c r="AT99" s="180" t="s">
        <v>170</v>
      </c>
      <c r="AU99" s="180" t="s">
        <v>79</v>
      </c>
      <c r="AV99" s="13" t="s">
        <v>79</v>
      </c>
      <c r="AW99" s="13" t="s">
        <v>35</v>
      </c>
      <c r="AX99" s="13" t="s">
        <v>20</v>
      </c>
      <c r="AY99" s="180" t="s">
        <v>161</v>
      </c>
    </row>
    <row r="100" spans="2:65" s="1" customFormat="1" ht="31.5" customHeight="1" x14ac:dyDescent="0.3">
      <c r="B100" s="152"/>
      <c r="C100" s="153" t="s">
        <v>192</v>
      </c>
      <c r="D100" s="153" t="s">
        <v>163</v>
      </c>
      <c r="E100" s="154" t="s">
        <v>994</v>
      </c>
      <c r="F100" s="155" t="s">
        <v>995</v>
      </c>
      <c r="G100" s="156" t="s">
        <v>247</v>
      </c>
      <c r="H100" s="157">
        <v>12</v>
      </c>
      <c r="I100" s="158"/>
      <c r="J100" s="158">
        <f>ROUND(I100*H100,2)</f>
        <v>0</v>
      </c>
      <c r="K100" s="155" t="s">
        <v>167</v>
      </c>
      <c r="L100" s="32"/>
      <c r="M100" s="159" t="s">
        <v>3</v>
      </c>
      <c r="N100" s="160" t="s">
        <v>42</v>
      </c>
      <c r="O100" s="161">
        <v>0.40400000000000003</v>
      </c>
      <c r="P100" s="161">
        <f>O100*H100</f>
        <v>4.8480000000000008</v>
      </c>
      <c r="Q100" s="161">
        <v>3.6600000000000001E-3</v>
      </c>
      <c r="R100" s="161">
        <f>Q100*H100</f>
        <v>4.3920000000000001E-2</v>
      </c>
      <c r="S100" s="161">
        <v>0</v>
      </c>
      <c r="T100" s="162">
        <f>S100*H100</f>
        <v>0</v>
      </c>
      <c r="AR100" s="18" t="s">
        <v>254</v>
      </c>
      <c r="AT100" s="18" t="s">
        <v>163</v>
      </c>
      <c r="AU100" s="18" t="s">
        <v>79</v>
      </c>
      <c r="AY100" s="18" t="s">
        <v>161</v>
      </c>
      <c r="BE100" s="163">
        <f>IF(N100="základní",J100,0)</f>
        <v>0</v>
      </c>
      <c r="BF100" s="163">
        <f>IF(N100="snížená",J100,0)</f>
        <v>0</v>
      </c>
      <c r="BG100" s="163">
        <f>IF(N100="zákl. přenesená",J100,0)</f>
        <v>0</v>
      </c>
      <c r="BH100" s="163">
        <f>IF(N100="sníž. přenesená",J100,0)</f>
        <v>0</v>
      </c>
      <c r="BI100" s="163">
        <f>IF(N100="nulová",J100,0)</f>
        <v>0</v>
      </c>
      <c r="BJ100" s="18" t="s">
        <v>20</v>
      </c>
      <c r="BK100" s="163">
        <f>ROUND(I100*H100,2)</f>
        <v>0</v>
      </c>
      <c r="BL100" s="18" t="s">
        <v>254</v>
      </c>
      <c r="BM100" s="18" t="s">
        <v>996</v>
      </c>
    </row>
    <row r="101" spans="2:65" s="13" customFormat="1" x14ac:dyDescent="0.3">
      <c r="B101" s="172"/>
      <c r="D101" s="173" t="s">
        <v>170</v>
      </c>
      <c r="E101" s="174" t="s">
        <v>3</v>
      </c>
      <c r="F101" s="175" t="s">
        <v>234</v>
      </c>
      <c r="H101" s="176">
        <v>12</v>
      </c>
      <c r="L101" s="172"/>
      <c r="M101" s="177"/>
      <c r="N101" s="178"/>
      <c r="O101" s="178"/>
      <c r="P101" s="178"/>
      <c r="Q101" s="178"/>
      <c r="R101" s="178"/>
      <c r="S101" s="178"/>
      <c r="T101" s="179"/>
      <c r="AT101" s="180" t="s">
        <v>170</v>
      </c>
      <c r="AU101" s="180" t="s">
        <v>79</v>
      </c>
      <c r="AV101" s="13" t="s">
        <v>79</v>
      </c>
      <c r="AW101" s="13" t="s">
        <v>35</v>
      </c>
      <c r="AX101" s="13" t="s">
        <v>20</v>
      </c>
      <c r="AY101" s="180" t="s">
        <v>161</v>
      </c>
    </row>
    <row r="102" spans="2:65" s="1" customFormat="1" ht="31.5" customHeight="1" x14ac:dyDescent="0.3">
      <c r="B102" s="152"/>
      <c r="C102" s="153" t="s">
        <v>197</v>
      </c>
      <c r="D102" s="153" t="s">
        <v>163</v>
      </c>
      <c r="E102" s="154" t="s">
        <v>997</v>
      </c>
      <c r="F102" s="155" t="s">
        <v>998</v>
      </c>
      <c r="G102" s="156" t="s">
        <v>247</v>
      </c>
      <c r="H102" s="157">
        <v>43</v>
      </c>
      <c r="I102" s="158"/>
      <c r="J102" s="158">
        <f>ROUND(I102*H102,2)</f>
        <v>0</v>
      </c>
      <c r="K102" s="155" t="s">
        <v>167</v>
      </c>
      <c r="L102" s="32"/>
      <c r="M102" s="159" t="s">
        <v>3</v>
      </c>
      <c r="N102" s="160" t="s">
        <v>42</v>
      </c>
      <c r="O102" s="161">
        <v>2.1000000000000001E-2</v>
      </c>
      <c r="P102" s="161">
        <f>O102*H102</f>
        <v>0.90300000000000002</v>
      </c>
      <c r="Q102" s="161">
        <v>0</v>
      </c>
      <c r="R102" s="161">
        <f>Q102*H102</f>
        <v>0</v>
      </c>
      <c r="S102" s="161">
        <v>0</v>
      </c>
      <c r="T102" s="162">
        <f>S102*H102</f>
        <v>0</v>
      </c>
      <c r="AR102" s="18" t="s">
        <v>254</v>
      </c>
      <c r="AT102" s="18" t="s">
        <v>163</v>
      </c>
      <c r="AU102" s="18" t="s">
        <v>79</v>
      </c>
      <c r="AY102" s="18" t="s">
        <v>161</v>
      </c>
      <c r="BE102" s="163">
        <f>IF(N102="základní",J102,0)</f>
        <v>0</v>
      </c>
      <c r="BF102" s="163">
        <f>IF(N102="snížená",J102,0)</f>
        <v>0</v>
      </c>
      <c r="BG102" s="163">
        <f>IF(N102="zákl. přenesená",J102,0)</f>
        <v>0</v>
      </c>
      <c r="BH102" s="163">
        <f>IF(N102="sníž. přenesená",J102,0)</f>
        <v>0</v>
      </c>
      <c r="BI102" s="163">
        <f>IF(N102="nulová",J102,0)</f>
        <v>0</v>
      </c>
      <c r="BJ102" s="18" t="s">
        <v>20</v>
      </c>
      <c r="BK102" s="163">
        <f>ROUND(I102*H102,2)</f>
        <v>0</v>
      </c>
      <c r="BL102" s="18" t="s">
        <v>254</v>
      </c>
      <c r="BM102" s="18" t="s">
        <v>999</v>
      </c>
    </row>
    <row r="103" spans="2:65" s="13" customFormat="1" x14ac:dyDescent="0.3">
      <c r="B103" s="172"/>
      <c r="D103" s="173" t="s">
        <v>170</v>
      </c>
      <c r="E103" s="174" t="s">
        <v>3</v>
      </c>
      <c r="F103" s="175" t="s">
        <v>1000</v>
      </c>
      <c r="H103" s="176">
        <v>43</v>
      </c>
      <c r="L103" s="172"/>
      <c r="M103" s="177"/>
      <c r="N103" s="178"/>
      <c r="O103" s="178"/>
      <c r="P103" s="178"/>
      <c r="Q103" s="178"/>
      <c r="R103" s="178"/>
      <c r="S103" s="178"/>
      <c r="T103" s="179"/>
      <c r="AT103" s="180" t="s">
        <v>170</v>
      </c>
      <c r="AU103" s="180" t="s">
        <v>79</v>
      </c>
      <c r="AV103" s="13" t="s">
        <v>79</v>
      </c>
      <c r="AW103" s="13" t="s">
        <v>35</v>
      </c>
      <c r="AX103" s="13" t="s">
        <v>20</v>
      </c>
      <c r="AY103" s="180" t="s">
        <v>161</v>
      </c>
    </row>
    <row r="104" spans="2:65" s="1" customFormat="1" ht="31.5" customHeight="1" x14ac:dyDescent="0.3">
      <c r="B104" s="152"/>
      <c r="C104" s="153" t="s">
        <v>202</v>
      </c>
      <c r="D104" s="153" t="s">
        <v>163</v>
      </c>
      <c r="E104" s="154" t="s">
        <v>1001</v>
      </c>
      <c r="F104" s="155" t="s">
        <v>1002</v>
      </c>
      <c r="G104" s="156" t="s">
        <v>274</v>
      </c>
      <c r="H104" s="157">
        <v>8</v>
      </c>
      <c r="I104" s="158"/>
      <c r="J104" s="158">
        <f>ROUND(I104*H104,2)</f>
        <v>0</v>
      </c>
      <c r="K104" s="155" t="s">
        <v>167</v>
      </c>
      <c r="L104" s="32"/>
      <c r="M104" s="159" t="s">
        <v>3</v>
      </c>
      <c r="N104" s="160" t="s">
        <v>42</v>
      </c>
      <c r="O104" s="161">
        <v>0.23699999999999999</v>
      </c>
      <c r="P104" s="161">
        <f>O104*H104</f>
        <v>1.8959999999999999</v>
      </c>
      <c r="Q104" s="161">
        <v>0</v>
      </c>
      <c r="R104" s="161">
        <f>Q104*H104</f>
        <v>0</v>
      </c>
      <c r="S104" s="161">
        <v>0</v>
      </c>
      <c r="T104" s="162">
        <f>S104*H104</f>
        <v>0</v>
      </c>
      <c r="AR104" s="18" t="s">
        <v>254</v>
      </c>
      <c r="AT104" s="18" t="s">
        <v>163</v>
      </c>
      <c r="AU104" s="18" t="s">
        <v>79</v>
      </c>
      <c r="AY104" s="18" t="s">
        <v>161</v>
      </c>
      <c r="BE104" s="163">
        <f>IF(N104="základní",J104,0)</f>
        <v>0</v>
      </c>
      <c r="BF104" s="163">
        <f>IF(N104="snížená",J104,0)</f>
        <v>0</v>
      </c>
      <c r="BG104" s="163">
        <f>IF(N104="zákl. přenesená",J104,0)</f>
        <v>0</v>
      </c>
      <c r="BH104" s="163">
        <f>IF(N104="sníž. přenesená",J104,0)</f>
        <v>0</v>
      </c>
      <c r="BI104" s="163">
        <f>IF(N104="nulová",J104,0)</f>
        <v>0</v>
      </c>
      <c r="BJ104" s="18" t="s">
        <v>20</v>
      </c>
      <c r="BK104" s="163">
        <f>ROUND(I104*H104,2)</f>
        <v>0</v>
      </c>
      <c r="BL104" s="18" t="s">
        <v>254</v>
      </c>
      <c r="BM104" s="18" t="s">
        <v>1003</v>
      </c>
    </row>
    <row r="105" spans="2:65" s="13" customFormat="1" x14ac:dyDescent="0.3">
      <c r="B105" s="172"/>
      <c r="D105" s="173" t="s">
        <v>170</v>
      </c>
      <c r="E105" s="174" t="s">
        <v>3</v>
      </c>
      <c r="F105" s="175" t="s">
        <v>206</v>
      </c>
      <c r="H105" s="176">
        <v>8</v>
      </c>
      <c r="L105" s="172"/>
      <c r="M105" s="177"/>
      <c r="N105" s="178"/>
      <c r="O105" s="178"/>
      <c r="P105" s="178"/>
      <c r="Q105" s="178"/>
      <c r="R105" s="178"/>
      <c r="S105" s="178"/>
      <c r="T105" s="179"/>
      <c r="AT105" s="180" t="s">
        <v>170</v>
      </c>
      <c r="AU105" s="180" t="s">
        <v>79</v>
      </c>
      <c r="AV105" s="13" t="s">
        <v>79</v>
      </c>
      <c r="AW105" s="13" t="s">
        <v>35</v>
      </c>
      <c r="AX105" s="13" t="s">
        <v>20</v>
      </c>
      <c r="AY105" s="180" t="s">
        <v>161</v>
      </c>
    </row>
    <row r="106" spans="2:65" s="1" customFormat="1" ht="31.5" customHeight="1" x14ac:dyDescent="0.3">
      <c r="B106" s="152"/>
      <c r="C106" s="153" t="s">
        <v>206</v>
      </c>
      <c r="D106" s="153" t="s">
        <v>163</v>
      </c>
      <c r="E106" s="154" t="s">
        <v>1004</v>
      </c>
      <c r="F106" s="155" t="s">
        <v>1005</v>
      </c>
      <c r="G106" s="156" t="s">
        <v>209</v>
      </c>
      <c r="H106" s="157">
        <v>9.4E-2</v>
      </c>
      <c r="I106" s="158"/>
      <c r="J106" s="158">
        <f>ROUND(I106*H106,2)</f>
        <v>0</v>
      </c>
      <c r="K106" s="155" t="s">
        <v>167</v>
      </c>
      <c r="L106" s="32"/>
      <c r="M106" s="159" t="s">
        <v>3</v>
      </c>
      <c r="N106" s="160" t="s">
        <v>42</v>
      </c>
      <c r="O106" s="161">
        <v>3.5630000000000002</v>
      </c>
      <c r="P106" s="161">
        <f>O106*H106</f>
        <v>0.334922</v>
      </c>
      <c r="Q106" s="161">
        <v>0</v>
      </c>
      <c r="R106" s="161">
        <f>Q106*H106</f>
        <v>0</v>
      </c>
      <c r="S106" s="161">
        <v>0</v>
      </c>
      <c r="T106" s="162">
        <f>S106*H106</f>
        <v>0</v>
      </c>
      <c r="AR106" s="18" t="s">
        <v>254</v>
      </c>
      <c r="AT106" s="18" t="s">
        <v>163</v>
      </c>
      <c r="AU106" s="18" t="s">
        <v>79</v>
      </c>
      <c r="AY106" s="18" t="s">
        <v>161</v>
      </c>
      <c r="BE106" s="163">
        <f>IF(N106="základní",J106,0)</f>
        <v>0</v>
      </c>
      <c r="BF106" s="163">
        <f>IF(N106="snížená",J106,0)</f>
        <v>0</v>
      </c>
      <c r="BG106" s="163">
        <f>IF(N106="zákl. přenesená",J106,0)</f>
        <v>0</v>
      </c>
      <c r="BH106" s="163">
        <f>IF(N106="sníž. přenesená",J106,0)</f>
        <v>0</v>
      </c>
      <c r="BI106" s="163">
        <f>IF(N106="nulová",J106,0)</f>
        <v>0</v>
      </c>
      <c r="BJ106" s="18" t="s">
        <v>20</v>
      </c>
      <c r="BK106" s="163">
        <f>ROUND(I106*H106,2)</f>
        <v>0</v>
      </c>
      <c r="BL106" s="18" t="s">
        <v>254</v>
      </c>
      <c r="BM106" s="18" t="s">
        <v>1006</v>
      </c>
    </row>
    <row r="107" spans="2:65" s="13" customFormat="1" x14ac:dyDescent="0.3">
      <c r="B107" s="172"/>
      <c r="D107" s="165" t="s">
        <v>170</v>
      </c>
      <c r="E107" s="180" t="s">
        <v>3</v>
      </c>
      <c r="F107" s="181" t="s">
        <v>1007</v>
      </c>
      <c r="H107" s="182">
        <v>9.4E-2</v>
      </c>
      <c r="L107" s="172"/>
      <c r="M107" s="177"/>
      <c r="N107" s="178"/>
      <c r="O107" s="178"/>
      <c r="P107" s="178"/>
      <c r="Q107" s="178"/>
      <c r="R107" s="178"/>
      <c r="S107" s="178"/>
      <c r="T107" s="179"/>
      <c r="AT107" s="180" t="s">
        <v>170</v>
      </c>
      <c r="AU107" s="180" t="s">
        <v>79</v>
      </c>
      <c r="AV107" s="13" t="s">
        <v>79</v>
      </c>
      <c r="AW107" s="13" t="s">
        <v>35</v>
      </c>
      <c r="AX107" s="13" t="s">
        <v>20</v>
      </c>
      <c r="AY107" s="180" t="s">
        <v>161</v>
      </c>
    </row>
    <row r="108" spans="2:65" s="11" customFormat="1" ht="29.85" customHeight="1" x14ac:dyDescent="0.3">
      <c r="B108" s="139"/>
      <c r="D108" s="149" t="s">
        <v>70</v>
      </c>
      <c r="E108" s="150" t="s">
        <v>1008</v>
      </c>
      <c r="F108" s="150" t="s">
        <v>1009</v>
      </c>
      <c r="J108" s="151">
        <f>BK108</f>
        <v>0</v>
      </c>
      <c r="L108" s="139"/>
      <c r="M108" s="143"/>
      <c r="N108" s="144"/>
      <c r="O108" s="144"/>
      <c r="P108" s="145">
        <f>SUM(P109:P124)</f>
        <v>4.5746250000000002</v>
      </c>
      <c r="Q108" s="144"/>
      <c r="R108" s="145">
        <f>SUM(R109:R124)</f>
        <v>6.000000000000001E-3</v>
      </c>
      <c r="S108" s="144"/>
      <c r="T108" s="146">
        <f>SUM(T109:T124)</f>
        <v>8.8000000000000005E-3</v>
      </c>
      <c r="AR108" s="140" t="s">
        <v>79</v>
      </c>
      <c r="AT108" s="147" t="s">
        <v>70</v>
      </c>
      <c r="AU108" s="147" t="s">
        <v>20</v>
      </c>
      <c r="AY108" s="140" t="s">
        <v>161</v>
      </c>
      <c r="BK108" s="148">
        <f>SUM(BK109:BK124)</f>
        <v>0</v>
      </c>
    </row>
    <row r="109" spans="2:65" s="1" customFormat="1" ht="22.5" customHeight="1" x14ac:dyDescent="0.3">
      <c r="B109" s="152"/>
      <c r="C109" s="153" t="s">
        <v>212</v>
      </c>
      <c r="D109" s="153" t="s">
        <v>163</v>
      </c>
      <c r="E109" s="154" t="s">
        <v>1010</v>
      </c>
      <c r="F109" s="155" t="s">
        <v>1011</v>
      </c>
      <c r="G109" s="156" t="s">
        <v>274</v>
      </c>
      <c r="H109" s="157">
        <v>8</v>
      </c>
      <c r="I109" s="158"/>
      <c r="J109" s="158">
        <f>ROUND(I109*H109,2)</f>
        <v>0</v>
      </c>
      <c r="K109" s="155" t="s">
        <v>167</v>
      </c>
      <c r="L109" s="32"/>
      <c r="M109" s="159" t="s">
        <v>3</v>
      </c>
      <c r="N109" s="160" t="s">
        <v>42</v>
      </c>
      <c r="O109" s="161">
        <v>0.22900000000000001</v>
      </c>
      <c r="P109" s="161">
        <f>O109*H109</f>
        <v>1.8320000000000001</v>
      </c>
      <c r="Q109" s="161">
        <v>1.2999999999999999E-4</v>
      </c>
      <c r="R109" s="161">
        <f>Q109*H109</f>
        <v>1.0399999999999999E-3</v>
      </c>
      <c r="S109" s="161">
        <v>1.1000000000000001E-3</v>
      </c>
      <c r="T109" s="162">
        <f>S109*H109</f>
        <v>8.8000000000000005E-3</v>
      </c>
      <c r="AR109" s="18" t="s">
        <v>254</v>
      </c>
      <c r="AT109" s="18" t="s">
        <v>163</v>
      </c>
      <c r="AU109" s="18" t="s">
        <v>79</v>
      </c>
      <c r="AY109" s="18" t="s">
        <v>161</v>
      </c>
      <c r="BE109" s="163">
        <f>IF(N109="základní",J109,0)</f>
        <v>0</v>
      </c>
      <c r="BF109" s="163">
        <f>IF(N109="snížená",J109,0)</f>
        <v>0</v>
      </c>
      <c r="BG109" s="163">
        <f>IF(N109="zákl. přenesená",J109,0)</f>
        <v>0</v>
      </c>
      <c r="BH109" s="163">
        <f>IF(N109="sníž. přenesená",J109,0)</f>
        <v>0</v>
      </c>
      <c r="BI109" s="163">
        <f>IF(N109="nulová",J109,0)</f>
        <v>0</v>
      </c>
      <c r="BJ109" s="18" t="s">
        <v>20</v>
      </c>
      <c r="BK109" s="163">
        <f>ROUND(I109*H109,2)</f>
        <v>0</v>
      </c>
      <c r="BL109" s="18" t="s">
        <v>254</v>
      </c>
      <c r="BM109" s="18" t="s">
        <v>1012</v>
      </c>
    </row>
    <row r="110" spans="2:65" s="13" customFormat="1" x14ac:dyDescent="0.3">
      <c r="B110" s="172"/>
      <c r="D110" s="173" t="s">
        <v>170</v>
      </c>
      <c r="E110" s="174" t="s">
        <v>3</v>
      </c>
      <c r="F110" s="175" t="s">
        <v>206</v>
      </c>
      <c r="H110" s="176">
        <v>8</v>
      </c>
      <c r="L110" s="172"/>
      <c r="M110" s="177"/>
      <c r="N110" s="178"/>
      <c r="O110" s="178"/>
      <c r="P110" s="178"/>
      <c r="Q110" s="178"/>
      <c r="R110" s="178"/>
      <c r="S110" s="178"/>
      <c r="T110" s="179"/>
      <c r="AT110" s="180" t="s">
        <v>170</v>
      </c>
      <c r="AU110" s="180" t="s">
        <v>79</v>
      </c>
      <c r="AV110" s="13" t="s">
        <v>79</v>
      </c>
      <c r="AW110" s="13" t="s">
        <v>35</v>
      </c>
      <c r="AX110" s="13" t="s">
        <v>20</v>
      </c>
      <c r="AY110" s="180" t="s">
        <v>161</v>
      </c>
    </row>
    <row r="111" spans="2:65" s="1" customFormat="1" ht="31.5" customHeight="1" x14ac:dyDescent="0.3">
      <c r="B111" s="152"/>
      <c r="C111" s="153" t="s">
        <v>25</v>
      </c>
      <c r="D111" s="153" t="s">
        <v>163</v>
      </c>
      <c r="E111" s="154" t="s">
        <v>1013</v>
      </c>
      <c r="F111" s="155" t="s">
        <v>1014</v>
      </c>
      <c r="G111" s="156" t="s">
        <v>209</v>
      </c>
      <c r="H111" s="157">
        <v>8.9999999999999993E-3</v>
      </c>
      <c r="I111" s="158"/>
      <c r="J111" s="158">
        <f>ROUND(I111*H111,2)</f>
        <v>0</v>
      </c>
      <c r="K111" s="155" t="s">
        <v>167</v>
      </c>
      <c r="L111" s="32"/>
      <c r="M111" s="159" t="s">
        <v>3</v>
      </c>
      <c r="N111" s="160" t="s">
        <v>42</v>
      </c>
      <c r="O111" s="161">
        <v>2.5750000000000002</v>
      </c>
      <c r="P111" s="161">
        <f>O111*H111</f>
        <v>2.3175000000000001E-2</v>
      </c>
      <c r="Q111" s="161">
        <v>0</v>
      </c>
      <c r="R111" s="161">
        <f>Q111*H111</f>
        <v>0</v>
      </c>
      <c r="S111" s="161">
        <v>0</v>
      </c>
      <c r="T111" s="162">
        <f>S111*H111</f>
        <v>0</v>
      </c>
      <c r="AR111" s="18" t="s">
        <v>254</v>
      </c>
      <c r="AT111" s="18" t="s">
        <v>163</v>
      </c>
      <c r="AU111" s="18" t="s">
        <v>79</v>
      </c>
      <c r="AY111" s="18" t="s">
        <v>161</v>
      </c>
      <c r="BE111" s="163">
        <f>IF(N111="základní",J111,0)</f>
        <v>0</v>
      </c>
      <c r="BF111" s="163">
        <f>IF(N111="snížená",J111,0)</f>
        <v>0</v>
      </c>
      <c r="BG111" s="163">
        <f>IF(N111="zákl. přenesená",J111,0)</f>
        <v>0</v>
      </c>
      <c r="BH111" s="163">
        <f>IF(N111="sníž. přenesená",J111,0)</f>
        <v>0</v>
      </c>
      <c r="BI111" s="163">
        <f>IF(N111="nulová",J111,0)</f>
        <v>0</v>
      </c>
      <c r="BJ111" s="18" t="s">
        <v>20</v>
      </c>
      <c r="BK111" s="163">
        <f>ROUND(I111*H111,2)</f>
        <v>0</v>
      </c>
      <c r="BL111" s="18" t="s">
        <v>254</v>
      </c>
      <c r="BM111" s="18" t="s">
        <v>1015</v>
      </c>
    </row>
    <row r="112" spans="2:65" s="13" customFormat="1" x14ac:dyDescent="0.3">
      <c r="B112" s="172"/>
      <c r="D112" s="173" t="s">
        <v>170</v>
      </c>
      <c r="E112" s="174" t="s">
        <v>3</v>
      </c>
      <c r="F112" s="175" t="s">
        <v>1016</v>
      </c>
      <c r="H112" s="176">
        <v>8.9999999999999993E-3</v>
      </c>
      <c r="L112" s="172"/>
      <c r="M112" s="177"/>
      <c r="N112" s="178"/>
      <c r="O112" s="178"/>
      <c r="P112" s="178"/>
      <c r="Q112" s="178"/>
      <c r="R112" s="178"/>
      <c r="S112" s="178"/>
      <c r="T112" s="179"/>
      <c r="AT112" s="180" t="s">
        <v>170</v>
      </c>
      <c r="AU112" s="180" t="s">
        <v>79</v>
      </c>
      <c r="AV112" s="13" t="s">
        <v>79</v>
      </c>
      <c r="AW112" s="13" t="s">
        <v>35</v>
      </c>
      <c r="AX112" s="13" t="s">
        <v>20</v>
      </c>
      <c r="AY112" s="180" t="s">
        <v>161</v>
      </c>
    </row>
    <row r="113" spans="2:65" s="1" customFormat="1" ht="22.5" customHeight="1" x14ac:dyDescent="0.3">
      <c r="B113" s="152"/>
      <c r="C113" s="153" t="s">
        <v>227</v>
      </c>
      <c r="D113" s="153" t="s">
        <v>163</v>
      </c>
      <c r="E113" s="154" t="s">
        <v>1017</v>
      </c>
      <c r="F113" s="155" t="s">
        <v>1018</v>
      </c>
      <c r="G113" s="156" t="s">
        <v>274</v>
      </c>
      <c r="H113" s="157">
        <v>8</v>
      </c>
      <c r="I113" s="158"/>
      <c r="J113" s="158">
        <f>ROUND(I113*H113,2)</f>
        <v>0</v>
      </c>
      <c r="K113" s="155" t="s">
        <v>167</v>
      </c>
      <c r="L113" s="32"/>
      <c r="M113" s="159" t="s">
        <v>3</v>
      </c>
      <c r="N113" s="160" t="s">
        <v>42</v>
      </c>
      <c r="O113" s="161">
        <v>0.16500000000000001</v>
      </c>
      <c r="P113" s="161">
        <f>O113*H113</f>
        <v>1.32</v>
      </c>
      <c r="Q113" s="161">
        <v>8.0000000000000007E-5</v>
      </c>
      <c r="R113" s="161">
        <f>Q113*H113</f>
        <v>6.4000000000000005E-4</v>
      </c>
      <c r="S113" s="161">
        <v>0</v>
      </c>
      <c r="T113" s="162">
        <f>S113*H113</f>
        <v>0</v>
      </c>
      <c r="AR113" s="18" t="s">
        <v>254</v>
      </c>
      <c r="AT113" s="18" t="s">
        <v>163</v>
      </c>
      <c r="AU113" s="18" t="s">
        <v>79</v>
      </c>
      <c r="AY113" s="18" t="s">
        <v>161</v>
      </c>
      <c r="BE113" s="163">
        <f>IF(N113="základní",J113,0)</f>
        <v>0</v>
      </c>
      <c r="BF113" s="163">
        <f>IF(N113="snížená",J113,0)</f>
        <v>0</v>
      </c>
      <c r="BG113" s="163">
        <f>IF(N113="zákl. přenesená",J113,0)</f>
        <v>0</v>
      </c>
      <c r="BH113" s="163">
        <f>IF(N113="sníž. přenesená",J113,0)</f>
        <v>0</v>
      </c>
      <c r="BI113" s="163">
        <f>IF(N113="nulová",J113,0)</f>
        <v>0</v>
      </c>
      <c r="BJ113" s="18" t="s">
        <v>20</v>
      </c>
      <c r="BK113" s="163">
        <f>ROUND(I113*H113,2)</f>
        <v>0</v>
      </c>
      <c r="BL113" s="18" t="s">
        <v>254</v>
      </c>
      <c r="BM113" s="18" t="s">
        <v>1019</v>
      </c>
    </row>
    <row r="114" spans="2:65" s="13" customFormat="1" x14ac:dyDescent="0.3">
      <c r="B114" s="172"/>
      <c r="D114" s="173" t="s">
        <v>170</v>
      </c>
      <c r="E114" s="174" t="s">
        <v>3</v>
      </c>
      <c r="F114" s="175" t="s">
        <v>206</v>
      </c>
      <c r="H114" s="176">
        <v>8</v>
      </c>
      <c r="L114" s="172"/>
      <c r="M114" s="177"/>
      <c r="N114" s="178"/>
      <c r="O114" s="178"/>
      <c r="P114" s="178"/>
      <c r="Q114" s="178"/>
      <c r="R114" s="178"/>
      <c r="S114" s="178"/>
      <c r="T114" s="179"/>
      <c r="AT114" s="180" t="s">
        <v>170</v>
      </c>
      <c r="AU114" s="180" t="s">
        <v>79</v>
      </c>
      <c r="AV114" s="13" t="s">
        <v>79</v>
      </c>
      <c r="AW114" s="13" t="s">
        <v>35</v>
      </c>
      <c r="AX114" s="13" t="s">
        <v>20</v>
      </c>
      <c r="AY114" s="180" t="s">
        <v>161</v>
      </c>
    </row>
    <row r="115" spans="2:65" s="1" customFormat="1" ht="31.5" customHeight="1" x14ac:dyDescent="0.3">
      <c r="B115" s="152"/>
      <c r="C115" s="183" t="s">
        <v>234</v>
      </c>
      <c r="D115" s="183" t="s">
        <v>228</v>
      </c>
      <c r="E115" s="184" t="s">
        <v>1020</v>
      </c>
      <c r="F115" s="185" t="s">
        <v>1021</v>
      </c>
      <c r="G115" s="186" t="s">
        <v>274</v>
      </c>
      <c r="H115" s="187">
        <v>4</v>
      </c>
      <c r="I115" s="188"/>
      <c r="J115" s="188">
        <f>ROUND(I115*H115,2)</f>
        <v>0</v>
      </c>
      <c r="K115" s="185" t="s">
        <v>266</v>
      </c>
      <c r="L115" s="189"/>
      <c r="M115" s="190" t="s">
        <v>3</v>
      </c>
      <c r="N115" s="191" t="s">
        <v>42</v>
      </c>
      <c r="O115" s="161">
        <v>0</v>
      </c>
      <c r="P115" s="161">
        <f>O115*H115</f>
        <v>0</v>
      </c>
      <c r="Q115" s="161">
        <v>3.4000000000000002E-4</v>
      </c>
      <c r="R115" s="161">
        <f>Q115*H115</f>
        <v>1.3600000000000001E-3</v>
      </c>
      <c r="S115" s="161">
        <v>0</v>
      </c>
      <c r="T115" s="162">
        <f>S115*H115</f>
        <v>0</v>
      </c>
      <c r="AR115" s="18" t="s">
        <v>340</v>
      </c>
      <c r="AT115" s="18" t="s">
        <v>228</v>
      </c>
      <c r="AU115" s="18" t="s">
        <v>79</v>
      </c>
      <c r="AY115" s="18" t="s">
        <v>161</v>
      </c>
      <c r="BE115" s="163">
        <f>IF(N115="základní",J115,0)</f>
        <v>0</v>
      </c>
      <c r="BF115" s="163">
        <f>IF(N115="snížená",J115,0)</f>
        <v>0</v>
      </c>
      <c r="BG115" s="163">
        <f>IF(N115="zákl. přenesená",J115,0)</f>
        <v>0</v>
      </c>
      <c r="BH115" s="163">
        <f>IF(N115="sníž. přenesená",J115,0)</f>
        <v>0</v>
      </c>
      <c r="BI115" s="163">
        <f>IF(N115="nulová",J115,0)</f>
        <v>0</v>
      </c>
      <c r="BJ115" s="18" t="s">
        <v>20</v>
      </c>
      <c r="BK115" s="163">
        <f>ROUND(I115*H115,2)</f>
        <v>0</v>
      </c>
      <c r="BL115" s="18" t="s">
        <v>254</v>
      </c>
      <c r="BM115" s="18" t="s">
        <v>1022</v>
      </c>
    </row>
    <row r="116" spans="2:65" s="13" customFormat="1" x14ac:dyDescent="0.3">
      <c r="B116" s="172"/>
      <c r="D116" s="173" t="s">
        <v>170</v>
      </c>
      <c r="E116" s="174" t="s">
        <v>3</v>
      </c>
      <c r="F116" s="175" t="s">
        <v>168</v>
      </c>
      <c r="H116" s="176">
        <v>4</v>
      </c>
      <c r="L116" s="172"/>
      <c r="M116" s="177"/>
      <c r="N116" s="178"/>
      <c r="O116" s="178"/>
      <c r="P116" s="178"/>
      <c r="Q116" s="178"/>
      <c r="R116" s="178"/>
      <c r="S116" s="178"/>
      <c r="T116" s="179"/>
      <c r="AT116" s="180" t="s">
        <v>170</v>
      </c>
      <c r="AU116" s="180" t="s">
        <v>79</v>
      </c>
      <c r="AV116" s="13" t="s">
        <v>79</v>
      </c>
      <c r="AW116" s="13" t="s">
        <v>35</v>
      </c>
      <c r="AX116" s="13" t="s">
        <v>20</v>
      </c>
      <c r="AY116" s="180" t="s">
        <v>161</v>
      </c>
    </row>
    <row r="117" spans="2:65" s="1" customFormat="1" ht="22.5" customHeight="1" x14ac:dyDescent="0.3">
      <c r="B117" s="152"/>
      <c r="C117" s="153" t="s">
        <v>240</v>
      </c>
      <c r="D117" s="153" t="s">
        <v>163</v>
      </c>
      <c r="E117" s="154" t="s">
        <v>1023</v>
      </c>
      <c r="F117" s="155" t="s">
        <v>1024</v>
      </c>
      <c r="G117" s="156" t="s">
        <v>274</v>
      </c>
      <c r="H117" s="157">
        <v>4</v>
      </c>
      <c r="I117" s="158"/>
      <c r="J117" s="158">
        <f>ROUND(I117*H117,2)</f>
        <v>0</v>
      </c>
      <c r="K117" s="155" t="s">
        <v>167</v>
      </c>
      <c r="L117" s="32"/>
      <c r="M117" s="159" t="s">
        <v>3</v>
      </c>
      <c r="N117" s="160" t="s">
        <v>42</v>
      </c>
      <c r="O117" s="161">
        <v>8.2000000000000003E-2</v>
      </c>
      <c r="P117" s="161">
        <f>O117*H117</f>
        <v>0.32800000000000001</v>
      </c>
      <c r="Q117" s="161">
        <v>2.7999999999999998E-4</v>
      </c>
      <c r="R117" s="161">
        <f>Q117*H117</f>
        <v>1.1199999999999999E-3</v>
      </c>
      <c r="S117" s="161">
        <v>0</v>
      </c>
      <c r="T117" s="162">
        <f>S117*H117</f>
        <v>0</v>
      </c>
      <c r="AR117" s="18" t="s">
        <v>254</v>
      </c>
      <c r="AT117" s="18" t="s">
        <v>163</v>
      </c>
      <c r="AU117" s="18" t="s">
        <v>79</v>
      </c>
      <c r="AY117" s="18" t="s">
        <v>161</v>
      </c>
      <c r="BE117" s="163">
        <f>IF(N117="základní",J117,0)</f>
        <v>0</v>
      </c>
      <c r="BF117" s="163">
        <f>IF(N117="snížená",J117,0)</f>
        <v>0</v>
      </c>
      <c r="BG117" s="163">
        <f>IF(N117="zákl. přenesená",J117,0)</f>
        <v>0</v>
      </c>
      <c r="BH117" s="163">
        <f>IF(N117="sníž. přenesená",J117,0)</f>
        <v>0</v>
      </c>
      <c r="BI117" s="163">
        <f>IF(N117="nulová",J117,0)</f>
        <v>0</v>
      </c>
      <c r="BJ117" s="18" t="s">
        <v>20</v>
      </c>
      <c r="BK117" s="163">
        <f>ROUND(I117*H117,2)</f>
        <v>0</v>
      </c>
      <c r="BL117" s="18" t="s">
        <v>254</v>
      </c>
      <c r="BM117" s="18" t="s">
        <v>1025</v>
      </c>
    </row>
    <row r="118" spans="2:65" s="13" customFormat="1" x14ac:dyDescent="0.3">
      <c r="B118" s="172"/>
      <c r="D118" s="173" t="s">
        <v>170</v>
      </c>
      <c r="E118" s="174" t="s">
        <v>3</v>
      </c>
      <c r="F118" s="175" t="s">
        <v>168</v>
      </c>
      <c r="H118" s="176">
        <v>4</v>
      </c>
      <c r="L118" s="172"/>
      <c r="M118" s="177"/>
      <c r="N118" s="178"/>
      <c r="O118" s="178"/>
      <c r="P118" s="178"/>
      <c r="Q118" s="178"/>
      <c r="R118" s="178"/>
      <c r="S118" s="178"/>
      <c r="T118" s="179"/>
      <c r="AT118" s="180" t="s">
        <v>170</v>
      </c>
      <c r="AU118" s="180" t="s">
        <v>79</v>
      </c>
      <c r="AV118" s="13" t="s">
        <v>79</v>
      </c>
      <c r="AW118" s="13" t="s">
        <v>35</v>
      </c>
      <c r="AX118" s="13" t="s">
        <v>20</v>
      </c>
      <c r="AY118" s="180" t="s">
        <v>161</v>
      </c>
    </row>
    <row r="119" spans="2:65" s="1" customFormat="1" ht="22.5" customHeight="1" x14ac:dyDescent="0.3">
      <c r="B119" s="152"/>
      <c r="C119" s="153" t="s">
        <v>244</v>
      </c>
      <c r="D119" s="153" t="s">
        <v>163</v>
      </c>
      <c r="E119" s="154" t="s">
        <v>1026</v>
      </c>
      <c r="F119" s="155" t="s">
        <v>1027</v>
      </c>
      <c r="G119" s="156" t="s">
        <v>274</v>
      </c>
      <c r="H119" s="157">
        <v>2</v>
      </c>
      <c r="I119" s="158"/>
      <c r="J119" s="158">
        <f>ROUND(I119*H119,2)</f>
        <v>0</v>
      </c>
      <c r="K119" s="155" t="s">
        <v>167</v>
      </c>
      <c r="L119" s="32"/>
      <c r="M119" s="159" t="s">
        <v>3</v>
      </c>
      <c r="N119" s="160" t="s">
        <v>42</v>
      </c>
      <c r="O119" s="161">
        <v>0.26800000000000002</v>
      </c>
      <c r="P119" s="161">
        <f>O119*H119</f>
        <v>0.53600000000000003</v>
      </c>
      <c r="Q119" s="161">
        <v>2.2000000000000001E-4</v>
      </c>
      <c r="R119" s="161">
        <f>Q119*H119</f>
        <v>4.4000000000000002E-4</v>
      </c>
      <c r="S119" s="161">
        <v>0</v>
      </c>
      <c r="T119" s="162">
        <f>S119*H119</f>
        <v>0</v>
      </c>
      <c r="AR119" s="18" t="s">
        <v>254</v>
      </c>
      <c r="AT119" s="18" t="s">
        <v>163</v>
      </c>
      <c r="AU119" s="18" t="s">
        <v>79</v>
      </c>
      <c r="AY119" s="18" t="s">
        <v>161</v>
      </c>
      <c r="BE119" s="163">
        <f>IF(N119="základní",J119,0)</f>
        <v>0</v>
      </c>
      <c r="BF119" s="163">
        <f>IF(N119="snížená",J119,0)</f>
        <v>0</v>
      </c>
      <c r="BG119" s="163">
        <f>IF(N119="zákl. přenesená",J119,0)</f>
        <v>0</v>
      </c>
      <c r="BH119" s="163">
        <f>IF(N119="sníž. přenesená",J119,0)</f>
        <v>0</v>
      </c>
      <c r="BI119" s="163">
        <f>IF(N119="nulová",J119,0)</f>
        <v>0</v>
      </c>
      <c r="BJ119" s="18" t="s">
        <v>20</v>
      </c>
      <c r="BK119" s="163">
        <f>ROUND(I119*H119,2)</f>
        <v>0</v>
      </c>
      <c r="BL119" s="18" t="s">
        <v>254</v>
      </c>
      <c r="BM119" s="18" t="s">
        <v>1028</v>
      </c>
    </row>
    <row r="120" spans="2:65" s="13" customFormat="1" x14ac:dyDescent="0.3">
      <c r="B120" s="172"/>
      <c r="D120" s="173" t="s">
        <v>170</v>
      </c>
      <c r="E120" s="174" t="s">
        <v>3</v>
      </c>
      <c r="F120" s="175" t="s">
        <v>79</v>
      </c>
      <c r="H120" s="176">
        <v>2</v>
      </c>
      <c r="L120" s="172"/>
      <c r="M120" s="177"/>
      <c r="N120" s="178"/>
      <c r="O120" s="178"/>
      <c r="P120" s="178"/>
      <c r="Q120" s="178"/>
      <c r="R120" s="178"/>
      <c r="S120" s="178"/>
      <c r="T120" s="179"/>
      <c r="AT120" s="180" t="s">
        <v>170</v>
      </c>
      <c r="AU120" s="180" t="s">
        <v>79</v>
      </c>
      <c r="AV120" s="13" t="s">
        <v>79</v>
      </c>
      <c r="AW120" s="13" t="s">
        <v>35</v>
      </c>
      <c r="AX120" s="13" t="s">
        <v>20</v>
      </c>
      <c r="AY120" s="180" t="s">
        <v>161</v>
      </c>
    </row>
    <row r="121" spans="2:65" s="1" customFormat="1" ht="22.5" customHeight="1" x14ac:dyDescent="0.3">
      <c r="B121" s="152"/>
      <c r="C121" s="153" t="s">
        <v>9</v>
      </c>
      <c r="D121" s="153" t="s">
        <v>163</v>
      </c>
      <c r="E121" s="154" t="s">
        <v>1029</v>
      </c>
      <c r="F121" s="155" t="s">
        <v>1030</v>
      </c>
      <c r="G121" s="156" t="s">
        <v>274</v>
      </c>
      <c r="H121" s="157">
        <v>2</v>
      </c>
      <c r="I121" s="158"/>
      <c r="J121" s="158">
        <f>ROUND(I121*H121,2)</f>
        <v>0</v>
      </c>
      <c r="K121" s="155" t="s">
        <v>167</v>
      </c>
      <c r="L121" s="32"/>
      <c r="M121" s="159" t="s">
        <v>3</v>
      </c>
      <c r="N121" s="160" t="s">
        <v>42</v>
      </c>
      <c r="O121" s="161">
        <v>0.26</v>
      </c>
      <c r="P121" s="161">
        <f>O121*H121</f>
        <v>0.52</v>
      </c>
      <c r="Q121" s="161">
        <v>6.9999999999999999E-4</v>
      </c>
      <c r="R121" s="161">
        <f>Q121*H121</f>
        <v>1.4E-3</v>
      </c>
      <c r="S121" s="161">
        <v>0</v>
      </c>
      <c r="T121" s="162">
        <f>S121*H121</f>
        <v>0</v>
      </c>
      <c r="AR121" s="18" t="s">
        <v>254</v>
      </c>
      <c r="AT121" s="18" t="s">
        <v>163</v>
      </c>
      <c r="AU121" s="18" t="s">
        <v>79</v>
      </c>
      <c r="AY121" s="18" t="s">
        <v>161</v>
      </c>
      <c r="BE121" s="163">
        <f>IF(N121="základní",J121,0)</f>
        <v>0</v>
      </c>
      <c r="BF121" s="163">
        <f>IF(N121="snížená",J121,0)</f>
        <v>0</v>
      </c>
      <c r="BG121" s="163">
        <f>IF(N121="zákl. přenesená",J121,0)</f>
        <v>0</v>
      </c>
      <c r="BH121" s="163">
        <f>IF(N121="sníž. přenesená",J121,0)</f>
        <v>0</v>
      </c>
      <c r="BI121" s="163">
        <f>IF(N121="nulová",J121,0)</f>
        <v>0</v>
      </c>
      <c r="BJ121" s="18" t="s">
        <v>20</v>
      </c>
      <c r="BK121" s="163">
        <f>ROUND(I121*H121,2)</f>
        <v>0</v>
      </c>
      <c r="BL121" s="18" t="s">
        <v>254</v>
      </c>
      <c r="BM121" s="18" t="s">
        <v>1031</v>
      </c>
    </row>
    <row r="122" spans="2:65" s="13" customFormat="1" x14ac:dyDescent="0.3">
      <c r="B122" s="172"/>
      <c r="D122" s="173" t="s">
        <v>170</v>
      </c>
      <c r="E122" s="174" t="s">
        <v>3</v>
      </c>
      <c r="F122" s="175" t="s">
        <v>79</v>
      </c>
      <c r="H122" s="176">
        <v>2</v>
      </c>
      <c r="L122" s="172"/>
      <c r="M122" s="177"/>
      <c r="N122" s="178"/>
      <c r="O122" s="178"/>
      <c r="P122" s="178"/>
      <c r="Q122" s="178"/>
      <c r="R122" s="178"/>
      <c r="S122" s="178"/>
      <c r="T122" s="179"/>
      <c r="AT122" s="180" t="s">
        <v>170</v>
      </c>
      <c r="AU122" s="180" t="s">
        <v>79</v>
      </c>
      <c r="AV122" s="13" t="s">
        <v>79</v>
      </c>
      <c r="AW122" s="13" t="s">
        <v>35</v>
      </c>
      <c r="AX122" s="13" t="s">
        <v>20</v>
      </c>
      <c r="AY122" s="180" t="s">
        <v>161</v>
      </c>
    </row>
    <row r="123" spans="2:65" s="1" customFormat="1" ht="31.5" customHeight="1" x14ac:dyDescent="0.3">
      <c r="B123" s="152"/>
      <c r="C123" s="153" t="s">
        <v>254</v>
      </c>
      <c r="D123" s="153" t="s">
        <v>163</v>
      </c>
      <c r="E123" s="154" t="s">
        <v>1032</v>
      </c>
      <c r="F123" s="155" t="s">
        <v>1033</v>
      </c>
      <c r="G123" s="156" t="s">
        <v>209</v>
      </c>
      <c r="H123" s="157">
        <v>6.0000000000000001E-3</v>
      </c>
      <c r="I123" s="158"/>
      <c r="J123" s="158">
        <f>ROUND(I123*H123,2)</f>
        <v>0</v>
      </c>
      <c r="K123" s="155" t="s">
        <v>167</v>
      </c>
      <c r="L123" s="32"/>
      <c r="M123" s="159" t="s">
        <v>3</v>
      </c>
      <c r="N123" s="160" t="s">
        <v>42</v>
      </c>
      <c r="O123" s="161">
        <v>2.5750000000000002</v>
      </c>
      <c r="P123" s="161">
        <f>O123*H123</f>
        <v>1.5450000000000002E-2</v>
      </c>
      <c r="Q123" s="161">
        <v>0</v>
      </c>
      <c r="R123" s="161">
        <f>Q123*H123</f>
        <v>0</v>
      </c>
      <c r="S123" s="161">
        <v>0</v>
      </c>
      <c r="T123" s="162">
        <f>S123*H123</f>
        <v>0</v>
      </c>
      <c r="AR123" s="18" t="s">
        <v>254</v>
      </c>
      <c r="AT123" s="18" t="s">
        <v>163</v>
      </c>
      <c r="AU123" s="18" t="s">
        <v>79</v>
      </c>
      <c r="AY123" s="18" t="s">
        <v>161</v>
      </c>
      <c r="BE123" s="163">
        <f>IF(N123="základní",J123,0)</f>
        <v>0</v>
      </c>
      <c r="BF123" s="163">
        <f>IF(N123="snížená",J123,0)</f>
        <v>0</v>
      </c>
      <c r="BG123" s="163">
        <f>IF(N123="zákl. přenesená",J123,0)</f>
        <v>0</v>
      </c>
      <c r="BH123" s="163">
        <f>IF(N123="sníž. přenesená",J123,0)</f>
        <v>0</v>
      </c>
      <c r="BI123" s="163">
        <f>IF(N123="nulová",J123,0)</f>
        <v>0</v>
      </c>
      <c r="BJ123" s="18" t="s">
        <v>20</v>
      </c>
      <c r="BK123" s="163">
        <f>ROUND(I123*H123,2)</f>
        <v>0</v>
      </c>
      <c r="BL123" s="18" t="s">
        <v>254</v>
      </c>
      <c r="BM123" s="18" t="s">
        <v>1034</v>
      </c>
    </row>
    <row r="124" spans="2:65" s="13" customFormat="1" x14ac:dyDescent="0.3">
      <c r="B124" s="172"/>
      <c r="D124" s="165" t="s">
        <v>170</v>
      </c>
      <c r="E124" s="180" t="s">
        <v>3</v>
      </c>
      <c r="F124" s="181" t="s">
        <v>1035</v>
      </c>
      <c r="H124" s="182">
        <v>6.0000000000000001E-3</v>
      </c>
      <c r="L124" s="172"/>
      <c r="M124" s="177"/>
      <c r="N124" s="178"/>
      <c r="O124" s="178"/>
      <c r="P124" s="178"/>
      <c r="Q124" s="178"/>
      <c r="R124" s="178"/>
      <c r="S124" s="178"/>
      <c r="T124" s="179"/>
      <c r="AT124" s="180" t="s">
        <v>170</v>
      </c>
      <c r="AU124" s="180" t="s">
        <v>79</v>
      </c>
      <c r="AV124" s="13" t="s">
        <v>79</v>
      </c>
      <c r="AW124" s="13" t="s">
        <v>35</v>
      </c>
      <c r="AX124" s="13" t="s">
        <v>20</v>
      </c>
      <c r="AY124" s="180" t="s">
        <v>161</v>
      </c>
    </row>
    <row r="125" spans="2:65" s="11" customFormat="1" ht="29.85" customHeight="1" x14ac:dyDescent="0.3">
      <c r="B125" s="139"/>
      <c r="D125" s="149" t="s">
        <v>70</v>
      </c>
      <c r="E125" s="150" t="s">
        <v>1036</v>
      </c>
      <c r="F125" s="150" t="s">
        <v>1037</v>
      </c>
      <c r="J125" s="151">
        <f>BK125</f>
        <v>0</v>
      </c>
      <c r="L125" s="139"/>
      <c r="M125" s="143"/>
      <c r="N125" s="144"/>
      <c r="O125" s="144"/>
      <c r="P125" s="145">
        <f>SUM(P126:P147)</f>
        <v>13.259779</v>
      </c>
      <c r="Q125" s="144"/>
      <c r="R125" s="145">
        <f>SUM(R126:R147)</f>
        <v>0.28251999999999999</v>
      </c>
      <c r="S125" s="144"/>
      <c r="T125" s="146">
        <f>SUM(T126:T147)</f>
        <v>0.52078999999999998</v>
      </c>
      <c r="AR125" s="140" t="s">
        <v>79</v>
      </c>
      <c r="AT125" s="147" t="s">
        <v>70</v>
      </c>
      <c r="AU125" s="147" t="s">
        <v>20</v>
      </c>
      <c r="AY125" s="140" t="s">
        <v>161</v>
      </c>
      <c r="BK125" s="148">
        <f>SUM(BK126:BK147)</f>
        <v>0</v>
      </c>
    </row>
    <row r="126" spans="2:65" s="1" customFormat="1" ht="22.5" customHeight="1" x14ac:dyDescent="0.3">
      <c r="B126" s="152"/>
      <c r="C126" s="153" t="s">
        <v>258</v>
      </c>
      <c r="D126" s="153" t="s">
        <v>163</v>
      </c>
      <c r="E126" s="154" t="s">
        <v>1038</v>
      </c>
      <c r="F126" s="155" t="s">
        <v>1039</v>
      </c>
      <c r="G126" s="156" t="s">
        <v>237</v>
      </c>
      <c r="H126" s="157">
        <v>47</v>
      </c>
      <c r="I126" s="158"/>
      <c r="J126" s="158">
        <f>ROUND(I126*H126,2)</f>
        <v>0</v>
      </c>
      <c r="K126" s="155" t="s">
        <v>167</v>
      </c>
      <c r="L126" s="32"/>
      <c r="M126" s="159" t="s">
        <v>3</v>
      </c>
      <c r="N126" s="160" t="s">
        <v>42</v>
      </c>
      <c r="O126" s="161">
        <v>8.2000000000000003E-2</v>
      </c>
      <c r="P126" s="161">
        <f>O126*H126</f>
        <v>3.8540000000000001</v>
      </c>
      <c r="Q126" s="161">
        <v>0</v>
      </c>
      <c r="R126" s="161">
        <f>Q126*H126</f>
        <v>0</v>
      </c>
      <c r="S126" s="161">
        <v>1.057E-2</v>
      </c>
      <c r="T126" s="162">
        <f>S126*H126</f>
        <v>0.49678999999999995</v>
      </c>
      <c r="AR126" s="18" t="s">
        <v>254</v>
      </c>
      <c r="AT126" s="18" t="s">
        <v>163</v>
      </c>
      <c r="AU126" s="18" t="s">
        <v>79</v>
      </c>
      <c r="AY126" s="18" t="s">
        <v>161</v>
      </c>
      <c r="BE126" s="163">
        <f>IF(N126="základní",J126,0)</f>
        <v>0</v>
      </c>
      <c r="BF126" s="163">
        <f>IF(N126="snížená",J126,0)</f>
        <v>0</v>
      </c>
      <c r="BG126" s="163">
        <f>IF(N126="zákl. přenesená",J126,0)</f>
        <v>0</v>
      </c>
      <c r="BH126" s="163">
        <f>IF(N126="sníž. přenesená",J126,0)</f>
        <v>0</v>
      </c>
      <c r="BI126" s="163">
        <f>IF(N126="nulová",J126,0)</f>
        <v>0</v>
      </c>
      <c r="BJ126" s="18" t="s">
        <v>20</v>
      </c>
      <c r="BK126" s="163">
        <f>ROUND(I126*H126,2)</f>
        <v>0</v>
      </c>
      <c r="BL126" s="18" t="s">
        <v>254</v>
      </c>
      <c r="BM126" s="18" t="s">
        <v>1040</v>
      </c>
    </row>
    <row r="127" spans="2:65" s="13" customFormat="1" x14ac:dyDescent="0.3">
      <c r="B127" s="172"/>
      <c r="D127" s="173" t="s">
        <v>170</v>
      </c>
      <c r="E127" s="174" t="s">
        <v>3</v>
      </c>
      <c r="F127" s="175" t="s">
        <v>426</v>
      </c>
      <c r="H127" s="176">
        <v>47</v>
      </c>
      <c r="L127" s="172"/>
      <c r="M127" s="177"/>
      <c r="N127" s="178"/>
      <c r="O127" s="178"/>
      <c r="P127" s="178"/>
      <c r="Q127" s="178"/>
      <c r="R127" s="178"/>
      <c r="S127" s="178"/>
      <c r="T127" s="179"/>
      <c r="AT127" s="180" t="s">
        <v>170</v>
      </c>
      <c r="AU127" s="180" t="s">
        <v>79</v>
      </c>
      <c r="AV127" s="13" t="s">
        <v>79</v>
      </c>
      <c r="AW127" s="13" t="s">
        <v>35</v>
      </c>
      <c r="AX127" s="13" t="s">
        <v>20</v>
      </c>
      <c r="AY127" s="180" t="s">
        <v>161</v>
      </c>
    </row>
    <row r="128" spans="2:65" s="1" customFormat="1" ht="22.5" customHeight="1" x14ac:dyDescent="0.3">
      <c r="B128" s="152"/>
      <c r="C128" s="153" t="s">
        <v>263</v>
      </c>
      <c r="D128" s="153" t="s">
        <v>163</v>
      </c>
      <c r="E128" s="154" t="s">
        <v>1041</v>
      </c>
      <c r="F128" s="155" t="s">
        <v>1042</v>
      </c>
      <c r="G128" s="156" t="s">
        <v>274</v>
      </c>
      <c r="H128" s="157">
        <v>32</v>
      </c>
      <c r="I128" s="158"/>
      <c r="J128" s="158">
        <f>ROUND(I128*H128,2)</f>
        <v>0</v>
      </c>
      <c r="K128" s="155" t="s">
        <v>167</v>
      </c>
      <c r="L128" s="32"/>
      <c r="M128" s="159" t="s">
        <v>3</v>
      </c>
      <c r="N128" s="160" t="s">
        <v>42</v>
      </c>
      <c r="O128" s="161">
        <v>2.9000000000000001E-2</v>
      </c>
      <c r="P128" s="161">
        <f>O128*H128</f>
        <v>0.92800000000000005</v>
      </c>
      <c r="Q128" s="161">
        <v>1.0000000000000001E-5</v>
      </c>
      <c r="R128" s="161">
        <f>Q128*H128</f>
        <v>3.2000000000000003E-4</v>
      </c>
      <c r="S128" s="161">
        <v>7.5000000000000002E-4</v>
      </c>
      <c r="T128" s="162">
        <f>S128*H128</f>
        <v>2.4E-2</v>
      </c>
      <c r="AR128" s="18" t="s">
        <v>254</v>
      </c>
      <c r="AT128" s="18" t="s">
        <v>163</v>
      </c>
      <c r="AU128" s="18" t="s">
        <v>79</v>
      </c>
      <c r="AY128" s="18" t="s">
        <v>161</v>
      </c>
      <c r="BE128" s="163">
        <f>IF(N128="základní",J128,0)</f>
        <v>0</v>
      </c>
      <c r="BF128" s="163">
        <f>IF(N128="snížená",J128,0)</f>
        <v>0</v>
      </c>
      <c r="BG128" s="163">
        <f>IF(N128="zákl. přenesená",J128,0)</f>
        <v>0</v>
      </c>
      <c r="BH128" s="163">
        <f>IF(N128="sníž. přenesená",J128,0)</f>
        <v>0</v>
      </c>
      <c r="BI128" s="163">
        <f>IF(N128="nulová",J128,0)</f>
        <v>0</v>
      </c>
      <c r="BJ128" s="18" t="s">
        <v>20</v>
      </c>
      <c r="BK128" s="163">
        <f>ROUND(I128*H128,2)</f>
        <v>0</v>
      </c>
      <c r="BL128" s="18" t="s">
        <v>254</v>
      </c>
      <c r="BM128" s="18" t="s">
        <v>1043</v>
      </c>
    </row>
    <row r="129" spans="2:65" s="13" customFormat="1" x14ac:dyDescent="0.3">
      <c r="B129" s="172"/>
      <c r="D129" s="173" t="s">
        <v>170</v>
      </c>
      <c r="E129" s="174" t="s">
        <v>3</v>
      </c>
      <c r="F129" s="175" t="s">
        <v>340</v>
      </c>
      <c r="H129" s="176">
        <v>32</v>
      </c>
      <c r="L129" s="172"/>
      <c r="M129" s="177"/>
      <c r="N129" s="178"/>
      <c r="O129" s="178"/>
      <c r="P129" s="178"/>
      <c r="Q129" s="178"/>
      <c r="R129" s="178"/>
      <c r="S129" s="178"/>
      <c r="T129" s="179"/>
      <c r="AT129" s="180" t="s">
        <v>170</v>
      </c>
      <c r="AU129" s="180" t="s">
        <v>79</v>
      </c>
      <c r="AV129" s="13" t="s">
        <v>79</v>
      </c>
      <c r="AW129" s="13" t="s">
        <v>35</v>
      </c>
      <c r="AX129" s="13" t="s">
        <v>20</v>
      </c>
      <c r="AY129" s="180" t="s">
        <v>161</v>
      </c>
    </row>
    <row r="130" spans="2:65" s="1" customFormat="1" ht="31.5" customHeight="1" x14ac:dyDescent="0.3">
      <c r="B130" s="152"/>
      <c r="C130" s="153" t="s">
        <v>271</v>
      </c>
      <c r="D130" s="153" t="s">
        <v>163</v>
      </c>
      <c r="E130" s="154" t="s">
        <v>1044</v>
      </c>
      <c r="F130" s="155" t="s">
        <v>1045</v>
      </c>
      <c r="G130" s="156" t="s">
        <v>209</v>
      </c>
      <c r="H130" s="157">
        <v>0.52100000000000002</v>
      </c>
      <c r="I130" s="158"/>
      <c r="J130" s="158">
        <f>ROUND(I130*H130,2)</f>
        <v>0</v>
      </c>
      <c r="K130" s="155" t="s">
        <v>167</v>
      </c>
      <c r="L130" s="32"/>
      <c r="M130" s="159" t="s">
        <v>3</v>
      </c>
      <c r="N130" s="160" t="s">
        <v>42</v>
      </c>
      <c r="O130" s="161">
        <v>3.0739999999999998</v>
      </c>
      <c r="P130" s="161">
        <f>O130*H130</f>
        <v>1.6015539999999999</v>
      </c>
      <c r="Q130" s="161">
        <v>0</v>
      </c>
      <c r="R130" s="161">
        <f>Q130*H130</f>
        <v>0</v>
      </c>
      <c r="S130" s="161">
        <v>0</v>
      </c>
      <c r="T130" s="162">
        <f>S130*H130</f>
        <v>0</v>
      </c>
      <c r="AR130" s="18" t="s">
        <v>254</v>
      </c>
      <c r="AT130" s="18" t="s">
        <v>163</v>
      </c>
      <c r="AU130" s="18" t="s">
        <v>79</v>
      </c>
      <c r="AY130" s="18" t="s">
        <v>161</v>
      </c>
      <c r="BE130" s="163">
        <f>IF(N130="základní",J130,0)</f>
        <v>0</v>
      </c>
      <c r="BF130" s="163">
        <f>IF(N130="snížená",J130,0)</f>
        <v>0</v>
      </c>
      <c r="BG130" s="163">
        <f>IF(N130="zákl. přenesená",J130,0)</f>
        <v>0</v>
      </c>
      <c r="BH130" s="163">
        <f>IF(N130="sníž. přenesená",J130,0)</f>
        <v>0</v>
      </c>
      <c r="BI130" s="163">
        <f>IF(N130="nulová",J130,0)</f>
        <v>0</v>
      </c>
      <c r="BJ130" s="18" t="s">
        <v>20</v>
      </c>
      <c r="BK130" s="163">
        <f>ROUND(I130*H130,2)</f>
        <v>0</v>
      </c>
      <c r="BL130" s="18" t="s">
        <v>254</v>
      </c>
      <c r="BM130" s="18" t="s">
        <v>1046</v>
      </c>
    </row>
    <row r="131" spans="2:65" s="13" customFormat="1" x14ac:dyDescent="0.3">
      <c r="B131" s="172"/>
      <c r="D131" s="173" t="s">
        <v>170</v>
      </c>
      <c r="E131" s="174" t="s">
        <v>3</v>
      </c>
      <c r="F131" s="175" t="s">
        <v>1047</v>
      </c>
      <c r="H131" s="176">
        <v>0.52100000000000002</v>
      </c>
      <c r="L131" s="172"/>
      <c r="M131" s="177"/>
      <c r="N131" s="178"/>
      <c r="O131" s="178"/>
      <c r="P131" s="178"/>
      <c r="Q131" s="178"/>
      <c r="R131" s="178"/>
      <c r="S131" s="178"/>
      <c r="T131" s="179"/>
      <c r="AT131" s="180" t="s">
        <v>170</v>
      </c>
      <c r="AU131" s="180" t="s">
        <v>79</v>
      </c>
      <c r="AV131" s="13" t="s">
        <v>79</v>
      </c>
      <c r="AW131" s="13" t="s">
        <v>35</v>
      </c>
      <c r="AX131" s="13" t="s">
        <v>20</v>
      </c>
      <c r="AY131" s="180" t="s">
        <v>161</v>
      </c>
    </row>
    <row r="132" spans="2:65" s="1" customFormat="1" ht="22.5" customHeight="1" x14ac:dyDescent="0.3">
      <c r="B132" s="152"/>
      <c r="C132" s="153" t="s">
        <v>276</v>
      </c>
      <c r="D132" s="153" t="s">
        <v>163</v>
      </c>
      <c r="E132" s="154" t="s">
        <v>1048</v>
      </c>
      <c r="F132" s="155" t="s">
        <v>1049</v>
      </c>
      <c r="G132" s="156" t="s">
        <v>274</v>
      </c>
      <c r="H132" s="157">
        <v>1</v>
      </c>
      <c r="I132" s="158"/>
      <c r="J132" s="158">
        <f>ROUND(I132*H132,2)</f>
        <v>0</v>
      </c>
      <c r="K132" s="155" t="s">
        <v>167</v>
      </c>
      <c r="L132" s="32"/>
      <c r="M132" s="159" t="s">
        <v>3</v>
      </c>
      <c r="N132" s="160" t="s">
        <v>42</v>
      </c>
      <c r="O132" s="161">
        <v>0.92900000000000005</v>
      </c>
      <c r="P132" s="161">
        <f>O132*H132</f>
        <v>0.92900000000000005</v>
      </c>
      <c r="Q132" s="161">
        <v>0</v>
      </c>
      <c r="R132" s="161">
        <f>Q132*H132</f>
        <v>0</v>
      </c>
      <c r="S132" s="161">
        <v>0</v>
      </c>
      <c r="T132" s="162">
        <f>S132*H132</f>
        <v>0</v>
      </c>
      <c r="AR132" s="18" t="s">
        <v>254</v>
      </c>
      <c r="AT132" s="18" t="s">
        <v>163</v>
      </c>
      <c r="AU132" s="18" t="s">
        <v>79</v>
      </c>
      <c r="AY132" s="18" t="s">
        <v>161</v>
      </c>
      <c r="BE132" s="163">
        <f>IF(N132="základní",J132,0)</f>
        <v>0</v>
      </c>
      <c r="BF132" s="163">
        <f>IF(N132="snížená",J132,0)</f>
        <v>0</v>
      </c>
      <c r="BG132" s="163">
        <f>IF(N132="zákl. přenesená",J132,0)</f>
        <v>0</v>
      </c>
      <c r="BH132" s="163">
        <f>IF(N132="sníž. přenesená",J132,0)</f>
        <v>0</v>
      </c>
      <c r="BI132" s="163">
        <f>IF(N132="nulová",J132,0)</f>
        <v>0</v>
      </c>
      <c r="BJ132" s="18" t="s">
        <v>20</v>
      </c>
      <c r="BK132" s="163">
        <f>ROUND(I132*H132,2)</f>
        <v>0</v>
      </c>
      <c r="BL132" s="18" t="s">
        <v>254</v>
      </c>
      <c r="BM132" s="18" t="s">
        <v>1050</v>
      </c>
    </row>
    <row r="133" spans="2:65" s="13" customFormat="1" x14ac:dyDescent="0.3">
      <c r="B133" s="172"/>
      <c r="D133" s="173" t="s">
        <v>170</v>
      </c>
      <c r="E133" s="174" t="s">
        <v>3</v>
      </c>
      <c r="F133" s="175" t="s">
        <v>20</v>
      </c>
      <c r="H133" s="176">
        <v>1</v>
      </c>
      <c r="L133" s="172"/>
      <c r="M133" s="177"/>
      <c r="N133" s="178"/>
      <c r="O133" s="178"/>
      <c r="P133" s="178"/>
      <c r="Q133" s="178"/>
      <c r="R133" s="178"/>
      <c r="S133" s="178"/>
      <c r="T133" s="179"/>
      <c r="AT133" s="180" t="s">
        <v>170</v>
      </c>
      <c r="AU133" s="180" t="s">
        <v>79</v>
      </c>
      <c r="AV133" s="13" t="s">
        <v>79</v>
      </c>
      <c r="AW133" s="13" t="s">
        <v>35</v>
      </c>
      <c r="AX133" s="13" t="s">
        <v>20</v>
      </c>
      <c r="AY133" s="180" t="s">
        <v>161</v>
      </c>
    </row>
    <row r="134" spans="2:65" s="1" customFormat="1" ht="22.5" customHeight="1" x14ac:dyDescent="0.3">
      <c r="B134" s="152"/>
      <c r="C134" s="153" t="s">
        <v>8</v>
      </c>
      <c r="D134" s="153" t="s">
        <v>163</v>
      </c>
      <c r="E134" s="154" t="s">
        <v>1051</v>
      </c>
      <c r="F134" s="155" t="s">
        <v>1052</v>
      </c>
      <c r="G134" s="156" t="s">
        <v>274</v>
      </c>
      <c r="H134" s="157">
        <v>1</v>
      </c>
      <c r="I134" s="158"/>
      <c r="J134" s="158">
        <f>ROUND(I134*H134,2)</f>
        <v>0</v>
      </c>
      <c r="K134" s="155" t="s">
        <v>266</v>
      </c>
      <c r="L134" s="32"/>
      <c r="M134" s="159" t="s">
        <v>3</v>
      </c>
      <c r="N134" s="160" t="s">
        <v>42</v>
      </c>
      <c r="O134" s="161">
        <v>0.28100000000000003</v>
      </c>
      <c r="P134" s="161">
        <f>O134*H134</f>
        <v>0.28100000000000003</v>
      </c>
      <c r="Q134" s="161">
        <v>2.9149999999999999E-2</v>
      </c>
      <c r="R134" s="161">
        <f>Q134*H134</f>
        <v>2.9149999999999999E-2</v>
      </c>
      <c r="S134" s="161">
        <v>0</v>
      </c>
      <c r="T134" s="162">
        <f>S134*H134</f>
        <v>0</v>
      </c>
      <c r="AR134" s="18" t="s">
        <v>254</v>
      </c>
      <c r="AT134" s="18" t="s">
        <v>163</v>
      </c>
      <c r="AU134" s="18" t="s">
        <v>79</v>
      </c>
      <c r="AY134" s="18" t="s">
        <v>161</v>
      </c>
      <c r="BE134" s="163">
        <f>IF(N134="základní",J134,0)</f>
        <v>0</v>
      </c>
      <c r="BF134" s="163">
        <f>IF(N134="snížená",J134,0)</f>
        <v>0</v>
      </c>
      <c r="BG134" s="163">
        <f>IF(N134="zákl. přenesená",J134,0)</f>
        <v>0</v>
      </c>
      <c r="BH134" s="163">
        <f>IF(N134="sníž. přenesená",J134,0)</f>
        <v>0</v>
      </c>
      <c r="BI134" s="163">
        <f>IF(N134="nulová",J134,0)</f>
        <v>0</v>
      </c>
      <c r="BJ134" s="18" t="s">
        <v>20</v>
      </c>
      <c r="BK134" s="163">
        <f>ROUND(I134*H134,2)</f>
        <v>0</v>
      </c>
      <c r="BL134" s="18" t="s">
        <v>254</v>
      </c>
      <c r="BM134" s="18" t="s">
        <v>1053</v>
      </c>
    </row>
    <row r="135" spans="2:65" s="13" customFormat="1" x14ac:dyDescent="0.3">
      <c r="B135" s="172"/>
      <c r="D135" s="173" t="s">
        <v>170</v>
      </c>
      <c r="E135" s="174" t="s">
        <v>3</v>
      </c>
      <c r="F135" s="175" t="s">
        <v>20</v>
      </c>
      <c r="H135" s="176">
        <v>1</v>
      </c>
      <c r="L135" s="172"/>
      <c r="M135" s="177"/>
      <c r="N135" s="178"/>
      <c r="O135" s="178"/>
      <c r="P135" s="178"/>
      <c r="Q135" s="178"/>
      <c r="R135" s="178"/>
      <c r="S135" s="178"/>
      <c r="T135" s="179"/>
      <c r="AT135" s="180" t="s">
        <v>170</v>
      </c>
      <c r="AU135" s="180" t="s">
        <v>79</v>
      </c>
      <c r="AV135" s="13" t="s">
        <v>79</v>
      </c>
      <c r="AW135" s="13" t="s">
        <v>35</v>
      </c>
      <c r="AX135" s="13" t="s">
        <v>20</v>
      </c>
      <c r="AY135" s="180" t="s">
        <v>161</v>
      </c>
    </row>
    <row r="136" spans="2:65" s="1" customFormat="1" ht="22.5" customHeight="1" x14ac:dyDescent="0.3">
      <c r="B136" s="152"/>
      <c r="C136" s="153" t="s">
        <v>286</v>
      </c>
      <c r="D136" s="153" t="s">
        <v>163</v>
      </c>
      <c r="E136" s="154" t="s">
        <v>1054</v>
      </c>
      <c r="F136" s="155" t="s">
        <v>1055</v>
      </c>
      <c r="G136" s="156" t="s">
        <v>274</v>
      </c>
      <c r="H136" s="157">
        <v>1</v>
      </c>
      <c r="I136" s="158"/>
      <c r="J136" s="158">
        <f>ROUND(I136*H136,2)</f>
        <v>0</v>
      </c>
      <c r="K136" s="155" t="s">
        <v>167</v>
      </c>
      <c r="L136" s="32"/>
      <c r="M136" s="159" t="s">
        <v>3</v>
      </c>
      <c r="N136" s="160" t="s">
        <v>42</v>
      </c>
      <c r="O136" s="161">
        <v>1.1040000000000001</v>
      </c>
      <c r="P136" s="161">
        <f>O136*H136</f>
        <v>1.1040000000000001</v>
      </c>
      <c r="Q136" s="161">
        <v>0</v>
      </c>
      <c r="R136" s="161">
        <f>Q136*H136</f>
        <v>0</v>
      </c>
      <c r="S136" s="161">
        <v>0</v>
      </c>
      <c r="T136" s="162">
        <f>S136*H136</f>
        <v>0</v>
      </c>
      <c r="AR136" s="18" t="s">
        <v>254</v>
      </c>
      <c r="AT136" s="18" t="s">
        <v>163</v>
      </c>
      <c r="AU136" s="18" t="s">
        <v>79</v>
      </c>
      <c r="AY136" s="18" t="s">
        <v>161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8" t="s">
        <v>20</v>
      </c>
      <c r="BK136" s="163">
        <f>ROUND(I136*H136,2)</f>
        <v>0</v>
      </c>
      <c r="BL136" s="18" t="s">
        <v>254</v>
      </c>
      <c r="BM136" s="18" t="s">
        <v>1056</v>
      </c>
    </row>
    <row r="137" spans="2:65" s="13" customFormat="1" x14ac:dyDescent="0.3">
      <c r="B137" s="172"/>
      <c r="D137" s="173" t="s">
        <v>170</v>
      </c>
      <c r="E137" s="174" t="s">
        <v>3</v>
      </c>
      <c r="F137" s="175" t="s">
        <v>20</v>
      </c>
      <c r="H137" s="176">
        <v>1</v>
      </c>
      <c r="L137" s="172"/>
      <c r="M137" s="177"/>
      <c r="N137" s="178"/>
      <c r="O137" s="178"/>
      <c r="P137" s="178"/>
      <c r="Q137" s="178"/>
      <c r="R137" s="178"/>
      <c r="S137" s="178"/>
      <c r="T137" s="179"/>
      <c r="AT137" s="180" t="s">
        <v>170</v>
      </c>
      <c r="AU137" s="180" t="s">
        <v>79</v>
      </c>
      <c r="AV137" s="13" t="s">
        <v>79</v>
      </c>
      <c r="AW137" s="13" t="s">
        <v>35</v>
      </c>
      <c r="AX137" s="13" t="s">
        <v>20</v>
      </c>
      <c r="AY137" s="180" t="s">
        <v>161</v>
      </c>
    </row>
    <row r="138" spans="2:65" s="1" customFormat="1" ht="22.5" customHeight="1" x14ac:dyDescent="0.3">
      <c r="B138" s="152"/>
      <c r="C138" s="153" t="s">
        <v>291</v>
      </c>
      <c r="D138" s="153" t="s">
        <v>163</v>
      </c>
      <c r="E138" s="154" t="s">
        <v>1057</v>
      </c>
      <c r="F138" s="155" t="s">
        <v>1058</v>
      </c>
      <c r="G138" s="156" t="s">
        <v>274</v>
      </c>
      <c r="H138" s="157">
        <v>1</v>
      </c>
      <c r="I138" s="158"/>
      <c r="J138" s="158">
        <f>ROUND(I138*H138,2)</f>
        <v>0</v>
      </c>
      <c r="K138" s="155" t="s">
        <v>266</v>
      </c>
      <c r="L138" s="32"/>
      <c r="M138" s="159" t="s">
        <v>3</v>
      </c>
      <c r="N138" s="160" t="s">
        <v>42</v>
      </c>
      <c r="O138" s="161">
        <v>0.36599999999999999</v>
      </c>
      <c r="P138" s="161">
        <f>O138*H138</f>
        <v>0.36599999999999999</v>
      </c>
      <c r="Q138" s="161">
        <v>5.7849999999999999E-2</v>
      </c>
      <c r="R138" s="161">
        <f>Q138*H138</f>
        <v>5.7849999999999999E-2</v>
      </c>
      <c r="S138" s="161">
        <v>0</v>
      </c>
      <c r="T138" s="162">
        <f>S138*H138</f>
        <v>0</v>
      </c>
      <c r="AR138" s="18" t="s">
        <v>254</v>
      </c>
      <c r="AT138" s="18" t="s">
        <v>163</v>
      </c>
      <c r="AU138" s="18" t="s">
        <v>79</v>
      </c>
      <c r="AY138" s="18" t="s">
        <v>161</v>
      </c>
      <c r="BE138" s="163">
        <f>IF(N138="základní",J138,0)</f>
        <v>0</v>
      </c>
      <c r="BF138" s="163">
        <f>IF(N138="snížená",J138,0)</f>
        <v>0</v>
      </c>
      <c r="BG138" s="163">
        <f>IF(N138="zákl. přenesená",J138,0)</f>
        <v>0</v>
      </c>
      <c r="BH138" s="163">
        <f>IF(N138="sníž. přenesená",J138,0)</f>
        <v>0</v>
      </c>
      <c r="BI138" s="163">
        <f>IF(N138="nulová",J138,0)</f>
        <v>0</v>
      </c>
      <c r="BJ138" s="18" t="s">
        <v>20</v>
      </c>
      <c r="BK138" s="163">
        <f>ROUND(I138*H138,2)</f>
        <v>0</v>
      </c>
      <c r="BL138" s="18" t="s">
        <v>254</v>
      </c>
      <c r="BM138" s="18" t="s">
        <v>1059</v>
      </c>
    </row>
    <row r="139" spans="2:65" s="13" customFormat="1" x14ac:dyDescent="0.3">
      <c r="B139" s="172"/>
      <c r="D139" s="173" t="s">
        <v>170</v>
      </c>
      <c r="E139" s="174" t="s">
        <v>3</v>
      </c>
      <c r="F139" s="175" t="s">
        <v>20</v>
      </c>
      <c r="H139" s="176">
        <v>1</v>
      </c>
      <c r="L139" s="172"/>
      <c r="M139" s="177"/>
      <c r="N139" s="178"/>
      <c r="O139" s="178"/>
      <c r="P139" s="178"/>
      <c r="Q139" s="178"/>
      <c r="R139" s="178"/>
      <c r="S139" s="178"/>
      <c r="T139" s="179"/>
      <c r="AT139" s="180" t="s">
        <v>170</v>
      </c>
      <c r="AU139" s="180" t="s">
        <v>79</v>
      </c>
      <c r="AV139" s="13" t="s">
        <v>79</v>
      </c>
      <c r="AW139" s="13" t="s">
        <v>35</v>
      </c>
      <c r="AX139" s="13" t="s">
        <v>20</v>
      </c>
      <c r="AY139" s="180" t="s">
        <v>161</v>
      </c>
    </row>
    <row r="140" spans="2:65" s="1" customFormat="1" ht="22.5" customHeight="1" x14ac:dyDescent="0.3">
      <c r="B140" s="152"/>
      <c r="C140" s="153" t="s">
        <v>296</v>
      </c>
      <c r="D140" s="153" t="s">
        <v>163</v>
      </c>
      <c r="E140" s="154" t="s">
        <v>1060</v>
      </c>
      <c r="F140" s="155" t="s">
        <v>1061</v>
      </c>
      <c r="G140" s="156" t="s">
        <v>274</v>
      </c>
      <c r="H140" s="157">
        <v>2</v>
      </c>
      <c r="I140" s="158"/>
      <c r="J140" s="158">
        <f>ROUND(I140*H140,2)</f>
        <v>0</v>
      </c>
      <c r="K140" s="155" t="s">
        <v>167</v>
      </c>
      <c r="L140" s="32"/>
      <c r="M140" s="159" t="s">
        <v>3</v>
      </c>
      <c r="N140" s="160" t="s">
        <v>42</v>
      </c>
      <c r="O140" s="161">
        <v>1.177</v>
      </c>
      <c r="P140" s="161">
        <f>O140*H140</f>
        <v>2.3540000000000001</v>
      </c>
      <c r="Q140" s="161">
        <v>0</v>
      </c>
      <c r="R140" s="161">
        <f>Q140*H140</f>
        <v>0</v>
      </c>
      <c r="S140" s="161">
        <v>0</v>
      </c>
      <c r="T140" s="162">
        <f>S140*H140</f>
        <v>0</v>
      </c>
      <c r="AR140" s="18" t="s">
        <v>254</v>
      </c>
      <c r="AT140" s="18" t="s">
        <v>163</v>
      </c>
      <c r="AU140" s="18" t="s">
        <v>79</v>
      </c>
      <c r="AY140" s="18" t="s">
        <v>161</v>
      </c>
      <c r="BE140" s="163">
        <f>IF(N140="základní",J140,0)</f>
        <v>0</v>
      </c>
      <c r="BF140" s="163">
        <f>IF(N140="snížená",J140,0)</f>
        <v>0</v>
      </c>
      <c r="BG140" s="163">
        <f>IF(N140="zákl. přenesená",J140,0)</f>
        <v>0</v>
      </c>
      <c r="BH140" s="163">
        <f>IF(N140="sníž. přenesená",J140,0)</f>
        <v>0</v>
      </c>
      <c r="BI140" s="163">
        <f>IF(N140="nulová",J140,0)</f>
        <v>0</v>
      </c>
      <c r="BJ140" s="18" t="s">
        <v>20</v>
      </c>
      <c r="BK140" s="163">
        <f>ROUND(I140*H140,2)</f>
        <v>0</v>
      </c>
      <c r="BL140" s="18" t="s">
        <v>254</v>
      </c>
      <c r="BM140" s="18" t="s">
        <v>1062</v>
      </c>
    </row>
    <row r="141" spans="2:65" s="13" customFormat="1" x14ac:dyDescent="0.3">
      <c r="B141" s="172"/>
      <c r="D141" s="173" t="s">
        <v>170</v>
      </c>
      <c r="E141" s="174" t="s">
        <v>3</v>
      </c>
      <c r="F141" s="175" t="s">
        <v>79</v>
      </c>
      <c r="H141" s="176">
        <v>2</v>
      </c>
      <c r="L141" s="172"/>
      <c r="M141" s="177"/>
      <c r="N141" s="178"/>
      <c r="O141" s="178"/>
      <c r="P141" s="178"/>
      <c r="Q141" s="178"/>
      <c r="R141" s="178"/>
      <c r="S141" s="178"/>
      <c r="T141" s="179"/>
      <c r="AT141" s="180" t="s">
        <v>170</v>
      </c>
      <c r="AU141" s="180" t="s">
        <v>79</v>
      </c>
      <c r="AV141" s="13" t="s">
        <v>79</v>
      </c>
      <c r="AW141" s="13" t="s">
        <v>35</v>
      </c>
      <c r="AX141" s="13" t="s">
        <v>20</v>
      </c>
      <c r="AY141" s="180" t="s">
        <v>161</v>
      </c>
    </row>
    <row r="142" spans="2:65" s="1" customFormat="1" ht="22.5" customHeight="1" x14ac:dyDescent="0.3">
      <c r="B142" s="152"/>
      <c r="C142" s="153" t="s">
        <v>303</v>
      </c>
      <c r="D142" s="153" t="s">
        <v>163</v>
      </c>
      <c r="E142" s="154" t="s">
        <v>1063</v>
      </c>
      <c r="F142" s="155" t="s">
        <v>1064</v>
      </c>
      <c r="G142" s="156" t="s">
        <v>274</v>
      </c>
      <c r="H142" s="157">
        <v>1</v>
      </c>
      <c r="I142" s="158"/>
      <c r="J142" s="158">
        <f>ROUND(I142*H142,2)</f>
        <v>0</v>
      </c>
      <c r="K142" s="155" t="s">
        <v>266</v>
      </c>
      <c r="L142" s="32"/>
      <c r="M142" s="159" t="s">
        <v>3</v>
      </c>
      <c r="N142" s="160" t="s">
        <v>42</v>
      </c>
      <c r="O142" s="161">
        <v>0.438</v>
      </c>
      <c r="P142" s="161">
        <f>O142*H142</f>
        <v>0.438</v>
      </c>
      <c r="Q142" s="161">
        <v>8.1699999999999995E-2</v>
      </c>
      <c r="R142" s="161">
        <f>Q142*H142</f>
        <v>8.1699999999999995E-2</v>
      </c>
      <c r="S142" s="161">
        <v>0</v>
      </c>
      <c r="T142" s="162">
        <f>S142*H142</f>
        <v>0</v>
      </c>
      <c r="AR142" s="18" t="s">
        <v>254</v>
      </c>
      <c r="AT142" s="18" t="s">
        <v>163</v>
      </c>
      <c r="AU142" s="18" t="s">
        <v>79</v>
      </c>
      <c r="AY142" s="18" t="s">
        <v>161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8" t="s">
        <v>20</v>
      </c>
      <c r="BK142" s="163">
        <f>ROUND(I142*H142,2)</f>
        <v>0</v>
      </c>
      <c r="BL142" s="18" t="s">
        <v>254</v>
      </c>
      <c r="BM142" s="18" t="s">
        <v>1065</v>
      </c>
    </row>
    <row r="143" spans="2:65" s="13" customFormat="1" x14ac:dyDescent="0.3">
      <c r="B143" s="172"/>
      <c r="D143" s="173" t="s">
        <v>170</v>
      </c>
      <c r="E143" s="174" t="s">
        <v>3</v>
      </c>
      <c r="F143" s="175" t="s">
        <v>20</v>
      </c>
      <c r="H143" s="176">
        <v>1</v>
      </c>
      <c r="L143" s="172"/>
      <c r="M143" s="177"/>
      <c r="N143" s="178"/>
      <c r="O143" s="178"/>
      <c r="P143" s="178"/>
      <c r="Q143" s="178"/>
      <c r="R143" s="178"/>
      <c r="S143" s="178"/>
      <c r="T143" s="179"/>
      <c r="AT143" s="180" t="s">
        <v>170</v>
      </c>
      <c r="AU143" s="180" t="s">
        <v>79</v>
      </c>
      <c r="AV143" s="13" t="s">
        <v>79</v>
      </c>
      <c r="AW143" s="13" t="s">
        <v>35</v>
      </c>
      <c r="AX143" s="13" t="s">
        <v>20</v>
      </c>
      <c r="AY143" s="180" t="s">
        <v>161</v>
      </c>
    </row>
    <row r="144" spans="2:65" s="1" customFormat="1" ht="22.5" customHeight="1" x14ac:dyDescent="0.3">
      <c r="B144" s="152"/>
      <c r="C144" s="153" t="s">
        <v>310</v>
      </c>
      <c r="D144" s="153" t="s">
        <v>163</v>
      </c>
      <c r="E144" s="154" t="s">
        <v>1066</v>
      </c>
      <c r="F144" s="155" t="s">
        <v>1067</v>
      </c>
      <c r="G144" s="156" t="s">
        <v>274</v>
      </c>
      <c r="H144" s="157">
        <v>1</v>
      </c>
      <c r="I144" s="158"/>
      <c r="J144" s="158">
        <f>ROUND(I144*H144,2)</f>
        <v>0</v>
      </c>
      <c r="K144" s="155" t="s">
        <v>266</v>
      </c>
      <c r="L144" s="32"/>
      <c r="M144" s="159" t="s">
        <v>3</v>
      </c>
      <c r="N144" s="160" t="s">
        <v>42</v>
      </c>
      <c r="O144" s="161">
        <v>0.53400000000000003</v>
      </c>
      <c r="P144" s="161">
        <f>O144*H144</f>
        <v>0.53400000000000003</v>
      </c>
      <c r="Q144" s="161">
        <v>0.1135</v>
      </c>
      <c r="R144" s="161">
        <f>Q144*H144</f>
        <v>0.1135</v>
      </c>
      <c r="S144" s="161">
        <v>0</v>
      </c>
      <c r="T144" s="162">
        <f>S144*H144</f>
        <v>0</v>
      </c>
      <c r="AR144" s="18" t="s">
        <v>254</v>
      </c>
      <c r="AT144" s="18" t="s">
        <v>163</v>
      </c>
      <c r="AU144" s="18" t="s">
        <v>79</v>
      </c>
      <c r="AY144" s="18" t="s">
        <v>161</v>
      </c>
      <c r="BE144" s="163">
        <f>IF(N144="základní",J144,0)</f>
        <v>0</v>
      </c>
      <c r="BF144" s="163">
        <f>IF(N144="snížená",J144,0)</f>
        <v>0</v>
      </c>
      <c r="BG144" s="163">
        <f>IF(N144="zákl. přenesená",J144,0)</f>
        <v>0</v>
      </c>
      <c r="BH144" s="163">
        <f>IF(N144="sníž. přenesená",J144,0)</f>
        <v>0</v>
      </c>
      <c r="BI144" s="163">
        <f>IF(N144="nulová",J144,0)</f>
        <v>0</v>
      </c>
      <c r="BJ144" s="18" t="s">
        <v>20</v>
      </c>
      <c r="BK144" s="163">
        <f>ROUND(I144*H144,2)</f>
        <v>0</v>
      </c>
      <c r="BL144" s="18" t="s">
        <v>254</v>
      </c>
      <c r="BM144" s="18" t="s">
        <v>1068</v>
      </c>
    </row>
    <row r="145" spans="2:65" s="13" customFormat="1" x14ac:dyDescent="0.3">
      <c r="B145" s="172"/>
      <c r="D145" s="173" t="s">
        <v>170</v>
      </c>
      <c r="E145" s="174" t="s">
        <v>3</v>
      </c>
      <c r="F145" s="175" t="s">
        <v>20</v>
      </c>
      <c r="H145" s="176">
        <v>1</v>
      </c>
      <c r="L145" s="172"/>
      <c r="M145" s="177"/>
      <c r="N145" s="178"/>
      <c r="O145" s="178"/>
      <c r="P145" s="178"/>
      <c r="Q145" s="178"/>
      <c r="R145" s="178"/>
      <c r="S145" s="178"/>
      <c r="T145" s="179"/>
      <c r="AT145" s="180" t="s">
        <v>170</v>
      </c>
      <c r="AU145" s="180" t="s">
        <v>79</v>
      </c>
      <c r="AV145" s="13" t="s">
        <v>79</v>
      </c>
      <c r="AW145" s="13" t="s">
        <v>35</v>
      </c>
      <c r="AX145" s="13" t="s">
        <v>20</v>
      </c>
      <c r="AY145" s="180" t="s">
        <v>161</v>
      </c>
    </row>
    <row r="146" spans="2:65" s="1" customFormat="1" ht="31.5" customHeight="1" x14ac:dyDescent="0.3">
      <c r="B146" s="152"/>
      <c r="C146" s="153" t="s">
        <v>315</v>
      </c>
      <c r="D146" s="153" t="s">
        <v>163</v>
      </c>
      <c r="E146" s="154" t="s">
        <v>1069</v>
      </c>
      <c r="F146" s="155" t="s">
        <v>1070</v>
      </c>
      <c r="G146" s="156" t="s">
        <v>209</v>
      </c>
      <c r="H146" s="157">
        <v>0.28299999999999997</v>
      </c>
      <c r="I146" s="158"/>
      <c r="J146" s="158">
        <f>ROUND(I146*H146,2)</f>
        <v>0</v>
      </c>
      <c r="K146" s="155" t="s">
        <v>167</v>
      </c>
      <c r="L146" s="32"/>
      <c r="M146" s="159" t="s">
        <v>3</v>
      </c>
      <c r="N146" s="160" t="s">
        <v>42</v>
      </c>
      <c r="O146" s="161">
        <v>3.0750000000000002</v>
      </c>
      <c r="P146" s="161">
        <f>O146*H146</f>
        <v>0.87022499999999992</v>
      </c>
      <c r="Q146" s="161">
        <v>0</v>
      </c>
      <c r="R146" s="161">
        <f>Q146*H146</f>
        <v>0</v>
      </c>
      <c r="S146" s="161">
        <v>0</v>
      </c>
      <c r="T146" s="162">
        <f>S146*H146</f>
        <v>0</v>
      </c>
      <c r="AR146" s="18" t="s">
        <v>254</v>
      </c>
      <c r="AT146" s="18" t="s">
        <v>163</v>
      </c>
      <c r="AU146" s="18" t="s">
        <v>79</v>
      </c>
      <c r="AY146" s="18" t="s">
        <v>161</v>
      </c>
      <c r="BE146" s="163">
        <f>IF(N146="základní",J146,0)</f>
        <v>0</v>
      </c>
      <c r="BF146" s="163">
        <f>IF(N146="snížená",J146,0)</f>
        <v>0</v>
      </c>
      <c r="BG146" s="163">
        <f>IF(N146="zákl. přenesená",J146,0)</f>
        <v>0</v>
      </c>
      <c r="BH146" s="163">
        <f>IF(N146="sníž. přenesená",J146,0)</f>
        <v>0</v>
      </c>
      <c r="BI146" s="163">
        <f>IF(N146="nulová",J146,0)</f>
        <v>0</v>
      </c>
      <c r="BJ146" s="18" t="s">
        <v>20</v>
      </c>
      <c r="BK146" s="163">
        <f>ROUND(I146*H146,2)</f>
        <v>0</v>
      </c>
      <c r="BL146" s="18" t="s">
        <v>254</v>
      </c>
      <c r="BM146" s="18" t="s">
        <v>1071</v>
      </c>
    </row>
    <row r="147" spans="2:65" s="13" customFormat="1" x14ac:dyDescent="0.3">
      <c r="B147" s="172"/>
      <c r="D147" s="165" t="s">
        <v>170</v>
      </c>
      <c r="E147" s="180" t="s">
        <v>3</v>
      </c>
      <c r="F147" s="181" t="s">
        <v>1072</v>
      </c>
      <c r="H147" s="182">
        <v>0.28299999999999997</v>
      </c>
      <c r="L147" s="172"/>
      <c r="M147" s="177"/>
      <c r="N147" s="178"/>
      <c r="O147" s="178"/>
      <c r="P147" s="178"/>
      <c r="Q147" s="178"/>
      <c r="R147" s="178"/>
      <c r="S147" s="178"/>
      <c r="T147" s="179"/>
      <c r="AT147" s="180" t="s">
        <v>170</v>
      </c>
      <c r="AU147" s="180" t="s">
        <v>79</v>
      </c>
      <c r="AV147" s="13" t="s">
        <v>79</v>
      </c>
      <c r="AW147" s="13" t="s">
        <v>35</v>
      </c>
      <c r="AX147" s="13" t="s">
        <v>20</v>
      </c>
      <c r="AY147" s="180" t="s">
        <v>161</v>
      </c>
    </row>
    <row r="148" spans="2:65" s="11" customFormat="1" ht="29.85" customHeight="1" x14ac:dyDescent="0.3">
      <c r="B148" s="139"/>
      <c r="D148" s="149" t="s">
        <v>70</v>
      </c>
      <c r="E148" s="150" t="s">
        <v>1073</v>
      </c>
      <c r="F148" s="150" t="s">
        <v>1074</v>
      </c>
      <c r="J148" s="151">
        <f>BK148</f>
        <v>0</v>
      </c>
      <c r="L148" s="139"/>
      <c r="M148" s="143"/>
      <c r="N148" s="144"/>
      <c r="O148" s="144"/>
      <c r="P148" s="145">
        <f>SUM(P149:P154)</f>
        <v>2.468</v>
      </c>
      <c r="Q148" s="144"/>
      <c r="R148" s="145">
        <f>SUM(R149:R154)</f>
        <v>1.9400000000000001E-3</v>
      </c>
      <c r="S148" s="144"/>
      <c r="T148" s="146">
        <f>SUM(T149:T154)</f>
        <v>0</v>
      </c>
      <c r="AR148" s="140" t="s">
        <v>79</v>
      </c>
      <c r="AT148" s="147" t="s">
        <v>70</v>
      </c>
      <c r="AU148" s="147" t="s">
        <v>20</v>
      </c>
      <c r="AY148" s="140" t="s">
        <v>161</v>
      </c>
      <c r="BK148" s="148">
        <f>SUM(BK149:BK154)</f>
        <v>0</v>
      </c>
    </row>
    <row r="149" spans="2:65" s="1" customFormat="1" ht="31.5" customHeight="1" x14ac:dyDescent="0.3">
      <c r="B149" s="152"/>
      <c r="C149" s="153" t="s">
        <v>319</v>
      </c>
      <c r="D149" s="153" t="s">
        <v>163</v>
      </c>
      <c r="E149" s="154" t="s">
        <v>1075</v>
      </c>
      <c r="F149" s="155" t="s">
        <v>1076</v>
      </c>
      <c r="G149" s="156" t="s">
        <v>247</v>
      </c>
      <c r="H149" s="157">
        <v>41</v>
      </c>
      <c r="I149" s="158"/>
      <c r="J149" s="158">
        <f>ROUND(I149*H149,2)</f>
        <v>0</v>
      </c>
      <c r="K149" s="155" t="s">
        <v>167</v>
      </c>
      <c r="L149" s="32"/>
      <c r="M149" s="159" t="s">
        <v>3</v>
      </c>
      <c r="N149" s="160" t="s">
        <v>42</v>
      </c>
      <c r="O149" s="161">
        <v>2.8000000000000001E-2</v>
      </c>
      <c r="P149" s="161">
        <f>O149*H149</f>
        <v>1.1480000000000001</v>
      </c>
      <c r="Q149" s="161">
        <v>2.0000000000000002E-5</v>
      </c>
      <c r="R149" s="161">
        <f>Q149*H149</f>
        <v>8.2000000000000009E-4</v>
      </c>
      <c r="S149" s="161">
        <v>0</v>
      </c>
      <c r="T149" s="162">
        <f>S149*H149</f>
        <v>0</v>
      </c>
      <c r="AR149" s="18" t="s">
        <v>254</v>
      </c>
      <c r="AT149" s="18" t="s">
        <v>163</v>
      </c>
      <c r="AU149" s="18" t="s">
        <v>79</v>
      </c>
      <c r="AY149" s="18" t="s">
        <v>161</v>
      </c>
      <c r="BE149" s="163">
        <f>IF(N149="základní",J149,0)</f>
        <v>0</v>
      </c>
      <c r="BF149" s="163">
        <f>IF(N149="snížená",J149,0)</f>
        <v>0</v>
      </c>
      <c r="BG149" s="163">
        <f>IF(N149="zákl. přenesená",J149,0)</f>
        <v>0</v>
      </c>
      <c r="BH149" s="163">
        <f>IF(N149="sníž. přenesená",J149,0)</f>
        <v>0</v>
      </c>
      <c r="BI149" s="163">
        <f>IF(N149="nulová",J149,0)</f>
        <v>0</v>
      </c>
      <c r="BJ149" s="18" t="s">
        <v>20</v>
      </c>
      <c r="BK149" s="163">
        <f>ROUND(I149*H149,2)</f>
        <v>0</v>
      </c>
      <c r="BL149" s="18" t="s">
        <v>254</v>
      </c>
      <c r="BM149" s="18" t="s">
        <v>1077</v>
      </c>
    </row>
    <row r="150" spans="2:65" s="13" customFormat="1" x14ac:dyDescent="0.3">
      <c r="B150" s="172"/>
      <c r="D150" s="173" t="s">
        <v>170</v>
      </c>
      <c r="E150" s="174" t="s">
        <v>3</v>
      </c>
      <c r="F150" s="175" t="s">
        <v>392</v>
      </c>
      <c r="H150" s="176">
        <v>41</v>
      </c>
      <c r="L150" s="172"/>
      <c r="M150" s="177"/>
      <c r="N150" s="178"/>
      <c r="O150" s="178"/>
      <c r="P150" s="178"/>
      <c r="Q150" s="178"/>
      <c r="R150" s="178"/>
      <c r="S150" s="178"/>
      <c r="T150" s="179"/>
      <c r="AT150" s="180" t="s">
        <v>170</v>
      </c>
      <c r="AU150" s="180" t="s">
        <v>79</v>
      </c>
      <c r="AV150" s="13" t="s">
        <v>79</v>
      </c>
      <c r="AW150" s="13" t="s">
        <v>35</v>
      </c>
      <c r="AX150" s="13" t="s">
        <v>20</v>
      </c>
      <c r="AY150" s="180" t="s">
        <v>161</v>
      </c>
    </row>
    <row r="151" spans="2:65" s="1" customFormat="1" ht="31.5" customHeight="1" x14ac:dyDescent="0.3">
      <c r="B151" s="152"/>
      <c r="C151" s="153" t="s">
        <v>323</v>
      </c>
      <c r="D151" s="153" t="s">
        <v>163</v>
      </c>
      <c r="E151" s="154" t="s">
        <v>1078</v>
      </c>
      <c r="F151" s="155" t="s">
        <v>1079</v>
      </c>
      <c r="G151" s="156" t="s">
        <v>247</v>
      </c>
      <c r="H151" s="157">
        <v>20</v>
      </c>
      <c r="I151" s="158"/>
      <c r="J151" s="158">
        <f>ROUND(I151*H151,2)</f>
        <v>0</v>
      </c>
      <c r="K151" s="155" t="s">
        <v>167</v>
      </c>
      <c r="L151" s="32"/>
      <c r="M151" s="159" t="s">
        <v>3</v>
      </c>
      <c r="N151" s="160" t="s">
        <v>42</v>
      </c>
      <c r="O151" s="161">
        <v>5.3999999999999999E-2</v>
      </c>
      <c r="P151" s="161">
        <f>O151*H151</f>
        <v>1.08</v>
      </c>
      <c r="Q151" s="161">
        <v>5.0000000000000002E-5</v>
      </c>
      <c r="R151" s="161">
        <f>Q151*H151</f>
        <v>1E-3</v>
      </c>
      <c r="S151" s="161">
        <v>0</v>
      </c>
      <c r="T151" s="162">
        <f>S151*H151</f>
        <v>0</v>
      </c>
      <c r="AR151" s="18" t="s">
        <v>254</v>
      </c>
      <c r="AT151" s="18" t="s">
        <v>163</v>
      </c>
      <c r="AU151" s="18" t="s">
        <v>79</v>
      </c>
      <c r="AY151" s="18" t="s">
        <v>161</v>
      </c>
      <c r="BE151" s="163">
        <f>IF(N151="základní",J151,0)</f>
        <v>0</v>
      </c>
      <c r="BF151" s="163">
        <f>IF(N151="snížená",J151,0)</f>
        <v>0</v>
      </c>
      <c r="BG151" s="163">
        <f>IF(N151="zákl. přenesená",J151,0)</f>
        <v>0</v>
      </c>
      <c r="BH151" s="163">
        <f>IF(N151="sníž. přenesená",J151,0)</f>
        <v>0</v>
      </c>
      <c r="BI151" s="163">
        <f>IF(N151="nulová",J151,0)</f>
        <v>0</v>
      </c>
      <c r="BJ151" s="18" t="s">
        <v>20</v>
      </c>
      <c r="BK151" s="163">
        <f>ROUND(I151*H151,2)</f>
        <v>0</v>
      </c>
      <c r="BL151" s="18" t="s">
        <v>254</v>
      </c>
      <c r="BM151" s="18" t="s">
        <v>1080</v>
      </c>
    </row>
    <row r="152" spans="2:65" s="13" customFormat="1" x14ac:dyDescent="0.3">
      <c r="B152" s="172"/>
      <c r="D152" s="173" t="s">
        <v>170</v>
      </c>
      <c r="E152" s="174" t="s">
        <v>3</v>
      </c>
      <c r="F152" s="175" t="s">
        <v>276</v>
      </c>
      <c r="H152" s="176">
        <v>20</v>
      </c>
      <c r="L152" s="172"/>
      <c r="M152" s="177"/>
      <c r="N152" s="178"/>
      <c r="O152" s="178"/>
      <c r="P152" s="178"/>
      <c r="Q152" s="178"/>
      <c r="R152" s="178"/>
      <c r="S152" s="178"/>
      <c r="T152" s="179"/>
      <c r="AT152" s="180" t="s">
        <v>170</v>
      </c>
      <c r="AU152" s="180" t="s">
        <v>79</v>
      </c>
      <c r="AV152" s="13" t="s">
        <v>79</v>
      </c>
      <c r="AW152" s="13" t="s">
        <v>35</v>
      </c>
      <c r="AX152" s="13" t="s">
        <v>20</v>
      </c>
      <c r="AY152" s="180" t="s">
        <v>161</v>
      </c>
    </row>
    <row r="153" spans="2:65" s="1" customFormat="1" ht="31.5" customHeight="1" x14ac:dyDescent="0.3">
      <c r="B153" s="152"/>
      <c r="C153" s="153" t="s">
        <v>329</v>
      </c>
      <c r="D153" s="153" t="s">
        <v>163</v>
      </c>
      <c r="E153" s="154" t="s">
        <v>1081</v>
      </c>
      <c r="F153" s="155" t="s">
        <v>1082</v>
      </c>
      <c r="G153" s="156" t="s">
        <v>247</v>
      </c>
      <c r="H153" s="157">
        <v>4</v>
      </c>
      <c r="I153" s="158"/>
      <c r="J153" s="158">
        <f>ROUND(I153*H153,2)</f>
        <v>0</v>
      </c>
      <c r="K153" s="155" t="s">
        <v>167</v>
      </c>
      <c r="L153" s="32"/>
      <c r="M153" s="159" t="s">
        <v>3</v>
      </c>
      <c r="N153" s="160" t="s">
        <v>42</v>
      </c>
      <c r="O153" s="161">
        <v>0.06</v>
      </c>
      <c r="P153" s="161">
        <f>O153*H153</f>
        <v>0.24</v>
      </c>
      <c r="Q153" s="161">
        <v>3.0000000000000001E-5</v>
      </c>
      <c r="R153" s="161">
        <f>Q153*H153</f>
        <v>1.2E-4</v>
      </c>
      <c r="S153" s="161">
        <v>0</v>
      </c>
      <c r="T153" s="162">
        <f>S153*H153</f>
        <v>0</v>
      </c>
      <c r="AR153" s="18" t="s">
        <v>254</v>
      </c>
      <c r="AT153" s="18" t="s">
        <v>163</v>
      </c>
      <c r="AU153" s="18" t="s">
        <v>79</v>
      </c>
      <c r="AY153" s="18" t="s">
        <v>161</v>
      </c>
      <c r="BE153" s="163">
        <f>IF(N153="základní",J153,0)</f>
        <v>0</v>
      </c>
      <c r="BF153" s="163">
        <f>IF(N153="snížená",J153,0)</f>
        <v>0</v>
      </c>
      <c r="BG153" s="163">
        <f>IF(N153="zákl. přenesená",J153,0)</f>
        <v>0</v>
      </c>
      <c r="BH153" s="163">
        <f>IF(N153="sníž. přenesená",J153,0)</f>
        <v>0</v>
      </c>
      <c r="BI153" s="163">
        <f>IF(N153="nulová",J153,0)</f>
        <v>0</v>
      </c>
      <c r="BJ153" s="18" t="s">
        <v>20</v>
      </c>
      <c r="BK153" s="163">
        <f>ROUND(I153*H153,2)</f>
        <v>0</v>
      </c>
      <c r="BL153" s="18" t="s">
        <v>254</v>
      </c>
      <c r="BM153" s="18" t="s">
        <v>1083</v>
      </c>
    </row>
    <row r="154" spans="2:65" s="13" customFormat="1" x14ac:dyDescent="0.3">
      <c r="B154" s="172"/>
      <c r="D154" s="165" t="s">
        <v>170</v>
      </c>
      <c r="E154" s="180" t="s">
        <v>3</v>
      </c>
      <c r="F154" s="181" t="s">
        <v>168</v>
      </c>
      <c r="H154" s="182">
        <v>4</v>
      </c>
      <c r="L154" s="172"/>
      <c r="M154" s="177"/>
      <c r="N154" s="178"/>
      <c r="O154" s="178"/>
      <c r="P154" s="178"/>
      <c r="Q154" s="178"/>
      <c r="R154" s="178"/>
      <c r="S154" s="178"/>
      <c r="T154" s="179"/>
      <c r="AT154" s="180" t="s">
        <v>170</v>
      </c>
      <c r="AU154" s="180" t="s">
        <v>79</v>
      </c>
      <c r="AV154" s="13" t="s">
        <v>79</v>
      </c>
      <c r="AW154" s="13" t="s">
        <v>35</v>
      </c>
      <c r="AX154" s="13" t="s">
        <v>20</v>
      </c>
      <c r="AY154" s="180" t="s">
        <v>161</v>
      </c>
    </row>
    <row r="155" spans="2:65" s="11" customFormat="1" ht="29.85" customHeight="1" x14ac:dyDescent="0.3">
      <c r="B155" s="139"/>
      <c r="D155" s="149" t="s">
        <v>70</v>
      </c>
      <c r="E155" s="150" t="s">
        <v>680</v>
      </c>
      <c r="F155" s="150" t="s">
        <v>681</v>
      </c>
      <c r="J155" s="151">
        <f>BK155</f>
        <v>0</v>
      </c>
      <c r="L155" s="139"/>
      <c r="M155" s="143"/>
      <c r="N155" s="144"/>
      <c r="O155" s="144"/>
      <c r="P155" s="145">
        <f>SUM(P156:P173)</f>
        <v>3.9661200000000005</v>
      </c>
      <c r="Q155" s="144"/>
      <c r="R155" s="145">
        <f>SUM(R156:R173)</f>
        <v>3.8299999999999994E-2</v>
      </c>
      <c r="S155" s="144"/>
      <c r="T155" s="146">
        <f>SUM(T156:T173)</f>
        <v>0.10840000000000001</v>
      </c>
      <c r="AR155" s="140" t="s">
        <v>79</v>
      </c>
      <c r="AT155" s="147" t="s">
        <v>70</v>
      </c>
      <c r="AU155" s="147" t="s">
        <v>20</v>
      </c>
      <c r="AY155" s="140" t="s">
        <v>161</v>
      </c>
      <c r="BK155" s="148">
        <f>SUM(BK156:BK173)</f>
        <v>0</v>
      </c>
    </row>
    <row r="156" spans="2:65" s="1" customFormat="1" ht="31.5" customHeight="1" x14ac:dyDescent="0.3">
      <c r="B156" s="152"/>
      <c r="C156" s="153" t="s">
        <v>333</v>
      </c>
      <c r="D156" s="153" t="s">
        <v>163</v>
      </c>
      <c r="E156" s="154" t="s">
        <v>1084</v>
      </c>
      <c r="F156" s="155" t="s">
        <v>1085</v>
      </c>
      <c r="G156" s="156" t="s">
        <v>247</v>
      </c>
      <c r="H156" s="157">
        <v>20</v>
      </c>
      <c r="I156" s="158"/>
      <c r="J156" s="158">
        <f>ROUND(I156*H156,2)</f>
        <v>0</v>
      </c>
      <c r="K156" s="155" t="s">
        <v>167</v>
      </c>
      <c r="L156" s="32"/>
      <c r="M156" s="159" t="s">
        <v>3</v>
      </c>
      <c r="N156" s="160" t="s">
        <v>42</v>
      </c>
      <c r="O156" s="161">
        <v>7.9000000000000001E-2</v>
      </c>
      <c r="P156" s="161">
        <f>O156*H156</f>
        <v>1.58</v>
      </c>
      <c r="Q156" s="161">
        <v>0</v>
      </c>
      <c r="R156" s="161">
        <f>Q156*H156</f>
        <v>0</v>
      </c>
      <c r="S156" s="161">
        <v>5.4200000000000003E-3</v>
      </c>
      <c r="T156" s="162">
        <f>S156*H156</f>
        <v>0.10840000000000001</v>
      </c>
      <c r="AR156" s="18" t="s">
        <v>254</v>
      </c>
      <c r="AT156" s="18" t="s">
        <v>163</v>
      </c>
      <c r="AU156" s="18" t="s">
        <v>79</v>
      </c>
      <c r="AY156" s="18" t="s">
        <v>161</v>
      </c>
      <c r="BE156" s="163">
        <f>IF(N156="základní",J156,0)</f>
        <v>0</v>
      </c>
      <c r="BF156" s="163">
        <f>IF(N156="snížená",J156,0)</f>
        <v>0</v>
      </c>
      <c r="BG156" s="163">
        <f>IF(N156="zákl. přenesená",J156,0)</f>
        <v>0</v>
      </c>
      <c r="BH156" s="163">
        <f>IF(N156="sníž. přenesená",J156,0)</f>
        <v>0</v>
      </c>
      <c r="BI156" s="163">
        <f>IF(N156="nulová",J156,0)</f>
        <v>0</v>
      </c>
      <c r="BJ156" s="18" t="s">
        <v>20</v>
      </c>
      <c r="BK156" s="163">
        <f>ROUND(I156*H156,2)</f>
        <v>0</v>
      </c>
      <c r="BL156" s="18" t="s">
        <v>254</v>
      </c>
      <c r="BM156" s="18" t="s">
        <v>1086</v>
      </c>
    </row>
    <row r="157" spans="2:65" s="13" customFormat="1" x14ac:dyDescent="0.3">
      <c r="B157" s="172"/>
      <c r="D157" s="173" t="s">
        <v>170</v>
      </c>
      <c r="E157" s="174" t="s">
        <v>3</v>
      </c>
      <c r="F157" s="175" t="s">
        <v>276</v>
      </c>
      <c r="H157" s="176">
        <v>20</v>
      </c>
      <c r="L157" s="172"/>
      <c r="M157" s="177"/>
      <c r="N157" s="178"/>
      <c r="O157" s="178"/>
      <c r="P157" s="178"/>
      <c r="Q157" s="178"/>
      <c r="R157" s="178"/>
      <c r="S157" s="178"/>
      <c r="T157" s="179"/>
      <c r="AT157" s="180" t="s">
        <v>170</v>
      </c>
      <c r="AU157" s="180" t="s">
        <v>79</v>
      </c>
      <c r="AV157" s="13" t="s">
        <v>79</v>
      </c>
      <c r="AW157" s="13" t="s">
        <v>35</v>
      </c>
      <c r="AX157" s="13" t="s">
        <v>20</v>
      </c>
      <c r="AY157" s="180" t="s">
        <v>161</v>
      </c>
    </row>
    <row r="158" spans="2:65" s="1" customFormat="1" ht="57" customHeight="1" x14ac:dyDescent="0.3">
      <c r="B158" s="152"/>
      <c r="C158" s="153" t="s">
        <v>340</v>
      </c>
      <c r="D158" s="153" t="s">
        <v>163</v>
      </c>
      <c r="E158" s="154" t="s">
        <v>1087</v>
      </c>
      <c r="F158" s="155" t="s">
        <v>1088</v>
      </c>
      <c r="G158" s="156" t="s">
        <v>247</v>
      </c>
      <c r="H158" s="157">
        <v>20</v>
      </c>
      <c r="I158" s="158"/>
      <c r="J158" s="158">
        <f>ROUND(I158*H158,2)</f>
        <v>0</v>
      </c>
      <c r="K158" s="155" t="s">
        <v>167</v>
      </c>
      <c r="L158" s="32"/>
      <c r="M158" s="159" t="s">
        <v>3</v>
      </c>
      <c r="N158" s="160" t="s">
        <v>42</v>
      </c>
      <c r="O158" s="161">
        <v>0.11600000000000001</v>
      </c>
      <c r="P158" s="161">
        <f>O158*H158</f>
        <v>2.3200000000000003</v>
      </c>
      <c r="Q158" s="161">
        <v>1.8000000000000001E-4</v>
      </c>
      <c r="R158" s="161">
        <f>Q158*H158</f>
        <v>3.6000000000000003E-3</v>
      </c>
      <c r="S158" s="161">
        <v>0</v>
      </c>
      <c r="T158" s="162">
        <f>S158*H158</f>
        <v>0</v>
      </c>
      <c r="AR158" s="18" t="s">
        <v>254</v>
      </c>
      <c r="AT158" s="18" t="s">
        <v>163</v>
      </c>
      <c r="AU158" s="18" t="s">
        <v>79</v>
      </c>
      <c r="AY158" s="18" t="s">
        <v>161</v>
      </c>
      <c r="BE158" s="163">
        <f>IF(N158="základní",J158,0)</f>
        <v>0</v>
      </c>
      <c r="BF158" s="163">
        <f>IF(N158="snížená",J158,0)</f>
        <v>0</v>
      </c>
      <c r="BG158" s="163">
        <f>IF(N158="zákl. přenesená",J158,0)</f>
        <v>0</v>
      </c>
      <c r="BH158" s="163">
        <f>IF(N158="sníž. přenesená",J158,0)</f>
        <v>0</v>
      </c>
      <c r="BI158" s="163">
        <f>IF(N158="nulová",J158,0)</f>
        <v>0</v>
      </c>
      <c r="BJ158" s="18" t="s">
        <v>20</v>
      </c>
      <c r="BK158" s="163">
        <f>ROUND(I158*H158,2)</f>
        <v>0</v>
      </c>
      <c r="BL158" s="18" t="s">
        <v>254</v>
      </c>
      <c r="BM158" s="18" t="s">
        <v>1089</v>
      </c>
    </row>
    <row r="159" spans="2:65" s="13" customFormat="1" x14ac:dyDescent="0.3">
      <c r="B159" s="172"/>
      <c r="D159" s="173" t="s">
        <v>170</v>
      </c>
      <c r="E159" s="174" t="s">
        <v>3</v>
      </c>
      <c r="F159" s="175" t="s">
        <v>276</v>
      </c>
      <c r="H159" s="176">
        <v>20</v>
      </c>
      <c r="L159" s="172"/>
      <c r="M159" s="177"/>
      <c r="N159" s="178"/>
      <c r="O159" s="178"/>
      <c r="P159" s="178"/>
      <c r="Q159" s="178"/>
      <c r="R159" s="178"/>
      <c r="S159" s="178"/>
      <c r="T159" s="179"/>
      <c r="AT159" s="180" t="s">
        <v>170</v>
      </c>
      <c r="AU159" s="180" t="s">
        <v>79</v>
      </c>
      <c r="AV159" s="13" t="s">
        <v>79</v>
      </c>
      <c r="AW159" s="13" t="s">
        <v>35</v>
      </c>
      <c r="AX159" s="13" t="s">
        <v>20</v>
      </c>
      <c r="AY159" s="180" t="s">
        <v>161</v>
      </c>
    </row>
    <row r="160" spans="2:65" s="1" customFormat="1" ht="22.5" customHeight="1" x14ac:dyDescent="0.3">
      <c r="B160" s="152"/>
      <c r="C160" s="183" t="s">
        <v>347</v>
      </c>
      <c r="D160" s="183" t="s">
        <v>228</v>
      </c>
      <c r="E160" s="184" t="s">
        <v>1090</v>
      </c>
      <c r="F160" s="185" t="s">
        <v>1091</v>
      </c>
      <c r="G160" s="186" t="s">
        <v>247</v>
      </c>
      <c r="H160" s="187">
        <v>20</v>
      </c>
      <c r="I160" s="188"/>
      <c r="J160" s="188">
        <f>ROUND(I160*H160,2)</f>
        <v>0</v>
      </c>
      <c r="K160" s="185" t="s">
        <v>266</v>
      </c>
      <c r="L160" s="189"/>
      <c r="M160" s="190" t="s">
        <v>3</v>
      </c>
      <c r="N160" s="191" t="s">
        <v>42</v>
      </c>
      <c r="O160" s="161">
        <v>0</v>
      </c>
      <c r="P160" s="161">
        <f>O160*H160</f>
        <v>0</v>
      </c>
      <c r="Q160" s="161">
        <v>1.2099999999999999E-3</v>
      </c>
      <c r="R160" s="161">
        <f>Q160*H160</f>
        <v>2.4199999999999999E-2</v>
      </c>
      <c r="S160" s="161">
        <v>0</v>
      </c>
      <c r="T160" s="162">
        <f>S160*H160</f>
        <v>0</v>
      </c>
      <c r="AR160" s="18" t="s">
        <v>340</v>
      </c>
      <c r="AT160" s="18" t="s">
        <v>228</v>
      </c>
      <c r="AU160" s="18" t="s">
        <v>79</v>
      </c>
      <c r="AY160" s="18" t="s">
        <v>161</v>
      </c>
      <c r="BE160" s="163">
        <f>IF(N160="základní",J160,0)</f>
        <v>0</v>
      </c>
      <c r="BF160" s="163">
        <f>IF(N160="snížená",J160,0)</f>
        <v>0</v>
      </c>
      <c r="BG160" s="163">
        <f>IF(N160="zákl. přenesená",J160,0)</f>
        <v>0</v>
      </c>
      <c r="BH160" s="163">
        <f>IF(N160="sníž. přenesená",J160,0)</f>
        <v>0</v>
      </c>
      <c r="BI160" s="163">
        <f>IF(N160="nulová",J160,0)</f>
        <v>0</v>
      </c>
      <c r="BJ160" s="18" t="s">
        <v>20</v>
      </c>
      <c r="BK160" s="163">
        <f>ROUND(I160*H160,2)</f>
        <v>0</v>
      </c>
      <c r="BL160" s="18" t="s">
        <v>254</v>
      </c>
      <c r="BM160" s="18" t="s">
        <v>1092</v>
      </c>
    </row>
    <row r="161" spans="2:65" s="13" customFormat="1" x14ac:dyDescent="0.3">
      <c r="B161" s="172"/>
      <c r="D161" s="173" t="s">
        <v>170</v>
      </c>
      <c r="E161" s="174" t="s">
        <v>3</v>
      </c>
      <c r="F161" s="175" t="s">
        <v>276</v>
      </c>
      <c r="H161" s="176">
        <v>20</v>
      </c>
      <c r="L161" s="172"/>
      <c r="M161" s="177"/>
      <c r="N161" s="178"/>
      <c r="O161" s="178"/>
      <c r="P161" s="178"/>
      <c r="Q161" s="178"/>
      <c r="R161" s="178"/>
      <c r="S161" s="178"/>
      <c r="T161" s="179"/>
      <c r="AT161" s="180" t="s">
        <v>170</v>
      </c>
      <c r="AU161" s="180" t="s">
        <v>79</v>
      </c>
      <c r="AV161" s="13" t="s">
        <v>79</v>
      </c>
      <c r="AW161" s="13" t="s">
        <v>35</v>
      </c>
      <c r="AX161" s="13" t="s">
        <v>20</v>
      </c>
      <c r="AY161" s="180" t="s">
        <v>161</v>
      </c>
    </row>
    <row r="162" spans="2:65" s="1" customFormat="1" ht="22.5" customHeight="1" x14ac:dyDescent="0.3">
      <c r="B162" s="152"/>
      <c r="C162" s="153" t="s">
        <v>353</v>
      </c>
      <c r="D162" s="153" t="s">
        <v>163</v>
      </c>
      <c r="E162" s="154" t="s">
        <v>1093</v>
      </c>
      <c r="F162" s="155" t="s">
        <v>1094</v>
      </c>
      <c r="G162" s="156" t="s">
        <v>247</v>
      </c>
      <c r="H162" s="157">
        <v>24</v>
      </c>
      <c r="I162" s="158"/>
      <c r="J162" s="158">
        <f>ROUND(I162*H162,2)</f>
        <v>0</v>
      </c>
      <c r="K162" s="155" t="s">
        <v>266</v>
      </c>
      <c r="L162" s="32"/>
      <c r="M162" s="159" t="s">
        <v>3</v>
      </c>
      <c r="N162" s="160" t="s">
        <v>42</v>
      </c>
      <c r="O162" s="161">
        <v>0</v>
      </c>
      <c r="P162" s="161">
        <f>O162*H162</f>
        <v>0</v>
      </c>
      <c r="Q162" s="161">
        <v>0</v>
      </c>
      <c r="R162" s="161">
        <f>Q162*H162</f>
        <v>0</v>
      </c>
      <c r="S162" s="161">
        <v>0</v>
      </c>
      <c r="T162" s="162">
        <f>S162*H162</f>
        <v>0</v>
      </c>
      <c r="AR162" s="18" t="s">
        <v>254</v>
      </c>
      <c r="AT162" s="18" t="s">
        <v>163</v>
      </c>
      <c r="AU162" s="18" t="s">
        <v>79</v>
      </c>
      <c r="AY162" s="18" t="s">
        <v>161</v>
      </c>
      <c r="BE162" s="163">
        <f>IF(N162="základní",J162,0)</f>
        <v>0</v>
      </c>
      <c r="BF162" s="163">
        <f>IF(N162="snížená",J162,0)</f>
        <v>0</v>
      </c>
      <c r="BG162" s="163">
        <f>IF(N162="zákl. přenesená",J162,0)</f>
        <v>0</v>
      </c>
      <c r="BH162" s="163">
        <f>IF(N162="sníž. přenesená",J162,0)</f>
        <v>0</v>
      </c>
      <c r="BI162" s="163">
        <f>IF(N162="nulová",J162,0)</f>
        <v>0</v>
      </c>
      <c r="BJ162" s="18" t="s">
        <v>20</v>
      </c>
      <c r="BK162" s="163">
        <f>ROUND(I162*H162,2)</f>
        <v>0</v>
      </c>
      <c r="BL162" s="18" t="s">
        <v>254</v>
      </c>
      <c r="BM162" s="18" t="s">
        <v>1095</v>
      </c>
    </row>
    <row r="163" spans="2:65" s="13" customFormat="1" x14ac:dyDescent="0.3">
      <c r="B163" s="172"/>
      <c r="D163" s="173" t="s">
        <v>170</v>
      </c>
      <c r="E163" s="174" t="s">
        <v>3</v>
      </c>
      <c r="F163" s="175" t="s">
        <v>296</v>
      </c>
      <c r="H163" s="176">
        <v>24</v>
      </c>
      <c r="L163" s="172"/>
      <c r="M163" s="177"/>
      <c r="N163" s="178"/>
      <c r="O163" s="178"/>
      <c r="P163" s="178"/>
      <c r="Q163" s="178"/>
      <c r="R163" s="178"/>
      <c r="S163" s="178"/>
      <c r="T163" s="179"/>
      <c r="AT163" s="180" t="s">
        <v>170</v>
      </c>
      <c r="AU163" s="180" t="s">
        <v>79</v>
      </c>
      <c r="AV163" s="13" t="s">
        <v>79</v>
      </c>
      <c r="AW163" s="13" t="s">
        <v>35</v>
      </c>
      <c r="AX163" s="13" t="s">
        <v>20</v>
      </c>
      <c r="AY163" s="180" t="s">
        <v>161</v>
      </c>
    </row>
    <row r="164" spans="2:65" s="1" customFormat="1" ht="31.5" customHeight="1" x14ac:dyDescent="0.3">
      <c r="B164" s="152"/>
      <c r="C164" s="183" t="s">
        <v>359</v>
      </c>
      <c r="D164" s="183" t="s">
        <v>228</v>
      </c>
      <c r="E164" s="184" t="s">
        <v>1096</v>
      </c>
      <c r="F164" s="185" t="s">
        <v>1097</v>
      </c>
      <c r="G164" s="186" t="s">
        <v>247</v>
      </c>
      <c r="H164" s="187">
        <v>24</v>
      </c>
      <c r="I164" s="188"/>
      <c r="J164" s="188">
        <f>ROUND(I164*H164,2)</f>
        <v>0</v>
      </c>
      <c r="K164" s="185" t="s">
        <v>266</v>
      </c>
      <c r="L164" s="189"/>
      <c r="M164" s="190" t="s">
        <v>3</v>
      </c>
      <c r="N164" s="191" t="s">
        <v>42</v>
      </c>
      <c r="O164" s="161">
        <v>0</v>
      </c>
      <c r="P164" s="161">
        <f>O164*H164</f>
        <v>0</v>
      </c>
      <c r="Q164" s="161">
        <v>2.0000000000000001E-4</v>
      </c>
      <c r="R164" s="161">
        <f>Q164*H164</f>
        <v>4.8000000000000004E-3</v>
      </c>
      <c r="S164" s="161">
        <v>0</v>
      </c>
      <c r="T164" s="162">
        <f>S164*H164</f>
        <v>0</v>
      </c>
      <c r="AR164" s="18" t="s">
        <v>340</v>
      </c>
      <c r="AT164" s="18" t="s">
        <v>228</v>
      </c>
      <c r="AU164" s="18" t="s">
        <v>79</v>
      </c>
      <c r="AY164" s="18" t="s">
        <v>161</v>
      </c>
      <c r="BE164" s="163">
        <f>IF(N164="základní",J164,0)</f>
        <v>0</v>
      </c>
      <c r="BF164" s="163">
        <f>IF(N164="snížená",J164,0)</f>
        <v>0</v>
      </c>
      <c r="BG164" s="163">
        <f>IF(N164="zákl. přenesená",J164,0)</f>
        <v>0</v>
      </c>
      <c r="BH164" s="163">
        <f>IF(N164="sníž. přenesená",J164,0)</f>
        <v>0</v>
      </c>
      <c r="BI164" s="163">
        <f>IF(N164="nulová",J164,0)</f>
        <v>0</v>
      </c>
      <c r="BJ164" s="18" t="s">
        <v>20</v>
      </c>
      <c r="BK164" s="163">
        <f>ROUND(I164*H164,2)</f>
        <v>0</v>
      </c>
      <c r="BL164" s="18" t="s">
        <v>254</v>
      </c>
      <c r="BM164" s="18" t="s">
        <v>1098</v>
      </c>
    </row>
    <row r="165" spans="2:65" s="13" customFormat="1" x14ac:dyDescent="0.3">
      <c r="B165" s="172"/>
      <c r="D165" s="173" t="s">
        <v>170</v>
      </c>
      <c r="E165" s="174" t="s">
        <v>3</v>
      </c>
      <c r="F165" s="175" t="s">
        <v>296</v>
      </c>
      <c r="H165" s="176">
        <v>24</v>
      </c>
      <c r="L165" s="172"/>
      <c r="M165" s="177"/>
      <c r="N165" s="178"/>
      <c r="O165" s="178"/>
      <c r="P165" s="178"/>
      <c r="Q165" s="178"/>
      <c r="R165" s="178"/>
      <c r="S165" s="178"/>
      <c r="T165" s="179"/>
      <c r="AT165" s="180" t="s">
        <v>170</v>
      </c>
      <c r="AU165" s="180" t="s">
        <v>79</v>
      </c>
      <c r="AV165" s="13" t="s">
        <v>79</v>
      </c>
      <c r="AW165" s="13" t="s">
        <v>35</v>
      </c>
      <c r="AX165" s="13" t="s">
        <v>20</v>
      </c>
      <c r="AY165" s="180" t="s">
        <v>161</v>
      </c>
    </row>
    <row r="166" spans="2:65" s="1" customFormat="1" ht="22.5" customHeight="1" x14ac:dyDescent="0.3">
      <c r="B166" s="152"/>
      <c r="C166" s="153" t="s">
        <v>364</v>
      </c>
      <c r="D166" s="153" t="s">
        <v>163</v>
      </c>
      <c r="E166" s="154" t="s">
        <v>1099</v>
      </c>
      <c r="F166" s="155" t="s">
        <v>1100</v>
      </c>
      <c r="G166" s="156" t="s">
        <v>247</v>
      </c>
      <c r="H166" s="157">
        <v>19</v>
      </c>
      <c r="I166" s="158"/>
      <c r="J166" s="158">
        <f>ROUND(I166*H166,2)</f>
        <v>0</v>
      </c>
      <c r="K166" s="155" t="s">
        <v>266</v>
      </c>
      <c r="L166" s="32"/>
      <c r="M166" s="159" t="s">
        <v>3</v>
      </c>
      <c r="N166" s="160" t="s">
        <v>42</v>
      </c>
      <c r="O166" s="161">
        <v>0</v>
      </c>
      <c r="P166" s="161">
        <f>O166*H166</f>
        <v>0</v>
      </c>
      <c r="Q166" s="161">
        <v>0</v>
      </c>
      <c r="R166" s="161">
        <f>Q166*H166</f>
        <v>0</v>
      </c>
      <c r="S166" s="161">
        <v>0</v>
      </c>
      <c r="T166" s="162">
        <f>S166*H166</f>
        <v>0</v>
      </c>
      <c r="AR166" s="18" t="s">
        <v>254</v>
      </c>
      <c r="AT166" s="18" t="s">
        <v>163</v>
      </c>
      <c r="AU166" s="18" t="s">
        <v>79</v>
      </c>
      <c r="AY166" s="18" t="s">
        <v>161</v>
      </c>
      <c r="BE166" s="163">
        <f>IF(N166="základní",J166,0)</f>
        <v>0</v>
      </c>
      <c r="BF166" s="163">
        <f>IF(N166="snížená",J166,0)</f>
        <v>0</v>
      </c>
      <c r="BG166" s="163">
        <f>IF(N166="zákl. přenesená",J166,0)</f>
        <v>0</v>
      </c>
      <c r="BH166" s="163">
        <f>IF(N166="sníž. přenesená",J166,0)</f>
        <v>0</v>
      </c>
      <c r="BI166" s="163">
        <f>IF(N166="nulová",J166,0)</f>
        <v>0</v>
      </c>
      <c r="BJ166" s="18" t="s">
        <v>20</v>
      </c>
      <c r="BK166" s="163">
        <f>ROUND(I166*H166,2)</f>
        <v>0</v>
      </c>
      <c r="BL166" s="18" t="s">
        <v>254</v>
      </c>
      <c r="BM166" s="18" t="s">
        <v>1101</v>
      </c>
    </row>
    <row r="167" spans="2:65" s="13" customFormat="1" x14ac:dyDescent="0.3">
      <c r="B167" s="172"/>
      <c r="D167" s="173" t="s">
        <v>170</v>
      </c>
      <c r="E167" s="174" t="s">
        <v>3</v>
      </c>
      <c r="F167" s="175" t="s">
        <v>271</v>
      </c>
      <c r="H167" s="176">
        <v>19</v>
      </c>
      <c r="L167" s="172"/>
      <c r="M167" s="177"/>
      <c r="N167" s="178"/>
      <c r="O167" s="178"/>
      <c r="P167" s="178"/>
      <c r="Q167" s="178"/>
      <c r="R167" s="178"/>
      <c r="S167" s="178"/>
      <c r="T167" s="179"/>
      <c r="AT167" s="180" t="s">
        <v>170</v>
      </c>
      <c r="AU167" s="180" t="s">
        <v>79</v>
      </c>
      <c r="AV167" s="13" t="s">
        <v>79</v>
      </c>
      <c r="AW167" s="13" t="s">
        <v>35</v>
      </c>
      <c r="AX167" s="13" t="s">
        <v>20</v>
      </c>
      <c r="AY167" s="180" t="s">
        <v>161</v>
      </c>
    </row>
    <row r="168" spans="2:65" s="1" customFormat="1" ht="31.5" customHeight="1" x14ac:dyDescent="0.3">
      <c r="B168" s="152"/>
      <c r="C168" s="183" t="s">
        <v>370</v>
      </c>
      <c r="D168" s="183" t="s">
        <v>228</v>
      </c>
      <c r="E168" s="184" t="s">
        <v>1102</v>
      </c>
      <c r="F168" s="185" t="s">
        <v>1103</v>
      </c>
      <c r="G168" s="186" t="s">
        <v>247</v>
      </c>
      <c r="H168" s="187">
        <v>7</v>
      </c>
      <c r="I168" s="188"/>
      <c r="J168" s="188">
        <f>ROUND(I168*H168,2)</f>
        <v>0</v>
      </c>
      <c r="K168" s="185" t="s">
        <v>266</v>
      </c>
      <c r="L168" s="189"/>
      <c r="M168" s="190" t="s">
        <v>3</v>
      </c>
      <c r="N168" s="191" t="s">
        <v>42</v>
      </c>
      <c r="O168" s="161">
        <v>0</v>
      </c>
      <c r="P168" s="161">
        <f>O168*H168</f>
        <v>0</v>
      </c>
      <c r="Q168" s="161">
        <v>2.9999999999999997E-4</v>
      </c>
      <c r="R168" s="161">
        <f>Q168*H168</f>
        <v>2.0999999999999999E-3</v>
      </c>
      <c r="S168" s="161">
        <v>0</v>
      </c>
      <c r="T168" s="162">
        <f>S168*H168</f>
        <v>0</v>
      </c>
      <c r="AR168" s="18" t="s">
        <v>340</v>
      </c>
      <c r="AT168" s="18" t="s">
        <v>228</v>
      </c>
      <c r="AU168" s="18" t="s">
        <v>79</v>
      </c>
      <c r="AY168" s="18" t="s">
        <v>161</v>
      </c>
      <c r="BE168" s="163">
        <f>IF(N168="základní",J168,0)</f>
        <v>0</v>
      </c>
      <c r="BF168" s="163">
        <f>IF(N168="snížená",J168,0)</f>
        <v>0</v>
      </c>
      <c r="BG168" s="163">
        <f>IF(N168="zákl. přenesená",J168,0)</f>
        <v>0</v>
      </c>
      <c r="BH168" s="163">
        <f>IF(N168="sníž. přenesená",J168,0)</f>
        <v>0</v>
      </c>
      <c r="BI168" s="163">
        <f>IF(N168="nulová",J168,0)</f>
        <v>0</v>
      </c>
      <c r="BJ168" s="18" t="s">
        <v>20</v>
      </c>
      <c r="BK168" s="163">
        <f>ROUND(I168*H168,2)</f>
        <v>0</v>
      </c>
      <c r="BL168" s="18" t="s">
        <v>254</v>
      </c>
      <c r="BM168" s="18" t="s">
        <v>1104</v>
      </c>
    </row>
    <row r="169" spans="2:65" s="13" customFormat="1" x14ac:dyDescent="0.3">
      <c r="B169" s="172"/>
      <c r="D169" s="173" t="s">
        <v>170</v>
      </c>
      <c r="E169" s="174" t="s">
        <v>3</v>
      </c>
      <c r="F169" s="175" t="s">
        <v>202</v>
      </c>
      <c r="H169" s="176">
        <v>7</v>
      </c>
      <c r="L169" s="172"/>
      <c r="M169" s="177"/>
      <c r="N169" s="178"/>
      <c r="O169" s="178"/>
      <c r="P169" s="178"/>
      <c r="Q169" s="178"/>
      <c r="R169" s="178"/>
      <c r="S169" s="178"/>
      <c r="T169" s="179"/>
      <c r="AT169" s="180" t="s">
        <v>170</v>
      </c>
      <c r="AU169" s="180" t="s">
        <v>79</v>
      </c>
      <c r="AV169" s="13" t="s">
        <v>79</v>
      </c>
      <c r="AW169" s="13" t="s">
        <v>35</v>
      </c>
      <c r="AX169" s="13" t="s">
        <v>20</v>
      </c>
      <c r="AY169" s="180" t="s">
        <v>161</v>
      </c>
    </row>
    <row r="170" spans="2:65" s="1" customFormat="1" ht="31.5" customHeight="1" x14ac:dyDescent="0.3">
      <c r="B170" s="152"/>
      <c r="C170" s="183" t="s">
        <v>375</v>
      </c>
      <c r="D170" s="183" t="s">
        <v>228</v>
      </c>
      <c r="E170" s="184" t="s">
        <v>1105</v>
      </c>
      <c r="F170" s="185" t="s">
        <v>1106</v>
      </c>
      <c r="G170" s="186" t="s">
        <v>247</v>
      </c>
      <c r="H170" s="187">
        <v>12</v>
      </c>
      <c r="I170" s="188"/>
      <c r="J170" s="188">
        <f>ROUND(I170*H170,2)</f>
        <v>0</v>
      </c>
      <c r="K170" s="185" t="s">
        <v>266</v>
      </c>
      <c r="L170" s="189"/>
      <c r="M170" s="190" t="s">
        <v>3</v>
      </c>
      <c r="N170" s="191" t="s">
        <v>42</v>
      </c>
      <c r="O170" s="161">
        <v>0</v>
      </c>
      <c r="P170" s="161">
        <f>O170*H170</f>
        <v>0</v>
      </c>
      <c r="Q170" s="161">
        <v>2.9999999999999997E-4</v>
      </c>
      <c r="R170" s="161">
        <f>Q170*H170</f>
        <v>3.5999999999999999E-3</v>
      </c>
      <c r="S170" s="161">
        <v>0</v>
      </c>
      <c r="T170" s="162">
        <f>S170*H170</f>
        <v>0</v>
      </c>
      <c r="AR170" s="18" t="s">
        <v>340</v>
      </c>
      <c r="AT170" s="18" t="s">
        <v>228</v>
      </c>
      <c r="AU170" s="18" t="s">
        <v>79</v>
      </c>
      <c r="AY170" s="18" t="s">
        <v>161</v>
      </c>
      <c r="BE170" s="163">
        <f>IF(N170="základní",J170,0)</f>
        <v>0</v>
      </c>
      <c r="BF170" s="163">
        <f>IF(N170="snížená",J170,0)</f>
        <v>0</v>
      </c>
      <c r="BG170" s="163">
        <f>IF(N170="zákl. přenesená",J170,0)</f>
        <v>0</v>
      </c>
      <c r="BH170" s="163">
        <f>IF(N170="sníž. přenesená",J170,0)</f>
        <v>0</v>
      </c>
      <c r="BI170" s="163">
        <f>IF(N170="nulová",J170,0)</f>
        <v>0</v>
      </c>
      <c r="BJ170" s="18" t="s">
        <v>20</v>
      </c>
      <c r="BK170" s="163">
        <f>ROUND(I170*H170,2)</f>
        <v>0</v>
      </c>
      <c r="BL170" s="18" t="s">
        <v>254</v>
      </c>
      <c r="BM170" s="18" t="s">
        <v>1107</v>
      </c>
    </row>
    <row r="171" spans="2:65" s="13" customFormat="1" x14ac:dyDescent="0.3">
      <c r="B171" s="172"/>
      <c r="D171" s="173" t="s">
        <v>170</v>
      </c>
      <c r="E171" s="174" t="s">
        <v>3</v>
      </c>
      <c r="F171" s="175" t="s">
        <v>234</v>
      </c>
      <c r="H171" s="176">
        <v>12</v>
      </c>
      <c r="L171" s="172"/>
      <c r="M171" s="177"/>
      <c r="N171" s="178"/>
      <c r="O171" s="178"/>
      <c r="P171" s="178"/>
      <c r="Q171" s="178"/>
      <c r="R171" s="178"/>
      <c r="S171" s="178"/>
      <c r="T171" s="179"/>
      <c r="AT171" s="180" t="s">
        <v>170</v>
      </c>
      <c r="AU171" s="180" t="s">
        <v>79</v>
      </c>
      <c r="AV171" s="13" t="s">
        <v>79</v>
      </c>
      <c r="AW171" s="13" t="s">
        <v>35</v>
      </c>
      <c r="AX171" s="13" t="s">
        <v>20</v>
      </c>
      <c r="AY171" s="180" t="s">
        <v>161</v>
      </c>
    </row>
    <row r="172" spans="2:65" s="1" customFormat="1" ht="31.5" customHeight="1" x14ac:dyDescent="0.3">
      <c r="B172" s="152"/>
      <c r="C172" s="153" t="s">
        <v>383</v>
      </c>
      <c r="D172" s="153" t="s">
        <v>163</v>
      </c>
      <c r="E172" s="154" t="s">
        <v>1108</v>
      </c>
      <c r="F172" s="155" t="s">
        <v>1109</v>
      </c>
      <c r="G172" s="156" t="s">
        <v>209</v>
      </c>
      <c r="H172" s="157">
        <v>3.7999999999999999E-2</v>
      </c>
      <c r="I172" s="158"/>
      <c r="J172" s="158">
        <f>ROUND(I172*H172,2)</f>
        <v>0</v>
      </c>
      <c r="K172" s="155" t="s">
        <v>167</v>
      </c>
      <c r="L172" s="32"/>
      <c r="M172" s="159" t="s">
        <v>3</v>
      </c>
      <c r="N172" s="160" t="s">
        <v>42</v>
      </c>
      <c r="O172" s="161">
        <v>1.74</v>
      </c>
      <c r="P172" s="161">
        <f>O172*H172</f>
        <v>6.6119999999999998E-2</v>
      </c>
      <c r="Q172" s="161">
        <v>0</v>
      </c>
      <c r="R172" s="161">
        <f>Q172*H172</f>
        <v>0</v>
      </c>
      <c r="S172" s="161">
        <v>0</v>
      </c>
      <c r="T172" s="162">
        <f>S172*H172</f>
        <v>0</v>
      </c>
      <c r="AR172" s="18" t="s">
        <v>254</v>
      </c>
      <c r="AT172" s="18" t="s">
        <v>163</v>
      </c>
      <c r="AU172" s="18" t="s">
        <v>79</v>
      </c>
      <c r="AY172" s="18" t="s">
        <v>161</v>
      </c>
      <c r="BE172" s="163">
        <f>IF(N172="základní",J172,0)</f>
        <v>0</v>
      </c>
      <c r="BF172" s="163">
        <f>IF(N172="snížená",J172,0)</f>
        <v>0</v>
      </c>
      <c r="BG172" s="163">
        <f>IF(N172="zákl. přenesená",J172,0)</f>
        <v>0</v>
      </c>
      <c r="BH172" s="163">
        <f>IF(N172="sníž. přenesená",J172,0)</f>
        <v>0</v>
      </c>
      <c r="BI172" s="163">
        <f>IF(N172="nulová",J172,0)</f>
        <v>0</v>
      </c>
      <c r="BJ172" s="18" t="s">
        <v>20</v>
      </c>
      <c r="BK172" s="163">
        <f>ROUND(I172*H172,2)</f>
        <v>0</v>
      </c>
      <c r="BL172" s="18" t="s">
        <v>254</v>
      </c>
      <c r="BM172" s="18" t="s">
        <v>1110</v>
      </c>
    </row>
    <row r="173" spans="2:65" s="13" customFormat="1" x14ac:dyDescent="0.3">
      <c r="B173" s="172"/>
      <c r="D173" s="165" t="s">
        <v>170</v>
      </c>
      <c r="E173" s="180" t="s">
        <v>3</v>
      </c>
      <c r="F173" s="181" t="s">
        <v>1111</v>
      </c>
      <c r="H173" s="182">
        <v>3.7999999999999999E-2</v>
      </c>
      <c r="L173" s="172"/>
      <c r="M173" s="177"/>
      <c r="N173" s="178"/>
      <c r="O173" s="178"/>
      <c r="P173" s="178"/>
      <c r="Q173" s="178"/>
      <c r="R173" s="178"/>
      <c r="S173" s="178"/>
      <c r="T173" s="179"/>
      <c r="AT173" s="180" t="s">
        <v>170</v>
      </c>
      <c r="AU173" s="180" t="s">
        <v>79</v>
      </c>
      <c r="AV173" s="13" t="s">
        <v>79</v>
      </c>
      <c r="AW173" s="13" t="s">
        <v>35</v>
      </c>
      <c r="AX173" s="13" t="s">
        <v>20</v>
      </c>
      <c r="AY173" s="180" t="s">
        <v>161</v>
      </c>
    </row>
    <row r="174" spans="2:65" s="11" customFormat="1" ht="29.85" customHeight="1" x14ac:dyDescent="0.3">
      <c r="B174" s="139"/>
      <c r="D174" s="149" t="s">
        <v>70</v>
      </c>
      <c r="E174" s="150" t="s">
        <v>1112</v>
      </c>
      <c r="F174" s="150" t="s">
        <v>1112</v>
      </c>
      <c r="J174" s="151">
        <f>BK174</f>
        <v>0</v>
      </c>
      <c r="L174" s="139"/>
      <c r="M174" s="143"/>
      <c r="N174" s="144"/>
      <c r="O174" s="144"/>
      <c r="P174" s="145">
        <f>SUM(P175:P190)</f>
        <v>0</v>
      </c>
      <c r="Q174" s="144"/>
      <c r="R174" s="145">
        <f>SUM(R175:R190)</f>
        <v>0</v>
      </c>
      <c r="S174" s="144"/>
      <c r="T174" s="146">
        <f>SUM(T175:T190)</f>
        <v>0</v>
      </c>
      <c r="AR174" s="140" t="s">
        <v>168</v>
      </c>
      <c r="AT174" s="147" t="s">
        <v>70</v>
      </c>
      <c r="AU174" s="147" t="s">
        <v>20</v>
      </c>
      <c r="AY174" s="140" t="s">
        <v>161</v>
      </c>
      <c r="BK174" s="148">
        <f>SUM(BK175:BK190)</f>
        <v>0</v>
      </c>
    </row>
    <row r="175" spans="2:65" s="1" customFormat="1" ht="22.5" customHeight="1" x14ac:dyDescent="0.3">
      <c r="B175" s="152"/>
      <c r="C175" s="153" t="s">
        <v>387</v>
      </c>
      <c r="D175" s="153" t="s">
        <v>163</v>
      </c>
      <c r="E175" s="154" t="s">
        <v>1113</v>
      </c>
      <c r="F175" s="155" t="s">
        <v>1114</v>
      </c>
      <c r="G175" s="156" t="s">
        <v>1115</v>
      </c>
      <c r="H175" s="157">
        <v>15</v>
      </c>
      <c r="I175" s="158"/>
      <c r="J175" s="158">
        <f>ROUND(I175*H175,2)</f>
        <v>0</v>
      </c>
      <c r="K175" s="155" t="s">
        <v>266</v>
      </c>
      <c r="L175" s="32"/>
      <c r="M175" s="159" t="s">
        <v>3</v>
      </c>
      <c r="N175" s="160" t="s">
        <v>42</v>
      </c>
      <c r="O175" s="161">
        <v>0</v>
      </c>
      <c r="P175" s="161">
        <f>O175*H175</f>
        <v>0</v>
      </c>
      <c r="Q175" s="161">
        <v>0</v>
      </c>
      <c r="R175" s="161">
        <f>Q175*H175</f>
        <v>0</v>
      </c>
      <c r="S175" s="161">
        <v>0</v>
      </c>
      <c r="T175" s="162">
        <f>S175*H175</f>
        <v>0</v>
      </c>
      <c r="AR175" s="18" t="s">
        <v>168</v>
      </c>
      <c r="AT175" s="18" t="s">
        <v>163</v>
      </c>
      <c r="AU175" s="18" t="s">
        <v>79</v>
      </c>
      <c r="AY175" s="18" t="s">
        <v>161</v>
      </c>
      <c r="BE175" s="163">
        <f>IF(N175="základní",J175,0)</f>
        <v>0</v>
      </c>
      <c r="BF175" s="163">
        <f>IF(N175="snížená",J175,0)</f>
        <v>0</v>
      </c>
      <c r="BG175" s="163">
        <f>IF(N175="zákl. přenesená",J175,0)</f>
        <v>0</v>
      </c>
      <c r="BH175" s="163">
        <f>IF(N175="sníž. přenesená",J175,0)</f>
        <v>0</v>
      </c>
      <c r="BI175" s="163">
        <f>IF(N175="nulová",J175,0)</f>
        <v>0</v>
      </c>
      <c r="BJ175" s="18" t="s">
        <v>20</v>
      </c>
      <c r="BK175" s="163">
        <f>ROUND(I175*H175,2)</f>
        <v>0</v>
      </c>
      <c r="BL175" s="18" t="s">
        <v>168</v>
      </c>
      <c r="BM175" s="18" t="s">
        <v>1116</v>
      </c>
    </row>
    <row r="176" spans="2:65" s="13" customFormat="1" x14ac:dyDescent="0.3">
      <c r="B176" s="172"/>
      <c r="D176" s="173" t="s">
        <v>170</v>
      </c>
      <c r="E176" s="174" t="s">
        <v>3</v>
      </c>
      <c r="F176" s="175" t="s">
        <v>9</v>
      </c>
      <c r="H176" s="176">
        <v>15</v>
      </c>
      <c r="L176" s="172"/>
      <c r="M176" s="177"/>
      <c r="N176" s="178"/>
      <c r="O176" s="178"/>
      <c r="P176" s="178"/>
      <c r="Q176" s="178"/>
      <c r="R176" s="178"/>
      <c r="S176" s="178"/>
      <c r="T176" s="179"/>
      <c r="AT176" s="180" t="s">
        <v>170</v>
      </c>
      <c r="AU176" s="180" t="s">
        <v>79</v>
      </c>
      <c r="AV176" s="13" t="s">
        <v>79</v>
      </c>
      <c r="AW176" s="13" t="s">
        <v>35</v>
      </c>
      <c r="AX176" s="13" t="s">
        <v>20</v>
      </c>
      <c r="AY176" s="180" t="s">
        <v>161</v>
      </c>
    </row>
    <row r="177" spans="2:65" s="1" customFormat="1" ht="22.5" customHeight="1" x14ac:dyDescent="0.3">
      <c r="B177" s="152"/>
      <c r="C177" s="153" t="s">
        <v>392</v>
      </c>
      <c r="D177" s="153" t="s">
        <v>163</v>
      </c>
      <c r="E177" s="154" t="s">
        <v>1117</v>
      </c>
      <c r="F177" s="155" t="s">
        <v>1118</v>
      </c>
      <c r="G177" s="156" t="s">
        <v>1115</v>
      </c>
      <c r="H177" s="157">
        <v>5</v>
      </c>
      <c r="I177" s="158"/>
      <c r="J177" s="158">
        <f>ROUND(I177*H177,2)</f>
        <v>0</v>
      </c>
      <c r="K177" s="155" t="s">
        <v>266</v>
      </c>
      <c r="L177" s="32"/>
      <c r="M177" s="159" t="s">
        <v>3</v>
      </c>
      <c r="N177" s="160" t="s">
        <v>42</v>
      </c>
      <c r="O177" s="161">
        <v>0</v>
      </c>
      <c r="P177" s="161">
        <f>O177*H177</f>
        <v>0</v>
      </c>
      <c r="Q177" s="161">
        <v>0</v>
      </c>
      <c r="R177" s="161">
        <f>Q177*H177</f>
        <v>0</v>
      </c>
      <c r="S177" s="161">
        <v>0</v>
      </c>
      <c r="T177" s="162">
        <f>S177*H177</f>
        <v>0</v>
      </c>
      <c r="AR177" s="18" t="s">
        <v>168</v>
      </c>
      <c r="AT177" s="18" t="s">
        <v>163</v>
      </c>
      <c r="AU177" s="18" t="s">
        <v>79</v>
      </c>
      <c r="AY177" s="18" t="s">
        <v>161</v>
      </c>
      <c r="BE177" s="163">
        <f>IF(N177="základní",J177,0)</f>
        <v>0</v>
      </c>
      <c r="BF177" s="163">
        <f>IF(N177="snížená",J177,0)</f>
        <v>0</v>
      </c>
      <c r="BG177" s="163">
        <f>IF(N177="zákl. přenesená",J177,0)</f>
        <v>0</v>
      </c>
      <c r="BH177" s="163">
        <f>IF(N177="sníž. přenesená",J177,0)</f>
        <v>0</v>
      </c>
      <c r="BI177" s="163">
        <f>IF(N177="nulová",J177,0)</f>
        <v>0</v>
      </c>
      <c r="BJ177" s="18" t="s">
        <v>20</v>
      </c>
      <c r="BK177" s="163">
        <f>ROUND(I177*H177,2)</f>
        <v>0</v>
      </c>
      <c r="BL177" s="18" t="s">
        <v>168</v>
      </c>
      <c r="BM177" s="18" t="s">
        <v>1119</v>
      </c>
    </row>
    <row r="178" spans="2:65" s="13" customFormat="1" x14ac:dyDescent="0.3">
      <c r="B178" s="172"/>
      <c r="D178" s="173" t="s">
        <v>170</v>
      </c>
      <c r="E178" s="174" t="s">
        <v>3</v>
      </c>
      <c r="F178" s="175" t="s">
        <v>192</v>
      </c>
      <c r="H178" s="176">
        <v>5</v>
      </c>
      <c r="L178" s="172"/>
      <c r="M178" s="177"/>
      <c r="N178" s="178"/>
      <c r="O178" s="178"/>
      <c r="P178" s="178"/>
      <c r="Q178" s="178"/>
      <c r="R178" s="178"/>
      <c r="S178" s="178"/>
      <c r="T178" s="179"/>
      <c r="AT178" s="180" t="s">
        <v>170</v>
      </c>
      <c r="AU178" s="180" t="s">
        <v>79</v>
      </c>
      <c r="AV178" s="13" t="s">
        <v>79</v>
      </c>
      <c r="AW178" s="13" t="s">
        <v>35</v>
      </c>
      <c r="AX178" s="13" t="s">
        <v>20</v>
      </c>
      <c r="AY178" s="180" t="s">
        <v>161</v>
      </c>
    </row>
    <row r="179" spans="2:65" s="1" customFormat="1" ht="22.5" customHeight="1" x14ac:dyDescent="0.3">
      <c r="B179" s="152"/>
      <c r="C179" s="153" t="s">
        <v>399</v>
      </c>
      <c r="D179" s="153" t="s">
        <v>163</v>
      </c>
      <c r="E179" s="154" t="s">
        <v>1120</v>
      </c>
      <c r="F179" s="155" t="s">
        <v>1121</v>
      </c>
      <c r="G179" s="156" t="s">
        <v>1115</v>
      </c>
      <c r="H179" s="157">
        <v>10</v>
      </c>
      <c r="I179" s="158"/>
      <c r="J179" s="158">
        <f>ROUND(I179*H179,2)</f>
        <v>0</v>
      </c>
      <c r="K179" s="155" t="s">
        <v>266</v>
      </c>
      <c r="L179" s="32"/>
      <c r="M179" s="159" t="s">
        <v>3</v>
      </c>
      <c r="N179" s="160" t="s">
        <v>42</v>
      </c>
      <c r="O179" s="161">
        <v>0</v>
      </c>
      <c r="P179" s="161">
        <f>O179*H179</f>
        <v>0</v>
      </c>
      <c r="Q179" s="161">
        <v>0</v>
      </c>
      <c r="R179" s="161">
        <f>Q179*H179</f>
        <v>0</v>
      </c>
      <c r="S179" s="161">
        <v>0</v>
      </c>
      <c r="T179" s="162">
        <f>S179*H179</f>
        <v>0</v>
      </c>
      <c r="AR179" s="18" t="s">
        <v>168</v>
      </c>
      <c r="AT179" s="18" t="s">
        <v>163</v>
      </c>
      <c r="AU179" s="18" t="s">
        <v>79</v>
      </c>
      <c r="AY179" s="18" t="s">
        <v>161</v>
      </c>
      <c r="BE179" s="163">
        <f>IF(N179="základní",J179,0)</f>
        <v>0</v>
      </c>
      <c r="BF179" s="163">
        <f>IF(N179="snížená",J179,0)</f>
        <v>0</v>
      </c>
      <c r="BG179" s="163">
        <f>IF(N179="zákl. přenesená",J179,0)</f>
        <v>0</v>
      </c>
      <c r="BH179" s="163">
        <f>IF(N179="sníž. přenesená",J179,0)</f>
        <v>0</v>
      </c>
      <c r="BI179" s="163">
        <f>IF(N179="nulová",J179,0)</f>
        <v>0</v>
      </c>
      <c r="BJ179" s="18" t="s">
        <v>20</v>
      </c>
      <c r="BK179" s="163">
        <f>ROUND(I179*H179,2)</f>
        <v>0</v>
      </c>
      <c r="BL179" s="18" t="s">
        <v>168</v>
      </c>
      <c r="BM179" s="18" t="s">
        <v>1122</v>
      </c>
    </row>
    <row r="180" spans="2:65" s="13" customFormat="1" x14ac:dyDescent="0.3">
      <c r="B180" s="172"/>
      <c r="D180" s="173" t="s">
        <v>170</v>
      </c>
      <c r="E180" s="174" t="s">
        <v>3</v>
      </c>
      <c r="F180" s="175" t="s">
        <v>25</v>
      </c>
      <c r="H180" s="176">
        <v>10</v>
      </c>
      <c r="L180" s="172"/>
      <c r="M180" s="177"/>
      <c r="N180" s="178"/>
      <c r="O180" s="178"/>
      <c r="P180" s="178"/>
      <c r="Q180" s="178"/>
      <c r="R180" s="178"/>
      <c r="S180" s="178"/>
      <c r="T180" s="179"/>
      <c r="AT180" s="180" t="s">
        <v>170</v>
      </c>
      <c r="AU180" s="180" t="s">
        <v>79</v>
      </c>
      <c r="AV180" s="13" t="s">
        <v>79</v>
      </c>
      <c r="AW180" s="13" t="s">
        <v>35</v>
      </c>
      <c r="AX180" s="13" t="s">
        <v>20</v>
      </c>
      <c r="AY180" s="180" t="s">
        <v>161</v>
      </c>
    </row>
    <row r="181" spans="2:65" s="1" customFormat="1" ht="22.5" customHeight="1" x14ac:dyDescent="0.3">
      <c r="B181" s="152"/>
      <c r="C181" s="153" t="s">
        <v>407</v>
      </c>
      <c r="D181" s="153" t="s">
        <v>163</v>
      </c>
      <c r="E181" s="154" t="s">
        <v>1123</v>
      </c>
      <c r="F181" s="155" t="s">
        <v>1124</v>
      </c>
      <c r="G181" s="156" t="s">
        <v>1115</v>
      </c>
      <c r="H181" s="157">
        <v>30</v>
      </c>
      <c r="I181" s="158"/>
      <c r="J181" s="158">
        <f>ROUND(I181*H181,2)</f>
        <v>0</v>
      </c>
      <c r="K181" s="155" t="s">
        <v>266</v>
      </c>
      <c r="L181" s="32"/>
      <c r="M181" s="159" t="s">
        <v>3</v>
      </c>
      <c r="N181" s="160" t="s">
        <v>42</v>
      </c>
      <c r="O181" s="161">
        <v>0</v>
      </c>
      <c r="P181" s="161">
        <f>O181*H181</f>
        <v>0</v>
      </c>
      <c r="Q181" s="161">
        <v>0</v>
      </c>
      <c r="R181" s="161">
        <f>Q181*H181</f>
        <v>0</v>
      </c>
      <c r="S181" s="161">
        <v>0</v>
      </c>
      <c r="T181" s="162">
        <f>S181*H181</f>
        <v>0</v>
      </c>
      <c r="AR181" s="18" t="s">
        <v>168</v>
      </c>
      <c r="AT181" s="18" t="s">
        <v>163</v>
      </c>
      <c r="AU181" s="18" t="s">
        <v>79</v>
      </c>
      <c r="AY181" s="18" t="s">
        <v>161</v>
      </c>
      <c r="BE181" s="163">
        <f>IF(N181="základní",J181,0)</f>
        <v>0</v>
      </c>
      <c r="BF181" s="163">
        <f>IF(N181="snížená",J181,0)</f>
        <v>0</v>
      </c>
      <c r="BG181" s="163">
        <f>IF(N181="zákl. přenesená",J181,0)</f>
        <v>0</v>
      </c>
      <c r="BH181" s="163">
        <f>IF(N181="sníž. přenesená",J181,0)</f>
        <v>0</v>
      </c>
      <c r="BI181" s="163">
        <f>IF(N181="nulová",J181,0)</f>
        <v>0</v>
      </c>
      <c r="BJ181" s="18" t="s">
        <v>20</v>
      </c>
      <c r="BK181" s="163">
        <f>ROUND(I181*H181,2)</f>
        <v>0</v>
      </c>
      <c r="BL181" s="18" t="s">
        <v>168</v>
      </c>
      <c r="BM181" s="18" t="s">
        <v>1125</v>
      </c>
    </row>
    <row r="182" spans="2:65" s="13" customFormat="1" x14ac:dyDescent="0.3">
      <c r="B182" s="172"/>
      <c r="D182" s="173" t="s">
        <v>170</v>
      </c>
      <c r="E182" s="174" t="s">
        <v>3</v>
      </c>
      <c r="F182" s="175" t="s">
        <v>329</v>
      </c>
      <c r="H182" s="176">
        <v>30</v>
      </c>
      <c r="L182" s="172"/>
      <c r="M182" s="177"/>
      <c r="N182" s="178"/>
      <c r="O182" s="178"/>
      <c r="P182" s="178"/>
      <c r="Q182" s="178"/>
      <c r="R182" s="178"/>
      <c r="S182" s="178"/>
      <c r="T182" s="179"/>
      <c r="AT182" s="180" t="s">
        <v>170</v>
      </c>
      <c r="AU182" s="180" t="s">
        <v>79</v>
      </c>
      <c r="AV182" s="13" t="s">
        <v>79</v>
      </c>
      <c r="AW182" s="13" t="s">
        <v>35</v>
      </c>
      <c r="AX182" s="13" t="s">
        <v>20</v>
      </c>
      <c r="AY182" s="180" t="s">
        <v>161</v>
      </c>
    </row>
    <row r="183" spans="2:65" s="1" customFormat="1" ht="22.5" customHeight="1" x14ac:dyDescent="0.3">
      <c r="B183" s="152"/>
      <c r="C183" s="153" t="s">
        <v>413</v>
      </c>
      <c r="D183" s="153" t="s">
        <v>163</v>
      </c>
      <c r="E183" s="154" t="s">
        <v>1126</v>
      </c>
      <c r="F183" s="155" t="s">
        <v>1127</v>
      </c>
      <c r="G183" s="156" t="s">
        <v>1115</v>
      </c>
      <c r="H183" s="157">
        <v>20</v>
      </c>
      <c r="I183" s="158"/>
      <c r="J183" s="158">
        <f>ROUND(I183*H183,2)</f>
        <v>0</v>
      </c>
      <c r="K183" s="155" t="s">
        <v>266</v>
      </c>
      <c r="L183" s="32"/>
      <c r="M183" s="159" t="s">
        <v>3</v>
      </c>
      <c r="N183" s="160" t="s">
        <v>42</v>
      </c>
      <c r="O183" s="161">
        <v>0</v>
      </c>
      <c r="P183" s="161">
        <f>O183*H183</f>
        <v>0</v>
      </c>
      <c r="Q183" s="161">
        <v>0</v>
      </c>
      <c r="R183" s="161">
        <f>Q183*H183</f>
        <v>0</v>
      </c>
      <c r="S183" s="161">
        <v>0</v>
      </c>
      <c r="T183" s="162">
        <f>S183*H183</f>
        <v>0</v>
      </c>
      <c r="AR183" s="18" t="s">
        <v>168</v>
      </c>
      <c r="AT183" s="18" t="s">
        <v>163</v>
      </c>
      <c r="AU183" s="18" t="s">
        <v>79</v>
      </c>
      <c r="AY183" s="18" t="s">
        <v>161</v>
      </c>
      <c r="BE183" s="163">
        <f>IF(N183="základní",J183,0)</f>
        <v>0</v>
      </c>
      <c r="BF183" s="163">
        <f>IF(N183="snížená",J183,0)</f>
        <v>0</v>
      </c>
      <c r="BG183" s="163">
        <f>IF(N183="zákl. přenesená",J183,0)</f>
        <v>0</v>
      </c>
      <c r="BH183" s="163">
        <f>IF(N183="sníž. přenesená",J183,0)</f>
        <v>0</v>
      </c>
      <c r="BI183" s="163">
        <f>IF(N183="nulová",J183,0)</f>
        <v>0</v>
      </c>
      <c r="BJ183" s="18" t="s">
        <v>20</v>
      </c>
      <c r="BK183" s="163">
        <f>ROUND(I183*H183,2)</f>
        <v>0</v>
      </c>
      <c r="BL183" s="18" t="s">
        <v>168</v>
      </c>
      <c r="BM183" s="18" t="s">
        <v>1128</v>
      </c>
    </row>
    <row r="184" spans="2:65" s="13" customFormat="1" x14ac:dyDescent="0.3">
      <c r="B184" s="172"/>
      <c r="D184" s="173" t="s">
        <v>170</v>
      </c>
      <c r="E184" s="174" t="s">
        <v>3</v>
      </c>
      <c r="F184" s="175" t="s">
        <v>276</v>
      </c>
      <c r="H184" s="176">
        <v>20</v>
      </c>
      <c r="L184" s="172"/>
      <c r="M184" s="177"/>
      <c r="N184" s="178"/>
      <c r="O184" s="178"/>
      <c r="P184" s="178"/>
      <c r="Q184" s="178"/>
      <c r="R184" s="178"/>
      <c r="S184" s="178"/>
      <c r="T184" s="179"/>
      <c r="AT184" s="180" t="s">
        <v>170</v>
      </c>
      <c r="AU184" s="180" t="s">
        <v>79</v>
      </c>
      <c r="AV184" s="13" t="s">
        <v>79</v>
      </c>
      <c r="AW184" s="13" t="s">
        <v>35</v>
      </c>
      <c r="AX184" s="13" t="s">
        <v>20</v>
      </c>
      <c r="AY184" s="180" t="s">
        <v>161</v>
      </c>
    </row>
    <row r="185" spans="2:65" s="1" customFormat="1" ht="22.5" customHeight="1" x14ac:dyDescent="0.3">
      <c r="B185" s="152"/>
      <c r="C185" s="153" t="s">
        <v>301</v>
      </c>
      <c r="D185" s="153" t="s">
        <v>163</v>
      </c>
      <c r="E185" s="154" t="s">
        <v>1129</v>
      </c>
      <c r="F185" s="155" t="s">
        <v>1130</v>
      </c>
      <c r="G185" s="156" t="s">
        <v>1115</v>
      </c>
      <c r="H185" s="157">
        <v>5</v>
      </c>
      <c r="I185" s="158"/>
      <c r="J185" s="158">
        <f>ROUND(I185*H185,2)</f>
        <v>0</v>
      </c>
      <c r="K185" s="155" t="s">
        <v>266</v>
      </c>
      <c r="L185" s="32"/>
      <c r="M185" s="159" t="s">
        <v>3</v>
      </c>
      <c r="N185" s="160" t="s">
        <v>42</v>
      </c>
      <c r="O185" s="161">
        <v>0</v>
      </c>
      <c r="P185" s="161">
        <f>O185*H185</f>
        <v>0</v>
      </c>
      <c r="Q185" s="161">
        <v>0</v>
      </c>
      <c r="R185" s="161">
        <f>Q185*H185</f>
        <v>0</v>
      </c>
      <c r="S185" s="161">
        <v>0</v>
      </c>
      <c r="T185" s="162">
        <f>S185*H185</f>
        <v>0</v>
      </c>
      <c r="AR185" s="18" t="s">
        <v>168</v>
      </c>
      <c r="AT185" s="18" t="s">
        <v>163</v>
      </c>
      <c r="AU185" s="18" t="s">
        <v>79</v>
      </c>
      <c r="AY185" s="18" t="s">
        <v>161</v>
      </c>
      <c r="BE185" s="163">
        <f>IF(N185="základní",J185,0)</f>
        <v>0</v>
      </c>
      <c r="BF185" s="163">
        <f>IF(N185="snížená",J185,0)</f>
        <v>0</v>
      </c>
      <c r="BG185" s="163">
        <f>IF(N185="zákl. přenesená",J185,0)</f>
        <v>0</v>
      </c>
      <c r="BH185" s="163">
        <f>IF(N185="sníž. přenesená",J185,0)</f>
        <v>0</v>
      </c>
      <c r="BI185" s="163">
        <f>IF(N185="nulová",J185,0)</f>
        <v>0</v>
      </c>
      <c r="BJ185" s="18" t="s">
        <v>20</v>
      </c>
      <c r="BK185" s="163">
        <f>ROUND(I185*H185,2)</f>
        <v>0</v>
      </c>
      <c r="BL185" s="18" t="s">
        <v>168</v>
      </c>
      <c r="BM185" s="18" t="s">
        <v>1131</v>
      </c>
    </row>
    <row r="186" spans="2:65" s="13" customFormat="1" x14ac:dyDescent="0.3">
      <c r="B186" s="172"/>
      <c r="D186" s="173" t="s">
        <v>170</v>
      </c>
      <c r="E186" s="174" t="s">
        <v>3</v>
      </c>
      <c r="F186" s="175" t="s">
        <v>192</v>
      </c>
      <c r="H186" s="176">
        <v>5</v>
      </c>
      <c r="L186" s="172"/>
      <c r="M186" s="177"/>
      <c r="N186" s="178"/>
      <c r="O186" s="178"/>
      <c r="P186" s="178"/>
      <c r="Q186" s="178"/>
      <c r="R186" s="178"/>
      <c r="S186" s="178"/>
      <c r="T186" s="179"/>
      <c r="AT186" s="180" t="s">
        <v>170</v>
      </c>
      <c r="AU186" s="180" t="s">
        <v>79</v>
      </c>
      <c r="AV186" s="13" t="s">
        <v>79</v>
      </c>
      <c r="AW186" s="13" t="s">
        <v>35</v>
      </c>
      <c r="AX186" s="13" t="s">
        <v>20</v>
      </c>
      <c r="AY186" s="180" t="s">
        <v>161</v>
      </c>
    </row>
    <row r="187" spans="2:65" s="1" customFormat="1" ht="22.5" customHeight="1" x14ac:dyDescent="0.3">
      <c r="B187" s="152"/>
      <c r="C187" s="153" t="s">
        <v>422</v>
      </c>
      <c r="D187" s="153" t="s">
        <v>163</v>
      </c>
      <c r="E187" s="154" t="s">
        <v>1132</v>
      </c>
      <c r="F187" s="155" t="s">
        <v>1133</v>
      </c>
      <c r="G187" s="156" t="s">
        <v>1115</v>
      </c>
      <c r="H187" s="157">
        <v>10</v>
      </c>
      <c r="I187" s="158"/>
      <c r="J187" s="158">
        <f>ROUND(I187*H187,2)</f>
        <v>0</v>
      </c>
      <c r="K187" s="155" t="s">
        <v>266</v>
      </c>
      <c r="L187" s="32"/>
      <c r="M187" s="159" t="s">
        <v>3</v>
      </c>
      <c r="N187" s="160" t="s">
        <v>42</v>
      </c>
      <c r="O187" s="161">
        <v>0</v>
      </c>
      <c r="P187" s="161">
        <f>O187*H187</f>
        <v>0</v>
      </c>
      <c r="Q187" s="161">
        <v>0</v>
      </c>
      <c r="R187" s="161">
        <f>Q187*H187</f>
        <v>0</v>
      </c>
      <c r="S187" s="161">
        <v>0</v>
      </c>
      <c r="T187" s="162">
        <f>S187*H187</f>
        <v>0</v>
      </c>
      <c r="AR187" s="18" t="s">
        <v>168</v>
      </c>
      <c r="AT187" s="18" t="s">
        <v>163</v>
      </c>
      <c r="AU187" s="18" t="s">
        <v>79</v>
      </c>
      <c r="AY187" s="18" t="s">
        <v>161</v>
      </c>
      <c r="BE187" s="163">
        <f>IF(N187="základní",J187,0)</f>
        <v>0</v>
      </c>
      <c r="BF187" s="163">
        <f>IF(N187="snížená",J187,0)</f>
        <v>0</v>
      </c>
      <c r="BG187" s="163">
        <f>IF(N187="zákl. přenesená",J187,0)</f>
        <v>0</v>
      </c>
      <c r="BH187" s="163">
        <f>IF(N187="sníž. přenesená",J187,0)</f>
        <v>0</v>
      </c>
      <c r="BI187" s="163">
        <f>IF(N187="nulová",J187,0)</f>
        <v>0</v>
      </c>
      <c r="BJ187" s="18" t="s">
        <v>20</v>
      </c>
      <c r="BK187" s="163">
        <f>ROUND(I187*H187,2)</f>
        <v>0</v>
      </c>
      <c r="BL187" s="18" t="s">
        <v>168</v>
      </c>
      <c r="BM187" s="18" t="s">
        <v>1134</v>
      </c>
    </row>
    <row r="188" spans="2:65" s="13" customFormat="1" x14ac:dyDescent="0.3">
      <c r="B188" s="172"/>
      <c r="D188" s="173" t="s">
        <v>170</v>
      </c>
      <c r="E188" s="174" t="s">
        <v>3</v>
      </c>
      <c r="F188" s="175" t="s">
        <v>25</v>
      </c>
      <c r="H188" s="176">
        <v>10</v>
      </c>
      <c r="L188" s="172"/>
      <c r="M188" s="177"/>
      <c r="N188" s="178"/>
      <c r="O188" s="178"/>
      <c r="P188" s="178"/>
      <c r="Q188" s="178"/>
      <c r="R188" s="178"/>
      <c r="S188" s="178"/>
      <c r="T188" s="179"/>
      <c r="AT188" s="180" t="s">
        <v>170</v>
      </c>
      <c r="AU188" s="180" t="s">
        <v>79</v>
      </c>
      <c r="AV188" s="13" t="s">
        <v>79</v>
      </c>
      <c r="AW188" s="13" t="s">
        <v>35</v>
      </c>
      <c r="AX188" s="13" t="s">
        <v>20</v>
      </c>
      <c r="AY188" s="180" t="s">
        <v>161</v>
      </c>
    </row>
    <row r="189" spans="2:65" s="1" customFormat="1" ht="22.5" customHeight="1" x14ac:dyDescent="0.3">
      <c r="B189" s="152"/>
      <c r="C189" s="153" t="s">
        <v>426</v>
      </c>
      <c r="D189" s="153" t="s">
        <v>163</v>
      </c>
      <c r="E189" s="154" t="s">
        <v>1135</v>
      </c>
      <c r="F189" s="155" t="s">
        <v>1136</v>
      </c>
      <c r="G189" s="156" t="s">
        <v>1115</v>
      </c>
      <c r="H189" s="157">
        <v>10</v>
      </c>
      <c r="I189" s="158"/>
      <c r="J189" s="158">
        <f>ROUND(I189*H189,2)</f>
        <v>0</v>
      </c>
      <c r="K189" s="155" t="s">
        <v>266</v>
      </c>
      <c r="L189" s="32"/>
      <c r="M189" s="159" t="s">
        <v>3</v>
      </c>
      <c r="N189" s="160" t="s">
        <v>42</v>
      </c>
      <c r="O189" s="161">
        <v>0</v>
      </c>
      <c r="P189" s="161">
        <f>O189*H189</f>
        <v>0</v>
      </c>
      <c r="Q189" s="161">
        <v>0</v>
      </c>
      <c r="R189" s="161">
        <f>Q189*H189</f>
        <v>0</v>
      </c>
      <c r="S189" s="161">
        <v>0</v>
      </c>
      <c r="T189" s="162">
        <f>S189*H189</f>
        <v>0</v>
      </c>
      <c r="AR189" s="18" t="s">
        <v>168</v>
      </c>
      <c r="AT189" s="18" t="s">
        <v>163</v>
      </c>
      <c r="AU189" s="18" t="s">
        <v>79</v>
      </c>
      <c r="AY189" s="18" t="s">
        <v>161</v>
      </c>
      <c r="BE189" s="163">
        <f>IF(N189="základní",J189,0)</f>
        <v>0</v>
      </c>
      <c r="BF189" s="163">
        <f>IF(N189="snížená",J189,0)</f>
        <v>0</v>
      </c>
      <c r="BG189" s="163">
        <f>IF(N189="zákl. přenesená",J189,0)</f>
        <v>0</v>
      </c>
      <c r="BH189" s="163">
        <f>IF(N189="sníž. přenesená",J189,0)</f>
        <v>0</v>
      </c>
      <c r="BI189" s="163">
        <f>IF(N189="nulová",J189,0)</f>
        <v>0</v>
      </c>
      <c r="BJ189" s="18" t="s">
        <v>20</v>
      </c>
      <c r="BK189" s="163">
        <f>ROUND(I189*H189,2)</f>
        <v>0</v>
      </c>
      <c r="BL189" s="18" t="s">
        <v>168</v>
      </c>
      <c r="BM189" s="18" t="s">
        <v>1137</v>
      </c>
    </row>
    <row r="190" spans="2:65" s="13" customFormat="1" x14ac:dyDescent="0.3">
      <c r="B190" s="172"/>
      <c r="D190" s="165" t="s">
        <v>170</v>
      </c>
      <c r="E190" s="180" t="s">
        <v>3</v>
      </c>
      <c r="F190" s="181" t="s">
        <v>25</v>
      </c>
      <c r="H190" s="182">
        <v>10</v>
      </c>
      <c r="L190" s="172"/>
      <c r="M190" s="195"/>
      <c r="N190" s="196"/>
      <c r="O190" s="196"/>
      <c r="P190" s="196"/>
      <c r="Q190" s="196"/>
      <c r="R190" s="196"/>
      <c r="S190" s="196"/>
      <c r="T190" s="197"/>
      <c r="AT190" s="180" t="s">
        <v>170</v>
      </c>
      <c r="AU190" s="180" t="s">
        <v>79</v>
      </c>
      <c r="AV190" s="13" t="s">
        <v>79</v>
      </c>
      <c r="AW190" s="13" t="s">
        <v>35</v>
      </c>
      <c r="AX190" s="13" t="s">
        <v>20</v>
      </c>
      <c r="AY190" s="180" t="s">
        <v>161</v>
      </c>
    </row>
    <row r="191" spans="2:65" s="1" customFormat="1" ht="6.95" customHeight="1" x14ac:dyDescent="0.3">
      <c r="B191" s="47"/>
      <c r="C191" s="48"/>
      <c r="D191" s="48"/>
      <c r="E191" s="48"/>
      <c r="F191" s="48"/>
      <c r="G191" s="48"/>
      <c r="H191" s="48"/>
      <c r="I191" s="48"/>
      <c r="J191" s="48"/>
      <c r="K191" s="48"/>
      <c r="L191" s="32"/>
    </row>
  </sheetData>
  <autoFilter ref="C88:K88"/>
  <mergeCells count="12">
    <mergeCell ref="E79:H79"/>
    <mergeCell ref="E81:H81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7:H77"/>
  </mergeCells>
  <hyperlinks>
    <hyperlink ref="F1:G1" location="C2" tooltip="Krycí list soupisu" display="1) Krycí list soupisu"/>
    <hyperlink ref="G1:H1" location="C58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7"/>
  <sheetViews>
    <sheetView showGridLines="0" workbookViewId="0">
      <pane ySplit="1" topLeftCell="A187" activePane="bottomLeft" state="frozen"/>
      <selection pane="bottomLeft" activeCell="I193" sqref="I193:I19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1848</v>
      </c>
      <c r="G1" s="344" t="s">
        <v>1849</v>
      </c>
      <c r="H1" s="344"/>
      <c r="I1" s="223"/>
      <c r="J1" s="221" t="s">
        <v>1850</v>
      </c>
      <c r="K1" s="224" t="s">
        <v>106</v>
      </c>
      <c r="L1" s="221" t="s">
        <v>1851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08" t="s">
        <v>6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92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1"/>
      <c r="AT3" s="18" t="s">
        <v>79</v>
      </c>
    </row>
    <row r="4" spans="1:70" ht="36.950000000000003" customHeight="1" x14ac:dyDescent="0.3">
      <c r="B4" s="22"/>
      <c r="C4" s="23"/>
      <c r="D4" s="24" t="s">
        <v>107</v>
      </c>
      <c r="E4" s="23"/>
      <c r="F4" s="23"/>
      <c r="G4" s="23"/>
      <c r="H4" s="23"/>
      <c r="I4" s="23"/>
      <c r="J4" s="23"/>
      <c r="K4" s="25"/>
      <c r="M4" s="26" t="s">
        <v>11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5"/>
    </row>
    <row r="6" spans="1:70" ht="15" x14ac:dyDescent="0.3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25"/>
    </row>
    <row r="7" spans="1:70" ht="22.5" customHeight="1" x14ac:dyDescent="0.3">
      <c r="B7" s="22"/>
      <c r="C7" s="23"/>
      <c r="D7" s="23"/>
      <c r="E7" s="345" t="str">
        <f>'Rekapitulace stavby'!K6</f>
        <v>SOUP Jílové - dílna kuchyň</v>
      </c>
      <c r="F7" s="338"/>
      <c r="G7" s="338"/>
      <c r="H7" s="338"/>
      <c r="I7" s="23"/>
      <c r="J7" s="23"/>
      <c r="K7" s="25"/>
    </row>
    <row r="8" spans="1:70" ht="15" x14ac:dyDescent="0.3">
      <c r="B8" s="22"/>
      <c r="C8" s="23"/>
      <c r="D8" s="30" t="s">
        <v>108</v>
      </c>
      <c r="E8" s="23"/>
      <c r="F8" s="23"/>
      <c r="G8" s="23"/>
      <c r="H8" s="23"/>
      <c r="I8" s="23"/>
      <c r="J8" s="23"/>
      <c r="K8" s="25"/>
    </row>
    <row r="9" spans="1:70" s="1" customFormat="1" ht="22.5" customHeight="1" x14ac:dyDescent="0.3">
      <c r="B9" s="32"/>
      <c r="C9" s="33"/>
      <c r="D9" s="33"/>
      <c r="E9" s="345" t="s">
        <v>109</v>
      </c>
      <c r="F9" s="325"/>
      <c r="G9" s="325"/>
      <c r="H9" s="325"/>
      <c r="I9" s="33"/>
      <c r="J9" s="33"/>
      <c r="K9" s="36"/>
    </row>
    <row r="10" spans="1:70" s="1" customFormat="1" ht="15" x14ac:dyDescent="0.3">
      <c r="B10" s="32"/>
      <c r="C10" s="33"/>
      <c r="D10" s="30" t="s">
        <v>110</v>
      </c>
      <c r="E10" s="33"/>
      <c r="F10" s="33"/>
      <c r="G10" s="33"/>
      <c r="H10" s="33"/>
      <c r="I10" s="33"/>
      <c r="J10" s="33"/>
      <c r="K10" s="36"/>
    </row>
    <row r="11" spans="1:70" s="1" customFormat="1" ht="36.950000000000003" customHeight="1" x14ac:dyDescent="0.3">
      <c r="B11" s="32"/>
      <c r="C11" s="33"/>
      <c r="D11" s="33"/>
      <c r="E11" s="346" t="s">
        <v>1138</v>
      </c>
      <c r="F11" s="325"/>
      <c r="G11" s="325"/>
      <c r="H11" s="325"/>
      <c r="I11" s="33"/>
      <c r="J11" s="33"/>
      <c r="K11" s="36"/>
    </row>
    <row r="12" spans="1:70" s="1" customForma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6"/>
    </row>
    <row r="13" spans="1:70" s="1" customFormat="1" ht="14.45" customHeight="1" x14ac:dyDescent="0.3">
      <c r="B13" s="32"/>
      <c r="C13" s="33"/>
      <c r="D13" s="30" t="s">
        <v>18</v>
      </c>
      <c r="E13" s="33"/>
      <c r="F13" s="28" t="s">
        <v>3</v>
      </c>
      <c r="G13" s="33"/>
      <c r="H13" s="33"/>
      <c r="I13" s="30" t="s">
        <v>19</v>
      </c>
      <c r="J13" s="28" t="s">
        <v>3</v>
      </c>
      <c r="K13" s="36"/>
    </row>
    <row r="14" spans="1:70" s="1" customFormat="1" ht="14.45" customHeight="1" x14ac:dyDescent="0.3">
      <c r="B14" s="32"/>
      <c r="C14" s="33"/>
      <c r="D14" s="30" t="s">
        <v>21</v>
      </c>
      <c r="E14" s="33"/>
      <c r="F14" s="28" t="s">
        <v>22</v>
      </c>
      <c r="G14" s="33"/>
      <c r="H14" s="33"/>
      <c r="I14" s="30" t="s">
        <v>23</v>
      </c>
      <c r="J14" s="97" t="str">
        <f>'Rekapitulace stavby'!AN8</f>
        <v>5. 9. 2016</v>
      </c>
      <c r="K14" s="36"/>
    </row>
    <row r="15" spans="1:70" s="1" customFormat="1" ht="10.9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6"/>
    </row>
    <row r="16" spans="1:70" s="1" customFormat="1" ht="14.45" customHeight="1" x14ac:dyDescent="0.3">
      <c r="B16" s="32"/>
      <c r="C16" s="33"/>
      <c r="D16" s="30" t="s">
        <v>27</v>
      </c>
      <c r="E16" s="33"/>
      <c r="F16" s="33"/>
      <c r="G16" s="33"/>
      <c r="H16" s="33"/>
      <c r="I16" s="30" t="s">
        <v>28</v>
      </c>
      <c r="J16" s="28" t="s">
        <v>3</v>
      </c>
      <c r="K16" s="36"/>
    </row>
    <row r="17" spans="2:11" s="1" customFormat="1" ht="18" customHeight="1" x14ac:dyDescent="0.3">
      <c r="B17" s="32"/>
      <c r="C17" s="33"/>
      <c r="D17" s="33"/>
      <c r="E17" s="28" t="s">
        <v>29</v>
      </c>
      <c r="F17" s="33"/>
      <c r="G17" s="33"/>
      <c r="H17" s="33"/>
      <c r="I17" s="30" t="s">
        <v>30</v>
      </c>
      <c r="J17" s="28" t="s">
        <v>3</v>
      </c>
      <c r="K17" s="36"/>
    </row>
    <row r="18" spans="2:11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6"/>
    </row>
    <row r="19" spans="2:11" s="1" customFormat="1" ht="14.45" customHeight="1" x14ac:dyDescent="0.3">
      <c r="B19" s="32"/>
      <c r="C19" s="33"/>
      <c r="D19" s="30" t="s">
        <v>31</v>
      </c>
      <c r="E19" s="33"/>
      <c r="F19" s="33"/>
      <c r="G19" s="33"/>
      <c r="H19" s="33"/>
      <c r="I19" s="30" t="s">
        <v>28</v>
      </c>
      <c r="J19" s="28" t="str">
        <f>IF('Rekapitulace stavby'!AN13="Vyplň údaj","",IF('Rekapitulace stavby'!AN13="","",'Rekapitulace stavby'!AN13))</f>
        <v/>
      </c>
      <c r="K19" s="36"/>
    </row>
    <row r="20" spans="2:11" s="1" customFormat="1" ht="18" customHeight="1" x14ac:dyDescent="0.3">
      <c r="B20" s="32"/>
      <c r="C20" s="33"/>
      <c r="D20" s="33"/>
      <c r="E20" s="28" t="str">
        <f>IF('Rekapitulace stavby'!E14="Vyplň údaj","",IF('Rekapitulace stavby'!E14="","",'Rekapitulace stavby'!E14))</f>
        <v xml:space="preserve"> </v>
      </c>
      <c r="F20" s="33"/>
      <c r="G20" s="33"/>
      <c r="H20" s="33"/>
      <c r="I20" s="30" t="s">
        <v>30</v>
      </c>
      <c r="J20" s="28" t="str">
        <f>IF('Rekapitulace stavby'!AN14="Vyplň údaj","",IF('Rekapitulace stavby'!AN14="","",'Rekapitulace stavby'!AN14))</f>
        <v/>
      </c>
      <c r="K20" s="36"/>
    </row>
    <row r="21" spans="2:11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6"/>
    </row>
    <row r="22" spans="2:11" s="1" customFormat="1" ht="14.45" customHeight="1" x14ac:dyDescent="0.3">
      <c r="B22" s="32"/>
      <c r="C22" s="33"/>
      <c r="D22" s="30" t="s">
        <v>33</v>
      </c>
      <c r="E22" s="33"/>
      <c r="F22" s="33"/>
      <c r="G22" s="33"/>
      <c r="H22" s="33"/>
      <c r="I22" s="30" t="s">
        <v>28</v>
      </c>
      <c r="J22" s="28" t="s">
        <v>3</v>
      </c>
      <c r="K22" s="36"/>
    </row>
    <row r="23" spans="2:11" s="1" customFormat="1" ht="18" customHeight="1" x14ac:dyDescent="0.3">
      <c r="B23" s="32"/>
      <c r="C23" s="33"/>
      <c r="D23" s="33"/>
      <c r="E23" s="28" t="s">
        <v>34</v>
      </c>
      <c r="F23" s="33"/>
      <c r="G23" s="33"/>
      <c r="H23" s="33"/>
      <c r="I23" s="30" t="s">
        <v>30</v>
      </c>
      <c r="J23" s="28" t="s">
        <v>3</v>
      </c>
      <c r="K23" s="36"/>
    </row>
    <row r="24" spans="2:11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6"/>
    </row>
    <row r="25" spans="2:11" s="1" customFormat="1" ht="14.45" customHeight="1" x14ac:dyDescent="0.3">
      <c r="B25" s="32"/>
      <c r="C25" s="33"/>
      <c r="D25" s="30" t="s">
        <v>36</v>
      </c>
      <c r="E25" s="33"/>
      <c r="F25" s="33"/>
      <c r="G25" s="33"/>
      <c r="H25" s="33"/>
      <c r="I25" s="33"/>
      <c r="J25" s="33"/>
      <c r="K25" s="36"/>
    </row>
    <row r="26" spans="2:11" s="7" customFormat="1" ht="22.5" customHeight="1" x14ac:dyDescent="0.3">
      <c r="B26" s="98"/>
      <c r="C26" s="99"/>
      <c r="D26" s="99"/>
      <c r="E26" s="340" t="s">
        <v>3</v>
      </c>
      <c r="F26" s="348"/>
      <c r="G26" s="348"/>
      <c r="H26" s="348"/>
      <c r="I26" s="99"/>
      <c r="J26" s="99"/>
      <c r="K26" s="100"/>
    </row>
    <row r="27" spans="2:11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6"/>
    </row>
    <row r="28" spans="2:11" s="1" customFormat="1" ht="6.95" customHeight="1" x14ac:dyDescent="0.3">
      <c r="B28" s="32"/>
      <c r="C28" s="33"/>
      <c r="D28" s="59"/>
      <c r="E28" s="59"/>
      <c r="F28" s="59"/>
      <c r="G28" s="59"/>
      <c r="H28" s="59"/>
      <c r="I28" s="59"/>
      <c r="J28" s="59"/>
      <c r="K28" s="101"/>
    </row>
    <row r="29" spans="2:11" s="1" customFormat="1" ht="25.35" customHeight="1" x14ac:dyDescent="0.3">
      <c r="B29" s="32"/>
      <c r="C29" s="33"/>
      <c r="D29" s="102" t="s">
        <v>37</v>
      </c>
      <c r="E29" s="33"/>
      <c r="F29" s="33"/>
      <c r="G29" s="33"/>
      <c r="H29" s="33"/>
      <c r="I29" s="33"/>
      <c r="J29" s="103">
        <f>ROUND(J84,2)</f>
        <v>0</v>
      </c>
      <c r="K29" s="36"/>
    </row>
    <row r="30" spans="2:11" s="1" customFormat="1" ht="6.95" customHeight="1" x14ac:dyDescent="0.3">
      <c r="B30" s="32"/>
      <c r="C30" s="33"/>
      <c r="D30" s="59"/>
      <c r="E30" s="59"/>
      <c r="F30" s="59"/>
      <c r="G30" s="59"/>
      <c r="H30" s="59"/>
      <c r="I30" s="59"/>
      <c r="J30" s="59"/>
      <c r="K30" s="101"/>
    </row>
    <row r="31" spans="2:11" s="1" customFormat="1" ht="14.45" customHeight="1" x14ac:dyDescent="0.3">
      <c r="B31" s="32"/>
      <c r="C31" s="33"/>
      <c r="D31" s="33"/>
      <c r="E31" s="33"/>
      <c r="F31" s="37" t="s">
        <v>39</v>
      </c>
      <c r="G31" s="33"/>
      <c r="H31" s="33"/>
      <c r="I31" s="37" t="s">
        <v>38</v>
      </c>
      <c r="J31" s="37" t="s">
        <v>40</v>
      </c>
      <c r="K31" s="36"/>
    </row>
    <row r="32" spans="2:11" s="1" customFormat="1" ht="14.45" customHeight="1" x14ac:dyDescent="0.3">
      <c r="B32" s="32"/>
      <c r="C32" s="33"/>
      <c r="D32" s="40" t="s">
        <v>41</v>
      </c>
      <c r="E32" s="40" t="s">
        <v>42</v>
      </c>
      <c r="F32" s="104">
        <f>ROUND(SUM(BE84:BE196), 2)</f>
        <v>0</v>
      </c>
      <c r="G32" s="33"/>
      <c r="H32" s="33"/>
      <c r="I32" s="105">
        <v>0.21</v>
      </c>
      <c r="J32" s="104">
        <f>ROUND(ROUND((SUM(BE84:BE196)), 2)*I32, 2)</f>
        <v>0</v>
      </c>
      <c r="K32" s="36"/>
    </row>
    <row r="33" spans="2:11" s="1" customFormat="1" ht="14.45" customHeight="1" x14ac:dyDescent="0.3">
      <c r="B33" s="32"/>
      <c r="C33" s="33"/>
      <c r="D33" s="33"/>
      <c r="E33" s="40" t="s">
        <v>43</v>
      </c>
      <c r="F33" s="104">
        <f>ROUND(SUM(BF84:BF196), 2)</f>
        <v>0</v>
      </c>
      <c r="G33" s="33"/>
      <c r="H33" s="33"/>
      <c r="I33" s="105">
        <v>0.15</v>
      </c>
      <c r="J33" s="104">
        <f>ROUND(ROUND((SUM(BF84:BF196)), 2)*I33, 2)</f>
        <v>0</v>
      </c>
      <c r="K33" s="36"/>
    </row>
    <row r="34" spans="2:11" s="1" customFormat="1" ht="14.45" hidden="1" customHeight="1" x14ac:dyDescent="0.3">
      <c r="B34" s="32"/>
      <c r="C34" s="33"/>
      <c r="D34" s="33"/>
      <c r="E34" s="40" t="s">
        <v>44</v>
      </c>
      <c r="F34" s="104">
        <f>ROUND(SUM(BG84:BG196), 2)</f>
        <v>0</v>
      </c>
      <c r="G34" s="33"/>
      <c r="H34" s="33"/>
      <c r="I34" s="105">
        <v>0.21</v>
      </c>
      <c r="J34" s="104">
        <v>0</v>
      </c>
      <c r="K34" s="36"/>
    </row>
    <row r="35" spans="2:11" s="1" customFormat="1" ht="14.45" hidden="1" customHeight="1" x14ac:dyDescent="0.3">
      <c r="B35" s="32"/>
      <c r="C35" s="33"/>
      <c r="D35" s="33"/>
      <c r="E35" s="40" t="s">
        <v>45</v>
      </c>
      <c r="F35" s="104">
        <f>ROUND(SUM(BH84:BH196), 2)</f>
        <v>0</v>
      </c>
      <c r="G35" s="33"/>
      <c r="H35" s="33"/>
      <c r="I35" s="105">
        <v>0.15</v>
      </c>
      <c r="J35" s="104">
        <v>0</v>
      </c>
      <c r="K35" s="36"/>
    </row>
    <row r="36" spans="2:11" s="1" customFormat="1" ht="14.45" hidden="1" customHeight="1" x14ac:dyDescent="0.3">
      <c r="B36" s="32"/>
      <c r="C36" s="33"/>
      <c r="D36" s="33"/>
      <c r="E36" s="40" t="s">
        <v>46</v>
      </c>
      <c r="F36" s="104">
        <f>ROUND(SUM(BI84:BI196), 2)</f>
        <v>0</v>
      </c>
      <c r="G36" s="33"/>
      <c r="H36" s="33"/>
      <c r="I36" s="105">
        <v>0</v>
      </c>
      <c r="J36" s="104">
        <v>0</v>
      </c>
      <c r="K36" s="36"/>
    </row>
    <row r="37" spans="2:11" s="1" customFormat="1" ht="6.95" customHeight="1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6"/>
    </row>
    <row r="38" spans="2:11" s="1" customFormat="1" ht="25.35" customHeight="1" x14ac:dyDescent="0.3">
      <c r="B38" s="32"/>
      <c r="C38" s="106"/>
      <c r="D38" s="107" t="s">
        <v>47</v>
      </c>
      <c r="E38" s="63"/>
      <c r="F38" s="63"/>
      <c r="G38" s="108" t="s">
        <v>48</v>
      </c>
      <c r="H38" s="109" t="s">
        <v>49</v>
      </c>
      <c r="I38" s="63"/>
      <c r="J38" s="110">
        <f>SUM(J29:J36)</f>
        <v>0</v>
      </c>
      <c r="K38" s="111"/>
    </row>
    <row r="39" spans="2:11" s="1" customFormat="1" ht="14.45" customHeight="1" x14ac:dyDescent="0.3">
      <c r="B39" s="47"/>
      <c r="C39" s="48"/>
      <c r="D39" s="48"/>
      <c r="E39" s="48"/>
      <c r="F39" s="48"/>
      <c r="G39" s="48"/>
      <c r="H39" s="48"/>
      <c r="I39" s="48"/>
      <c r="J39" s="48"/>
      <c r="K39" s="49"/>
    </row>
    <row r="43" spans="2:11" s="1" customFormat="1" ht="6.95" customHeight="1" x14ac:dyDescent="0.3">
      <c r="B43" s="50"/>
      <c r="C43" s="51"/>
      <c r="D43" s="51"/>
      <c r="E43" s="51"/>
      <c r="F43" s="51"/>
      <c r="G43" s="51"/>
      <c r="H43" s="51"/>
      <c r="I43" s="51"/>
      <c r="J43" s="51"/>
      <c r="K43" s="112"/>
    </row>
    <row r="44" spans="2:11" s="1" customFormat="1" ht="36.950000000000003" customHeight="1" x14ac:dyDescent="0.3">
      <c r="B44" s="32"/>
      <c r="C44" s="24" t="s">
        <v>112</v>
      </c>
      <c r="D44" s="33"/>
      <c r="E44" s="33"/>
      <c r="F44" s="33"/>
      <c r="G44" s="33"/>
      <c r="H44" s="33"/>
      <c r="I44" s="33"/>
      <c r="J44" s="33"/>
      <c r="K44" s="36"/>
    </row>
    <row r="45" spans="2:11" s="1" customFormat="1" ht="6.95" customHeight="1" x14ac:dyDescent="0.3">
      <c r="B45" s="32"/>
      <c r="C45" s="33"/>
      <c r="D45" s="33"/>
      <c r="E45" s="33"/>
      <c r="F45" s="33"/>
      <c r="G45" s="33"/>
      <c r="H45" s="33"/>
      <c r="I45" s="33"/>
      <c r="J45" s="33"/>
      <c r="K45" s="36"/>
    </row>
    <row r="46" spans="2:11" s="1" customFormat="1" ht="14.45" customHeight="1" x14ac:dyDescent="0.3">
      <c r="B46" s="32"/>
      <c r="C46" s="30" t="s">
        <v>15</v>
      </c>
      <c r="D46" s="33"/>
      <c r="E46" s="33"/>
      <c r="F46" s="33"/>
      <c r="G46" s="33"/>
      <c r="H46" s="33"/>
      <c r="I46" s="33"/>
      <c r="J46" s="33"/>
      <c r="K46" s="36"/>
    </row>
    <row r="47" spans="2:11" s="1" customFormat="1" ht="22.5" customHeight="1" x14ac:dyDescent="0.3">
      <c r="B47" s="32"/>
      <c r="C47" s="33"/>
      <c r="D47" s="33"/>
      <c r="E47" s="345" t="str">
        <f>E7</f>
        <v>SOUP Jílové - dílna kuchyň</v>
      </c>
      <c r="F47" s="325"/>
      <c r="G47" s="325"/>
      <c r="H47" s="325"/>
      <c r="I47" s="33"/>
      <c r="J47" s="33"/>
      <c r="K47" s="36"/>
    </row>
    <row r="48" spans="2:11" ht="15" x14ac:dyDescent="0.3">
      <c r="B48" s="22"/>
      <c r="C48" s="30" t="s">
        <v>108</v>
      </c>
      <c r="D48" s="23"/>
      <c r="E48" s="23"/>
      <c r="F48" s="23"/>
      <c r="G48" s="23"/>
      <c r="H48" s="23"/>
      <c r="I48" s="23"/>
      <c r="J48" s="23"/>
      <c r="K48" s="25"/>
    </row>
    <row r="49" spans="2:47" s="1" customFormat="1" ht="22.5" customHeight="1" x14ac:dyDescent="0.3">
      <c r="B49" s="32"/>
      <c r="C49" s="33"/>
      <c r="D49" s="33"/>
      <c r="E49" s="345" t="s">
        <v>109</v>
      </c>
      <c r="F49" s="325"/>
      <c r="G49" s="325"/>
      <c r="H49" s="325"/>
      <c r="I49" s="33"/>
      <c r="J49" s="33"/>
      <c r="K49" s="36"/>
    </row>
    <row r="50" spans="2:47" s="1" customFormat="1" ht="14.45" customHeight="1" x14ac:dyDescent="0.3">
      <c r="B50" s="32"/>
      <c r="C50" s="30" t="s">
        <v>110</v>
      </c>
      <c r="D50" s="33"/>
      <c r="E50" s="33"/>
      <c r="F50" s="33"/>
      <c r="G50" s="33"/>
      <c r="H50" s="33"/>
      <c r="I50" s="33"/>
      <c r="J50" s="33"/>
      <c r="K50" s="36"/>
    </row>
    <row r="51" spans="2:47" s="1" customFormat="1" ht="23.25" customHeight="1" x14ac:dyDescent="0.3">
      <c r="B51" s="32"/>
      <c r="C51" s="33"/>
      <c r="D51" s="33"/>
      <c r="E51" s="346" t="str">
        <f>E11</f>
        <v>D1_01_4c - Vzduchotechnika</v>
      </c>
      <c r="F51" s="325"/>
      <c r="G51" s="325"/>
      <c r="H51" s="325"/>
      <c r="I51" s="33"/>
      <c r="J51" s="33"/>
      <c r="K51" s="36"/>
    </row>
    <row r="52" spans="2:47" s="1" customFormat="1" ht="6.95" customHeight="1" x14ac:dyDescent="0.3">
      <c r="B52" s="32"/>
      <c r="C52" s="33"/>
      <c r="D52" s="33"/>
      <c r="E52" s="33"/>
      <c r="F52" s="33"/>
      <c r="G52" s="33"/>
      <c r="H52" s="33"/>
      <c r="I52" s="33"/>
      <c r="J52" s="33"/>
      <c r="K52" s="36"/>
    </row>
    <row r="53" spans="2:47" s="1" customFormat="1" ht="18" customHeight="1" x14ac:dyDescent="0.3">
      <c r="B53" s="32"/>
      <c r="C53" s="30" t="s">
        <v>21</v>
      </c>
      <c r="D53" s="33"/>
      <c r="E53" s="33"/>
      <c r="F53" s="28" t="str">
        <f>F14</f>
        <v>Jílové u Prahy</v>
      </c>
      <c r="G53" s="33"/>
      <c r="H53" s="33"/>
      <c r="I53" s="30" t="s">
        <v>23</v>
      </c>
      <c r="J53" s="97" t="str">
        <f>IF(J14="","",J14)</f>
        <v>5. 9. 2016</v>
      </c>
      <c r="K53" s="36"/>
    </row>
    <row r="54" spans="2:47" s="1" customFormat="1" ht="6.95" customHeight="1" x14ac:dyDescent="0.3">
      <c r="B54" s="32"/>
      <c r="C54" s="33"/>
      <c r="D54" s="33"/>
      <c r="E54" s="33"/>
      <c r="F54" s="33"/>
      <c r="G54" s="33"/>
      <c r="H54" s="33"/>
      <c r="I54" s="33"/>
      <c r="J54" s="33"/>
      <c r="K54" s="36"/>
    </row>
    <row r="55" spans="2:47" s="1" customFormat="1" ht="15" x14ac:dyDescent="0.3">
      <c r="B55" s="32"/>
      <c r="C55" s="30" t="s">
        <v>27</v>
      </c>
      <c r="D55" s="33"/>
      <c r="E55" s="33"/>
      <c r="F55" s="28" t="str">
        <f>E17</f>
        <v>SOUp, Šenflukova 220, Jílove u Prahy</v>
      </c>
      <c r="G55" s="33"/>
      <c r="H55" s="33"/>
      <c r="I55" s="30" t="s">
        <v>33</v>
      </c>
      <c r="J55" s="28" t="str">
        <f>E23</f>
        <v>Ing. Jan Suk, EREKTA</v>
      </c>
      <c r="K55" s="36"/>
    </row>
    <row r="56" spans="2:47" s="1" customFormat="1" ht="14.45" customHeight="1" x14ac:dyDescent="0.3">
      <c r="B56" s="32"/>
      <c r="C56" s="30" t="s">
        <v>31</v>
      </c>
      <c r="D56" s="33"/>
      <c r="E56" s="33"/>
      <c r="F56" s="28" t="str">
        <f>IF(E20="","",E20)</f>
        <v xml:space="preserve"> </v>
      </c>
      <c r="G56" s="33"/>
      <c r="H56" s="33"/>
      <c r="I56" s="33"/>
      <c r="J56" s="33"/>
      <c r="K56" s="36"/>
    </row>
    <row r="57" spans="2:47" s="1" customFormat="1" ht="10.35" customHeight="1" x14ac:dyDescent="0.3">
      <c r="B57" s="32"/>
      <c r="C57" s="33"/>
      <c r="D57" s="33"/>
      <c r="E57" s="33"/>
      <c r="F57" s="33"/>
      <c r="G57" s="33"/>
      <c r="H57" s="33"/>
      <c r="I57" s="33"/>
      <c r="J57" s="33"/>
      <c r="K57" s="36"/>
    </row>
    <row r="58" spans="2:47" s="1" customFormat="1" ht="29.25" customHeight="1" x14ac:dyDescent="0.3">
      <c r="B58" s="32"/>
      <c r="C58" s="113" t="s">
        <v>113</v>
      </c>
      <c r="D58" s="106"/>
      <c r="E58" s="106"/>
      <c r="F58" s="106"/>
      <c r="G58" s="106"/>
      <c r="H58" s="106"/>
      <c r="I58" s="106"/>
      <c r="J58" s="114" t="s">
        <v>114</v>
      </c>
      <c r="K58" s="115"/>
    </row>
    <row r="59" spans="2:47" s="1" customFormat="1" ht="10.35" customHeight="1" x14ac:dyDescent="0.3">
      <c r="B59" s="32"/>
      <c r="C59" s="33"/>
      <c r="D59" s="33"/>
      <c r="E59" s="33"/>
      <c r="F59" s="33"/>
      <c r="G59" s="33"/>
      <c r="H59" s="33"/>
      <c r="I59" s="33"/>
      <c r="J59" s="33"/>
      <c r="K59" s="36"/>
    </row>
    <row r="60" spans="2:47" s="1" customFormat="1" ht="29.25" customHeight="1" x14ac:dyDescent="0.3">
      <c r="B60" s="32"/>
      <c r="C60" s="116" t="s">
        <v>115</v>
      </c>
      <c r="D60" s="33"/>
      <c r="E60" s="33"/>
      <c r="F60" s="33"/>
      <c r="G60" s="33"/>
      <c r="H60" s="33"/>
      <c r="I60" s="33"/>
      <c r="J60" s="103">
        <f>J84</f>
        <v>0</v>
      </c>
      <c r="K60" s="36"/>
      <c r="AU60" s="18" t="s">
        <v>116</v>
      </c>
    </row>
    <row r="61" spans="2:47" s="8" customFormat="1" ht="24.95" customHeight="1" x14ac:dyDescent="0.3">
      <c r="B61" s="117"/>
      <c r="C61" s="118"/>
      <c r="D61" s="119" t="s">
        <v>1139</v>
      </c>
      <c r="E61" s="120"/>
      <c r="F61" s="120"/>
      <c r="G61" s="120"/>
      <c r="H61" s="120"/>
      <c r="I61" s="120"/>
      <c r="J61" s="121">
        <f>J85</f>
        <v>0</v>
      </c>
      <c r="K61" s="122"/>
    </row>
    <row r="62" spans="2:47" s="8" customFormat="1" ht="24.95" customHeight="1" x14ac:dyDescent="0.3">
      <c r="B62" s="117"/>
      <c r="C62" s="118"/>
      <c r="D62" s="119" t="s">
        <v>1140</v>
      </c>
      <c r="E62" s="120"/>
      <c r="F62" s="120"/>
      <c r="G62" s="120"/>
      <c r="H62" s="120"/>
      <c r="I62" s="120"/>
      <c r="J62" s="121">
        <f>J186</f>
        <v>0</v>
      </c>
      <c r="K62" s="122"/>
    </row>
    <row r="63" spans="2:47" s="1" customFormat="1" ht="21.75" customHeight="1" x14ac:dyDescent="0.3">
      <c r="B63" s="32"/>
      <c r="C63" s="33"/>
      <c r="D63" s="33"/>
      <c r="E63" s="33"/>
      <c r="F63" s="33"/>
      <c r="G63" s="33"/>
      <c r="H63" s="33"/>
      <c r="I63" s="33"/>
      <c r="J63" s="33"/>
      <c r="K63" s="36"/>
    </row>
    <row r="64" spans="2:47" s="1" customFormat="1" ht="6.95" customHeight="1" x14ac:dyDescent="0.3">
      <c r="B64" s="47"/>
      <c r="C64" s="48"/>
      <c r="D64" s="48"/>
      <c r="E64" s="48"/>
      <c r="F64" s="48"/>
      <c r="G64" s="48"/>
      <c r="H64" s="48"/>
      <c r="I64" s="48"/>
      <c r="J64" s="48"/>
      <c r="K64" s="4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32"/>
    </row>
    <row r="69" spans="2:12" s="1" customFormat="1" ht="36.950000000000003" customHeight="1" x14ac:dyDescent="0.3">
      <c r="B69" s="32"/>
      <c r="C69" s="52" t="s">
        <v>145</v>
      </c>
      <c r="L69" s="32"/>
    </row>
    <row r="70" spans="2:12" s="1" customFormat="1" ht="6.95" customHeight="1" x14ac:dyDescent="0.3">
      <c r="B70" s="32"/>
      <c r="L70" s="32"/>
    </row>
    <row r="71" spans="2:12" s="1" customFormat="1" ht="14.45" customHeight="1" x14ac:dyDescent="0.3">
      <c r="B71" s="32"/>
      <c r="C71" s="54" t="s">
        <v>15</v>
      </c>
      <c r="L71" s="32"/>
    </row>
    <row r="72" spans="2:12" s="1" customFormat="1" ht="22.5" customHeight="1" x14ac:dyDescent="0.3">
      <c r="B72" s="32"/>
      <c r="E72" s="347" t="str">
        <f>E7</f>
        <v>SOUP Jílové - dílna kuchyň</v>
      </c>
      <c r="F72" s="318"/>
      <c r="G72" s="318"/>
      <c r="H72" s="318"/>
      <c r="L72" s="32"/>
    </row>
    <row r="73" spans="2:12" ht="15" x14ac:dyDescent="0.3">
      <c r="B73" s="22"/>
      <c r="C73" s="54" t="s">
        <v>108</v>
      </c>
      <c r="L73" s="22"/>
    </row>
    <row r="74" spans="2:12" s="1" customFormat="1" ht="22.5" customHeight="1" x14ac:dyDescent="0.3">
      <c r="B74" s="32"/>
      <c r="E74" s="347" t="s">
        <v>109</v>
      </c>
      <c r="F74" s="318"/>
      <c r="G74" s="318"/>
      <c r="H74" s="318"/>
      <c r="L74" s="32"/>
    </row>
    <row r="75" spans="2:12" s="1" customFormat="1" ht="14.45" customHeight="1" x14ac:dyDescent="0.3">
      <c r="B75" s="32"/>
      <c r="C75" s="54" t="s">
        <v>110</v>
      </c>
      <c r="L75" s="32"/>
    </row>
    <row r="76" spans="2:12" s="1" customFormat="1" ht="23.25" customHeight="1" x14ac:dyDescent="0.3">
      <c r="B76" s="32"/>
      <c r="E76" s="315" t="str">
        <f>E11</f>
        <v>D1_01_4c - Vzduchotechnika</v>
      </c>
      <c r="F76" s="318"/>
      <c r="G76" s="318"/>
      <c r="H76" s="318"/>
      <c r="L76" s="32"/>
    </row>
    <row r="77" spans="2:12" s="1" customFormat="1" ht="6.95" customHeight="1" x14ac:dyDescent="0.3">
      <c r="B77" s="32"/>
      <c r="L77" s="32"/>
    </row>
    <row r="78" spans="2:12" s="1" customFormat="1" ht="18" customHeight="1" x14ac:dyDescent="0.3">
      <c r="B78" s="32"/>
      <c r="C78" s="54" t="s">
        <v>21</v>
      </c>
      <c r="F78" s="129" t="str">
        <f>F14</f>
        <v>Jílové u Prahy</v>
      </c>
      <c r="I78" s="54" t="s">
        <v>23</v>
      </c>
      <c r="J78" s="58" t="str">
        <f>IF(J14="","",J14)</f>
        <v>5. 9. 2016</v>
      </c>
      <c r="L78" s="32"/>
    </row>
    <row r="79" spans="2:12" s="1" customFormat="1" ht="6.95" customHeight="1" x14ac:dyDescent="0.3">
      <c r="B79" s="32"/>
      <c r="L79" s="32"/>
    </row>
    <row r="80" spans="2:12" s="1" customFormat="1" ht="15" x14ac:dyDescent="0.3">
      <c r="B80" s="32"/>
      <c r="C80" s="54" t="s">
        <v>27</v>
      </c>
      <c r="F80" s="129" t="str">
        <f>E17</f>
        <v>SOUp, Šenflukova 220, Jílove u Prahy</v>
      </c>
      <c r="I80" s="54" t="s">
        <v>33</v>
      </c>
      <c r="J80" s="129" t="str">
        <f>E23</f>
        <v>Ing. Jan Suk, EREKTA</v>
      </c>
      <c r="L80" s="32"/>
    </row>
    <row r="81" spans="2:65" s="1" customFormat="1" ht="14.45" customHeight="1" x14ac:dyDescent="0.3">
      <c r="B81" s="32"/>
      <c r="C81" s="54" t="s">
        <v>31</v>
      </c>
      <c r="F81" s="129" t="str">
        <f>IF(E20="","",E20)</f>
        <v xml:space="preserve"> </v>
      </c>
      <c r="L81" s="32"/>
    </row>
    <row r="82" spans="2:65" s="1" customFormat="1" ht="10.35" customHeight="1" x14ac:dyDescent="0.3">
      <c r="B82" s="32"/>
      <c r="L82" s="32"/>
    </row>
    <row r="83" spans="2:65" s="10" customFormat="1" ht="29.25" customHeight="1" x14ac:dyDescent="0.3">
      <c r="B83" s="130"/>
      <c r="C83" s="131" t="s">
        <v>146</v>
      </c>
      <c r="D83" s="132" t="s">
        <v>56</v>
      </c>
      <c r="E83" s="132" t="s">
        <v>52</v>
      </c>
      <c r="F83" s="132" t="s">
        <v>147</v>
      </c>
      <c r="G83" s="132" t="s">
        <v>148</v>
      </c>
      <c r="H83" s="132" t="s">
        <v>149</v>
      </c>
      <c r="I83" s="133" t="s">
        <v>150</v>
      </c>
      <c r="J83" s="132" t="s">
        <v>114</v>
      </c>
      <c r="K83" s="134" t="s">
        <v>151</v>
      </c>
      <c r="L83" s="130"/>
      <c r="M83" s="65" t="s">
        <v>152</v>
      </c>
      <c r="N83" s="66" t="s">
        <v>41</v>
      </c>
      <c r="O83" s="66" t="s">
        <v>153</v>
      </c>
      <c r="P83" s="66" t="s">
        <v>154</v>
      </c>
      <c r="Q83" s="66" t="s">
        <v>155</v>
      </c>
      <c r="R83" s="66" t="s">
        <v>156</v>
      </c>
      <c r="S83" s="66" t="s">
        <v>157</v>
      </c>
      <c r="T83" s="67" t="s">
        <v>158</v>
      </c>
    </row>
    <row r="84" spans="2:65" s="1" customFormat="1" ht="29.25" customHeight="1" x14ac:dyDescent="0.35">
      <c r="B84" s="32"/>
      <c r="C84" s="69" t="s">
        <v>115</v>
      </c>
      <c r="J84" s="135">
        <f>BK84</f>
        <v>0</v>
      </c>
      <c r="L84" s="32"/>
      <c r="M84" s="68"/>
      <c r="N84" s="59"/>
      <c r="O84" s="59"/>
      <c r="P84" s="136">
        <f>P85+P186</f>
        <v>0</v>
      </c>
      <c r="Q84" s="59"/>
      <c r="R84" s="136">
        <f>R85+R186</f>
        <v>0</v>
      </c>
      <c r="S84" s="59"/>
      <c r="T84" s="137">
        <f>T85+T186</f>
        <v>0</v>
      </c>
      <c r="AT84" s="18" t="s">
        <v>70</v>
      </c>
      <c r="AU84" s="18" t="s">
        <v>116</v>
      </c>
      <c r="BK84" s="138">
        <f>BK85+BK186</f>
        <v>0</v>
      </c>
    </row>
    <row r="85" spans="2:65" s="11" customFormat="1" ht="37.35" customHeight="1" x14ac:dyDescent="0.35">
      <c r="B85" s="139"/>
      <c r="D85" s="149" t="s">
        <v>70</v>
      </c>
      <c r="E85" s="212" t="s">
        <v>1141</v>
      </c>
      <c r="F85" s="212" t="s">
        <v>1142</v>
      </c>
      <c r="J85" s="213">
        <f>BK85</f>
        <v>0</v>
      </c>
      <c r="L85" s="139"/>
      <c r="M85" s="143"/>
      <c r="N85" s="144"/>
      <c r="O85" s="144"/>
      <c r="P85" s="145">
        <f>SUM(P86:P185)</f>
        <v>0</v>
      </c>
      <c r="Q85" s="144"/>
      <c r="R85" s="145">
        <f>SUM(R86:R185)</f>
        <v>0</v>
      </c>
      <c r="S85" s="144"/>
      <c r="T85" s="146">
        <f>SUM(T86:T185)</f>
        <v>0</v>
      </c>
      <c r="AR85" s="140" t="s">
        <v>20</v>
      </c>
      <c r="AT85" s="147" t="s">
        <v>70</v>
      </c>
      <c r="AU85" s="147" t="s">
        <v>71</v>
      </c>
      <c r="AY85" s="140" t="s">
        <v>161</v>
      </c>
      <c r="BK85" s="148">
        <f>SUM(BK86:BK185)</f>
        <v>0</v>
      </c>
    </row>
    <row r="86" spans="2:65" s="1" customFormat="1" ht="108" customHeight="1" x14ac:dyDescent="0.3">
      <c r="B86" s="152"/>
      <c r="C86" s="153" t="s">
        <v>20</v>
      </c>
      <c r="D86" s="153" t="s">
        <v>163</v>
      </c>
      <c r="E86" s="154" t="s">
        <v>1143</v>
      </c>
      <c r="F86" s="155" t="s">
        <v>1144</v>
      </c>
      <c r="G86" s="156" t="s">
        <v>274</v>
      </c>
      <c r="H86" s="157">
        <v>1</v>
      </c>
      <c r="I86" s="158"/>
      <c r="J86" s="158">
        <f>ROUND(I86*H86,2)</f>
        <v>0</v>
      </c>
      <c r="K86" s="155" t="s">
        <v>266</v>
      </c>
      <c r="L86" s="32"/>
      <c r="M86" s="159" t="s">
        <v>3</v>
      </c>
      <c r="N86" s="160" t="s">
        <v>42</v>
      </c>
      <c r="O86" s="161">
        <v>0</v>
      </c>
      <c r="P86" s="161">
        <f>O86*H86</f>
        <v>0</v>
      </c>
      <c r="Q86" s="161">
        <v>0</v>
      </c>
      <c r="R86" s="161">
        <f>Q86*H86</f>
        <v>0</v>
      </c>
      <c r="S86" s="161">
        <v>0</v>
      </c>
      <c r="T86" s="162">
        <f>S86*H86</f>
        <v>0</v>
      </c>
      <c r="AR86" s="18" t="s">
        <v>168</v>
      </c>
      <c r="AT86" s="18" t="s">
        <v>163</v>
      </c>
      <c r="AU86" s="18" t="s">
        <v>20</v>
      </c>
      <c r="AY86" s="18" t="s">
        <v>161</v>
      </c>
      <c r="BE86" s="163">
        <f>IF(N86="základní",J86,0)</f>
        <v>0</v>
      </c>
      <c r="BF86" s="163">
        <f>IF(N86="snížená",J86,0)</f>
        <v>0</v>
      </c>
      <c r="BG86" s="163">
        <f>IF(N86="zákl. přenesená",J86,0)</f>
        <v>0</v>
      </c>
      <c r="BH86" s="163">
        <f>IF(N86="sníž. přenesená",J86,0)</f>
        <v>0</v>
      </c>
      <c r="BI86" s="163">
        <f>IF(N86="nulová",J86,0)</f>
        <v>0</v>
      </c>
      <c r="BJ86" s="18" t="s">
        <v>20</v>
      </c>
      <c r="BK86" s="163">
        <f>ROUND(I86*H86,2)</f>
        <v>0</v>
      </c>
      <c r="BL86" s="18" t="s">
        <v>168</v>
      </c>
      <c r="BM86" s="18" t="s">
        <v>20</v>
      </c>
    </row>
    <row r="87" spans="2:65" s="12" customFormat="1" ht="27" x14ac:dyDescent="0.3">
      <c r="B87" s="164"/>
      <c r="D87" s="165" t="s">
        <v>170</v>
      </c>
      <c r="E87" s="166" t="s">
        <v>3</v>
      </c>
      <c r="F87" s="167" t="s">
        <v>1145</v>
      </c>
      <c r="H87" s="168" t="s">
        <v>3</v>
      </c>
      <c r="L87" s="164"/>
      <c r="M87" s="169"/>
      <c r="N87" s="170"/>
      <c r="O87" s="170"/>
      <c r="P87" s="170"/>
      <c r="Q87" s="170"/>
      <c r="R87" s="170"/>
      <c r="S87" s="170"/>
      <c r="T87" s="171"/>
      <c r="AT87" s="168" t="s">
        <v>170</v>
      </c>
      <c r="AU87" s="168" t="s">
        <v>20</v>
      </c>
      <c r="AV87" s="12" t="s">
        <v>20</v>
      </c>
      <c r="AW87" s="12" t="s">
        <v>35</v>
      </c>
      <c r="AX87" s="12" t="s">
        <v>71</v>
      </c>
      <c r="AY87" s="168" t="s">
        <v>161</v>
      </c>
    </row>
    <row r="88" spans="2:65" s="12" customFormat="1" ht="27" x14ac:dyDescent="0.3">
      <c r="B88" s="164"/>
      <c r="D88" s="165" t="s">
        <v>170</v>
      </c>
      <c r="E88" s="166" t="s">
        <v>3</v>
      </c>
      <c r="F88" s="167" t="s">
        <v>1146</v>
      </c>
      <c r="H88" s="168" t="s">
        <v>3</v>
      </c>
      <c r="L88" s="164"/>
      <c r="M88" s="169"/>
      <c r="N88" s="170"/>
      <c r="O88" s="170"/>
      <c r="P88" s="170"/>
      <c r="Q88" s="170"/>
      <c r="R88" s="170"/>
      <c r="S88" s="170"/>
      <c r="T88" s="171"/>
      <c r="AT88" s="168" t="s">
        <v>170</v>
      </c>
      <c r="AU88" s="168" t="s">
        <v>20</v>
      </c>
      <c r="AV88" s="12" t="s">
        <v>20</v>
      </c>
      <c r="AW88" s="12" t="s">
        <v>35</v>
      </c>
      <c r="AX88" s="12" t="s">
        <v>71</v>
      </c>
      <c r="AY88" s="168" t="s">
        <v>161</v>
      </c>
    </row>
    <row r="89" spans="2:65" s="12" customFormat="1" ht="27" x14ac:dyDescent="0.3">
      <c r="B89" s="164"/>
      <c r="D89" s="165" t="s">
        <v>170</v>
      </c>
      <c r="E89" s="166" t="s">
        <v>3</v>
      </c>
      <c r="F89" s="167" t="s">
        <v>1147</v>
      </c>
      <c r="H89" s="168" t="s">
        <v>3</v>
      </c>
      <c r="L89" s="164"/>
      <c r="M89" s="169"/>
      <c r="N89" s="170"/>
      <c r="O89" s="170"/>
      <c r="P89" s="170"/>
      <c r="Q89" s="170"/>
      <c r="R89" s="170"/>
      <c r="S89" s="170"/>
      <c r="T89" s="171"/>
      <c r="AT89" s="168" t="s">
        <v>170</v>
      </c>
      <c r="AU89" s="168" t="s">
        <v>20</v>
      </c>
      <c r="AV89" s="12" t="s">
        <v>20</v>
      </c>
      <c r="AW89" s="12" t="s">
        <v>35</v>
      </c>
      <c r="AX89" s="12" t="s">
        <v>71</v>
      </c>
      <c r="AY89" s="168" t="s">
        <v>161</v>
      </c>
    </row>
    <row r="90" spans="2:65" s="12" customFormat="1" ht="27" x14ac:dyDescent="0.3">
      <c r="B90" s="164"/>
      <c r="D90" s="165" t="s">
        <v>170</v>
      </c>
      <c r="E90" s="166" t="s">
        <v>3</v>
      </c>
      <c r="F90" s="167" t="s">
        <v>1148</v>
      </c>
      <c r="H90" s="168" t="s">
        <v>3</v>
      </c>
      <c r="L90" s="164"/>
      <c r="M90" s="169"/>
      <c r="N90" s="170"/>
      <c r="O90" s="170"/>
      <c r="P90" s="170"/>
      <c r="Q90" s="170"/>
      <c r="R90" s="170"/>
      <c r="S90" s="170"/>
      <c r="T90" s="171"/>
      <c r="AT90" s="168" t="s">
        <v>170</v>
      </c>
      <c r="AU90" s="168" t="s">
        <v>20</v>
      </c>
      <c r="AV90" s="12" t="s">
        <v>20</v>
      </c>
      <c r="AW90" s="12" t="s">
        <v>35</v>
      </c>
      <c r="AX90" s="12" t="s">
        <v>71</v>
      </c>
      <c r="AY90" s="168" t="s">
        <v>161</v>
      </c>
    </row>
    <row r="91" spans="2:65" s="12" customFormat="1" x14ac:dyDescent="0.3">
      <c r="B91" s="164"/>
      <c r="D91" s="165" t="s">
        <v>170</v>
      </c>
      <c r="E91" s="166" t="s">
        <v>3</v>
      </c>
      <c r="F91" s="167" t="s">
        <v>178</v>
      </c>
      <c r="H91" s="168" t="s">
        <v>3</v>
      </c>
      <c r="L91" s="164"/>
      <c r="M91" s="169"/>
      <c r="N91" s="170"/>
      <c r="O91" s="170"/>
      <c r="P91" s="170"/>
      <c r="Q91" s="170"/>
      <c r="R91" s="170"/>
      <c r="S91" s="170"/>
      <c r="T91" s="171"/>
      <c r="AT91" s="168" t="s">
        <v>170</v>
      </c>
      <c r="AU91" s="168" t="s">
        <v>20</v>
      </c>
      <c r="AV91" s="12" t="s">
        <v>20</v>
      </c>
      <c r="AW91" s="12" t="s">
        <v>35</v>
      </c>
      <c r="AX91" s="12" t="s">
        <v>71</v>
      </c>
      <c r="AY91" s="168" t="s">
        <v>161</v>
      </c>
    </row>
    <row r="92" spans="2:65" s="12" customFormat="1" x14ac:dyDescent="0.3">
      <c r="B92" s="164"/>
      <c r="D92" s="165" t="s">
        <v>170</v>
      </c>
      <c r="E92" s="166" t="s">
        <v>3</v>
      </c>
      <c r="F92" s="167" t="s">
        <v>1149</v>
      </c>
      <c r="H92" s="168" t="s">
        <v>3</v>
      </c>
      <c r="L92" s="164"/>
      <c r="M92" s="169"/>
      <c r="N92" s="170"/>
      <c r="O92" s="170"/>
      <c r="P92" s="170"/>
      <c r="Q92" s="170"/>
      <c r="R92" s="170"/>
      <c r="S92" s="170"/>
      <c r="T92" s="171"/>
      <c r="AT92" s="168" t="s">
        <v>170</v>
      </c>
      <c r="AU92" s="168" t="s">
        <v>20</v>
      </c>
      <c r="AV92" s="12" t="s">
        <v>20</v>
      </c>
      <c r="AW92" s="12" t="s">
        <v>35</v>
      </c>
      <c r="AX92" s="12" t="s">
        <v>71</v>
      </c>
      <c r="AY92" s="168" t="s">
        <v>161</v>
      </c>
    </row>
    <row r="93" spans="2:65" s="13" customFormat="1" x14ac:dyDescent="0.3">
      <c r="B93" s="172"/>
      <c r="D93" s="173" t="s">
        <v>170</v>
      </c>
      <c r="E93" s="174" t="s">
        <v>3</v>
      </c>
      <c r="F93" s="175" t="s">
        <v>20</v>
      </c>
      <c r="H93" s="176">
        <v>1</v>
      </c>
      <c r="L93" s="172"/>
      <c r="M93" s="177"/>
      <c r="N93" s="178"/>
      <c r="O93" s="178"/>
      <c r="P93" s="178"/>
      <c r="Q93" s="178"/>
      <c r="R93" s="178"/>
      <c r="S93" s="178"/>
      <c r="T93" s="179"/>
      <c r="AT93" s="180" t="s">
        <v>170</v>
      </c>
      <c r="AU93" s="180" t="s">
        <v>20</v>
      </c>
      <c r="AV93" s="13" t="s">
        <v>79</v>
      </c>
      <c r="AW93" s="13" t="s">
        <v>35</v>
      </c>
      <c r="AX93" s="13" t="s">
        <v>20</v>
      </c>
      <c r="AY93" s="180" t="s">
        <v>161</v>
      </c>
    </row>
    <row r="94" spans="2:65" s="1" customFormat="1" ht="44.25" customHeight="1" x14ac:dyDescent="0.3">
      <c r="B94" s="152"/>
      <c r="C94" s="153" t="s">
        <v>79</v>
      </c>
      <c r="D94" s="153" t="s">
        <v>163</v>
      </c>
      <c r="E94" s="154" t="s">
        <v>1150</v>
      </c>
      <c r="F94" s="155" t="s">
        <v>1151</v>
      </c>
      <c r="G94" s="156" t="s">
        <v>274</v>
      </c>
      <c r="H94" s="157">
        <v>1</v>
      </c>
      <c r="I94" s="158"/>
      <c r="J94" s="158">
        <f>ROUND(I94*H94,2)</f>
        <v>0</v>
      </c>
      <c r="K94" s="155" t="s">
        <v>266</v>
      </c>
      <c r="L94" s="32"/>
      <c r="M94" s="159" t="s">
        <v>3</v>
      </c>
      <c r="N94" s="160" t="s">
        <v>42</v>
      </c>
      <c r="O94" s="161">
        <v>0</v>
      </c>
      <c r="P94" s="161">
        <f>O94*H94</f>
        <v>0</v>
      </c>
      <c r="Q94" s="161">
        <v>0</v>
      </c>
      <c r="R94" s="161">
        <f>Q94*H94</f>
        <v>0</v>
      </c>
      <c r="S94" s="161">
        <v>0</v>
      </c>
      <c r="T94" s="162">
        <f>S94*H94</f>
        <v>0</v>
      </c>
      <c r="AR94" s="18" t="s">
        <v>168</v>
      </c>
      <c r="AT94" s="18" t="s">
        <v>163</v>
      </c>
      <c r="AU94" s="18" t="s">
        <v>20</v>
      </c>
      <c r="AY94" s="18" t="s">
        <v>161</v>
      </c>
      <c r="BE94" s="163">
        <f>IF(N94="základní",J94,0)</f>
        <v>0</v>
      </c>
      <c r="BF94" s="163">
        <f>IF(N94="snížená",J94,0)</f>
        <v>0</v>
      </c>
      <c r="BG94" s="163">
        <f>IF(N94="zákl. přenesená",J94,0)</f>
        <v>0</v>
      </c>
      <c r="BH94" s="163">
        <f>IF(N94="sníž. přenesená",J94,0)</f>
        <v>0</v>
      </c>
      <c r="BI94" s="163">
        <f>IF(N94="nulová",J94,0)</f>
        <v>0</v>
      </c>
      <c r="BJ94" s="18" t="s">
        <v>20</v>
      </c>
      <c r="BK94" s="163">
        <f>ROUND(I94*H94,2)</f>
        <v>0</v>
      </c>
      <c r="BL94" s="18" t="s">
        <v>168</v>
      </c>
      <c r="BM94" s="18" t="s">
        <v>79</v>
      </c>
    </row>
    <row r="95" spans="2:65" s="12" customFormat="1" x14ac:dyDescent="0.3">
      <c r="B95" s="164"/>
      <c r="D95" s="165" t="s">
        <v>170</v>
      </c>
      <c r="E95" s="166" t="s">
        <v>3</v>
      </c>
      <c r="F95" s="167" t="s">
        <v>1152</v>
      </c>
      <c r="H95" s="168" t="s">
        <v>3</v>
      </c>
      <c r="L95" s="164"/>
      <c r="M95" s="169"/>
      <c r="N95" s="170"/>
      <c r="O95" s="170"/>
      <c r="P95" s="170"/>
      <c r="Q95" s="170"/>
      <c r="R95" s="170"/>
      <c r="S95" s="170"/>
      <c r="T95" s="171"/>
      <c r="AT95" s="168" t="s">
        <v>170</v>
      </c>
      <c r="AU95" s="168" t="s">
        <v>20</v>
      </c>
      <c r="AV95" s="12" t="s">
        <v>20</v>
      </c>
      <c r="AW95" s="12" t="s">
        <v>35</v>
      </c>
      <c r="AX95" s="12" t="s">
        <v>71</v>
      </c>
      <c r="AY95" s="168" t="s">
        <v>161</v>
      </c>
    </row>
    <row r="96" spans="2:65" s="13" customFormat="1" x14ac:dyDescent="0.3">
      <c r="B96" s="172"/>
      <c r="D96" s="173" t="s">
        <v>170</v>
      </c>
      <c r="E96" s="174" t="s">
        <v>3</v>
      </c>
      <c r="F96" s="175" t="s">
        <v>20</v>
      </c>
      <c r="H96" s="176">
        <v>1</v>
      </c>
      <c r="L96" s="172"/>
      <c r="M96" s="177"/>
      <c r="N96" s="178"/>
      <c r="O96" s="178"/>
      <c r="P96" s="178"/>
      <c r="Q96" s="178"/>
      <c r="R96" s="178"/>
      <c r="S96" s="178"/>
      <c r="T96" s="179"/>
      <c r="AT96" s="180" t="s">
        <v>170</v>
      </c>
      <c r="AU96" s="180" t="s">
        <v>20</v>
      </c>
      <c r="AV96" s="13" t="s">
        <v>79</v>
      </c>
      <c r="AW96" s="13" t="s">
        <v>35</v>
      </c>
      <c r="AX96" s="13" t="s">
        <v>20</v>
      </c>
      <c r="AY96" s="180" t="s">
        <v>161</v>
      </c>
    </row>
    <row r="97" spans="2:65" s="1" customFormat="1" ht="31.5" customHeight="1" x14ac:dyDescent="0.3">
      <c r="B97" s="152"/>
      <c r="C97" s="153" t="s">
        <v>181</v>
      </c>
      <c r="D97" s="153" t="s">
        <v>163</v>
      </c>
      <c r="E97" s="154" t="s">
        <v>1153</v>
      </c>
      <c r="F97" s="155" t="s">
        <v>1154</v>
      </c>
      <c r="G97" s="156" t="s">
        <v>274</v>
      </c>
      <c r="H97" s="157">
        <v>4</v>
      </c>
      <c r="I97" s="158"/>
      <c r="J97" s="158">
        <f>ROUND(I97*H97,2)</f>
        <v>0</v>
      </c>
      <c r="K97" s="155" t="s">
        <v>266</v>
      </c>
      <c r="L97" s="32"/>
      <c r="M97" s="159" t="s">
        <v>3</v>
      </c>
      <c r="N97" s="160" t="s">
        <v>42</v>
      </c>
      <c r="O97" s="161">
        <v>0</v>
      </c>
      <c r="P97" s="161">
        <f>O97*H97</f>
        <v>0</v>
      </c>
      <c r="Q97" s="161">
        <v>0</v>
      </c>
      <c r="R97" s="161">
        <f>Q97*H97</f>
        <v>0</v>
      </c>
      <c r="S97" s="161">
        <v>0</v>
      </c>
      <c r="T97" s="162">
        <f>S97*H97</f>
        <v>0</v>
      </c>
      <c r="AR97" s="18" t="s">
        <v>168</v>
      </c>
      <c r="AT97" s="18" t="s">
        <v>163</v>
      </c>
      <c r="AU97" s="18" t="s">
        <v>20</v>
      </c>
      <c r="AY97" s="18" t="s">
        <v>161</v>
      </c>
      <c r="BE97" s="163">
        <f>IF(N97="základní",J97,0)</f>
        <v>0</v>
      </c>
      <c r="BF97" s="163">
        <f>IF(N97="snížená",J97,0)</f>
        <v>0</v>
      </c>
      <c r="BG97" s="163">
        <f>IF(N97="zákl. přenesená",J97,0)</f>
        <v>0</v>
      </c>
      <c r="BH97" s="163">
        <f>IF(N97="sníž. přenesená",J97,0)</f>
        <v>0</v>
      </c>
      <c r="BI97" s="163">
        <f>IF(N97="nulová",J97,0)</f>
        <v>0</v>
      </c>
      <c r="BJ97" s="18" t="s">
        <v>20</v>
      </c>
      <c r="BK97" s="163">
        <f>ROUND(I97*H97,2)</f>
        <v>0</v>
      </c>
      <c r="BL97" s="18" t="s">
        <v>168</v>
      </c>
      <c r="BM97" s="18" t="s">
        <v>181</v>
      </c>
    </row>
    <row r="98" spans="2:65" s="12" customFormat="1" x14ac:dyDescent="0.3">
      <c r="B98" s="164"/>
      <c r="D98" s="165" t="s">
        <v>170</v>
      </c>
      <c r="E98" s="166" t="s">
        <v>3</v>
      </c>
      <c r="F98" s="167" t="s">
        <v>1155</v>
      </c>
      <c r="H98" s="168" t="s">
        <v>3</v>
      </c>
      <c r="L98" s="164"/>
      <c r="M98" s="169"/>
      <c r="N98" s="170"/>
      <c r="O98" s="170"/>
      <c r="P98" s="170"/>
      <c r="Q98" s="170"/>
      <c r="R98" s="170"/>
      <c r="S98" s="170"/>
      <c r="T98" s="171"/>
      <c r="AT98" s="168" t="s">
        <v>170</v>
      </c>
      <c r="AU98" s="168" t="s">
        <v>20</v>
      </c>
      <c r="AV98" s="12" t="s">
        <v>20</v>
      </c>
      <c r="AW98" s="12" t="s">
        <v>35</v>
      </c>
      <c r="AX98" s="12" t="s">
        <v>71</v>
      </c>
      <c r="AY98" s="168" t="s">
        <v>161</v>
      </c>
    </row>
    <row r="99" spans="2:65" s="13" customFormat="1" x14ac:dyDescent="0.3">
      <c r="B99" s="172"/>
      <c r="D99" s="173" t="s">
        <v>170</v>
      </c>
      <c r="E99" s="174" t="s">
        <v>3</v>
      </c>
      <c r="F99" s="175" t="s">
        <v>168</v>
      </c>
      <c r="H99" s="176">
        <v>4</v>
      </c>
      <c r="L99" s="172"/>
      <c r="M99" s="177"/>
      <c r="N99" s="178"/>
      <c r="O99" s="178"/>
      <c r="P99" s="178"/>
      <c r="Q99" s="178"/>
      <c r="R99" s="178"/>
      <c r="S99" s="178"/>
      <c r="T99" s="179"/>
      <c r="AT99" s="180" t="s">
        <v>170</v>
      </c>
      <c r="AU99" s="180" t="s">
        <v>20</v>
      </c>
      <c r="AV99" s="13" t="s">
        <v>79</v>
      </c>
      <c r="AW99" s="13" t="s">
        <v>35</v>
      </c>
      <c r="AX99" s="13" t="s">
        <v>20</v>
      </c>
      <c r="AY99" s="180" t="s">
        <v>161</v>
      </c>
    </row>
    <row r="100" spans="2:65" s="1" customFormat="1" ht="22.5" customHeight="1" x14ac:dyDescent="0.3">
      <c r="B100" s="152"/>
      <c r="C100" s="153" t="s">
        <v>168</v>
      </c>
      <c r="D100" s="153" t="s">
        <v>163</v>
      </c>
      <c r="E100" s="154" t="s">
        <v>1156</v>
      </c>
      <c r="F100" s="155" t="s">
        <v>1157</v>
      </c>
      <c r="G100" s="156" t="s">
        <v>274</v>
      </c>
      <c r="H100" s="157">
        <v>1</v>
      </c>
      <c r="I100" s="158"/>
      <c r="J100" s="158">
        <f>ROUND(I100*H100,2)</f>
        <v>0</v>
      </c>
      <c r="K100" s="155" t="s">
        <v>266</v>
      </c>
      <c r="L100" s="32"/>
      <c r="M100" s="159" t="s">
        <v>3</v>
      </c>
      <c r="N100" s="160" t="s">
        <v>42</v>
      </c>
      <c r="O100" s="161">
        <v>0</v>
      </c>
      <c r="P100" s="161">
        <f>O100*H100</f>
        <v>0</v>
      </c>
      <c r="Q100" s="161">
        <v>0</v>
      </c>
      <c r="R100" s="161">
        <f>Q100*H100</f>
        <v>0</v>
      </c>
      <c r="S100" s="161">
        <v>0</v>
      </c>
      <c r="T100" s="162">
        <f>S100*H100</f>
        <v>0</v>
      </c>
      <c r="AR100" s="18" t="s">
        <v>168</v>
      </c>
      <c r="AT100" s="18" t="s">
        <v>163</v>
      </c>
      <c r="AU100" s="18" t="s">
        <v>20</v>
      </c>
      <c r="AY100" s="18" t="s">
        <v>161</v>
      </c>
      <c r="BE100" s="163">
        <f>IF(N100="základní",J100,0)</f>
        <v>0</v>
      </c>
      <c r="BF100" s="163">
        <f>IF(N100="snížená",J100,0)</f>
        <v>0</v>
      </c>
      <c r="BG100" s="163">
        <f>IF(N100="zákl. přenesená",J100,0)</f>
        <v>0</v>
      </c>
      <c r="BH100" s="163">
        <f>IF(N100="sníž. přenesená",J100,0)</f>
        <v>0</v>
      </c>
      <c r="BI100" s="163">
        <f>IF(N100="nulová",J100,0)</f>
        <v>0</v>
      </c>
      <c r="BJ100" s="18" t="s">
        <v>20</v>
      </c>
      <c r="BK100" s="163">
        <f>ROUND(I100*H100,2)</f>
        <v>0</v>
      </c>
      <c r="BL100" s="18" t="s">
        <v>168</v>
      </c>
      <c r="BM100" s="18" t="s">
        <v>168</v>
      </c>
    </row>
    <row r="101" spans="2:65" s="12" customFormat="1" x14ac:dyDescent="0.3">
      <c r="B101" s="164"/>
      <c r="D101" s="165" t="s">
        <v>170</v>
      </c>
      <c r="E101" s="166" t="s">
        <v>3</v>
      </c>
      <c r="F101" s="167" t="s">
        <v>1158</v>
      </c>
      <c r="H101" s="168" t="s">
        <v>3</v>
      </c>
      <c r="L101" s="164"/>
      <c r="M101" s="169"/>
      <c r="N101" s="170"/>
      <c r="O101" s="170"/>
      <c r="P101" s="170"/>
      <c r="Q101" s="170"/>
      <c r="R101" s="170"/>
      <c r="S101" s="170"/>
      <c r="T101" s="171"/>
      <c r="AT101" s="168" t="s">
        <v>170</v>
      </c>
      <c r="AU101" s="168" t="s">
        <v>20</v>
      </c>
      <c r="AV101" s="12" t="s">
        <v>20</v>
      </c>
      <c r="AW101" s="12" t="s">
        <v>35</v>
      </c>
      <c r="AX101" s="12" t="s">
        <v>71</v>
      </c>
      <c r="AY101" s="168" t="s">
        <v>161</v>
      </c>
    </row>
    <row r="102" spans="2:65" s="13" customFormat="1" x14ac:dyDescent="0.3">
      <c r="B102" s="172"/>
      <c r="D102" s="173" t="s">
        <v>170</v>
      </c>
      <c r="E102" s="174" t="s">
        <v>3</v>
      </c>
      <c r="F102" s="175" t="s">
        <v>20</v>
      </c>
      <c r="H102" s="176">
        <v>1</v>
      </c>
      <c r="L102" s="172"/>
      <c r="M102" s="177"/>
      <c r="N102" s="178"/>
      <c r="O102" s="178"/>
      <c r="P102" s="178"/>
      <c r="Q102" s="178"/>
      <c r="R102" s="178"/>
      <c r="S102" s="178"/>
      <c r="T102" s="179"/>
      <c r="AT102" s="180" t="s">
        <v>170</v>
      </c>
      <c r="AU102" s="180" t="s">
        <v>20</v>
      </c>
      <c r="AV102" s="13" t="s">
        <v>79</v>
      </c>
      <c r="AW102" s="13" t="s">
        <v>35</v>
      </c>
      <c r="AX102" s="13" t="s">
        <v>20</v>
      </c>
      <c r="AY102" s="180" t="s">
        <v>161</v>
      </c>
    </row>
    <row r="103" spans="2:65" s="1" customFormat="1" ht="44.25" customHeight="1" x14ac:dyDescent="0.3">
      <c r="B103" s="152"/>
      <c r="C103" s="153" t="s">
        <v>192</v>
      </c>
      <c r="D103" s="153" t="s">
        <v>163</v>
      </c>
      <c r="E103" s="154" t="s">
        <v>1159</v>
      </c>
      <c r="F103" s="155" t="s">
        <v>1160</v>
      </c>
      <c r="G103" s="156" t="s">
        <v>274</v>
      </c>
      <c r="H103" s="157">
        <v>1</v>
      </c>
      <c r="I103" s="158"/>
      <c r="J103" s="158">
        <f>ROUND(I103*H103,2)</f>
        <v>0</v>
      </c>
      <c r="K103" s="155" t="s">
        <v>266</v>
      </c>
      <c r="L103" s="32"/>
      <c r="M103" s="159" t="s">
        <v>3</v>
      </c>
      <c r="N103" s="160" t="s">
        <v>42</v>
      </c>
      <c r="O103" s="161">
        <v>0</v>
      </c>
      <c r="P103" s="161">
        <f>O103*H103</f>
        <v>0</v>
      </c>
      <c r="Q103" s="161">
        <v>0</v>
      </c>
      <c r="R103" s="161">
        <f>Q103*H103</f>
        <v>0</v>
      </c>
      <c r="S103" s="161">
        <v>0</v>
      </c>
      <c r="T103" s="162">
        <f>S103*H103</f>
        <v>0</v>
      </c>
      <c r="AR103" s="18" t="s">
        <v>168</v>
      </c>
      <c r="AT103" s="18" t="s">
        <v>163</v>
      </c>
      <c r="AU103" s="18" t="s">
        <v>20</v>
      </c>
      <c r="AY103" s="18" t="s">
        <v>161</v>
      </c>
      <c r="BE103" s="163">
        <f>IF(N103="základní",J103,0)</f>
        <v>0</v>
      </c>
      <c r="BF103" s="163">
        <f>IF(N103="snížená",J103,0)</f>
        <v>0</v>
      </c>
      <c r="BG103" s="163">
        <f>IF(N103="zákl. přenesená",J103,0)</f>
        <v>0</v>
      </c>
      <c r="BH103" s="163">
        <f>IF(N103="sníž. přenesená",J103,0)</f>
        <v>0</v>
      </c>
      <c r="BI103" s="163">
        <f>IF(N103="nulová",J103,0)</f>
        <v>0</v>
      </c>
      <c r="BJ103" s="18" t="s">
        <v>20</v>
      </c>
      <c r="BK103" s="163">
        <f>ROUND(I103*H103,2)</f>
        <v>0</v>
      </c>
      <c r="BL103" s="18" t="s">
        <v>168</v>
      </c>
      <c r="BM103" s="18" t="s">
        <v>192</v>
      </c>
    </row>
    <row r="104" spans="2:65" s="12" customFormat="1" x14ac:dyDescent="0.3">
      <c r="B104" s="164"/>
      <c r="D104" s="165" t="s">
        <v>170</v>
      </c>
      <c r="E104" s="166" t="s">
        <v>3</v>
      </c>
      <c r="F104" s="167" t="s">
        <v>1161</v>
      </c>
      <c r="H104" s="168" t="s">
        <v>3</v>
      </c>
      <c r="L104" s="164"/>
      <c r="M104" s="169"/>
      <c r="N104" s="170"/>
      <c r="O104" s="170"/>
      <c r="P104" s="170"/>
      <c r="Q104" s="170"/>
      <c r="R104" s="170"/>
      <c r="S104" s="170"/>
      <c r="T104" s="171"/>
      <c r="AT104" s="168" t="s">
        <v>170</v>
      </c>
      <c r="AU104" s="168" t="s">
        <v>20</v>
      </c>
      <c r="AV104" s="12" t="s">
        <v>20</v>
      </c>
      <c r="AW104" s="12" t="s">
        <v>35</v>
      </c>
      <c r="AX104" s="12" t="s">
        <v>71</v>
      </c>
      <c r="AY104" s="168" t="s">
        <v>161</v>
      </c>
    </row>
    <row r="105" spans="2:65" s="13" customFormat="1" x14ac:dyDescent="0.3">
      <c r="B105" s="172"/>
      <c r="D105" s="173" t="s">
        <v>170</v>
      </c>
      <c r="E105" s="174" t="s">
        <v>3</v>
      </c>
      <c r="F105" s="175" t="s">
        <v>20</v>
      </c>
      <c r="H105" s="176">
        <v>1</v>
      </c>
      <c r="L105" s="172"/>
      <c r="M105" s="177"/>
      <c r="N105" s="178"/>
      <c r="O105" s="178"/>
      <c r="P105" s="178"/>
      <c r="Q105" s="178"/>
      <c r="R105" s="178"/>
      <c r="S105" s="178"/>
      <c r="T105" s="179"/>
      <c r="AT105" s="180" t="s">
        <v>170</v>
      </c>
      <c r="AU105" s="180" t="s">
        <v>20</v>
      </c>
      <c r="AV105" s="13" t="s">
        <v>79</v>
      </c>
      <c r="AW105" s="13" t="s">
        <v>35</v>
      </c>
      <c r="AX105" s="13" t="s">
        <v>20</v>
      </c>
      <c r="AY105" s="180" t="s">
        <v>161</v>
      </c>
    </row>
    <row r="106" spans="2:65" s="1" customFormat="1" ht="44.25" customHeight="1" x14ac:dyDescent="0.3">
      <c r="B106" s="152"/>
      <c r="C106" s="153" t="s">
        <v>197</v>
      </c>
      <c r="D106" s="153" t="s">
        <v>163</v>
      </c>
      <c r="E106" s="154" t="s">
        <v>1162</v>
      </c>
      <c r="F106" s="155" t="s">
        <v>1163</v>
      </c>
      <c r="G106" s="156" t="s">
        <v>274</v>
      </c>
      <c r="H106" s="157">
        <v>1</v>
      </c>
      <c r="I106" s="158"/>
      <c r="J106" s="158">
        <f>ROUND(I106*H106,2)</f>
        <v>0</v>
      </c>
      <c r="K106" s="155" t="s">
        <v>266</v>
      </c>
      <c r="L106" s="32"/>
      <c r="M106" s="159" t="s">
        <v>3</v>
      </c>
      <c r="N106" s="160" t="s">
        <v>42</v>
      </c>
      <c r="O106" s="161">
        <v>0</v>
      </c>
      <c r="P106" s="161">
        <f>O106*H106</f>
        <v>0</v>
      </c>
      <c r="Q106" s="161">
        <v>0</v>
      </c>
      <c r="R106" s="161">
        <f>Q106*H106</f>
        <v>0</v>
      </c>
      <c r="S106" s="161">
        <v>0</v>
      </c>
      <c r="T106" s="162">
        <f>S106*H106</f>
        <v>0</v>
      </c>
      <c r="AR106" s="18" t="s">
        <v>168</v>
      </c>
      <c r="AT106" s="18" t="s">
        <v>163</v>
      </c>
      <c r="AU106" s="18" t="s">
        <v>20</v>
      </c>
      <c r="AY106" s="18" t="s">
        <v>161</v>
      </c>
      <c r="BE106" s="163">
        <f>IF(N106="základní",J106,0)</f>
        <v>0</v>
      </c>
      <c r="BF106" s="163">
        <f>IF(N106="snížená",J106,0)</f>
        <v>0</v>
      </c>
      <c r="BG106" s="163">
        <f>IF(N106="zákl. přenesená",J106,0)</f>
        <v>0</v>
      </c>
      <c r="BH106" s="163">
        <f>IF(N106="sníž. přenesená",J106,0)</f>
        <v>0</v>
      </c>
      <c r="BI106" s="163">
        <f>IF(N106="nulová",J106,0)</f>
        <v>0</v>
      </c>
      <c r="BJ106" s="18" t="s">
        <v>20</v>
      </c>
      <c r="BK106" s="163">
        <f>ROUND(I106*H106,2)</f>
        <v>0</v>
      </c>
      <c r="BL106" s="18" t="s">
        <v>168</v>
      </c>
      <c r="BM106" s="18" t="s">
        <v>197</v>
      </c>
    </row>
    <row r="107" spans="2:65" s="12" customFormat="1" x14ac:dyDescent="0.3">
      <c r="B107" s="164"/>
      <c r="D107" s="165" t="s">
        <v>170</v>
      </c>
      <c r="E107" s="166" t="s">
        <v>3</v>
      </c>
      <c r="F107" s="167" t="s">
        <v>1164</v>
      </c>
      <c r="H107" s="168" t="s">
        <v>3</v>
      </c>
      <c r="L107" s="164"/>
      <c r="M107" s="169"/>
      <c r="N107" s="170"/>
      <c r="O107" s="170"/>
      <c r="P107" s="170"/>
      <c r="Q107" s="170"/>
      <c r="R107" s="170"/>
      <c r="S107" s="170"/>
      <c r="T107" s="171"/>
      <c r="AT107" s="168" t="s">
        <v>170</v>
      </c>
      <c r="AU107" s="168" t="s">
        <v>20</v>
      </c>
      <c r="AV107" s="12" t="s">
        <v>20</v>
      </c>
      <c r="AW107" s="12" t="s">
        <v>35</v>
      </c>
      <c r="AX107" s="12" t="s">
        <v>71</v>
      </c>
      <c r="AY107" s="168" t="s">
        <v>161</v>
      </c>
    </row>
    <row r="108" spans="2:65" s="13" customFormat="1" x14ac:dyDescent="0.3">
      <c r="B108" s="172"/>
      <c r="D108" s="173" t="s">
        <v>170</v>
      </c>
      <c r="E108" s="174" t="s">
        <v>3</v>
      </c>
      <c r="F108" s="175" t="s">
        <v>20</v>
      </c>
      <c r="H108" s="176">
        <v>1</v>
      </c>
      <c r="L108" s="172"/>
      <c r="M108" s="177"/>
      <c r="N108" s="178"/>
      <c r="O108" s="178"/>
      <c r="P108" s="178"/>
      <c r="Q108" s="178"/>
      <c r="R108" s="178"/>
      <c r="S108" s="178"/>
      <c r="T108" s="179"/>
      <c r="AT108" s="180" t="s">
        <v>170</v>
      </c>
      <c r="AU108" s="180" t="s">
        <v>20</v>
      </c>
      <c r="AV108" s="13" t="s">
        <v>79</v>
      </c>
      <c r="AW108" s="13" t="s">
        <v>35</v>
      </c>
      <c r="AX108" s="13" t="s">
        <v>20</v>
      </c>
      <c r="AY108" s="180" t="s">
        <v>161</v>
      </c>
    </row>
    <row r="109" spans="2:65" s="1" customFormat="1" ht="44.25" customHeight="1" x14ac:dyDescent="0.3">
      <c r="B109" s="152"/>
      <c r="C109" s="153" t="s">
        <v>202</v>
      </c>
      <c r="D109" s="153" t="s">
        <v>163</v>
      </c>
      <c r="E109" s="154" t="s">
        <v>1165</v>
      </c>
      <c r="F109" s="155" t="s">
        <v>1166</v>
      </c>
      <c r="G109" s="156" t="s">
        <v>274</v>
      </c>
      <c r="H109" s="157">
        <v>1</v>
      </c>
      <c r="I109" s="158"/>
      <c r="J109" s="158">
        <f>ROUND(I109*H109,2)</f>
        <v>0</v>
      </c>
      <c r="K109" s="155" t="s">
        <v>266</v>
      </c>
      <c r="L109" s="32"/>
      <c r="M109" s="159" t="s">
        <v>3</v>
      </c>
      <c r="N109" s="160" t="s">
        <v>42</v>
      </c>
      <c r="O109" s="161">
        <v>0</v>
      </c>
      <c r="P109" s="161">
        <f>O109*H109</f>
        <v>0</v>
      </c>
      <c r="Q109" s="161">
        <v>0</v>
      </c>
      <c r="R109" s="161">
        <f>Q109*H109</f>
        <v>0</v>
      </c>
      <c r="S109" s="161">
        <v>0</v>
      </c>
      <c r="T109" s="162">
        <f>S109*H109</f>
        <v>0</v>
      </c>
      <c r="AR109" s="18" t="s">
        <v>168</v>
      </c>
      <c r="AT109" s="18" t="s">
        <v>163</v>
      </c>
      <c r="AU109" s="18" t="s">
        <v>20</v>
      </c>
      <c r="AY109" s="18" t="s">
        <v>161</v>
      </c>
      <c r="BE109" s="163">
        <f>IF(N109="základní",J109,0)</f>
        <v>0</v>
      </c>
      <c r="BF109" s="163">
        <f>IF(N109="snížená",J109,0)</f>
        <v>0</v>
      </c>
      <c r="BG109" s="163">
        <f>IF(N109="zákl. přenesená",J109,0)</f>
        <v>0</v>
      </c>
      <c r="BH109" s="163">
        <f>IF(N109="sníž. přenesená",J109,0)</f>
        <v>0</v>
      </c>
      <c r="BI109" s="163">
        <f>IF(N109="nulová",J109,0)</f>
        <v>0</v>
      </c>
      <c r="BJ109" s="18" t="s">
        <v>20</v>
      </c>
      <c r="BK109" s="163">
        <f>ROUND(I109*H109,2)</f>
        <v>0</v>
      </c>
      <c r="BL109" s="18" t="s">
        <v>168</v>
      </c>
      <c r="BM109" s="18" t="s">
        <v>202</v>
      </c>
    </row>
    <row r="110" spans="2:65" s="12" customFormat="1" x14ac:dyDescent="0.3">
      <c r="B110" s="164"/>
      <c r="D110" s="165" t="s">
        <v>170</v>
      </c>
      <c r="E110" s="166" t="s">
        <v>3</v>
      </c>
      <c r="F110" s="167" t="s">
        <v>1167</v>
      </c>
      <c r="H110" s="168" t="s">
        <v>3</v>
      </c>
      <c r="L110" s="164"/>
      <c r="M110" s="169"/>
      <c r="N110" s="170"/>
      <c r="O110" s="170"/>
      <c r="P110" s="170"/>
      <c r="Q110" s="170"/>
      <c r="R110" s="170"/>
      <c r="S110" s="170"/>
      <c r="T110" s="171"/>
      <c r="AT110" s="168" t="s">
        <v>170</v>
      </c>
      <c r="AU110" s="168" t="s">
        <v>20</v>
      </c>
      <c r="AV110" s="12" t="s">
        <v>20</v>
      </c>
      <c r="AW110" s="12" t="s">
        <v>35</v>
      </c>
      <c r="AX110" s="12" t="s">
        <v>71</v>
      </c>
      <c r="AY110" s="168" t="s">
        <v>161</v>
      </c>
    </row>
    <row r="111" spans="2:65" s="13" customFormat="1" x14ac:dyDescent="0.3">
      <c r="B111" s="172"/>
      <c r="D111" s="173" t="s">
        <v>170</v>
      </c>
      <c r="E111" s="174" t="s">
        <v>3</v>
      </c>
      <c r="F111" s="175" t="s">
        <v>20</v>
      </c>
      <c r="H111" s="176">
        <v>1</v>
      </c>
      <c r="L111" s="172"/>
      <c r="M111" s="177"/>
      <c r="N111" s="178"/>
      <c r="O111" s="178"/>
      <c r="P111" s="178"/>
      <c r="Q111" s="178"/>
      <c r="R111" s="178"/>
      <c r="S111" s="178"/>
      <c r="T111" s="179"/>
      <c r="AT111" s="180" t="s">
        <v>170</v>
      </c>
      <c r="AU111" s="180" t="s">
        <v>20</v>
      </c>
      <c r="AV111" s="13" t="s">
        <v>79</v>
      </c>
      <c r="AW111" s="13" t="s">
        <v>35</v>
      </c>
      <c r="AX111" s="13" t="s">
        <v>20</v>
      </c>
      <c r="AY111" s="180" t="s">
        <v>161</v>
      </c>
    </row>
    <row r="112" spans="2:65" s="1" customFormat="1" ht="44.25" customHeight="1" x14ac:dyDescent="0.3">
      <c r="B112" s="152"/>
      <c r="C112" s="153" t="s">
        <v>206</v>
      </c>
      <c r="D112" s="153" t="s">
        <v>163</v>
      </c>
      <c r="E112" s="154" t="s">
        <v>1168</v>
      </c>
      <c r="F112" s="155" t="s">
        <v>1169</v>
      </c>
      <c r="G112" s="156" t="s">
        <v>274</v>
      </c>
      <c r="H112" s="157">
        <v>1</v>
      </c>
      <c r="I112" s="158"/>
      <c r="J112" s="158">
        <f>ROUND(I112*H112,2)</f>
        <v>0</v>
      </c>
      <c r="K112" s="155" t="s">
        <v>266</v>
      </c>
      <c r="L112" s="32"/>
      <c r="M112" s="159" t="s">
        <v>3</v>
      </c>
      <c r="N112" s="160" t="s">
        <v>42</v>
      </c>
      <c r="O112" s="161">
        <v>0</v>
      </c>
      <c r="P112" s="161">
        <f>O112*H112</f>
        <v>0</v>
      </c>
      <c r="Q112" s="161">
        <v>0</v>
      </c>
      <c r="R112" s="161">
        <f>Q112*H112</f>
        <v>0</v>
      </c>
      <c r="S112" s="161">
        <v>0</v>
      </c>
      <c r="T112" s="162">
        <f>S112*H112</f>
        <v>0</v>
      </c>
      <c r="AR112" s="18" t="s">
        <v>168</v>
      </c>
      <c r="AT112" s="18" t="s">
        <v>163</v>
      </c>
      <c r="AU112" s="18" t="s">
        <v>20</v>
      </c>
      <c r="AY112" s="18" t="s">
        <v>161</v>
      </c>
      <c r="BE112" s="163">
        <f>IF(N112="základní",J112,0)</f>
        <v>0</v>
      </c>
      <c r="BF112" s="163">
        <f>IF(N112="snížená",J112,0)</f>
        <v>0</v>
      </c>
      <c r="BG112" s="163">
        <f>IF(N112="zákl. přenesená",J112,0)</f>
        <v>0</v>
      </c>
      <c r="BH112" s="163">
        <f>IF(N112="sníž. přenesená",J112,0)</f>
        <v>0</v>
      </c>
      <c r="BI112" s="163">
        <f>IF(N112="nulová",J112,0)</f>
        <v>0</v>
      </c>
      <c r="BJ112" s="18" t="s">
        <v>20</v>
      </c>
      <c r="BK112" s="163">
        <f>ROUND(I112*H112,2)</f>
        <v>0</v>
      </c>
      <c r="BL112" s="18" t="s">
        <v>168</v>
      </c>
      <c r="BM112" s="18" t="s">
        <v>206</v>
      </c>
    </row>
    <row r="113" spans="2:65" s="12" customFormat="1" x14ac:dyDescent="0.3">
      <c r="B113" s="164"/>
      <c r="D113" s="165" t="s">
        <v>170</v>
      </c>
      <c r="E113" s="166" t="s">
        <v>3</v>
      </c>
      <c r="F113" s="167" t="s">
        <v>1170</v>
      </c>
      <c r="H113" s="168" t="s">
        <v>3</v>
      </c>
      <c r="L113" s="164"/>
      <c r="M113" s="169"/>
      <c r="N113" s="170"/>
      <c r="O113" s="170"/>
      <c r="P113" s="170"/>
      <c r="Q113" s="170"/>
      <c r="R113" s="170"/>
      <c r="S113" s="170"/>
      <c r="T113" s="171"/>
      <c r="AT113" s="168" t="s">
        <v>170</v>
      </c>
      <c r="AU113" s="168" t="s">
        <v>20</v>
      </c>
      <c r="AV113" s="12" t="s">
        <v>20</v>
      </c>
      <c r="AW113" s="12" t="s">
        <v>35</v>
      </c>
      <c r="AX113" s="12" t="s">
        <v>71</v>
      </c>
      <c r="AY113" s="168" t="s">
        <v>161</v>
      </c>
    </row>
    <row r="114" spans="2:65" s="13" customFormat="1" x14ac:dyDescent="0.3">
      <c r="B114" s="172"/>
      <c r="D114" s="173" t="s">
        <v>170</v>
      </c>
      <c r="E114" s="174" t="s">
        <v>3</v>
      </c>
      <c r="F114" s="175" t="s">
        <v>20</v>
      </c>
      <c r="H114" s="176">
        <v>1</v>
      </c>
      <c r="L114" s="172"/>
      <c r="M114" s="177"/>
      <c r="N114" s="178"/>
      <c r="O114" s="178"/>
      <c r="P114" s="178"/>
      <c r="Q114" s="178"/>
      <c r="R114" s="178"/>
      <c r="S114" s="178"/>
      <c r="T114" s="179"/>
      <c r="AT114" s="180" t="s">
        <v>170</v>
      </c>
      <c r="AU114" s="180" t="s">
        <v>20</v>
      </c>
      <c r="AV114" s="13" t="s">
        <v>79</v>
      </c>
      <c r="AW114" s="13" t="s">
        <v>35</v>
      </c>
      <c r="AX114" s="13" t="s">
        <v>20</v>
      </c>
      <c r="AY114" s="180" t="s">
        <v>161</v>
      </c>
    </row>
    <row r="115" spans="2:65" s="1" customFormat="1" ht="31.5" customHeight="1" x14ac:dyDescent="0.3">
      <c r="B115" s="152"/>
      <c r="C115" s="153" t="s">
        <v>212</v>
      </c>
      <c r="D115" s="153" t="s">
        <v>163</v>
      </c>
      <c r="E115" s="154" t="s">
        <v>1171</v>
      </c>
      <c r="F115" s="155" t="s">
        <v>1172</v>
      </c>
      <c r="G115" s="156" t="s">
        <v>274</v>
      </c>
      <c r="H115" s="157">
        <v>2</v>
      </c>
      <c r="I115" s="158"/>
      <c r="J115" s="158">
        <f>ROUND(I115*H115,2)</f>
        <v>0</v>
      </c>
      <c r="K115" s="155" t="s">
        <v>266</v>
      </c>
      <c r="L115" s="32"/>
      <c r="M115" s="159" t="s">
        <v>3</v>
      </c>
      <c r="N115" s="160" t="s">
        <v>42</v>
      </c>
      <c r="O115" s="161">
        <v>0</v>
      </c>
      <c r="P115" s="161">
        <f>O115*H115</f>
        <v>0</v>
      </c>
      <c r="Q115" s="161">
        <v>0</v>
      </c>
      <c r="R115" s="161">
        <f>Q115*H115</f>
        <v>0</v>
      </c>
      <c r="S115" s="161">
        <v>0</v>
      </c>
      <c r="T115" s="162">
        <f>S115*H115</f>
        <v>0</v>
      </c>
      <c r="AR115" s="18" t="s">
        <v>168</v>
      </c>
      <c r="AT115" s="18" t="s">
        <v>163</v>
      </c>
      <c r="AU115" s="18" t="s">
        <v>20</v>
      </c>
      <c r="AY115" s="18" t="s">
        <v>161</v>
      </c>
      <c r="BE115" s="163">
        <f>IF(N115="základní",J115,0)</f>
        <v>0</v>
      </c>
      <c r="BF115" s="163">
        <f>IF(N115="snížená",J115,0)</f>
        <v>0</v>
      </c>
      <c r="BG115" s="163">
        <f>IF(N115="zákl. přenesená",J115,0)</f>
        <v>0</v>
      </c>
      <c r="BH115" s="163">
        <f>IF(N115="sníž. přenesená",J115,0)</f>
        <v>0</v>
      </c>
      <c r="BI115" s="163">
        <f>IF(N115="nulová",J115,0)</f>
        <v>0</v>
      </c>
      <c r="BJ115" s="18" t="s">
        <v>20</v>
      </c>
      <c r="BK115" s="163">
        <f>ROUND(I115*H115,2)</f>
        <v>0</v>
      </c>
      <c r="BL115" s="18" t="s">
        <v>168</v>
      </c>
      <c r="BM115" s="18" t="s">
        <v>212</v>
      </c>
    </row>
    <row r="116" spans="2:65" s="12" customFormat="1" x14ac:dyDescent="0.3">
      <c r="B116" s="164"/>
      <c r="D116" s="165" t="s">
        <v>170</v>
      </c>
      <c r="E116" s="166" t="s">
        <v>3</v>
      </c>
      <c r="F116" s="167" t="s">
        <v>1173</v>
      </c>
      <c r="H116" s="168" t="s">
        <v>3</v>
      </c>
      <c r="L116" s="164"/>
      <c r="M116" s="169"/>
      <c r="N116" s="170"/>
      <c r="O116" s="170"/>
      <c r="P116" s="170"/>
      <c r="Q116" s="170"/>
      <c r="R116" s="170"/>
      <c r="S116" s="170"/>
      <c r="T116" s="171"/>
      <c r="AT116" s="168" t="s">
        <v>170</v>
      </c>
      <c r="AU116" s="168" t="s">
        <v>20</v>
      </c>
      <c r="AV116" s="12" t="s">
        <v>20</v>
      </c>
      <c r="AW116" s="12" t="s">
        <v>35</v>
      </c>
      <c r="AX116" s="12" t="s">
        <v>71</v>
      </c>
      <c r="AY116" s="168" t="s">
        <v>161</v>
      </c>
    </row>
    <row r="117" spans="2:65" s="13" customFormat="1" x14ac:dyDescent="0.3">
      <c r="B117" s="172"/>
      <c r="D117" s="173" t="s">
        <v>170</v>
      </c>
      <c r="E117" s="174" t="s">
        <v>3</v>
      </c>
      <c r="F117" s="175" t="s">
        <v>79</v>
      </c>
      <c r="H117" s="176">
        <v>2</v>
      </c>
      <c r="L117" s="172"/>
      <c r="M117" s="177"/>
      <c r="N117" s="178"/>
      <c r="O117" s="178"/>
      <c r="P117" s="178"/>
      <c r="Q117" s="178"/>
      <c r="R117" s="178"/>
      <c r="S117" s="178"/>
      <c r="T117" s="179"/>
      <c r="AT117" s="180" t="s">
        <v>170</v>
      </c>
      <c r="AU117" s="180" t="s">
        <v>20</v>
      </c>
      <c r="AV117" s="13" t="s">
        <v>79</v>
      </c>
      <c r="AW117" s="13" t="s">
        <v>35</v>
      </c>
      <c r="AX117" s="13" t="s">
        <v>20</v>
      </c>
      <c r="AY117" s="180" t="s">
        <v>161</v>
      </c>
    </row>
    <row r="118" spans="2:65" s="1" customFormat="1" ht="57" customHeight="1" x14ac:dyDescent="0.3">
      <c r="B118" s="152"/>
      <c r="C118" s="153" t="s">
        <v>25</v>
      </c>
      <c r="D118" s="153" t="s">
        <v>163</v>
      </c>
      <c r="E118" s="154" t="s">
        <v>1174</v>
      </c>
      <c r="F118" s="155" t="s">
        <v>1175</v>
      </c>
      <c r="G118" s="156" t="s">
        <v>274</v>
      </c>
      <c r="H118" s="157">
        <v>1</v>
      </c>
      <c r="I118" s="158"/>
      <c r="J118" s="158">
        <f>ROUND(I118*H118,2)</f>
        <v>0</v>
      </c>
      <c r="K118" s="155" t="s">
        <v>266</v>
      </c>
      <c r="L118" s="32"/>
      <c r="M118" s="159" t="s">
        <v>3</v>
      </c>
      <c r="N118" s="160" t="s">
        <v>42</v>
      </c>
      <c r="O118" s="161">
        <v>0</v>
      </c>
      <c r="P118" s="161">
        <f>O118*H118</f>
        <v>0</v>
      </c>
      <c r="Q118" s="161">
        <v>0</v>
      </c>
      <c r="R118" s="161">
        <f>Q118*H118</f>
        <v>0</v>
      </c>
      <c r="S118" s="161">
        <v>0</v>
      </c>
      <c r="T118" s="162">
        <f>S118*H118</f>
        <v>0</v>
      </c>
      <c r="AR118" s="18" t="s">
        <v>168</v>
      </c>
      <c r="AT118" s="18" t="s">
        <v>163</v>
      </c>
      <c r="AU118" s="18" t="s">
        <v>20</v>
      </c>
      <c r="AY118" s="18" t="s">
        <v>161</v>
      </c>
      <c r="BE118" s="163">
        <f>IF(N118="základní",J118,0)</f>
        <v>0</v>
      </c>
      <c r="BF118" s="163">
        <f>IF(N118="snížená",J118,0)</f>
        <v>0</v>
      </c>
      <c r="BG118" s="163">
        <f>IF(N118="zákl. přenesená",J118,0)</f>
        <v>0</v>
      </c>
      <c r="BH118" s="163">
        <f>IF(N118="sníž. přenesená",J118,0)</f>
        <v>0</v>
      </c>
      <c r="BI118" s="163">
        <f>IF(N118="nulová",J118,0)</f>
        <v>0</v>
      </c>
      <c r="BJ118" s="18" t="s">
        <v>20</v>
      </c>
      <c r="BK118" s="163">
        <f>ROUND(I118*H118,2)</f>
        <v>0</v>
      </c>
      <c r="BL118" s="18" t="s">
        <v>168</v>
      </c>
      <c r="BM118" s="18" t="s">
        <v>25</v>
      </c>
    </row>
    <row r="119" spans="2:65" s="12" customFormat="1" ht="27" x14ac:dyDescent="0.3">
      <c r="B119" s="164"/>
      <c r="D119" s="165" t="s">
        <v>170</v>
      </c>
      <c r="E119" s="166" t="s">
        <v>3</v>
      </c>
      <c r="F119" s="167" t="s">
        <v>1176</v>
      </c>
      <c r="H119" s="168" t="s">
        <v>3</v>
      </c>
      <c r="L119" s="164"/>
      <c r="M119" s="169"/>
      <c r="N119" s="170"/>
      <c r="O119" s="170"/>
      <c r="P119" s="170"/>
      <c r="Q119" s="170"/>
      <c r="R119" s="170"/>
      <c r="S119" s="170"/>
      <c r="T119" s="171"/>
      <c r="AT119" s="168" t="s">
        <v>170</v>
      </c>
      <c r="AU119" s="168" t="s">
        <v>20</v>
      </c>
      <c r="AV119" s="12" t="s">
        <v>20</v>
      </c>
      <c r="AW119" s="12" t="s">
        <v>35</v>
      </c>
      <c r="AX119" s="12" t="s">
        <v>71</v>
      </c>
      <c r="AY119" s="168" t="s">
        <v>161</v>
      </c>
    </row>
    <row r="120" spans="2:65" s="12" customFormat="1" x14ac:dyDescent="0.3">
      <c r="B120" s="164"/>
      <c r="D120" s="165" t="s">
        <v>170</v>
      </c>
      <c r="E120" s="166" t="s">
        <v>3</v>
      </c>
      <c r="F120" s="167" t="s">
        <v>1177</v>
      </c>
      <c r="H120" s="168" t="s">
        <v>3</v>
      </c>
      <c r="L120" s="164"/>
      <c r="M120" s="169"/>
      <c r="N120" s="170"/>
      <c r="O120" s="170"/>
      <c r="P120" s="170"/>
      <c r="Q120" s="170"/>
      <c r="R120" s="170"/>
      <c r="S120" s="170"/>
      <c r="T120" s="171"/>
      <c r="AT120" s="168" t="s">
        <v>170</v>
      </c>
      <c r="AU120" s="168" t="s">
        <v>20</v>
      </c>
      <c r="AV120" s="12" t="s">
        <v>20</v>
      </c>
      <c r="AW120" s="12" t="s">
        <v>35</v>
      </c>
      <c r="AX120" s="12" t="s">
        <v>71</v>
      </c>
      <c r="AY120" s="168" t="s">
        <v>161</v>
      </c>
    </row>
    <row r="121" spans="2:65" s="12" customFormat="1" x14ac:dyDescent="0.3">
      <c r="B121" s="164"/>
      <c r="D121" s="165" t="s">
        <v>170</v>
      </c>
      <c r="E121" s="166" t="s">
        <v>3</v>
      </c>
      <c r="F121" s="167" t="s">
        <v>178</v>
      </c>
      <c r="H121" s="168" t="s">
        <v>3</v>
      </c>
      <c r="L121" s="164"/>
      <c r="M121" s="169"/>
      <c r="N121" s="170"/>
      <c r="O121" s="170"/>
      <c r="P121" s="170"/>
      <c r="Q121" s="170"/>
      <c r="R121" s="170"/>
      <c r="S121" s="170"/>
      <c r="T121" s="171"/>
      <c r="AT121" s="168" t="s">
        <v>170</v>
      </c>
      <c r="AU121" s="168" t="s">
        <v>20</v>
      </c>
      <c r="AV121" s="12" t="s">
        <v>20</v>
      </c>
      <c r="AW121" s="12" t="s">
        <v>35</v>
      </c>
      <c r="AX121" s="12" t="s">
        <v>71</v>
      </c>
      <c r="AY121" s="168" t="s">
        <v>161</v>
      </c>
    </row>
    <row r="122" spans="2:65" s="12" customFormat="1" x14ac:dyDescent="0.3">
      <c r="B122" s="164"/>
      <c r="D122" s="165" t="s">
        <v>170</v>
      </c>
      <c r="E122" s="166" t="s">
        <v>3</v>
      </c>
      <c r="F122" s="167" t="s">
        <v>1178</v>
      </c>
      <c r="H122" s="168" t="s">
        <v>3</v>
      </c>
      <c r="L122" s="164"/>
      <c r="M122" s="169"/>
      <c r="N122" s="170"/>
      <c r="O122" s="170"/>
      <c r="P122" s="170"/>
      <c r="Q122" s="170"/>
      <c r="R122" s="170"/>
      <c r="S122" s="170"/>
      <c r="T122" s="171"/>
      <c r="AT122" s="168" t="s">
        <v>170</v>
      </c>
      <c r="AU122" s="168" t="s">
        <v>20</v>
      </c>
      <c r="AV122" s="12" t="s">
        <v>20</v>
      </c>
      <c r="AW122" s="12" t="s">
        <v>35</v>
      </c>
      <c r="AX122" s="12" t="s">
        <v>71</v>
      </c>
      <c r="AY122" s="168" t="s">
        <v>161</v>
      </c>
    </row>
    <row r="123" spans="2:65" s="13" customFormat="1" x14ac:dyDescent="0.3">
      <c r="B123" s="172"/>
      <c r="D123" s="173" t="s">
        <v>170</v>
      </c>
      <c r="E123" s="174" t="s">
        <v>3</v>
      </c>
      <c r="F123" s="175" t="s">
        <v>20</v>
      </c>
      <c r="H123" s="176">
        <v>1</v>
      </c>
      <c r="L123" s="172"/>
      <c r="M123" s="177"/>
      <c r="N123" s="178"/>
      <c r="O123" s="178"/>
      <c r="P123" s="178"/>
      <c r="Q123" s="178"/>
      <c r="R123" s="178"/>
      <c r="S123" s="178"/>
      <c r="T123" s="179"/>
      <c r="AT123" s="180" t="s">
        <v>170</v>
      </c>
      <c r="AU123" s="180" t="s">
        <v>20</v>
      </c>
      <c r="AV123" s="13" t="s">
        <v>79</v>
      </c>
      <c r="AW123" s="13" t="s">
        <v>35</v>
      </c>
      <c r="AX123" s="13" t="s">
        <v>20</v>
      </c>
      <c r="AY123" s="180" t="s">
        <v>161</v>
      </c>
    </row>
    <row r="124" spans="2:65" s="1" customFormat="1" ht="57" customHeight="1" x14ac:dyDescent="0.3">
      <c r="B124" s="152"/>
      <c r="C124" s="153" t="s">
        <v>227</v>
      </c>
      <c r="D124" s="153" t="s">
        <v>163</v>
      </c>
      <c r="E124" s="154" t="s">
        <v>1179</v>
      </c>
      <c r="F124" s="155" t="s">
        <v>1180</v>
      </c>
      <c r="G124" s="156" t="s">
        <v>274</v>
      </c>
      <c r="H124" s="157">
        <v>3</v>
      </c>
      <c r="I124" s="158"/>
      <c r="J124" s="158">
        <f>ROUND(I124*H124,2)</f>
        <v>0</v>
      </c>
      <c r="K124" s="155" t="s">
        <v>266</v>
      </c>
      <c r="L124" s="32"/>
      <c r="M124" s="159" t="s">
        <v>3</v>
      </c>
      <c r="N124" s="160" t="s">
        <v>42</v>
      </c>
      <c r="O124" s="161">
        <v>0</v>
      </c>
      <c r="P124" s="161">
        <f>O124*H124</f>
        <v>0</v>
      </c>
      <c r="Q124" s="161">
        <v>0</v>
      </c>
      <c r="R124" s="161">
        <f>Q124*H124</f>
        <v>0</v>
      </c>
      <c r="S124" s="161">
        <v>0</v>
      </c>
      <c r="T124" s="162">
        <f>S124*H124</f>
        <v>0</v>
      </c>
      <c r="AR124" s="18" t="s">
        <v>168</v>
      </c>
      <c r="AT124" s="18" t="s">
        <v>163</v>
      </c>
      <c r="AU124" s="18" t="s">
        <v>20</v>
      </c>
      <c r="AY124" s="18" t="s">
        <v>161</v>
      </c>
      <c r="BE124" s="163">
        <f>IF(N124="základní",J124,0)</f>
        <v>0</v>
      </c>
      <c r="BF124" s="163">
        <f>IF(N124="snížená",J124,0)</f>
        <v>0</v>
      </c>
      <c r="BG124" s="163">
        <f>IF(N124="zákl. přenesená",J124,0)</f>
        <v>0</v>
      </c>
      <c r="BH124" s="163">
        <f>IF(N124="sníž. přenesená",J124,0)</f>
        <v>0</v>
      </c>
      <c r="BI124" s="163">
        <f>IF(N124="nulová",J124,0)</f>
        <v>0</v>
      </c>
      <c r="BJ124" s="18" t="s">
        <v>20</v>
      </c>
      <c r="BK124" s="163">
        <f>ROUND(I124*H124,2)</f>
        <v>0</v>
      </c>
      <c r="BL124" s="18" t="s">
        <v>168</v>
      </c>
      <c r="BM124" s="18" t="s">
        <v>227</v>
      </c>
    </row>
    <row r="125" spans="2:65" s="12" customFormat="1" x14ac:dyDescent="0.3">
      <c r="B125" s="164"/>
      <c r="D125" s="165" t="s">
        <v>170</v>
      </c>
      <c r="E125" s="166" t="s">
        <v>3</v>
      </c>
      <c r="F125" s="167" t="s">
        <v>1181</v>
      </c>
      <c r="H125" s="168" t="s">
        <v>3</v>
      </c>
      <c r="L125" s="164"/>
      <c r="M125" s="169"/>
      <c r="N125" s="170"/>
      <c r="O125" s="170"/>
      <c r="P125" s="170"/>
      <c r="Q125" s="170"/>
      <c r="R125" s="170"/>
      <c r="S125" s="170"/>
      <c r="T125" s="171"/>
      <c r="AT125" s="168" t="s">
        <v>170</v>
      </c>
      <c r="AU125" s="168" t="s">
        <v>20</v>
      </c>
      <c r="AV125" s="12" t="s">
        <v>20</v>
      </c>
      <c r="AW125" s="12" t="s">
        <v>35</v>
      </c>
      <c r="AX125" s="12" t="s">
        <v>71</v>
      </c>
      <c r="AY125" s="168" t="s">
        <v>161</v>
      </c>
    </row>
    <row r="126" spans="2:65" s="12" customFormat="1" x14ac:dyDescent="0.3">
      <c r="B126" s="164"/>
      <c r="D126" s="165" t="s">
        <v>170</v>
      </c>
      <c r="E126" s="166" t="s">
        <v>3</v>
      </c>
      <c r="F126" s="167" t="s">
        <v>178</v>
      </c>
      <c r="H126" s="168" t="s">
        <v>3</v>
      </c>
      <c r="L126" s="164"/>
      <c r="M126" s="169"/>
      <c r="N126" s="170"/>
      <c r="O126" s="170"/>
      <c r="P126" s="170"/>
      <c r="Q126" s="170"/>
      <c r="R126" s="170"/>
      <c r="S126" s="170"/>
      <c r="T126" s="171"/>
      <c r="AT126" s="168" t="s">
        <v>170</v>
      </c>
      <c r="AU126" s="168" t="s">
        <v>20</v>
      </c>
      <c r="AV126" s="12" t="s">
        <v>20</v>
      </c>
      <c r="AW126" s="12" t="s">
        <v>35</v>
      </c>
      <c r="AX126" s="12" t="s">
        <v>71</v>
      </c>
      <c r="AY126" s="168" t="s">
        <v>161</v>
      </c>
    </row>
    <row r="127" spans="2:65" s="12" customFormat="1" x14ac:dyDescent="0.3">
      <c r="B127" s="164"/>
      <c r="D127" s="165" t="s">
        <v>170</v>
      </c>
      <c r="E127" s="166" t="s">
        <v>3</v>
      </c>
      <c r="F127" s="167" t="s">
        <v>1182</v>
      </c>
      <c r="H127" s="168" t="s">
        <v>3</v>
      </c>
      <c r="L127" s="164"/>
      <c r="M127" s="169"/>
      <c r="N127" s="170"/>
      <c r="O127" s="170"/>
      <c r="P127" s="170"/>
      <c r="Q127" s="170"/>
      <c r="R127" s="170"/>
      <c r="S127" s="170"/>
      <c r="T127" s="171"/>
      <c r="AT127" s="168" t="s">
        <v>170</v>
      </c>
      <c r="AU127" s="168" t="s">
        <v>20</v>
      </c>
      <c r="AV127" s="12" t="s">
        <v>20</v>
      </c>
      <c r="AW127" s="12" t="s">
        <v>35</v>
      </c>
      <c r="AX127" s="12" t="s">
        <v>71</v>
      </c>
      <c r="AY127" s="168" t="s">
        <v>161</v>
      </c>
    </row>
    <row r="128" spans="2:65" s="13" customFormat="1" x14ac:dyDescent="0.3">
      <c r="B128" s="172"/>
      <c r="D128" s="173" t="s">
        <v>170</v>
      </c>
      <c r="E128" s="174" t="s">
        <v>3</v>
      </c>
      <c r="F128" s="175" t="s">
        <v>181</v>
      </c>
      <c r="H128" s="176">
        <v>3</v>
      </c>
      <c r="L128" s="172"/>
      <c r="M128" s="177"/>
      <c r="N128" s="178"/>
      <c r="O128" s="178"/>
      <c r="P128" s="178"/>
      <c r="Q128" s="178"/>
      <c r="R128" s="178"/>
      <c r="S128" s="178"/>
      <c r="T128" s="179"/>
      <c r="AT128" s="180" t="s">
        <v>170</v>
      </c>
      <c r="AU128" s="180" t="s">
        <v>20</v>
      </c>
      <c r="AV128" s="13" t="s">
        <v>79</v>
      </c>
      <c r="AW128" s="13" t="s">
        <v>35</v>
      </c>
      <c r="AX128" s="13" t="s">
        <v>20</v>
      </c>
      <c r="AY128" s="180" t="s">
        <v>161</v>
      </c>
    </row>
    <row r="129" spans="2:65" s="1" customFormat="1" ht="44.25" customHeight="1" x14ac:dyDescent="0.3">
      <c r="B129" s="152"/>
      <c r="C129" s="153" t="s">
        <v>234</v>
      </c>
      <c r="D129" s="153" t="s">
        <v>163</v>
      </c>
      <c r="E129" s="154" t="s">
        <v>1183</v>
      </c>
      <c r="F129" s="155" t="s">
        <v>1184</v>
      </c>
      <c r="G129" s="156" t="s">
        <v>274</v>
      </c>
      <c r="H129" s="157">
        <v>1</v>
      </c>
      <c r="I129" s="158"/>
      <c r="J129" s="158">
        <f>ROUND(I129*H129,2)</f>
        <v>0</v>
      </c>
      <c r="K129" s="155" t="s">
        <v>266</v>
      </c>
      <c r="L129" s="32"/>
      <c r="M129" s="159" t="s">
        <v>3</v>
      </c>
      <c r="N129" s="160" t="s">
        <v>42</v>
      </c>
      <c r="O129" s="161">
        <v>0</v>
      </c>
      <c r="P129" s="161">
        <f>O129*H129</f>
        <v>0</v>
      </c>
      <c r="Q129" s="161">
        <v>0</v>
      </c>
      <c r="R129" s="161">
        <f>Q129*H129</f>
        <v>0</v>
      </c>
      <c r="S129" s="161">
        <v>0</v>
      </c>
      <c r="T129" s="162">
        <f>S129*H129</f>
        <v>0</v>
      </c>
      <c r="AR129" s="18" t="s">
        <v>168</v>
      </c>
      <c r="AT129" s="18" t="s">
        <v>163</v>
      </c>
      <c r="AU129" s="18" t="s">
        <v>20</v>
      </c>
      <c r="AY129" s="18" t="s">
        <v>161</v>
      </c>
      <c r="BE129" s="163">
        <f>IF(N129="základní",J129,0)</f>
        <v>0</v>
      </c>
      <c r="BF129" s="163">
        <f>IF(N129="snížená",J129,0)</f>
        <v>0</v>
      </c>
      <c r="BG129" s="163">
        <f>IF(N129="zákl. přenesená",J129,0)</f>
        <v>0</v>
      </c>
      <c r="BH129" s="163">
        <f>IF(N129="sníž. přenesená",J129,0)</f>
        <v>0</v>
      </c>
      <c r="BI129" s="163">
        <f>IF(N129="nulová",J129,0)</f>
        <v>0</v>
      </c>
      <c r="BJ129" s="18" t="s">
        <v>20</v>
      </c>
      <c r="BK129" s="163">
        <f>ROUND(I129*H129,2)</f>
        <v>0</v>
      </c>
      <c r="BL129" s="18" t="s">
        <v>168</v>
      </c>
      <c r="BM129" s="18" t="s">
        <v>234</v>
      </c>
    </row>
    <row r="130" spans="2:65" s="12" customFormat="1" x14ac:dyDescent="0.3">
      <c r="B130" s="164"/>
      <c r="D130" s="165" t="s">
        <v>170</v>
      </c>
      <c r="E130" s="166" t="s">
        <v>3</v>
      </c>
      <c r="F130" s="167" t="s">
        <v>1185</v>
      </c>
      <c r="H130" s="168" t="s">
        <v>3</v>
      </c>
      <c r="L130" s="164"/>
      <c r="M130" s="169"/>
      <c r="N130" s="170"/>
      <c r="O130" s="170"/>
      <c r="P130" s="170"/>
      <c r="Q130" s="170"/>
      <c r="R130" s="170"/>
      <c r="S130" s="170"/>
      <c r="T130" s="171"/>
      <c r="AT130" s="168" t="s">
        <v>170</v>
      </c>
      <c r="AU130" s="168" t="s">
        <v>20</v>
      </c>
      <c r="AV130" s="12" t="s">
        <v>20</v>
      </c>
      <c r="AW130" s="12" t="s">
        <v>35</v>
      </c>
      <c r="AX130" s="12" t="s">
        <v>71</v>
      </c>
      <c r="AY130" s="168" t="s">
        <v>161</v>
      </c>
    </row>
    <row r="131" spans="2:65" s="12" customFormat="1" x14ac:dyDescent="0.3">
      <c r="B131" s="164"/>
      <c r="D131" s="165" t="s">
        <v>170</v>
      </c>
      <c r="E131" s="166" t="s">
        <v>3</v>
      </c>
      <c r="F131" s="167" t="s">
        <v>178</v>
      </c>
      <c r="H131" s="168" t="s">
        <v>3</v>
      </c>
      <c r="L131" s="164"/>
      <c r="M131" s="169"/>
      <c r="N131" s="170"/>
      <c r="O131" s="170"/>
      <c r="P131" s="170"/>
      <c r="Q131" s="170"/>
      <c r="R131" s="170"/>
      <c r="S131" s="170"/>
      <c r="T131" s="171"/>
      <c r="AT131" s="168" t="s">
        <v>170</v>
      </c>
      <c r="AU131" s="168" t="s">
        <v>20</v>
      </c>
      <c r="AV131" s="12" t="s">
        <v>20</v>
      </c>
      <c r="AW131" s="12" t="s">
        <v>35</v>
      </c>
      <c r="AX131" s="12" t="s">
        <v>71</v>
      </c>
      <c r="AY131" s="168" t="s">
        <v>161</v>
      </c>
    </row>
    <row r="132" spans="2:65" s="12" customFormat="1" x14ac:dyDescent="0.3">
      <c r="B132" s="164"/>
      <c r="D132" s="165" t="s">
        <v>170</v>
      </c>
      <c r="E132" s="166" t="s">
        <v>3</v>
      </c>
      <c r="F132" s="167" t="s">
        <v>1186</v>
      </c>
      <c r="H132" s="168" t="s">
        <v>3</v>
      </c>
      <c r="L132" s="164"/>
      <c r="M132" s="169"/>
      <c r="N132" s="170"/>
      <c r="O132" s="170"/>
      <c r="P132" s="170"/>
      <c r="Q132" s="170"/>
      <c r="R132" s="170"/>
      <c r="S132" s="170"/>
      <c r="T132" s="171"/>
      <c r="AT132" s="168" t="s">
        <v>170</v>
      </c>
      <c r="AU132" s="168" t="s">
        <v>20</v>
      </c>
      <c r="AV132" s="12" t="s">
        <v>20</v>
      </c>
      <c r="AW132" s="12" t="s">
        <v>35</v>
      </c>
      <c r="AX132" s="12" t="s">
        <v>71</v>
      </c>
      <c r="AY132" s="168" t="s">
        <v>161</v>
      </c>
    </row>
    <row r="133" spans="2:65" s="13" customFormat="1" x14ac:dyDescent="0.3">
      <c r="B133" s="172"/>
      <c r="D133" s="173" t="s">
        <v>170</v>
      </c>
      <c r="E133" s="174" t="s">
        <v>3</v>
      </c>
      <c r="F133" s="175" t="s">
        <v>20</v>
      </c>
      <c r="H133" s="176">
        <v>1</v>
      </c>
      <c r="L133" s="172"/>
      <c r="M133" s="177"/>
      <c r="N133" s="178"/>
      <c r="O133" s="178"/>
      <c r="P133" s="178"/>
      <c r="Q133" s="178"/>
      <c r="R133" s="178"/>
      <c r="S133" s="178"/>
      <c r="T133" s="179"/>
      <c r="AT133" s="180" t="s">
        <v>170</v>
      </c>
      <c r="AU133" s="180" t="s">
        <v>20</v>
      </c>
      <c r="AV133" s="13" t="s">
        <v>79</v>
      </c>
      <c r="AW133" s="13" t="s">
        <v>35</v>
      </c>
      <c r="AX133" s="13" t="s">
        <v>20</v>
      </c>
      <c r="AY133" s="180" t="s">
        <v>161</v>
      </c>
    </row>
    <row r="134" spans="2:65" s="1" customFormat="1" ht="57" customHeight="1" x14ac:dyDescent="0.3">
      <c r="B134" s="152"/>
      <c r="C134" s="153" t="s">
        <v>240</v>
      </c>
      <c r="D134" s="153" t="s">
        <v>163</v>
      </c>
      <c r="E134" s="154" t="s">
        <v>1187</v>
      </c>
      <c r="F134" s="155" t="s">
        <v>1188</v>
      </c>
      <c r="G134" s="156" t="s">
        <v>274</v>
      </c>
      <c r="H134" s="157">
        <v>1</v>
      </c>
      <c r="I134" s="158"/>
      <c r="J134" s="158">
        <f>ROUND(I134*H134,2)</f>
        <v>0</v>
      </c>
      <c r="K134" s="155" t="s">
        <v>266</v>
      </c>
      <c r="L134" s="32"/>
      <c r="M134" s="159" t="s">
        <v>3</v>
      </c>
      <c r="N134" s="160" t="s">
        <v>42</v>
      </c>
      <c r="O134" s="161">
        <v>0</v>
      </c>
      <c r="P134" s="161">
        <f>O134*H134</f>
        <v>0</v>
      </c>
      <c r="Q134" s="161">
        <v>0</v>
      </c>
      <c r="R134" s="161">
        <f>Q134*H134</f>
        <v>0</v>
      </c>
      <c r="S134" s="161">
        <v>0</v>
      </c>
      <c r="T134" s="162">
        <f>S134*H134</f>
        <v>0</v>
      </c>
      <c r="AR134" s="18" t="s">
        <v>168</v>
      </c>
      <c r="AT134" s="18" t="s">
        <v>163</v>
      </c>
      <c r="AU134" s="18" t="s">
        <v>20</v>
      </c>
      <c r="AY134" s="18" t="s">
        <v>161</v>
      </c>
      <c r="BE134" s="163">
        <f>IF(N134="základní",J134,0)</f>
        <v>0</v>
      </c>
      <c r="BF134" s="163">
        <f>IF(N134="snížená",J134,0)</f>
        <v>0</v>
      </c>
      <c r="BG134" s="163">
        <f>IF(N134="zákl. přenesená",J134,0)</f>
        <v>0</v>
      </c>
      <c r="BH134" s="163">
        <f>IF(N134="sníž. přenesená",J134,0)</f>
        <v>0</v>
      </c>
      <c r="BI134" s="163">
        <f>IF(N134="nulová",J134,0)</f>
        <v>0</v>
      </c>
      <c r="BJ134" s="18" t="s">
        <v>20</v>
      </c>
      <c r="BK134" s="163">
        <f>ROUND(I134*H134,2)</f>
        <v>0</v>
      </c>
      <c r="BL134" s="18" t="s">
        <v>168</v>
      </c>
      <c r="BM134" s="18" t="s">
        <v>240</v>
      </c>
    </row>
    <row r="135" spans="2:65" s="12" customFormat="1" x14ac:dyDescent="0.3">
      <c r="B135" s="164"/>
      <c r="D135" s="165" t="s">
        <v>170</v>
      </c>
      <c r="E135" s="166" t="s">
        <v>3</v>
      </c>
      <c r="F135" s="167" t="s">
        <v>1189</v>
      </c>
      <c r="H135" s="168" t="s">
        <v>3</v>
      </c>
      <c r="L135" s="164"/>
      <c r="M135" s="169"/>
      <c r="N135" s="170"/>
      <c r="O135" s="170"/>
      <c r="P135" s="170"/>
      <c r="Q135" s="170"/>
      <c r="R135" s="170"/>
      <c r="S135" s="170"/>
      <c r="T135" s="171"/>
      <c r="AT135" s="168" t="s">
        <v>170</v>
      </c>
      <c r="AU135" s="168" t="s">
        <v>20</v>
      </c>
      <c r="AV135" s="12" t="s">
        <v>20</v>
      </c>
      <c r="AW135" s="12" t="s">
        <v>35</v>
      </c>
      <c r="AX135" s="12" t="s">
        <v>71</v>
      </c>
      <c r="AY135" s="168" t="s">
        <v>161</v>
      </c>
    </row>
    <row r="136" spans="2:65" s="12" customFormat="1" x14ac:dyDescent="0.3">
      <c r="B136" s="164"/>
      <c r="D136" s="165" t="s">
        <v>170</v>
      </c>
      <c r="E136" s="166" t="s">
        <v>3</v>
      </c>
      <c r="F136" s="167" t="s">
        <v>1190</v>
      </c>
      <c r="H136" s="168" t="s">
        <v>3</v>
      </c>
      <c r="L136" s="164"/>
      <c r="M136" s="169"/>
      <c r="N136" s="170"/>
      <c r="O136" s="170"/>
      <c r="P136" s="170"/>
      <c r="Q136" s="170"/>
      <c r="R136" s="170"/>
      <c r="S136" s="170"/>
      <c r="T136" s="171"/>
      <c r="AT136" s="168" t="s">
        <v>170</v>
      </c>
      <c r="AU136" s="168" t="s">
        <v>20</v>
      </c>
      <c r="AV136" s="12" t="s">
        <v>20</v>
      </c>
      <c r="AW136" s="12" t="s">
        <v>35</v>
      </c>
      <c r="AX136" s="12" t="s">
        <v>71</v>
      </c>
      <c r="AY136" s="168" t="s">
        <v>161</v>
      </c>
    </row>
    <row r="137" spans="2:65" s="12" customFormat="1" x14ac:dyDescent="0.3">
      <c r="B137" s="164"/>
      <c r="D137" s="165" t="s">
        <v>170</v>
      </c>
      <c r="E137" s="166" t="s">
        <v>3</v>
      </c>
      <c r="F137" s="167" t="s">
        <v>1191</v>
      </c>
      <c r="H137" s="168" t="s">
        <v>3</v>
      </c>
      <c r="L137" s="164"/>
      <c r="M137" s="169"/>
      <c r="N137" s="170"/>
      <c r="O137" s="170"/>
      <c r="P137" s="170"/>
      <c r="Q137" s="170"/>
      <c r="R137" s="170"/>
      <c r="S137" s="170"/>
      <c r="T137" s="171"/>
      <c r="AT137" s="168" t="s">
        <v>170</v>
      </c>
      <c r="AU137" s="168" t="s">
        <v>20</v>
      </c>
      <c r="AV137" s="12" t="s">
        <v>20</v>
      </c>
      <c r="AW137" s="12" t="s">
        <v>35</v>
      </c>
      <c r="AX137" s="12" t="s">
        <v>71</v>
      </c>
      <c r="AY137" s="168" t="s">
        <v>161</v>
      </c>
    </row>
    <row r="138" spans="2:65" s="12" customFormat="1" x14ac:dyDescent="0.3">
      <c r="B138" s="164"/>
      <c r="D138" s="165" t="s">
        <v>170</v>
      </c>
      <c r="E138" s="166" t="s">
        <v>3</v>
      </c>
      <c r="F138" s="167" t="s">
        <v>1192</v>
      </c>
      <c r="H138" s="168" t="s">
        <v>3</v>
      </c>
      <c r="L138" s="164"/>
      <c r="M138" s="169"/>
      <c r="N138" s="170"/>
      <c r="O138" s="170"/>
      <c r="P138" s="170"/>
      <c r="Q138" s="170"/>
      <c r="R138" s="170"/>
      <c r="S138" s="170"/>
      <c r="T138" s="171"/>
      <c r="AT138" s="168" t="s">
        <v>170</v>
      </c>
      <c r="AU138" s="168" t="s">
        <v>20</v>
      </c>
      <c r="AV138" s="12" t="s">
        <v>20</v>
      </c>
      <c r="AW138" s="12" t="s">
        <v>35</v>
      </c>
      <c r="AX138" s="12" t="s">
        <v>71</v>
      </c>
      <c r="AY138" s="168" t="s">
        <v>161</v>
      </c>
    </row>
    <row r="139" spans="2:65" s="12" customFormat="1" x14ac:dyDescent="0.3">
      <c r="B139" s="164"/>
      <c r="D139" s="165" t="s">
        <v>170</v>
      </c>
      <c r="E139" s="166" t="s">
        <v>3</v>
      </c>
      <c r="F139" s="167" t="s">
        <v>1193</v>
      </c>
      <c r="H139" s="168" t="s">
        <v>3</v>
      </c>
      <c r="L139" s="164"/>
      <c r="M139" s="169"/>
      <c r="N139" s="170"/>
      <c r="O139" s="170"/>
      <c r="P139" s="170"/>
      <c r="Q139" s="170"/>
      <c r="R139" s="170"/>
      <c r="S139" s="170"/>
      <c r="T139" s="171"/>
      <c r="AT139" s="168" t="s">
        <v>170</v>
      </c>
      <c r="AU139" s="168" t="s">
        <v>20</v>
      </c>
      <c r="AV139" s="12" t="s">
        <v>20</v>
      </c>
      <c r="AW139" s="12" t="s">
        <v>35</v>
      </c>
      <c r="AX139" s="12" t="s">
        <v>71</v>
      </c>
      <c r="AY139" s="168" t="s">
        <v>161</v>
      </c>
    </row>
    <row r="140" spans="2:65" s="12" customFormat="1" x14ac:dyDescent="0.3">
      <c r="B140" s="164"/>
      <c r="D140" s="165" t="s">
        <v>170</v>
      </c>
      <c r="E140" s="166" t="s">
        <v>3</v>
      </c>
      <c r="F140" s="167" t="s">
        <v>1194</v>
      </c>
      <c r="H140" s="168" t="s">
        <v>3</v>
      </c>
      <c r="L140" s="164"/>
      <c r="M140" s="169"/>
      <c r="N140" s="170"/>
      <c r="O140" s="170"/>
      <c r="P140" s="170"/>
      <c r="Q140" s="170"/>
      <c r="R140" s="170"/>
      <c r="S140" s="170"/>
      <c r="T140" s="171"/>
      <c r="AT140" s="168" t="s">
        <v>170</v>
      </c>
      <c r="AU140" s="168" t="s">
        <v>20</v>
      </c>
      <c r="AV140" s="12" t="s">
        <v>20</v>
      </c>
      <c r="AW140" s="12" t="s">
        <v>35</v>
      </c>
      <c r="AX140" s="12" t="s">
        <v>71</v>
      </c>
      <c r="AY140" s="168" t="s">
        <v>161</v>
      </c>
    </row>
    <row r="141" spans="2:65" s="12" customFormat="1" x14ac:dyDescent="0.3">
      <c r="B141" s="164"/>
      <c r="D141" s="165" t="s">
        <v>170</v>
      </c>
      <c r="E141" s="166" t="s">
        <v>3</v>
      </c>
      <c r="F141" s="167" t="s">
        <v>178</v>
      </c>
      <c r="H141" s="168" t="s">
        <v>3</v>
      </c>
      <c r="L141" s="164"/>
      <c r="M141" s="169"/>
      <c r="N141" s="170"/>
      <c r="O141" s="170"/>
      <c r="P141" s="170"/>
      <c r="Q141" s="170"/>
      <c r="R141" s="170"/>
      <c r="S141" s="170"/>
      <c r="T141" s="171"/>
      <c r="AT141" s="168" t="s">
        <v>170</v>
      </c>
      <c r="AU141" s="168" t="s">
        <v>20</v>
      </c>
      <c r="AV141" s="12" t="s">
        <v>20</v>
      </c>
      <c r="AW141" s="12" t="s">
        <v>35</v>
      </c>
      <c r="AX141" s="12" t="s">
        <v>71</v>
      </c>
      <c r="AY141" s="168" t="s">
        <v>161</v>
      </c>
    </row>
    <row r="142" spans="2:65" s="12" customFormat="1" x14ac:dyDescent="0.3">
      <c r="B142" s="164"/>
      <c r="D142" s="165" t="s">
        <v>170</v>
      </c>
      <c r="E142" s="166" t="s">
        <v>3</v>
      </c>
      <c r="F142" s="167" t="s">
        <v>1195</v>
      </c>
      <c r="H142" s="168" t="s">
        <v>3</v>
      </c>
      <c r="L142" s="164"/>
      <c r="M142" s="169"/>
      <c r="N142" s="170"/>
      <c r="O142" s="170"/>
      <c r="P142" s="170"/>
      <c r="Q142" s="170"/>
      <c r="R142" s="170"/>
      <c r="S142" s="170"/>
      <c r="T142" s="171"/>
      <c r="AT142" s="168" t="s">
        <v>170</v>
      </c>
      <c r="AU142" s="168" t="s">
        <v>20</v>
      </c>
      <c r="AV142" s="12" t="s">
        <v>20</v>
      </c>
      <c r="AW142" s="12" t="s">
        <v>35</v>
      </c>
      <c r="AX142" s="12" t="s">
        <v>71</v>
      </c>
      <c r="AY142" s="168" t="s">
        <v>161</v>
      </c>
    </row>
    <row r="143" spans="2:65" s="13" customFormat="1" x14ac:dyDescent="0.3">
      <c r="B143" s="172"/>
      <c r="D143" s="173" t="s">
        <v>170</v>
      </c>
      <c r="E143" s="174" t="s">
        <v>3</v>
      </c>
      <c r="F143" s="175" t="s">
        <v>20</v>
      </c>
      <c r="H143" s="176">
        <v>1</v>
      </c>
      <c r="L143" s="172"/>
      <c r="M143" s="177"/>
      <c r="N143" s="178"/>
      <c r="O143" s="178"/>
      <c r="P143" s="178"/>
      <c r="Q143" s="178"/>
      <c r="R143" s="178"/>
      <c r="S143" s="178"/>
      <c r="T143" s="179"/>
      <c r="AT143" s="180" t="s">
        <v>170</v>
      </c>
      <c r="AU143" s="180" t="s">
        <v>20</v>
      </c>
      <c r="AV143" s="13" t="s">
        <v>79</v>
      </c>
      <c r="AW143" s="13" t="s">
        <v>35</v>
      </c>
      <c r="AX143" s="13" t="s">
        <v>20</v>
      </c>
      <c r="AY143" s="180" t="s">
        <v>161</v>
      </c>
    </row>
    <row r="144" spans="2:65" s="1" customFormat="1" ht="57" customHeight="1" x14ac:dyDescent="0.3">
      <c r="B144" s="152"/>
      <c r="C144" s="153" t="s">
        <v>244</v>
      </c>
      <c r="D144" s="153" t="s">
        <v>163</v>
      </c>
      <c r="E144" s="154" t="s">
        <v>1196</v>
      </c>
      <c r="F144" s="155" t="s">
        <v>1197</v>
      </c>
      <c r="G144" s="156" t="s">
        <v>274</v>
      </c>
      <c r="H144" s="157">
        <v>1</v>
      </c>
      <c r="I144" s="158"/>
      <c r="J144" s="158">
        <f>ROUND(I144*H144,2)</f>
        <v>0</v>
      </c>
      <c r="K144" s="155" t="s">
        <v>266</v>
      </c>
      <c r="L144" s="32"/>
      <c r="M144" s="159" t="s">
        <v>3</v>
      </c>
      <c r="N144" s="160" t="s">
        <v>42</v>
      </c>
      <c r="O144" s="161">
        <v>0</v>
      </c>
      <c r="P144" s="161">
        <f>O144*H144</f>
        <v>0</v>
      </c>
      <c r="Q144" s="161">
        <v>0</v>
      </c>
      <c r="R144" s="161">
        <f>Q144*H144</f>
        <v>0</v>
      </c>
      <c r="S144" s="161">
        <v>0</v>
      </c>
      <c r="T144" s="162">
        <f>S144*H144</f>
        <v>0</v>
      </c>
      <c r="AR144" s="18" t="s">
        <v>168</v>
      </c>
      <c r="AT144" s="18" t="s">
        <v>163</v>
      </c>
      <c r="AU144" s="18" t="s">
        <v>20</v>
      </c>
      <c r="AY144" s="18" t="s">
        <v>161</v>
      </c>
      <c r="BE144" s="163">
        <f>IF(N144="základní",J144,0)</f>
        <v>0</v>
      </c>
      <c r="BF144" s="163">
        <f>IF(N144="snížená",J144,0)</f>
        <v>0</v>
      </c>
      <c r="BG144" s="163">
        <f>IF(N144="zákl. přenesená",J144,0)</f>
        <v>0</v>
      </c>
      <c r="BH144" s="163">
        <f>IF(N144="sníž. přenesená",J144,0)</f>
        <v>0</v>
      </c>
      <c r="BI144" s="163">
        <f>IF(N144="nulová",J144,0)</f>
        <v>0</v>
      </c>
      <c r="BJ144" s="18" t="s">
        <v>20</v>
      </c>
      <c r="BK144" s="163">
        <f>ROUND(I144*H144,2)</f>
        <v>0</v>
      </c>
      <c r="BL144" s="18" t="s">
        <v>168</v>
      </c>
      <c r="BM144" s="18" t="s">
        <v>244</v>
      </c>
    </row>
    <row r="145" spans="2:65" s="12" customFormat="1" x14ac:dyDescent="0.3">
      <c r="B145" s="164"/>
      <c r="D145" s="165" t="s">
        <v>170</v>
      </c>
      <c r="E145" s="166" t="s">
        <v>3</v>
      </c>
      <c r="F145" s="167" t="s">
        <v>1189</v>
      </c>
      <c r="H145" s="168" t="s">
        <v>3</v>
      </c>
      <c r="L145" s="164"/>
      <c r="M145" s="169"/>
      <c r="N145" s="170"/>
      <c r="O145" s="170"/>
      <c r="P145" s="170"/>
      <c r="Q145" s="170"/>
      <c r="R145" s="170"/>
      <c r="S145" s="170"/>
      <c r="T145" s="171"/>
      <c r="AT145" s="168" t="s">
        <v>170</v>
      </c>
      <c r="AU145" s="168" t="s">
        <v>20</v>
      </c>
      <c r="AV145" s="12" t="s">
        <v>20</v>
      </c>
      <c r="AW145" s="12" t="s">
        <v>35</v>
      </c>
      <c r="AX145" s="12" t="s">
        <v>71</v>
      </c>
      <c r="AY145" s="168" t="s">
        <v>161</v>
      </c>
    </row>
    <row r="146" spans="2:65" s="12" customFormat="1" x14ac:dyDescent="0.3">
      <c r="B146" s="164"/>
      <c r="D146" s="165" t="s">
        <v>170</v>
      </c>
      <c r="E146" s="166" t="s">
        <v>3</v>
      </c>
      <c r="F146" s="167" t="s">
        <v>1190</v>
      </c>
      <c r="H146" s="168" t="s">
        <v>3</v>
      </c>
      <c r="L146" s="164"/>
      <c r="M146" s="169"/>
      <c r="N146" s="170"/>
      <c r="O146" s="170"/>
      <c r="P146" s="170"/>
      <c r="Q146" s="170"/>
      <c r="R146" s="170"/>
      <c r="S146" s="170"/>
      <c r="T146" s="171"/>
      <c r="AT146" s="168" t="s">
        <v>170</v>
      </c>
      <c r="AU146" s="168" t="s">
        <v>20</v>
      </c>
      <c r="AV146" s="12" t="s">
        <v>20</v>
      </c>
      <c r="AW146" s="12" t="s">
        <v>35</v>
      </c>
      <c r="AX146" s="12" t="s">
        <v>71</v>
      </c>
      <c r="AY146" s="168" t="s">
        <v>161</v>
      </c>
    </row>
    <row r="147" spans="2:65" s="12" customFormat="1" x14ac:dyDescent="0.3">
      <c r="B147" s="164"/>
      <c r="D147" s="165" t="s">
        <v>170</v>
      </c>
      <c r="E147" s="166" t="s">
        <v>3</v>
      </c>
      <c r="F147" s="167" t="s">
        <v>1191</v>
      </c>
      <c r="H147" s="168" t="s">
        <v>3</v>
      </c>
      <c r="L147" s="164"/>
      <c r="M147" s="169"/>
      <c r="N147" s="170"/>
      <c r="O147" s="170"/>
      <c r="P147" s="170"/>
      <c r="Q147" s="170"/>
      <c r="R147" s="170"/>
      <c r="S147" s="170"/>
      <c r="T147" s="171"/>
      <c r="AT147" s="168" t="s">
        <v>170</v>
      </c>
      <c r="AU147" s="168" t="s">
        <v>20</v>
      </c>
      <c r="AV147" s="12" t="s">
        <v>20</v>
      </c>
      <c r="AW147" s="12" t="s">
        <v>35</v>
      </c>
      <c r="AX147" s="12" t="s">
        <v>71</v>
      </c>
      <c r="AY147" s="168" t="s">
        <v>161</v>
      </c>
    </row>
    <row r="148" spans="2:65" s="12" customFormat="1" x14ac:dyDescent="0.3">
      <c r="B148" s="164"/>
      <c r="D148" s="165" t="s">
        <v>170</v>
      </c>
      <c r="E148" s="166" t="s">
        <v>3</v>
      </c>
      <c r="F148" s="167" t="s">
        <v>1192</v>
      </c>
      <c r="H148" s="168" t="s">
        <v>3</v>
      </c>
      <c r="L148" s="164"/>
      <c r="M148" s="169"/>
      <c r="N148" s="170"/>
      <c r="O148" s="170"/>
      <c r="P148" s="170"/>
      <c r="Q148" s="170"/>
      <c r="R148" s="170"/>
      <c r="S148" s="170"/>
      <c r="T148" s="171"/>
      <c r="AT148" s="168" t="s">
        <v>170</v>
      </c>
      <c r="AU148" s="168" t="s">
        <v>20</v>
      </c>
      <c r="AV148" s="12" t="s">
        <v>20</v>
      </c>
      <c r="AW148" s="12" t="s">
        <v>35</v>
      </c>
      <c r="AX148" s="12" t="s">
        <v>71</v>
      </c>
      <c r="AY148" s="168" t="s">
        <v>161</v>
      </c>
    </row>
    <row r="149" spans="2:65" s="12" customFormat="1" x14ac:dyDescent="0.3">
      <c r="B149" s="164"/>
      <c r="D149" s="165" t="s">
        <v>170</v>
      </c>
      <c r="E149" s="166" t="s">
        <v>3</v>
      </c>
      <c r="F149" s="167" t="s">
        <v>1193</v>
      </c>
      <c r="H149" s="168" t="s">
        <v>3</v>
      </c>
      <c r="L149" s="164"/>
      <c r="M149" s="169"/>
      <c r="N149" s="170"/>
      <c r="O149" s="170"/>
      <c r="P149" s="170"/>
      <c r="Q149" s="170"/>
      <c r="R149" s="170"/>
      <c r="S149" s="170"/>
      <c r="T149" s="171"/>
      <c r="AT149" s="168" t="s">
        <v>170</v>
      </c>
      <c r="AU149" s="168" t="s">
        <v>20</v>
      </c>
      <c r="AV149" s="12" t="s">
        <v>20</v>
      </c>
      <c r="AW149" s="12" t="s">
        <v>35</v>
      </c>
      <c r="AX149" s="12" t="s">
        <v>71</v>
      </c>
      <c r="AY149" s="168" t="s">
        <v>161</v>
      </c>
    </row>
    <row r="150" spans="2:65" s="12" customFormat="1" x14ac:dyDescent="0.3">
      <c r="B150" s="164"/>
      <c r="D150" s="165" t="s">
        <v>170</v>
      </c>
      <c r="E150" s="166" t="s">
        <v>3</v>
      </c>
      <c r="F150" s="167" t="s">
        <v>1194</v>
      </c>
      <c r="H150" s="168" t="s">
        <v>3</v>
      </c>
      <c r="L150" s="164"/>
      <c r="M150" s="169"/>
      <c r="N150" s="170"/>
      <c r="O150" s="170"/>
      <c r="P150" s="170"/>
      <c r="Q150" s="170"/>
      <c r="R150" s="170"/>
      <c r="S150" s="170"/>
      <c r="T150" s="171"/>
      <c r="AT150" s="168" t="s">
        <v>170</v>
      </c>
      <c r="AU150" s="168" t="s">
        <v>20</v>
      </c>
      <c r="AV150" s="12" t="s">
        <v>20</v>
      </c>
      <c r="AW150" s="12" t="s">
        <v>35</v>
      </c>
      <c r="AX150" s="12" t="s">
        <v>71</v>
      </c>
      <c r="AY150" s="168" t="s">
        <v>161</v>
      </c>
    </row>
    <row r="151" spans="2:65" s="12" customFormat="1" x14ac:dyDescent="0.3">
      <c r="B151" s="164"/>
      <c r="D151" s="165" t="s">
        <v>170</v>
      </c>
      <c r="E151" s="166" t="s">
        <v>3</v>
      </c>
      <c r="F151" s="167" t="s">
        <v>178</v>
      </c>
      <c r="H151" s="168" t="s">
        <v>3</v>
      </c>
      <c r="L151" s="164"/>
      <c r="M151" s="169"/>
      <c r="N151" s="170"/>
      <c r="O151" s="170"/>
      <c r="P151" s="170"/>
      <c r="Q151" s="170"/>
      <c r="R151" s="170"/>
      <c r="S151" s="170"/>
      <c r="T151" s="171"/>
      <c r="AT151" s="168" t="s">
        <v>170</v>
      </c>
      <c r="AU151" s="168" t="s">
        <v>20</v>
      </c>
      <c r="AV151" s="12" t="s">
        <v>20</v>
      </c>
      <c r="AW151" s="12" t="s">
        <v>35</v>
      </c>
      <c r="AX151" s="12" t="s">
        <v>71</v>
      </c>
      <c r="AY151" s="168" t="s">
        <v>161</v>
      </c>
    </row>
    <row r="152" spans="2:65" s="12" customFormat="1" x14ac:dyDescent="0.3">
      <c r="B152" s="164"/>
      <c r="D152" s="165" t="s">
        <v>170</v>
      </c>
      <c r="E152" s="166" t="s">
        <v>3</v>
      </c>
      <c r="F152" s="167" t="s">
        <v>1198</v>
      </c>
      <c r="H152" s="168" t="s">
        <v>3</v>
      </c>
      <c r="L152" s="164"/>
      <c r="M152" s="169"/>
      <c r="N152" s="170"/>
      <c r="O152" s="170"/>
      <c r="P152" s="170"/>
      <c r="Q152" s="170"/>
      <c r="R152" s="170"/>
      <c r="S152" s="170"/>
      <c r="T152" s="171"/>
      <c r="AT152" s="168" t="s">
        <v>170</v>
      </c>
      <c r="AU152" s="168" t="s">
        <v>20</v>
      </c>
      <c r="AV152" s="12" t="s">
        <v>20</v>
      </c>
      <c r="AW152" s="12" t="s">
        <v>35</v>
      </c>
      <c r="AX152" s="12" t="s">
        <v>71</v>
      </c>
      <c r="AY152" s="168" t="s">
        <v>161</v>
      </c>
    </row>
    <row r="153" spans="2:65" s="13" customFormat="1" x14ac:dyDescent="0.3">
      <c r="B153" s="172"/>
      <c r="D153" s="173" t="s">
        <v>170</v>
      </c>
      <c r="E153" s="174" t="s">
        <v>3</v>
      </c>
      <c r="F153" s="175" t="s">
        <v>20</v>
      </c>
      <c r="H153" s="176">
        <v>1</v>
      </c>
      <c r="L153" s="172"/>
      <c r="M153" s="177"/>
      <c r="N153" s="178"/>
      <c r="O153" s="178"/>
      <c r="P153" s="178"/>
      <c r="Q153" s="178"/>
      <c r="R153" s="178"/>
      <c r="S153" s="178"/>
      <c r="T153" s="179"/>
      <c r="AT153" s="180" t="s">
        <v>170</v>
      </c>
      <c r="AU153" s="180" t="s">
        <v>20</v>
      </c>
      <c r="AV153" s="13" t="s">
        <v>79</v>
      </c>
      <c r="AW153" s="13" t="s">
        <v>35</v>
      </c>
      <c r="AX153" s="13" t="s">
        <v>20</v>
      </c>
      <c r="AY153" s="180" t="s">
        <v>161</v>
      </c>
    </row>
    <row r="154" spans="2:65" s="1" customFormat="1" ht="22.5" customHeight="1" x14ac:dyDescent="0.3">
      <c r="B154" s="152"/>
      <c r="C154" s="153" t="s">
        <v>9</v>
      </c>
      <c r="D154" s="153" t="s">
        <v>163</v>
      </c>
      <c r="E154" s="154" t="s">
        <v>1199</v>
      </c>
      <c r="F154" s="155" t="s">
        <v>1200</v>
      </c>
      <c r="G154" s="156" t="s">
        <v>274</v>
      </c>
      <c r="H154" s="157">
        <v>1</v>
      </c>
      <c r="I154" s="158"/>
      <c r="J154" s="158">
        <f>ROUND(I154*H154,2)</f>
        <v>0</v>
      </c>
      <c r="K154" s="155" t="s">
        <v>266</v>
      </c>
      <c r="L154" s="32"/>
      <c r="M154" s="159" t="s">
        <v>3</v>
      </c>
      <c r="N154" s="160" t="s">
        <v>42</v>
      </c>
      <c r="O154" s="161">
        <v>0</v>
      </c>
      <c r="P154" s="161">
        <f>O154*H154</f>
        <v>0</v>
      </c>
      <c r="Q154" s="161">
        <v>0</v>
      </c>
      <c r="R154" s="161">
        <f>Q154*H154</f>
        <v>0</v>
      </c>
      <c r="S154" s="161">
        <v>0</v>
      </c>
      <c r="T154" s="162">
        <f>S154*H154</f>
        <v>0</v>
      </c>
      <c r="AR154" s="18" t="s">
        <v>168</v>
      </c>
      <c r="AT154" s="18" t="s">
        <v>163</v>
      </c>
      <c r="AU154" s="18" t="s">
        <v>20</v>
      </c>
      <c r="AY154" s="18" t="s">
        <v>161</v>
      </c>
      <c r="BE154" s="163">
        <f>IF(N154="základní",J154,0)</f>
        <v>0</v>
      </c>
      <c r="BF154" s="163">
        <f>IF(N154="snížená",J154,0)</f>
        <v>0</v>
      </c>
      <c r="BG154" s="163">
        <f>IF(N154="zákl. přenesená",J154,0)</f>
        <v>0</v>
      </c>
      <c r="BH154" s="163">
        <f>IF(N154="sníž. přenesená",J154,0)</f>
        <v>0</v>
      </c>
      <c r="BI154" s="163">
        <f>IF(N154="nulová",J154,0)</f>
        <v>0</v>
      </c>
      <c r="BJ154" s="18" t="s">
        <v>20</v>
      </c>
      <c r="BK154" s="163">
        <f>ROUND(I154*H154,2)</f>
        <v>0</v>
      </c>
      <c r="BL154" s="18" t="s">
        <v>168</v>
      </c>
      <c r="BM154" s="18" t="s">
        <v>9</v>
      </c>
    </row>
    <row r="155" spans="2:65" s="12" customFormat="1" x14ac:dyDescent="0.3">
      <c r="B155" s="164"/>
      <c r="D155" s="165" t="s">
        <v>170</v>
      </c>
      <c r="E155" s="166" t="s">
        <v>3</v>
      </c>
      <c r="F155" s="167" t="s">
        <v>1201</v>
      </c>
      <c r="H155" s="168" t="s">
        <v>3</v>
      </c>
      <c r="L155" s="164"/>
      <c r="M155" s="169"/>
      <c r="N155" s="170"/>
      <c r="O155" s="170"/>
      <c r="P155" s="170"/>
      <c r="Q155" s="170"/>
      <c r="R155" s="170"/>
      <c r="S155" s="170"/>
      <c r="T155" s="171"/>
      <c r="AT155" s="168" t="s">
        <v>170</v>
      </c>
      <c r="AU155" s="168" t="s">
        <v>20</v>
      </c>
      <c r="AV155" s="12" t="s">
        <v>20</v>
      </c>
      <c r="AW155" s="12" t="s">
        <v>35</v>
      </c>
      <c r="AX155" s="12" t="s">
        <v>71</v>
      </c>
      <c r="AY155" s="168" t="s">
        <v>161</v>
      </c>
    </row>
    <row r="156" spans="2:65" s="13" customFormat="1" x14ac:dyDescent="0.3">
      <c r="B156" s="172"/>
      <c r="D156" s="173" t="s">
        <v>170</v>
      </c>
      <c r="E156" s="174" t="s">
        <v>3</v>
      </c>
      <c r="F156" s="175" t="s">
        <v>20</v>
      </c>
      <c r="H156" s="176">
        <v>1</v>
      </c>
      <c r="L156" s="172"/>
      <c r="M156" s="177"/>
      <c r="N156" s="178"/>
      <c r="O156" s="178"/>
      <c r="P156" s="178"/>
      <c r="Q156" s="178"/>
      <c r="R156" s="178"/>
      <c r="S156" s="178"/>
      <c r="T156" s="179"/>
      <c r="AT156" s="180" t="s">
        <v>170</v>
      </c>
      <c r="AU156" s="180" t="s">
        <v>20</v>
      </c>
      <c r="AV156" s="13" t="s">
        <v>79</v>
      </c>
      <c r="AW156" s="13" t="s">
        <v>35</v>
      </c>
      <c r="AX156" s="13" t="s">
        <v>20</v>
      </c>
      <c r="AY156" s="180" t="s">
        <v>161</v>
      </c>
    </row>
    <row r="157" spans="2:65" s="1" customFormat="1" ht="31.5" customHeight="1" x14ac:dyDescent="0.3">
      <c r="B157" s="152"/>
      <c r="C157" s="153" t="s">
        <v>254</v>
      </c>
      <c r="D157" s="153" t="s">
        <v>163</v>
      </c>
      <c r="E157" s="154" t="s">
        <v>1202</v>
      </c>
      <c r="F157" s="155" t="s">
        <v>1203</v>
      </c>
      <c r="G157" s="156" t="s">
        <v>274</v>
      </c>
      <c r="H157" s="157">
        <v>1</v>
      </c>
      <c r="I157" s="158"/>
      <c r="J157" s="158">
        <f>ROUND(I157*H157,2)</f>
        <v>0</v>
      </c>
      <c r="K157" s="155" t="s">
        <v>266</v>
      </c>
      <c r="L157" s="32"/>
      <c r="M157" s="159" t="s">
        <v>3</v>
      </c>
      <c r="N157" s="160" t="s">
        <v>42</v>
      </c>
      <c r="O157" s="161">
        <v>0</v>
      </c>
      <c r="P157" s="161">
        <f>O157*H157</f>
        <v>0</v>
      </c>
      <c r="Q157" s="161">
        <v>0</v>
      </c>
      <c r="R157" s="161">
        <f>Q157*H157</f>
        <v>0</v>
      </c>
      <c r="S157" s="161">
        <v>0</v>
      </c>
      <c r="T157" s="162">
        <f>S157*H157</f>
        <v>0</v>
      </c>
      <c r="AR157" s="18" t="s">
        <v>168</v>
      </c>
      <c r="AT157" s="18" t="s">
        <v>163</v>
      </c>
      <c r="AU157" s="18" t="s">
        <v>20</v>
      </c>
      <c r="AY157" s="18" t="s">
        <v>161</v>
      </c>
      <c r="BE157" s="163">
        <f>IF(N157="základní",J157,0)</f>
        <v>0</v>
      </c>
      <c r="BF157" s="163">
        <f>IF(N157="snížená",J157,0)</f>
        <v>0</v>
      </c>
      <c r="BG157" s="163">
        <f>IF(N157="zákl. přenesená",J157,0)</f>
        <v>0</v>
      </c>
      <c r="BH157" s="163">
        <f>IF(N157="sníž. přenesená",J157,0)</f>
        <v>0</v>
      </c>
      <c r="BI157" s="163">
        <f>IF(N157="nulová",J157,0)</f>
        <v>0</v>
      </c>
      <c r="BJ157" s="18" t="s">
        <v>20</v>
      </c>
      <c r="BK157" s="163">
        <f>ROUND(I157*H157,2)</f>
        <v>0</v>
      </c>
      <c r="BL157" s="18" t="s">
        <v>168</v>
      </c>
      <c r="BM157" s="18" t="s">
        <v>254</v>
      </c>
    </row>
    <row r="158" spans="2:65" s="12" customFormat="1" x14ac:dyDescent="0.3">
      <c r="B158" s="164"/>
      <c r="D158" s="165" t="s">
        <v>170</v>
      </c>
      <c r="E158" s="166" t="s">
        <v>3</v>
      </c>
      <c r="F158" s="167" t="s">
        <v>1204</v>
      </c>
      <c r="H158" s="168" t="s">
        <v>3</v>
      </c>
      <c r="L158" s="164"/>
      <c r="M158" s="169"/>
      <c r="N158" s="170"/>
      <c r="O158" s="170"/>
      <c r="P158" s="170"/>
      <c r="Q158" s="170"/>
      <c r="R158" s="170"/>
      <c r="S158" s="170"/>
      <c r="T158" s="171"/>
      <c r="AT158" s="168" t="s">
        <v>170</v>
      </c>
      <c r="AU158" s="168" t="s">
        <v>20</v>
      </c>
      <c r="AV158" s="12" t="s">
        <v>20</v>
      </c>
      <c r="AW158" s="12" t="s">
        <v>35</v>
      </c>
      <c r="AX158" s="12" t="s">
        <v>71</v>
      </c>
      <c r="AY158" s="168" t="s">
        <v>161</v>
      </c>
    </row>
    <row r="159" spans="2:65" s="13" customFormat="1" x14ac:dyDescent="0.3">
      <c r="B159" s="172"/>
      <c r="D159" s="173" t="s">
        <v>170</v>
      </c>
      <c r="E159" s="174" t="s">
        <v>3</v>
      </c>
      <c r="F159" s="175" t="s">
        <v>20</v>
      </c>
      <c r="H159" s="176">
        <v>1</v>
      </c>
      <c r="L159" s="172"/>
      <c r="M159" s="177"/>
      <c r="N159" s="178"/>
      <c r="O159" s="178"/>
      <c r="P159" s="178"/>
      <c r="Q159" s="178"/>
      <c r="R159" s="178"/>
      <c r="S159" s="178"/>
      <c r="T159" s="179"/>
      <c r="AT159" s="180" t="s">
        <v>170</v>
      </c>
      <c r="AU159" s="180" t="s">
        <v>20</v>
      </c>
      <c r="AV159" s="13" t="s">
        <v>79</v>
      </c>
      <c r="AW159" s="13" t="s">
        <v>35</v>
      </c>
      <c r="AX159" s="13" t="s">
        <v>20</v>
      </c>
      <c r="AY159" s="180" t="s">
        <v>161</v>
      </c>
    </row>
    <row r="160" spans="2:65" s="1" customFormat="1" ht="31.5" customHeight="1" x14ac:dyDescent="0.3">
      <c r="B160" s="152"/>
      <c r="C160" s="153" t="s">
        <v>258</v>
      </c>
      <c r="D160" s="153" t="s">
        <v>163</v>
      </c>
      <c r="E160" s="154" t="s">
        <v>1205</v>
      </c>
      <c r="F160" s="155" t="s">
        <v>1206</v>
      </c>
      <c r="G160" s="156" t="s">
        <v>237</v>
      </c>
      <c r="H160" s="157">
        <v>42</v>
      </c>
      <c r="I160" s="158"/>
      <c r="J160" s="158">
        <f>ROUND(I160*H160,2)</f>
        <v>0</v>
      </c>
      <c r="K160" s="155" t="s">
        <v>266</v>
      </c>
      <c r="L160" s="32"/>
      <c r="M160" s="159" t="s">
        <v>3</v>
      </c>
      <c r="N160" s="160" t="s">
        <v>42</v>
      </c>
      <c r="O160" s="161">
        <v>0</v>
      </c>
      <c r="P160" s="161">
        <f>O160*H160</f>
        <v>0</v>
      </c>
      <c r="Q160" s="161">
        <v>0</v>
      </c>
      <c r="R160" s="161">
        <f>Q160*H160</f>
        <v>0</v>
      </c>
      <c r="S160" s="161">
        <v>0</v>
      </c>
      <c r="T160" s="162">
        <f>S160*H160</f>
        <v>0</v>
      </c>
      <c r="AR160" s="18" t="s">
        <v>168</v>
      </c>
      <c r="AT160" s="18" t="s">
        <v>163</v>
      </c>
      <c r="AU160" s="18" t="s">
        <v>20</v>
      </c>
      <c r="AY160" s="18" t="s">
        <v>161</v>
      </c>
      <c r="BE160" s="163">
        <f>IF(N160="základní",J160,0)</f>
        <v>0</v>
      </c>
      <c r="BF160" s="163">
        <f>IF(N160="snížená",J160,0)</f>
        <v>0</v>
      </c>
      <c r="BG160" s="163">
        <f>IF(N160="zákl. přenesená",J160,0)</f>
        <v>0</v>
      </c>
      <c r="BH160" s="163">
        <f>IF(N160="sníž. přenesená",J160,0)</f>
        <v>0</v>
      </c>
      <c r="BI160" s="163">
        <f>IF(N160="nulová",J160,0)</f>
        <v>0</v>
      </c>
      <c r="BJ160" s="18" t="s">
        <v>20</v>
      </c>
      <c r="BK160" s="163">
        <f>ROUND(I160*H160,2)</f>
        <v>0</v>
      </c>
      <c r="BL160" s="18" t="s">
        <v>168</v>
      </c>
      <c r="BM160" s="18" t="s">
        <v>258</v>
      </c>
    </row>
    <row r="161" spans="2:65" s="12" customFormat="1" x14ac:dyDescent="0.3">
      <c r="B161" s="164"/>
      <c r="D161" s="165" t="s">
        <v>170</v>
      </c>
      <c r="E161" s="166" t="s">
        <v>3</v>
      </c>
      <c r="F161" s="167" t="s">
        <v>1207</v>
      </c>
      <c r="H161" s="168" t="s">
        <v>3</v>
      </c>
      <c r="L161" s="164"/>
      <c r="M161" s="169"/>
      <c r="N161" s="170"/>
      <c r="O161" s="170"/>
      <c r="P161" s="170"/>
      <c r="Q161" s="170"/>
      <c r="R161" s="170"/>
      <c r="S161" s="170"/>
      <c r="T161" s="171"/>
      <c r="AT161" s="168" t="s">
        <v>170</v>
      </c>
      <c r="AU161" s="168" t="s">
        <v>20</v>
      </c>
      <c r="AV161" s="12" t="s">
        <v>20</v>
      </c>
      <c r="AW161" s="12" t="s">
        <v>35</v>
      </c>
      <c r="AX161" s="12" t="s">
        <v>71</v>
      </c>
      <c r="AY161" s="168" t="s">
        <v>161</v>
      </c>
    </row>
    <row r="162" spans="2:65" s="13" customFormat="1" x14ac:dyDescent="0.3">
      <c r="B162" s="172"/>
      <c r="D162" s="173" t="s">
        <v>170</v>
      </c>
      <c r="E162" s="174" t="s">
        <v>3</v>
      </c>
      <c r="F162" s="175" t="s">
        <v>399</v>
      </c>
      <c r="H162" s="176">
        <v>42</v>
      </c>
      <c r="L162" s="172"/>
      <c r="M162" s="177"/>
      <c r="N162" s="178"/>
      <c r="O162" s="178"/>
      <c r="P162" s="178"/>
      <c r="Q162" s="178"/>
      <c r="R162" s="178"/>
      <c r="S162" s="178"/>
      <c r="T162" s="179"/>
      <c r="AT162" s="180" t="s">
        <v>170</v>
      </c>
      <c r="AU162" s="180" t="s">
        <v>20</v>
      </c>
      <c r="AV162" s="13" t="s">
        <v>79</v>
      </c>
      <c r="AW162" s="13" t="s">
        <v>35</v>
      </c>
      <c r="AX162" s="13" t="s">
        <v>20</v>
      </c>
      <c r="AY162" s="180" t="s">
        <v>161</v>
      </c>
    </row>
    <row r="163" spans="2:65" s="1" customFormat="1" ht="31.5" customHeight="1" x14ac:dyDescent="0.3">
      <c r="B163" s="152"/>
      <c r="C163" s="153" t="s">
        <v>263</v>
      </c>
      <c r="D163" s="153" t="s">
        <v>163</v>
      </c>
      <c r="E163" s="154" t="s">
        <v>1208</v>
      </c>
      <c r="F163" s="155" t="s">
        <v>1209</v>
      </c>
      <c r="G163" s="156" t="s">
        <v>237</v>
      </c>
      <c r="H163" s="157">
        <v>33</v>
      </c>
      <c r="I163" s="158"/>
      <c r="J163" s="158">
        <f>ROUND(I163*H163,2)</f>
        <v>0</v>
      </c>
      <c r="K163" s="155" t="s">
        <v>266</v>
      </c>
      <c r="L163" s="32"/>
      <c r="M163" s="159" t="s">
        <v>3</v>
      </c>
      <c r="N163" s="160" t="s">
        <v>42</v>
      </c>
      <c r="O163" s="161">
        <v>0</v>
      </c>
      <c r="P163" s="161">
        <f>O163*H163</f>
        <v>0</v>
      </c>
      <c r="Q163" s="161">
        <v>0</v>
      </c>
      <c r="R163" s="161">
        <f>Q163*H163</f>
        <v>0</v>
      </c>
      <c r="S163" s="161">
        <v>0</v>
      </c>
      <c r="T163" s="162">
        <f>S163*H163</f>
        <v>0</v>
      </c>
      <c r="AR163" s="18" t="s">
        <v>168</v>
      </c>
      <c r="AT163" s="18" t="s">
        <v>163</v>
      </c>
      <c r="AU163" s="18" t="s">
        <v>20</v>
      </c>
      <c r="AY163" s="18" t="s">
        <v>161</v>
      </c>
      <c r="BE163" s="163">
        <f>IF(N163="základní",J163,0)</f>
        <v>0</v>
      </c>
      <c r="BF163" s="163">
        <f>IF(N163="snížená",J163,0)</f>
        <v>0</v>
      </c>
      <c r="BG163" s="163">
        <f>IF(N163="zákl. přenesená",J163,0)</f>
        <v>0</v>
      </c>
      <c r="BH163" s="163">
        <f>IF(N163="sníž. přenesená",J163,0)</f>
        <v>0</v>
      </c>
      <c r="BI163" s="163">
        <f>IF(N163="nulová",J163,0)</f>
        <v>0</v>
      </c>
      <c r="BJ163" s="18" t="s">
        <v>20</v>
      </c>
      <c r="BK163" s="163">
        <f>ROUND(I163*H163,2)</f>
        <v>0</v>
      </c>
      <c r="BL163" s="18" t="s">
        <v>168</v>
      </c>
      <c r="BM163" s="18" t="s">
        <v>263</v>
      </c>
    </row>
    <row r="164" spans="2:65" s="12" customFormat="1" x14ac:dyDescent="0.3">
      <c r="B164" s="164"/>
      <c r="D164" s="165" t="s">
        <v>170</v>
      </c>
      <c r="E164" s="166" t="s">
        <v>3</v>
      </c>
      <c r="F164" s="167" t="s">
        <v>1210</v>
      </c>
      <c r="H164" s="168" t="s">
        <v>3</v>
      </c>
      <c r="L164" s="164"/>
      <c r="M164" s="169"/>
      <c r="N164" s="170"/>
      <c r="O164" s="170"/>
      <c r="P164" s="170"/>
      <c r="Q164" s="170"/>
      <c r="R164" s="170"/>
      <c r="S164" s="170"/>
      <c r="T164" s="171"/>
      <c r="AT164" s="168" t="s">
        <v>170</v>
      </c>
      <c r="AU164" s="168" t="s">
        <v>20</v>
      </c>
      <c r="AV164" s="12" t="s">
        <v>20</v>
      </c>
      <c r="AW164" s="12" t="s">
        <v>35</v>
      </c>
      <c r="AX164" s="12" t="s">
        <v>71</v>
      </c>
      <c r="AY164" s="168" t="s">
        <v>161</v>
      </c>
    </row>
    <row r="165" spans="2:65" s="13" customFormat="1" x14ac:dyDescent="0.3">
      <c r="B165" s="172"/>
      <c r="D165" s="173" t="s">
        <v>170</v>
      </c>
      <c r="E165" s="174" t="s">
        <v>3</v>
      </c>
      <c r="F165" s="175" t="s">
        <v>347</v>
      </c>
      <c r="H165" s="176">
        <v>33</v>
      </c>
      <c r="L165" s="172"/>
      <c r="M165" s="177"/>
      <c r="N165" s="178"/>
      <c r="O165" s="178"/>
      <c r="P165" s="178"/>
      <c r="Q165" s="178"/>
      <c r="R165" s="178"/>
      <c r="S165" s="178"/>
      <c r="T165" s="179"/>
      <c r="AT165" s="180" t="s">
        <v>170</v>
      </c>
      <c r="AU165" s="180" t="s">
        <v>20</v>
      </c>
      <c r="AV165" s="13" t="s">
        <v>79</v>
      </c>
      <c r="AW165" s="13" t="s">
        <v>35</v>
      </c>
      <c r="AX165" s="13" t="s">
        <v>20</v>
      </c>
      <c r="AY165" s="180" t="s">
        <v>161</v>
      </c>
    </row>
    <row r="166" spans="2:65" s="1" customFormat="1" ht="31.5" customHeight="1" x14ac:dyDescent="0.3">
      <c r="B166" s="152"/>
      <c r="C166" s="153" t="s">
        <v>271</v>
      </c>
      <c r="D166" s="153" t="s">
        <v>163</v>
      </c>
      <c r="E166" s="154" t="s">
        <v>1211</v>
      </c>
      <c r="F166" s="155" t="s">
        <v>1212</v>
      </c>
      <c r="G166" s="156" t="s">
        <v>237</v>
      </c>
      <c r="H166" s="157">
        <v>24</v>
      </c>
      <c r="I166" s="158"/>
      <c r="J166" s="158">
        <f>ROUND(I166*H166,2)</f>
        <v>0</v>
      </c>
      <c r="K166" s="155" t="s">
        <v>266</v>
      </c>
      <c r="L166" s="32"/>
      <c r="M166" s="159" t="s">
        <v>3</v>
      </c>
      <c r="N166" s="160" t="s">
        <v>42</v>
      </c>
      <c r="O166" s="161">
        <v>0</v>
      </c>
      <c r="P166" s="161">
        <f>O166*H166</f>
        <v>0</v>
      </c>
      <c r="Q166" s="161">
        <v>0</v>
      </c>
      <c r="R166" s="161">
        <f>Q166*H166</f>
        <v>0</v>
      </c>
      <c r="S166" s="161">
        <v>0</v>
      </c>
      <c r="T166" s="162">
        <f>S166*H166</f>
        <v>0</v>
      </c>
      <c r="AR166" s="18" t="s">
        <v>168</v>
      </c>
      <c r="AT166" s="18" t="s">
        <v>163</v>
      </c>
      <c r="AU166" s="18" t="s">
        <v>20</v>
      </c>
      <c r="AY166" s="18" t="s">
        <v>161</v>
      </c>
      <c r="BE166" s="163">
        <f>IF(N166="základní",J166,0)</f>
        <v>0</v>
      </c>
      <c r="BF166" s="163">
        <f>IF(N166="snížená",J166,0)</f>
        <v>0</v>
      </c>
      <c r="BG166" s="163">
        <f>IF(N166="zákl. přenesená",J166,0)</f>
        <v>0</v>
      </c>
      <c r="BH166" s="163">
        <f>IF(N166="sníž. přenesená",J166,0)</f>
        <v>0</v>
      </c>
      <c r="BI166" s="163">
        <f>IF(N166="nulová",J166,0)</f>
        <v>0</v>
      </c>
      <c r="BJ166" s="18" t="s">
        <v>20</v>
      </c>
      <c r="BK166" s="163">
        <f>ROUND(I166*H166,2)</f>
        <v>0</v>
      </c>
      <c r="BL166" s="18" t="s">
        <v>168</v>
      </c>
      <c r="BM166" s="18" t="s">
        <v>271</v>
      </c>
    </row>
    <row r="167" spans="2:65" s="12" customFormat="1" x14ac:dyDescent="0.3">
      <c r="B167" s="164"/>
      <c r="D167" s="165" t="s">
        <v>170</v>
      </c>
      <c r="E167" s="166" t="s">
        <v>3</v>
      </c>
      <c r="F167" s="167" t="s">
        <v>1213</v>
      </c>
      <c r="H167" s="168" t="s">
        <v>3</v>
      </c>
      <c r="L167" s="164"/>
      <c r="M167" s="169"/>
      <c r="N167" s="170"/>
      <c r="O167" s="170"/>
      <c r="P167" s="170"/>
      <c r="Q167" s="170"/>
      <c r="R167" s="170"/>
      <c r="S167" s="170"/>
      <c r="T167" s="171"/>
      <c r="AT167" s="168" t="s">
        <v>170</v>
      </c>
      <c r="AU167" s="168" t="s">
        <v>20</v>
      </c>
      <c r="AV167" s="12" t="s">
        <v>20</v>
      </c>
      <c r="AW167" s="12" t="s">
        <v>35</v>
      </c>
      <c r="AX167" s="12" t="s">
        <v>71</v>
      </c>
      <c r="AY167" s="168" t="s">
        <v>161</v>
      </c>
    </row>
    <row r="168" spans="2:65" s="13" customFormat="1" x14ac:dyDescent="0.3">
      <c r="B168" s="172"/>
      <c r="D168" s="173" t="s">
        <v>170</v>
      </c>
      <c r="E168" s="174" t="s">
        <v>3</v>
      </c>
      <c r="F168" s="175" t="s">
        <v>296</v>
      </c>
      <c r="H168" s="176">
        <v>24</v>
      </c>
      <c r="L168" s="172"/>
      <c r="M168" s="177"/>
      <c r="N168" s="178"/>
      <c r="O168" s="178"/>
      <c r="P168" s="178"/>
      <c r="Q168" s="178"/>
      <c r="R168" s="178"/>
      <c r="S168" s="178"/>
      <c r="T168" s="179"/>
      <c r="AT168" s="180" t="s">
        <v>170</v>
      </c>
      <c r="AU168" s="180" t="s">
        <v>20</v>
      </c>
      <c r="AV168" s="13" t="s">
        <v>79</v>
      </c>
      <c r="AW168" s="13" t="s">
        <v>35</v>
      </c>
      <c r="AX168" s="13" t="s">
        <v>20</v>
      </c>
      <c r="AY168" s="180" t="s">
        <v>161</v>
      </c>
    </row>
    <row r="169" spans="2:65" s="1" customFormat="1" ht="31.5" customHeight="1" x14ac:dyDescent="0.3">
      <c r="B169" s="152"/>
      <c r="C169" s="153" t="s">
        <v>276</v>
      </c>
      <c r="D169" s="153" t="s">
        <v>163</v>
      </c>
      <c r="E169" s="154" t="s">
        <v>1214</v>
      </c>
      <c r="F169" s="155" t="s">
        <v>1215</v>
      </c>
      <c r="G169" s="156" t="s">
        <v>237</v>
      </c>
      <c r="H169" s="157">
        <v>16</v>
      </c>
      <c r="I169" s="158"/>
      <c r="J169" s="158">
        <f>ROUND(I169*H169,2)</f>
        <v>0</v>
      </c>
      <c r="K169" s="155" t="s">
        <v>266</v>
      </c>
      <c r="L169" s="32"/>
      <c r="M169" s="159" t="s">
        <v>3</v>
      </c>
      <c r="N169" s="160" t="s">
        <v>42</v>
      </c>
      <c r="O169" s="161">
        <v>0</v>
      </c>
      <c r="P169" s="161">
        <f>O169*H169</f>
        <v>0</v>
      </c>
      <c r="Q169" s="161">
        <v>0</v>
      </c>
      <c r="R169" s="161">
        <f>Q169*H169</f>
        <v>0</v>
      </c>
      <c r="S169" s="161">
        <v>0</v>
      </c>
      <c r="T169" s="162">
        <f>S169*H169</f>
        <v>0</v>
      </c>
      <c r="AR169" s="18" t="s">
        <v>168</v>
      </c>
      <c r="AT169" s="18" t="s">
        <v>163</v>
      </c>
      <c r="AU169" s="18" t="s">
        <v>20</v>
      </c>
      <c r="AY169" s="18" t="s">
        <v>161</v>
      </c>
      <c r="BE169" s="163">
        <f>IF(N169="základní",J169,0)</f>
        <v>0</v>
      </c>
      <c r="BF169" s="163">
        <f>IF(N169="snížená",J169,0)</f>
        <v>0</v>
      </c>
      <c r="BG169" s="163">
        <f>IF(N169="zákl. přenesená",J169,0)</f>
        <v>0</v>
      </c>
      <c r="BH169" s="163">
        <f>IF(N169="sníž. přenesená",J169,0)</f>
        <v>0</v>
      </c>
      <c r="BI169" s="163">
        <f>IF(N169="nulová",J169,0)</f>
        <v>0</v>
      </c>
      <c r="BJ169" s="18" t="s">
        <v>20</v>
      </c>
      <c r="BK169" s="163">
        <f>ROUND(I169*H169,2)</f>
        <v>0</v>
      </c>
      <c r="BL169" s="18" t="s">
        <v>168</v>
      </c>
      <c r="BM169" s="18" t="s">
        <v>276</v>
      </c>
    </row>
    <row r="170" spans="2:65" s="12" customFormat="1" x14ac:dyDescent="0.3">
      <c r="B170" s="164"/>
      <c r="D170" s="165" t="s">
        <v>170</v>
      </c>
      <c r="E170" s="166" t="s">
        <v>3</v>
      </c>
      <c r="F170" s="167" t="s">
        <v>1216</v>
      </c>
      <c r="H170" s="168" t="s">
        <v>3</v>
      </c>
      <c r="L170" s="164"/>
      <c r="M170" s="169"/>
      <c r="N170" s="170"/>
      <c r="O170" s="170"/>
      <c r="P170" s="170"/>
      <c r="Q170" s="170"/>
      <c r="R170" s="170"/>
      <c r="S170" s="170"/>
      <c r="T170" s="171"/>
      <c r="AT170" s="168" t="s">
        <v>170</v>
      </c>
      <c r="AU170" s="168" t="s">
        <v>20</v>
      </c>
      <c r="AV170" s="12" t="s">
        <v>20</v>
      </c>
      <c r="AW170" s="12" t="s">
        <v>35</v>
      </c>
      <c r="AX170" s="12" t="s">
        <v>71</v>
      </c>
      <c r="AY170" s="168" t="s">
        <v>161</v>
      </c>
    </row>
    <row r="171" spans="2:65" s="13" customFormat="1" x14ac:dyDescent="0.3">
      <c r="B171" s="172"/>
      <c r="D171" s="173" t="s">
        <v>170</v>
      </c>
      <c r="E171" s="174" t="s">
        <v>3</v>
      </c>
      <c r="F171" s="175" t="s">
        <v>254</v>
      </c>
      <c r="H171" s="176">
        <v>16</v>
      </c>
      <c r="L171" s="172"/>
      <c r="M171" s="177"/>
      <c r="N171" s="178"/>
      <c r="O171" s="178"/>
      <c r="P171" s="178"/>
      <c r="Q171" s="178"/>
      <c r="R171" s="178"/>
      <c r="S171" s="178"/>
      <c r="T171" s="179"/>
      <c r="AT171" s="180" t="s">
        <v>170</v>
      </c>
      <c r="AU171" s="180" t="s">
        <v>20</v>
      </c>
      <c r="AV171" s="13" t="s">
        <v>79</v>
      </c>
      <c r="AW171" s="13" t="s">
        <v>35</v>
      </c>
      <c r="AX171" s="13" t="s">
        <v>20</v>
      </c>
      <c r="AY171" s="180" t="s">
        <v>161</v>
      </c>
    </row>
    <row r="172" spans="2:65" s="1" customFormat="1" ht="22.5" customHeight="1" x14ac:dyDescent="0.3">
      <c r="B172" s="152"/>
      <c r="C172" s="153" t="s">
        <v>8</v>
      </c>
      <c r="D172" s="153" t="s">
        <v>163</v>
      </c>
      <c r="E172" s="154" t="s">
        <v>1217</v>
      </c>
      <c r="F172" s="155" t="s">
        <v>1218</v>
      </c>
      <c r="G172" s="156" t="s">
        <v>237</v>
      </c>
      <c r="H172" s="157">
        <v>25</v>
      </c>
      <c r="I172" s="158"/>
      <c r="J172" s="158">
        <f>ROUND(I172*H172,2)</f>
        <v>0</v>
      </c>
      <c r="K172" s="155" t="s">
        <v>266</v>
      </c>
      <c r="L172" s="32"/>
      <c r="M172" s="159" t="s">
        <v>3</v>
      </c>
      <c r="N172" s="160" t="s">
        <v>42</v>
      </c>
      <c r="O172" s="161">
        <v>0</v>
      </c>
      <c r="P172" s="161">
        <f>O172*H172</f>
        <v>0</v>
      </c>
      <c r="Q172" s="161">
        <v>0</v>
      </c>
      <c r="R172" s="161">
        <f>Q172*H172</f>
        <v>0</v>
      </c>
      <c r="S172" s="161">
        <v>0</v>
      </c>
      <c r="T172" s="162">
        <f>S172*H172</f>
        <v>0</v>
      </c>
      <c r="AR172" s="18" t="s">
        <v>168</v>
      </c>
      <c r="AT172" s="18" t="s">
        <v>163</v>
      </c>
      <c r="AU172" s="18" t="s">
        <v>20</v>
      </c>
      <c r="AY172" s="18" t="s">
        <v>161</v>
      </c>
      <c r="BE172" s="163">
        <f>IF(N172="základní",J172,0)</f>
        <v>0</v>
      </c>
      <c r="BF172" s="163">
        <f>IF(N172="snížená",J172,0)</f>
        <v>0</v>
      </c>
      <c r="BG172" s="163">
        <f>IF(N172="zákl. přenesená",J172,0)</f>
        <v>0</v>
      </c>
      <c r="BH172" s="163">
        <f>IF(N172="sníž. přenesená",J172,0)</f>
        <v>0</v>
      </c>
      <c r="BI172" s="163">
        <f>IF(N172="nulová",J172,0)</f>
        <v>0</v>
      </c>
      <c r="BJ172" s="18" t="s">
        <v>20</v>
      </c>
      <c r="BK172" s="163">
        <f>ROUND(I172*H172,2)</f>
        <v>0</v>
      </c>
      <c r="BL172" s="18" t="s">
        <v>168</v>
      </c>
      <c r="BM172" s="18" t="s">
        <v>8</v>
      </c>
    </row>
    <row r="173" spans="2:65" s="12" customFormat="1" x14ac:dyDescent="0.3">
      <c r="B173" s="164"/>
      <c r="D173" s="165" t="s">
        <v>170</v>
      </c>
      <c r="E173" s="166" t="s">
        <v>3</v>
      </c>
      <c r="F173" s="167" t="s">
        <v>1219</v>
      </c>
      <c r="H173" s="168" t="s">
        <v>3</v>
      </c>
      <c r="L173" s="164"/>
      <c r="M173" s="169"/>
      <c r="N173" s="170"/>
      <c r="O173" s="170"/>
      <c r="P173" s="170"/>
      <c r="Q173" s="170"/>
      <c r="R173" s="170"/>
      <c r="S173" s="170"/>
      <c r="T173" s="171"/>
      <c r="AT173" s="168" t="s">
        <v>170</v>
      </c>
      <c r="AU173" s="168" t="s">
        <v>20</v>
      </c>
      <c r="AV173" s="12" t="s">
        <v>20</v>
      </c>
      <c r="AW173" s="12" t="s">
        <v>35</v>
      </c>
      <c r="AX173" s="12" t="s">
        <v>71</v>
      </c>
      <c r="AY173" s="168" t="s">
        <v>161</v>
      </c>
    </row>
    <row r="174" spans="2:65" s="13" customFormat="1" x14ac:dyDescent="0.3">
      <c r="B174" s="172"/>
      <c r="D174" s="173" t="s">
        <v>170</v>
      </c>
      <c r="E174" s="174" t="s">
        <v>3</v>
      </c>
      <c r="F174" s="175" t="s">
        <v>303</v>
      </c>
      <c r="H174" s="176">
        <v>25</v>
      </c>
      <c r="L174" s="172"/>
      <c r="M174" s="177"/>
      <c r="N174" s="178"/>
      <c r="O174" s="178"/>
      <c r="P174" s="178"/>
      <c r="Q174" s="178"/>
      <c r="R174" s="178"/>
      <c r="S174" s="178"/>
      <c r="T174" s="179"/>
      <c r="AT174" s="180" t="s">
        <v>170</v>
      </c>
      <c r="AU174" s="180" t="s">
        <v>20</v>
      </c>
      <c r="AV174" s="13" t="s">
        <v>79</v>
      </c>
      <c r="AW174" s="13" t="s">
        <v>35</v>
      </c>
      <c r="AX174" s="13" t="s">
        <v>20</v>
      </c>
      <c r="AY174" s="180" t="s">
        <v>161</v>
      </c>
    </row>
    <row r="175" spans="2:65" s="1" customFormat="1" ht="44.25" customHeight="1" x14ac:dyDescent="0.3">
      <c r="B175" s="152"/>
      <c r="C175" s="153" t="s">
        <v>286</v>
      </c>
      <c r="D175" s="153" t="s">
        <v>163</v>
      </c>
      <c r="E175" s="154" t="s">
        <v>1220</v>
      </c>
      <c r="F175" s="155" t="s">
        <v>1221</v>
      </c>
      <c r="G175" s="156" t="s">
        <v>237</v>
      </c>
      <c r="H175" s="157">
        <v>20</v>
      </c>
      <c r="I175" s="158"/>
      <c r="J175" s="158">
        <f>ROUND(I175*H175,2)</f>
        <v>0</v>
      </c>
      <c r="K175" s="155" t="s">
        <v>266</v>
      </c>
      <c r="L175" s="32"/>
      <c r="M175" s="159" t="s">
        <v>3</v>
      </c>
      <c r="N175" s="160" t="s">
        <v>42</v>
      </c>
      <c r="O175" s="161">
        <v>0</v>
      </c>
      <c r="P175" s="161">
        <f>O175*H175</f>
        <v>0</v>
      </c>
      <c r="Q175" s="161">
        <v>0</v>
      </c>
      <c r="R175" s="161">
        <f>Q175*H175</f>
        <v>0</v>
      </c>
      <c r="S175" s="161">
        <v>0</v>
      </c>
      <c r="T175" s="162">
        <f>S175*H175</f>
        <v>0</v>
      </c>
      <c r="AR175" s="18" t="s">
        <v>168</v>
      </c>
      <c r="AT175" s="18" t="s">
        <v>163</v>
      </c>
      <c r="AU175" s="18" t="s">
        <v>20</v>
      </c>
      <c r="AY175" s="18" t="s">
        <v>161</v>
      </c>
      <c r="BE175" s="163">
        <f>IF(N175="základní",J175,0)</f>
        <v>0</v>
      </c>
      <c r="BF175" s="163">
        <f>IF(N175="snížená",J175,0)</f>
        <v>0</v>
      </c>
      <c r="BG175" s="163">
        <f>IF(N175="zákl. přenesená",J175,0)</f>
        <v>0</v>
      </c>
      <c r="BH175" s="163">
        <f>IF(N175="sníž. přenesená",J175,0)</f>
        <v>0</v>
      </c>
      <c r="BI175" s="163">
        <f>IF(N175="nulová",J175,0)</f>
        <v>0</v>
      </c>
      <c r="BJ175" s="18" t="s">
        <v>20</v>
      </c>
      <c r="BK175" s="163">
        <f>ROUND(I175*H175,2)</f>
        <v>0</v>
      </c>
      <c r="BL175" s="18" t="s">
        <v>168</v>
      </c>
      <c r="BM175" s="18" t="s">
        <v>286</v>
      </c>
    </row>
    <row r="176" spans="2:65" s="12" customFormat="1" x14ac:dyDescent="0.3">
      <c r="B176" s="164"/>
      <c r="D176" s="165" t="s">
        <v>170</v>
      </c>
      <c r="E176" s="166" t="s">
        <v>3</v>
      </c>
      <c r="F176" s="167" t="s">
        <v>1222</v>
      </c>
      <c r="H176" s="168" t="s">
        <v>3</v>
      </c>
      <c r="L176" s="164"/>
      <c r="M176" s="169"/>
      <c r="N176" s="170"/>
      <c r="O176" s="170"/>
      <c r="P176" s="170"/>
      <c r="Q176" s="170"/>
      <c r="R176" s="170"/>
      <c r="S176" s="170"/>
      <c r="T176" s="171"/>
      <c r="AT176" s="168" t="s">
        <v>170</v>
      </c>
      <c r="AU176" s="168" t="s">
        <v>20</v>
      </c>
      <c r="AV176" s="12" t="s">
        <v>20</v>
      </c>
      <c r="AW176" s="12" t="s">
        <v>35</v>
      </c>
      <c r="AX176" s="12" t="s">
        <v>71</v>
      </c>
      <c r="AY176" s="168" t="s">
        <v>161</v>
      </c>
    </row>
    <row r="177" spans="2:65" s="13" customFormat="1" x14ac:dyDescent="0.3">
      <c r="B177" s="172"/>
      <c r="D177" s="173" t="s">
        <v>170</v>
      </c>
      <c r="E177" s="174" t="s">
        <v>3</v>
      </c>
      <c r="F177" s="175" t="s">
        <v>276</v>
      </c>
      <c r="H177" s="176">
        <v>20</v>
      </c>
      <c r="L177" s="172"/>
      <c r="M177" s="177"/>
      <c r="N177" s="178"/>
      <c r="O177" s="178"/>
      <c r="P177" s="178"/>
      <c r="Q177" s="178"/>
      <c r="R177" s="178"/>
      <c r="S177" s="178"/>
      <c r="T177" s="179"/>
      <c r="AT177" s="180" t="s">
        <v>170</v>
      </c>
      <c r="AU177" s="180" t="s">
        <v>20</v>
      </c>
      <c r="AV177" s="13" t="s">
        <v>79</v>
      </c>
      <c r="AW177" s="13" t="s">
        <v>35</v>
      </c>
      <c r="AX177" s="13" t="s">
        <v>20</v>
      </c>
      <c r="AY177" s="180" t="s">
        <v>161</v>
      </c>
    </row>
    <row r="178" spans="2:65" s="1" customFormat="1" ht="22.5" customHeight="1" x14ac:dyDescent="0.3">
      <c r="B178" s="152"/>
      <c r="C178" s="153" t="s">
        <v>291</v>
      </c>
      <c r="D178" s="153" t="s">
        <v>163</v>
      </c>
      <c r="E178" s="154" t="s">
        <v>1223</v>
      </c>
      <c r="F178" s="155" t="s">
        <v>1224</v>
      </c>
      <c r="G178" s="156" t="s">
        <v>274</v>
      </c>
      <c r="H178" s="157">
        <v>1</v>
      </c>
      <c r="I178" s="158"/>
      <c r="J178" s="158">
        <f>ROUND(I178*H178,2)</f>
        <v>0</v>
      </c>
      <c r="K178" s="155" t="s">
        <v>266</v>
      </c>
      <c r="L178" s="32"/>
      <c r="M178" s="159" t="s">
        <v>3</v>
      </c>
      <c r="N178" s="160" t="s">
        <v>42</v>
      </c>
      <c r="O178" s="161">
        <v>0</v>
      </c>
      <c r="P178" s="161">
        <f>O178*H178</f>
        <v>0</v>
      </c>
      <c r="Q178" s="161">
        <v>0</v>
      </c>
      <c r="R178" s="161">
        <f>Q178*H178</f>
        <v>0</v>
      </c>
      <c r="S178" s="161">
        <v>0</v>
      </c>
      <c r="T178" s="162">
        <f>S178*H178</f>
        <v>0</v>
      </c>
      <c r="AR178" s="18" t="s">
        <v>168</v>
      </c>
      <c r="AT178" s="18" t="s">
        <v>163</v>
      </c>
      <c r="AU178" s="18" t="s">
        <v>20</v>
      </c>
      <c r="AY178" s="18" t="s">
        <v>161</v>
      </c>
      <c r="BE178" s="163">
        <f>IF(N178="základní",J178,0)</f>
        <v>0</v>
      </c>
      <c r="BF178" s="163">
        <f>IF(N178="snížená",J178,0)</f>
        <v>0</v>
      </c>
      <c r="BG178" s="163">
        <f>IF(N178="zákl. přenesená",J178,0)</f>
        <v>0</v>
      </c>
      <c r="BH178" s="163">
        <f>IF(N178="sníž. přenesená",J178,0)</f>
        <v>0</v>
      </c>
      <c r="BI178" s="163">
        <f>IF(N178="nulová",J178,0)</f>
        <v>0</v>
      </c>
      <c r="BJ178" s="18" t="s">
        <v>20</v>
      </c>
      <c r="BK178" s="163">
        <f>ROUND(I178*H178,2)</f>
        <v>0</v>
      </c>
      <c r="BL178" s="18" t="s">
        <v>168</v>
      </c>
      <c r="BM178" s="18" t="s">
        <v>291</v>
      </c>
    </row>
    <row r="179" spans="2:65" s="12" customFormat="1" x14ac:dyDescent="0.3">
      <c r="B179" s="164"/>
      <c r="D179" s="165" t="s">
        <v>170</v>
      </c>
      <c r="E179" s="166" t="s">
        <v>3</v>
      </c>
      <c r="F179" s="167" t="s">
        <v>1225</v>
      </c>
      <c r="H179" s="168" t="s">
        <v>3</v>
      </c>
      <c r="L179" s="164"/>
      <c r="M179" s="169"/>
      <c r="N179" s="170"/>
      <c r="O179" s="170"/>
      <c r="P179" s="170"/>
      <c r="Q179" s="170"/>
      <c r="R179" s="170"/>
      <c r="S179" s="170"/>
      <c r="T179" s="171"/>
      <c r="AT179" s="168" t="s">
        <v>170</v>
      </c>
      <c r="AU179" s="168" t="s">
        <v>20</v>
      </c>
      <c r="AV179" s="12" t="s">
        <v>20</v>
      </c>
      <c r="AW179" s="12" t="s">
        <v>35</v>
      </c>
      <c r="AX179" s="12" t="s">
        <v>71</v>
      </c>
      <c r="AY179" s="168" t="s">
        <v>161</v>
      </c>
    </row>
    <row r="180" spans="2:65" s="13" customFormat="1" x14ac:dyDescent="0.3">
      <c r="B180" s="172"/>
      <c r="D180" s="173" t="s">
        <v>170</v>
      </c>
      <c r="E180" s="174" t="s">
        <v>3</v>
      </c>
      <c r="F180" s="175" t="s">
        <v>20</v>
      </c>
      <c r="H180" s="176">
        <v>1</v>
      </c>
      <c r="L180" s="172"/>
      <c r="M180" s="177"/>
      <c r="N180" s="178"/>
      <c r="O180" s="178"/>
      <c r="P180" s="178"/>
      <c r="Q180" s="178"/>
      <c r="R180" s="178"/>
      <c r="S180" s="178"/>
      <c r="T180" s="179"/>
      <c r="AT180" s="180" t="s">
        <v>170</v>
      </c>
      <c r="AU180" s="180" t="s">
        <v>20</v>
      </c>
      <c r="AV180" s="13" t="s">
        <v>79</v>
      </c>
      <c r="AW180" s="13" t="s">
        <v>35</v>
      </c>
      <c r="AX180" s="13" t="s">
        <v>20</v>
      </c>
      <c r="AY180" s="180" t="s">
        <v>161</v>
      </c>
    </row>
    <row r="181" spans="2:65" s="1" customFormat="1" ht="44.25" customHeight="1" x14ac:dyDescent="0.3">
      <c r="B181" s="152"/>
      <c r="C181" s="153" t="s">
        <v>296</v>
      </c>
      <c r="D181" s="153" t="s">
        <v>163</v>
      </c>
      <c r="E181" s="154" t="s">
        <v>1226</v>
      </c>
      <c r="F181" s="155" t="s">
        <v>1227</v>
      </c>
      <c r="G181" s="156" t="s">
        <v>1115</v>
      </c>
      <c r="H181" s="157">
        <v>24</v>
      </c>
      <c r="I181" s="158"/>
      <c r="J181" s="158">
        <f>ROUND(I181*H181,2)</f>
        <v>0</v>
      </c>
      <c r="K181" s="155" t="s">
        <v>266</v>
      </c>
      <c r="L181" s="32"/>
      <c r="M181" s="159" t="s">
        <v>3</v>
      </c>
      <c r="N181" s="160" t="s">
        <v>42</v>
      </c>
      <c r="O181" s="161">
        <v>0</v>
      </c>
      <c r="P181" s="161">
        <f>O181*H181</f>
        <v>0</v>
      </c>
      <c r="Q181" s="161">
        <v>0</v>
      </c>
      <c r="R181" s="161">
        <f>Q181*H181</f>
        <v>0</v>
      </c>
      <c r="S181" s="161">
        <v>0</v>
      </c>
      <c r="T181" s="162">
        <f>S181*H181</f>
        <v>0</v>
      </c>
      <c r="AR181" s="18" t="s">
        <v>168</v>
      </c>
      <c r="AT181" s="18" t="s">
        <v>163</v>
      </c>
      <c r="AU181" s="18" t="s">
        <v>20</v>
      </c>
      <c r="AY181" s="18" t="s">
        <v>161</v>
      </c>
      <c r="BE181" s="163">
        <f>IF(N181="základní",J181,0)</f>
        <v>0</v>
      </c>
      <c r="BF181" s="163">
        <f>IF(N181="snížená",J181,0)</f>
        <v>0</v>
      </c>
      <c r="BG181" s="163">
        <f>IF(N181="zákl. přenesená",J181,0)</f>
        <v>0</v>
      </c>
      <c r="BH181" s="163">
        <f>IF(N181="sníž. přenesená",J181,0)</f>
        <v>0</v>
      </c>
      <c r="BI181" s="163">
        <f>IF(N181="nulová",J181,0)</f>
        <v>0</v>
      </c>
      <c r="BJ181" s="18" t="s">
        <v>20</v>
      </c>
      <c r="BK181" s="163">
        <f>ROUND(I181*H181,2)</f>
        <v>0</v>
      </c>
      <c r="BL181" s="18" t="s">
        <v>168</v>
      </c>
      <c r="BM181" s="18" t="s">
        <v>296</v>
      </c>
    </row>
    <row r="182" spans="2:65" s="12" customFormat="1" x14ac:dyDescent="0.3">
      <c r="B182" s="164"/>
      <c r="D182" s="165" t="s">
        <v>170</v>
      </c>
      <c r="E182" s="166" t="s">
        <v>3</v>
      </c>
      <c r="F182" s="167" t="s">
        <v>1228</v>
      </c>
      <c r="H182" s="168" t="s">
        <v>3</v>
      </c>
      <c r="L182" s="164"/>
      <c r="M182" s="169"/>
      <c r="N182" s="170"/>
      <c r="O182" s="170"/>
      <c r="P182" s="170"/>
      <c r="Q182" s="170"/>
      <c r="R182" s="170"/>
      <c r="S182" s="170"/>
      <c r="T182" s="171"/>
      <c r="AT182" s="168" t="s">
        <v>170</v>
      </c>
      <c r="AU182" s="168" t="s">
        <v>20</v>
      </c>
      <c r="AV182" s="12" t="s">
        <v>20</v>
      </c>
      <c r="AW182" s="12" t="s">
        <v>35</v>
      </c>
      <c r="AX182" s="12" t="s">
        <v>71</v>
      </c>
      <c r="AY182" s="168" t="s">
        <v>161</v>
      </c>
    </row>
    <row r="183" spans="2:65" s="13" customFormat="1" x14ac:dyDescent="0.3">
      <c r="B183" s="172"/>
      <c r="D183" s="173" t="s">
        <v>170</v>
      </c>
      <c r="E183" s="174" t="s">
        <v>3</v>
      </c>
      <c r="F183" s="175" t="s">
        <v>296</v>
      </c>
      <c r="H183" s="176">
        <v>24</v>
      </c>
      <c r="L183" s="172"/>
      <c r="M183" s="177"/>
      <c r="N183" s="178"/>
      <c r="O183" s="178"/>
      <c r="P183" s="178"/>
      <c r="Q183" s="178"/>
      <c r="R183" s="178"/>
      <c r="S183" s="178"/>
      <c r="T183" s="179"/>
      <c r="AT183" s="180" t="s">
        <v>170</v>
      </c>
      <c r="AU183" s="180" t="s">
        <v>20</v>
      </c>
      <c r="AV183" s="13" t="s">
        <v>79</v>
      </c>
      <c r="AW183" s="13" t="s">
        <v>35</v>
      </c>
      <c r="AX183" s="13" t="s">
        <v>20</v>
      </c>
      <c r="AY183" s="180" t="s">
        <v>161</v>
      </c>
    </row>
    <row r="184" spans="2:65" s="1" customFormat="1" ht="31.5" customHeight="1" x14ac:dyDescent="0.3">
      <c r="B184" s="152"/>
      <c r="C184" s="153" t="s">
        <v>303</v>
      </c>
      <c r="D184" s="153" t="s">
        <v>163</v>
      </c>
      <c r="E184" s="154" t="s">
        <v>1229</v>
      </c>
      <c r="F184" s="155" t="s">
        <v>1230</v>
      </c>
      <c r="G184" s="156" t="s">
        <v>693</v>
      </c>
      <c r="H184" s="157">
        <v>0.5</v>
      </c>
      <c r="I184" s="158"/>
      <c r="J184" s="158">
        <f>ROUND(I184*H184,2)</f>
        <v>0</v>
      </c>
      <c r="K184" s="155" t="s">
        <v>1231</v>
      </c>
      <c r="L184" s="32"/>
      <c r="M184" s="159" t="s">
        <v>3</v>
      </c>
      <c r="N184" s="160" t="s">
        <v>42</v>
      </c>
      <c r="O184" s="161">
        <v>0</v>
      </c>
      <c r="P184" s="161">
        <f>O184*H184</f>
        <v>0</v>
      </c>
      <c r="Q184" s="161">
        <v>0</v>
      </c>
      <c r="R184" s="161">
        <f>Q184*H184</f>
        <v>0</v>
      </c>
      <c r="S184" s="161">
        <v>0</v>
      </c>
      <c r="T184" s="162">
        <f>S184*H184</f>
        <v>0</v>
      </c>
      <c r="AR184" s="18" t="s">
        <v>168</v>
      </c>
      <c r="AT184" s="18" t="s">
        <v>163</v>
      </c>
      <c r="AU184" s="18" t="s">
        <v>20</v>
      </c>
      <c r="AY184" s="18" t="s">
        <v>161</v>
      </c>
      <c r="BE184" s="163">
        <f>IF(N184="základní",J184,0)</f>
        <v>0</v>
      </c>
      <c r="BF184" s="163">
        <f>IF(N184="snížená",J184,0)</f>
        <v>0</v>
      </c>
      <c r="BG184" s="163">
        <f>IF(N184="zákl. přenesená",J184,0)</f>
        <v>0</v>
      </c>
      <c r="BH184" s="163">
        <f>IF(N184="sníž. přenesená",J184,0)</f>
        <v>0</v>
      </c>
      <c r="BI184" s="163">
        <f>IF(N184="nulová",J184,0)</f>
        <v>0</v>
      </c>
      <c r="BJ184" s="18" t="s">
        <v>20</v>
      </c>
      <c r="BK184" s="163">
        <f>ROUND(I184*H184,2)</f>
        <v>0</v>
      </c>
      <c r="BL184" s="18" t="s">
        <v>168</v>
      </c>
      <c r="BM184" s="18" t="s">
        <v>1232</v>
      </c>
    </row>
    <row r="185" spans="2:65" s="13" customFormat="1" x14ac:dyDescent="0.3">
      <c r="B185" s="172"/>
      <c r="D185" s="165" t="s">
        <v>170</v>
      </c>
      <c r="E185" s="180" t="s">
        <v>3</v>
      </c>
      <c r="F185" s="181" t="s">
        <v>1233</v>
      </c>
      <c r="H185" s="182">
        <v>0.5</v>
      </c>
      <c r="L185" s="172"/>
      <c r="M185" s="177"/>
      <c r="N185" s="178"/>
      <c r="O185" s="178"/>
      <c r="P185" s="178"/>
      <c r="Q185" s="178"/>
      <c r="R185" s="178"/>
      <c r="S185" s="178"/>
      <c r="T185" s="179"/>
      <c r="AT185" s="180" t="s">
        <v>170</v>
      </c>
      <c r="AU185" s="180" t="s">
        <v>20</v>
      </c>
      <c r="AV185" s="13" t="s">
        <v>79</v>
      </c>
      <c r="AW185" s="13" t="s">
        <v>35</v>
      </c>
      <c r="AX185" s="13" t="s">
        <v>20</v>
      </c>
      <c r="AY185" s="180" t="s">
        <v>161</v>
      </c>
    </row>
    <row r="186" spans="2:65" s="11" customFormat="1" ht="37.35" customHeight="1" x14ac:dyDescent="0.35">
      <c r="B186" s="139"/>
      <c r="D186" s="149" t="s">
        <v>70</v>
      </c>
      <c r="E186" s="212" t="s">
        <v>1234</v>
      </c>
      <c r="F186" s="212" t="s">
        <v>1235</v>
      </c>
      <c r="J186" s="213">
        <f>BK186</f>
        <v>0</v>
      </c>
      <c r="L186" s="139"/>
      <c r="M186" s="143"/>
      <c r="N186" s="144"/>
      <c r="O186" s="144"/>
      <c r="P186" s="145">
        <f>SUM(P187:P196)</f>
        <v>0</v>
      </c>
      <c r="Q186" s="144"/>
      <c r="R186" s="145">
        <f>SUM(R187:R196)</f>
        <v>0</v>
      </c>
      <c r="S186" s="144"/>
      <c r="T186" s="146">
        <f>SUM(T187:T196)</f>
        <v>0</v>
      </c>
      <c r="AR186" s="140" t="s">
        <v>20</v>
      </c>
      <c r="AT186" s="147" t="s">
        <v>70</v>
      </c>
      <c r="AU186" s="147" t="s">
        <v>71</v>
      </c>
      <c r="AY186" s="140" t="s">
        <v>161</v>
      </c>
      <c r="BK186" s="148">
        <f>SUM(BK187:BK196)</f>
        <v>0</v>
      </c>
    </row>
    <row r="187" spans="2:65" s="1" customFormat="1" ht="22.5" customHeight="1" x14ac:dyDescent="0.3">
      <c r="B187" s="152"/>
      <c r="C187" s="153" t="s">
        <v>310</v>
      </c>
      <c r="D187" s="153" t="s">
        <v>163</v>
      </c>
      <c r="E187" s="154" t="s">
        <v>1236</v>
      </c>
      <c r="F187" s="155" t="s">
        <v>1237</v>
      </c>
      <c r="G187" s="156" t="s">
        <v>1238</v>
      </c>
      <c r="H187" s="157">
        <v>180</v>
      </c>
      <c r="I187" s="158"/>
      <c r="J187" s="158">
        <f>ROUND(I187*H187,2)</f>
        <v>0</v>
      </c>
      <c r="K187" s="155" t="s">
        <v>266</v>
      </c>
      <c r="L187" s="32"/>
      <c r="M187" s="159" t="s">
        <v>3</v>
      </c>
      <c r="N187" s="160" t="s">
        <v>42</v>
      </c>
      <c r="O187" s="161">
        <v>0</v>
      </c>
      <c r="P187" s="161">
        <f>O187*H187</f>
        <v>0</v>
      </c>
      <c r="Q187" s="161">
        <v>0</v>
      </c>
      <c r="R187" s="161">
        <f>Q187*H187</f>
        <v>0</v>
      </c>
      <c r="S187" s="161">
        <v>0</v>
      </c>
      <c r="T187" s="162">
        <f>S187*H187</f>
        <v>0</v>
      </c>
      <c r="AR187" s="18" t="s">
        <v>168</v>
      </c>
      <c r="AT187" s="18" t="s">
        <v>163</v>
      </c>
      <c r="AU187" s="18" t="s">
        <v>20</v>
      </c>
      <c r="AY187" s="18" t="s">
        <v>161</v>
      </c>
      <c r="BE187" s="163">
        <f>IF(N187="základní",J187,0)</f>
        <v>0</v>
      </c>
      <c r="BF187" s="163">
        <f>IF(N187="snížená",J187,0)</f>
        <v>0</v>
      </c>
      <c r="BG187" s="163">
        <f>IF(N187="zákl. přenesená",J187,0)</f>
        <v>0</v>
      </c>
      <c r="BH187" s="163">
        <f>IF(N187="sníž. přenesená",J187,0)</f>
        <v>0</v>
      </c>
      <c r="BI187" s="163">
        <f>IF(N187="nulová",J187,0)</f>
        <v>0</v>
      </c>
      <c r="BJ187" s="18" t="s">
        <v>20</v>
      </c>
      <c r="BK187" s="163">
        <f>ROUND(I187*H187,2)</f>
        <v>0</v>
      </c>
      <c r="BL187" s="18" t="s">
        <v>168</v>
      </c>
      <c r="BM187" s="18" t="s">
        <v>303</v>
      </c>
    </row>
    <row r="188" spans="2:65" s="13" customFormat="1" x14ac:dyDescent="0.3">
      <c r="B188" s="172"/>
      <c r="D188" s="173" t="s">
        <v>170</v>
      </c>
      <c r="E188" s="174" t="s">
        <v>3</v>
      </c>
      <c r="F188" s="175" t="s">
        <v>1239</v>
      </c>
      <c r="H188" s="176">
        <v>180</v>
      </c>
      <c r="L188" s="172"/>
      <c r="M188" s="177"/>
      <c r="N188" s="178"/>
      <c r="O188" s="178"/>
      <c r="P188" s="178"/>
      <c r="Q188" s="178"/>
      <c r="R188" s="178"/>
      <c r="S188" s="178"/>
      <c r="T188" s="179"/>
      <c r="AT188" s="180" t="s">
        <v>170</v>
      </c>
      <c r="AU188" s="180" t="s">
        <v>20</v>
      </c>
      <c r="AV188" s="13" t="s">
        <v>79</v>
      </c>
      <c r="AW188" s="13" t="s">
        <v>35</v>
      </c>
      <c r="AX188" s="13" t="s">
        <v>20</v>
      </c>
      <c r="AY188" s="180" t="s">
        <v>161</v>
      </c>
    </row>
    <row r="189" spans="2:65" s="1" customFormat="1" ht="22.5" customHeight="1" x14ac:dyDescent="0.3">
      <c r="B189" s="152"/>
      <c r="C189" s="153" t="s">
        <v>315</v>
      </c>
      <c r="D189" s="153" t="s">
        <v>163</v>
      </c>
      <c r="E189" s="154" t="s">
        <v>1240</v>
      </c>
      <c r="F189" s="155" t="s">
        <v>1241</v>
      </c>
      <c r="G189" s="156" t="s">
        <v>1115</v>
      </c>
      <c r="H189" s="157">
        <v>40</v>
      </c>
      <c r="I189" s="158"/>
      <c r="J189" s="158">
        <f>ROUND(I189*H189,2)</f>
        <v>0</v>
      </c>
      <c r="K189" s="155" t="s">
        <v>266</v>
      </c>
      <c r="L189" s="32"/>
      <c r="M189" s="159" t="s">
        <v>3</v>
      </c>
      <c r="N189" s="160" t="s">
        <v>42</v>
      </c>
      <c r="O189" s="161">
        <v>0</v>
      </c>
      <c r="P189" s="161">
        <f>O189*H189</f>
        <v>0</v>
      </c>
      <c r="Q189" s="161">
        <v>0</v>
      </c>
      <c r="R189" s="161">
        <f>Q189*H189</f>
        <v>0</v>
      </c>
      <c r="S189" s="161">
        <v>0</v>
      </c>
      <c r="T189" s="162">
        <f>S189*H189</f>
        <v>0</v>
      </c>
      <c r="AR189" s="18" t="s">
        <v>168</v>
      </c>
      <c r="AT189" s="18" t="s">
        <v>163</v>
      </c>
      <c r="AU189" s="18" t="s">
        <v>20</v>
      </c>
      <c r="AY189" s="18" t="s">
        <v>161</v>
      </c>
      <c r="BE189" s="163">
        <f>IF(N189="základní",J189,0)</f>
        <v>0</v>
      </c>
      <c r="BF189" s="163">
        <f>IF(N189="snížená",J189,0)</f>
        <v>0</v>
      </c>
      <c r="BG189" s="163">
        <f>IF(N189="zákl. přenesená",J189,0)</f>
        <v>0</v>
      </c>
      <c r="BH189" s="163">
        <f>IF(N189="sníž. přenesená",J189,0)</f>
        <v>0</v>
      </c>
      <c r="BI189" s="163">
        <f>IF(N189="nulová",J189,0)</f>
        <v>0</v>
      </c>
      <c r="BJ189" s="18" t="s">
        <v>20</v>
      </c>
      <c r="BK189" s="163">
        <f>ROUND(I189*H189,2)</f>
        <v>0</v>
      </c>
      <c r="BL189" s="18" t="s">
        <v>168</v>
      </c>
      <c r="BM189" s="18" t="s">
        <v>310</v>
      </c>
    </row>
    <row r="190" spans="2:65" s="13" customFormat="1" x14ac:dyDescent="0.3">
      <c r="B190" s="172"/>
      <c r="D190" s="173" t="s">
        <v>170</v>
      </c>
      <c r="E190" s="174" t="s">
        <v>3</v>
      </c>
      <c r="F190" s="175" t="s">
        <v>387</v>
      </c>
      <c r="H190" s="176">
        <v>40</v>
      </c>
      <c r="L190" s="172"/>
      <c r="M190" s="177"/>
      <c r="N190" s="178"/>
      <c r="O190" s="178"/>
      <c r="P190" s="178"/>
      <c r="Q190" s="178"/>
      <c r="R190" s="178"/>
      <c r="S190" s="178"/>
      <c r="T190" s="179"/>
      <c r="AT190" s="180" t="s">
        <v>170</v>
      </c>
      <c r="AU190" s="180" t="s">
        <v>20</v>
      </c>
      <c r="AV190" s="13" t="s">
        <v>79</v>
      </c>
      <c r="AW190" s="13" t="s">
        <v>35</v>
      </c>
      <c r="AX190" s="13" t="s">
        <v>20</v>
      </c>
      <c r="AY190" s="180" t="s">
        <v>161</v>
      </c>
    </row>
    <row r="191" spans="2:65" s="1" customFormat="1" ht="22.5" customHeight="1" x14ac:dyDescent="0.3">
      <c r="B191" s="152"/>
      <c r="C191" s="153" t="s">
        <v>319</v>
      </c>
      <c r="D191" s="153" t="s">
        <v>163</v>
      </c>
      <c r="E191" s="154" t="s">
        <v>1242</v>
      </c>
      <c r="F191" s="155" t="s">
        <v>1243</v>
      </c>
      <c r="G191" s="156" t="s">
        <v>1115</v>
      </c>
      <c r="H191" s="157">
        <v>24</v>
      </c>
      <c r="I191" s="158"/>
      <c r="J191" s="158">
        <f>ROUND(I191*H191,2)</f>
        <v>0</v>
      </c>
      <c r="K191" s="155" t="s">
        <v>266</v>
      </c>
      <c r="L191" s="32"/>
      <c r="M191" s="159" t="s">
        <v>3</v>
      </c>
      <c r="N191" s="160" t="s">
        <v>42</v>
      </c>
      <c r="O191" s="161">
        <v>0</v>
      </c>
      <c r="P191" s="161">
        <f>O191*H191</f>
        <v>0</v>
      </c>
      <c r="Q191" s="161">
        <v>0</v>
      </c>
      <c r="R191" s="161">
        <f>Q191*H191</f>
        <v>0</v>
      </c>
      <c r="S191" s="161">
        <v>0</v>
      </c>
      <c r="T191" s="162">
        <f>S191*H191</f>
        <v>0</v>
      </c>
      <c r="AR191" s="18" t="s">
        <v>168</v>
      </c>
      <c r="AT191" s="18" t="s">
        <v>163</v>
      </c>
      <c r="AU191" s="18" t="s">
        <v>20</v>
      </c>
      <c r="AY191" s="18" t="s">
        <v>161</v>
      </c>
      <c r="BE191" s="163">
        <f>IF(N191="základní",J191,0)</f>
        <v>0</v>
      </c>
      <c r="BF191" s="163">
        <f>IF(N191="snížená",J191,0)</f>
        <v>0</v>
      </c>
      <c r="BG191" s="163">
        <f>IF(N191="zákl. přenesená",J191,0)</f>
        <v>0</v>
      </c>
      <c r="BH191" s="163">
        <f>IF(N191="sníž. přenesená",J191,0)</f>
        <v>0</v>
      </c>
      <c r="BI191" s="163">
        <f>IF(N191="nulová",J191,0)</f>
        <v>0</v>
      </c>
      <c r="BJ191" s="18" t="s">
        <v>20</v>
      </c>
      <c r="BK191" s="163">
        <f>ROUND(I191*H191,2)</f>
        <v>0</v>
      </c>
      <c r="BL191" s="18" t="s">
        <v>168</v>
      </c>
      <c r="BM191" s="18" t="s">
        <v>315</v>
      </c>
    </row>
    <row r="192" spans="2:65" s="13" customFormat="1" x14ac:dyDescent="0.3">
      <c r="B192" s="172"/>
      <c r="D192" s="173" t="s">
        <v>170</v>
      </c>
      <c r="E192" s="174" t="s">
        <v>3</v>
      </c>
      <c r="F192" s="175" t="s">
        <v>296</v>
      </c>
      <c r="H192" s="176">
        <v>24</v>
      </c>
      <c r="L192" s="172"/>
      <c r="M192" s="177"/>
      <c r="N192" s="178"/>
      <c r="O192" s="178"/>
      <c r="P192" s="178"/>
      <c r="Q192" s="178"/>
      <c r="R192" s="178"/>
      <c r="S192" s="178"/>
      <c r="T192" s="179"/>
      <c r="AT192" s="180" t="s">
        <v>170</v>
      </c>
      <c r="AU192" s="180" t="s">
        <v>20</v>
      </c>
      <c r="AV192" s="13" t="s">
        <v>79</v>
      </c>
      <c r="AW192" s="13" t="s">
        <v>35</v>
      </c>
      <c r="AX192" s="13" t="s">
        <v>20</v>
      </c>
      <c r="AY192" s="180" t="s">
        <v>161</v>
      </c>
    </row>
    <row r="193" spans="2:65" s="1" customFormat="1" ht="22.5" customHeight="1" x14ac:dyDescent="0.3">
      <c r="B193" s="152"/>
      <c r="C193" s="153" t="s">
        <v>323</v>
      </c>
      <c r="D193" s="153" t="s">
        <v>163</v>
      </c>
      <c r="E193" s="154" t="s">
        <v>1244</v>
      </c>
      <c r="F193" s="155" t="s">
        <v>1245</v>
      </c>
      <c r="G193" s="156" t="s">
        <v>1246</v>
      </c>
      <c r="H193" s="157">
        <v>1</v>
      </c>
      <c r="I193" s="158"/>
      <c r="J193" s="158">
        <f>ROUND(I193*H193,2)</f>
        <v>0</v>
      </c>
      <c r="K193" s="155" t="s">
        <v>266</v>
      </c>
      <c r="L193" s="32"/>
      <c r="M193" s="159" t="s">
        <v>3</v>
      </c>
      <c r="N193" s="160" t="s">
        <v>42</v>
      </c>
      <c r="O193" s="161">
        <v>0</v>
      </c>
      <c r="P193" s="161">
        <f>O193*H193</f>
        <v>0</v>
      </c>
      <c r="Q193" s="161">
        <v>0</v>
      </c>
      <c r="R193" s="161">
        <f>Q193*H193</f>
        <v>0</v>
      </c>
      <c r="S193" s="161">
        <v>0</v>
      </c>
      <c r="T193" s="162">
        <f>S193*H193</f>
        <v>0</v>
      </c>
      <c r="AR193" s="18" t="s">
        <v>168</v>
      </c>
      <c r="AT193" s="18" t="s">
        <v>163</v>
      </c>
      <c r="AU193" s="18" t="s">
        <v>20</v>
      </c>
      <c r="AY193" s="18" t="s">
        <v>161</v>
      </c>
      <c r="BE193" s="163">
        <f>IF(N193="základní",J193,0)</f>
        <v>0</v>
      </c>
      <c r="BF193" s="163">
        <f>IF(N193="snížená",J193,0)</f>
        <v>0</v>
      </c>
      <c r="BG193" s="163">
        <f>IF(N193="zákl. přenesená",J193,0)</f>
        <v>0</v>
      </c>
      <c r="BH193" s="163">
        <f>IF(N193="sníž. přenesená",J193,0)</f>
        <v>0</v>
      </c>
      <c r="BI193" s="163">
        <f>IF(N193="nulová",J193,0)</f>
        <v>0</v>
      </c>
      <c r="BJ193" s="18" t="s">
        <v>20</v>
      </c>
      <c r="BK193" s="163">
        <f>ROUND(I193*H193,2)</f>
        <v>0</v>
      </c>
      <c r="BL193" s="18" t="s">
        <v>168</v>
      </c>
      <c r="BM193" s="18" t="s">
        <v>319</v>
      </c>
    </row>
    <row r="194" spans="2:65" s="13" customFormat="1" x14ac:dyDescent="0.3">
      <c r="B194" s="172"/>
      <c r="D194" s="173" t="s">
        <v>170</v>
      </c>
      <c r="E194" s="174" t="s">
        <v>3</v>
      </c>
      <c r="F194" s="175" t="s">
        <v>20</v>
      </c>
      <c r="H194" s="176">
        <v>1</v>
      </c>
      <c r="L194" s="172"/>
      <c r="M194" s="177"/>
      <c r="N194" s="178"/>
      <c r="O194" s="178"/>
      <c r="P194" s="178"/>
      <c r="Q194" s="178"/>
      <c r="R194" s="178"/>
      <c r="S194" s="178"/>
      <c r="T194" s="179"/>
      <c r="AT194" s="180" t="s">
        <v>170</v>
      </c>
      <c r="AU194" s="180" t="s">
        <v>20</v>
      </c>
      <c r="AV194" s="13" t="s">
        <v>79</v>
      </c>
      <c r="AW194" s="13" t="s">
        <v>35</v>
      </c>
      <c r="AX194" s="13" t="s">
        <v>20</v>
      </c>
      <c r="AY194" s="180" t="s">
        <v>161</v>
      </c>
    </row>
    <row r="195" spans="2:65" s="1" customFormat="1" ht="22.5" customHeight="1" x14ac:dyDescent="0.3">
      <c r="B195" s="152"/>
      <c r="C195" s="153" t="s">
        <v>329</v>
      </c>
      <c r="D195" s="153" t="s">
        <v>163</v>
      </c>
      <c r="E195" s="154" t="s">
        <v>1247</v>
      </c>
      <c r="F195" s="155" t="s">
        <v>1248</v>
      </c>
      <c r="G195" s="156" t="s">
        <v>1246</v>
      </c>
      <c r="H195" s="157">
        <v>1</v>
      </c>
      <c r="I195" s="158"/>
      <c r="J195" s="158">
        <f>ROUND(I195*H195,2)</f>
        <v>0</v>
      </c>
      <c r="K195" s="155" t="s">
        <v>266</v>
      </c>
      <c r="L195" s="32"/>
      <c r="M195" s="159" t="s">
        <v>3</v>
      </c>
      <c r="N195" s="160" t="s">
        <v>42</v>
      </c>
      <c r="O195" s="161">
        <v>0</v>
      </c>
      <c r="P195" s="161">
        <f>O195*H195</f>
        <v>0</v>
      </c>
      <c r="Q195" s="161">
        <v>0</v>
      </c>
      <c r="R195" s="161">
        <f>Q195*H195</f>
        <v>0</v>
      </c>
      <c r="S195" s="161">
        <v>0</v>
      </c>
      <c r="T195" s="162">
        <f>S195*H195</f>
        <v>0</v>
      </c>
      <c r="AR195" s="18" t="s">
        <v>168</v>
      </c>
      <c r="AT195" s="18" t="s">
        <v>163</v>
      </c>
      <c r="AU195" s="18" t="s">
        <v>20</v>
      </c>
      <c r="AY195" s="18" t="s">
        <v>161</v>
      </c>
      <c r="BE195" s="163">
        <f>IF(N195="základní",J195,0)</f>
        <v>0</v>
      </c>
      <c r="BF195" s="163">
        <f>IF(N195="snížená",J195,0)</f>
        <v>0</v>
      </c>
      <c r="BG195" s="163">
        <f>IF(N195="zákl. přenesená",J195,0)</f>
        <v>0</v>
      </c>
      <c r="BH195" s="163">
        <f>IF(N195="sníž. přenesená",J195,0)</f>
        <v>0</v>
      </c>
      <c r="BI195" s="163">
        <f>IF(N195="nulová",J195,0)</f>
        <v>0</v>
      </c>
      <c r="BJ195" s="18" t="s">
        <v>20</v>
      </c>
      <c r="BK195" s="163">
        <f>ROUND(I195*H195,2)</f>
        <v>0</v>
      </c>
      <c r="BL195" s="18" t="s">
        <v>168</v>
      </c>
      <c r="BM195" s="18" t="s">
        <v>340</v>
      </c>
    </row>
    <row r="196" spans="2:65" s="13" customFormat="1" x14ac:dyDescent="0.3">
      <c r="B196" s="172"/>
      <c r="D196" s="165" t="s">
        <v>170</v>
      </c>
      <c r="E196" s="180" t="s">
        <v>3</v>
      </c>
      <c r="F196" s="181" t="s">
        <v>20</v>
      </c>
      <c r="H196" s="182">
        <v>1</v>
      </c>
      <c r="L196" s="172"/>
      <c r="M196" s="195"/>
      <c r="N196" s="196"/>
      <c r="O196" s="196"/>
      <c r="P196" s="196"/>
      <c r="Q196" s="196"/>
      <c r="R196" s="196"/>
      <c r="S196" s="196"/>
      <c r="T196" s="197"/>
      <c r="AT196" s="180" t="s">
        <v>170</v>
      </c>
      <c r="AU196" s="180" t="s">
        <v>20</v>
      </c>
      <c r="AV196" s="13" t="s">
        <v>79</v>
      </c>
      <c r="AW196" s="13" t="s">
        <v>35</v>
      </c>
      <c r="AX196" s="13" t="s">
        <v>20</v>
      </c>
      <c r="AY196" s="180" t="s">
        <v>161</v>
      </c>
    </row>
    <row r="197" spans="2:65" s="1" customFormat="1" ht="6.95" customHeight="1" x14ac:dyDescent="0.3">
      <c r="B197" s="47"/>
      <c r="C197" s="48"/>
      <c r="D197" s="48"/>
      <c r="E197" s="48"/>
      <c r="F197" s="48"/>
      <c r="G197" s="48"/>
      <c r="H197" s="48"/>
      <c r="I197" s="48"/>
      <c r="J197" s="48"/>
      <c r="K197" s="48"/>
      <c r="L197" s="32"/>
    </row>
  </sheetData>
  <autoFilter ref="C83:K83"/>
  <mergeCells count="12">
    <mergeCell ref="E74:H74"/>
    <mergeCell ref="E76:H76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2:H72"/>
  </mergeCells>
  <hyperlinks>
    <hyperlink ref="F1:G1" location="C2" tooltip="Krycí list soupisu" display="1) Krycí list soupisu"/>
    <hyperlink ref="G1:H1" location="C58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3"/>
  <sheetViews>
    <sheetView showGridLines="0" workbookViewId="0">
      <pane ySplit="1" topLeftCell="A232" activePane="bottomLeft" state="frozen"/>
      <selection pane="bottomLeft" activeCell="I237" sqref="I237:I24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1848</v>
      </c>
      <c r="G1" s="344" t="s">
        <v>1849</v>
      </c>
      <c r="H1" s="344"/>
      <c r="I1" s="223"/>
      <c r="J1" s="221" t="s">
        <v>1850</v>
      </c>
      <c r="K1" s="224" t="s">
        <v>106</v>
      </c>
      <c r="L1" s="221" t="s">
        <v>1851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08" t="s">
        <v>6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95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1"/>
      <c r="AT3" s="18" t="s">
        <v>79</v>
      </c>
    </row>
    <row r="4" spans="1:70" ht="36.950000000000003" customHeight="1" x14ac:dyDescent="0.3">
      <c r="B4" s="22"/>
      <c r="C4" s="23"/>
      <c r="D4" s="24" t="s">
        <v>107</v>
      </c>
      <c r="E4" s="23"/>
      <c r="F4" s="23"/>
      <c r="G4" s="23"/>
      <c r="H4" s="23"/>
      <c r="I4" s="23"/>
      <c r="J4" s="23"/>
      <c r="K4" s="25"/>
      <c r="M4" s="26" t="s">
        <v>11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5"/>
    </row>
    <row r="6" spans="1:70" ht="15" x14ac:dyDescent="0.3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25"/>
    </row>
    <row r="7" spans="1:70" ht="22.5" customHeight="1" x14ac:dyDescent="0.3">
      <c r="B7" s="22"/>
      <c r="C7" s="23"/>
      <c r="D7" s="23"/>
      <c r="E7" s="345" t="str">
        <f>'Rekapitulace stavby'!K6</f>
        <v>SOUP Jílové - dílna kuchyň</v>
      </c>
      <c r="F7" s="338"/>
      <c r="G7" s="338"/>
      <c r="H7" s="338"/>
      <c r="I7" s="23"/>
      <c r="J7" s="23"/>
      <c r="K7" s="25"/>
    </row>
    <row r="8" spans="1:70" ht="15" x14ac:dyDescent="0.3">
      <c r="B8" s="22"/>
      <c r="C8" s="23"/>
      <c r="D8" s="30" t="s">
        <v>108</v>
      </c>
      <c r="E8" s="23"/>
      <c r="F8" s="23"/>
      <c r="G8" s="23"/>
      <c r="H8" s="23"/>
      <c r="I8" s="23"/>
      <c r="J8" s="23"/>
      <c r="K8" s="25"/>
    </row>
    <row r="9" spans="1:70" s="1" customFormat="1" ht="22.5" customHeight="1" x14ac:dyDescent="0.3">
      <c r="B9" s="32"/>
      <c r="C9" s="33"/>
      <c r="D9" s="33"/>
      <c r="E9" s="345" t="s">
        <v>109</v>
      </c>
      <c r="F9" s="325"/>
      <c r="G9" s="325"/>
      <c r="H9" s="325"/>
      <c r="I9" s="33"/>
      <c r="J9" s="33"/>
      <c r="K9" s="36"/>
    </row>
    <row r="10" spans="1:70" s="1" customFormat="1" ht="15" x14ac:dyDescent="0.3">
      <c r="B10" s="32"/>
      <c r="C10" s="33"/>
      <c r="D10" s="30" t="s">
        <v>110</v>
      </c>
      <c r="E10" s="33"/>
      <c r="F10" s="33"/>
      <c r="G10" s="33"/>
      <c r="H10" s="33"/>
      <c r="I10" s="33"/>
      <c r="J10" s="33"/>
      <c r="K10" s="36"/>
    </row>
    <row r="11" spans="1:70" s="1" customFormat="1" ht="36.950000000000003" customHeight="1" x14ac:dyDescent="0.3">
      <c r="B11" s="32"/>
      <c r="C11" s="33"/>
      <c r="D11" s="33"/>
      <c r="E11" s="346" t="s">
        <v>1249</v>
      </c>
      <c r="F11" s="325"/>
      <c r="G11" s="325"/>
      <c r="H11" s="325"/>
      <c r="I11" s="33"/>
      <c r="J11" s="33"/>
      <c r="K11" s="36"/>
    </row>
    <row r="12" spans="1:70" s="1" customForma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6"/>
    </row>
    <row r="13" spans="1:70" s="1" customFormat="1" ht="14.45" customHeight="1" x14ac:dyDescent="0.3">
      <c r="B13" s="32"/>
      <c r="C13" s="33"/>
      <c r="D13" s="30" t="s">
        <v>18</v>
      </c>
      <c r="E13" s="33"/>
      <c r="F13" s="28" t="s">
        <v>3</v>
      </c>
      <c r="G13" s="33"/>
      <c r="H13" s="33"/>
      <c r="I13" s="30" t="s">
        <v>19</v>
      </c>
      <c r="J13" s="28" t="s">
        <v>3</v>
      </c>
      <c r="K13" s="36"/>
    </row>
    <row r="14" spans="1:70" s="1" customFormat="1" ht="14.45" customHeight="1" x14ac:dyDescent="0.3">
      <c r="B14" s="32"/>
      <c r="C14" s="33"/>
      <c r="D14" s="30" t="s">
        <v>21</v>
      </c>
      <c r="E14" s="33"/>
      <c r="F14" s="28" t="s">
        <v>22</v>
      </c>
      <c r="G14" s="33"/>
      <c r="H14" s="33"/>
      <c r="I14" s="30" t="s">
        <v>23</v>
      </c>
      <c r="J14" s="97" t="str">
        <f>'Rekapitulace stavby'!AN8</f>
        <v>5. 9. 2016</v>
      </c>
      <c r="K14" s="36"/>
    </row>
    <row r="15" spans="1:70" s="1" customFormat="1" ht="10.9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6"/>
    </row>
    <row r="16" spans="1:70" s="1" customFormat="1" ht="14.45" customHeight="1" x14ac:dyDescent="0.3">
      <c r="B16" s="32"/>
      <c r="C16" s="33"/>
      <c r="D16" s="30" t="s">
        <v>27</v>
      </c>
      <c r="E16" s="33"/>
      <c r="F16" s="33"/>
      <c r="G16" s="33"/>
      <c r="H16" s="33"/>
      <c r="I16" s="30" t="s">
        <v>28</v>
      </c>
      <c r="J16" s="28" t="s">
        <v>3</v>
      </c>
      <c r="K16" s="36"/>
    </row>
    <row r="17" spans="2:11" s="1" customFormat="1" ht="18" customHeight="1" x14ac:dyDescent="0.3">
      <c r="B17" s="32"/>
      <c r="C17" s="33"/>
      <c r="D17" s="33"/>
      <c r="E17" s="28" t="s">
        <v>29</v>
      </c>
      <c r="F17" s="33"/>
      <c r="G17" s="33"/>
      <c r="H17" s="33"/>
      <c r="I17" s="30" t="s">
        <v>30</v>
      </c>
      <c r="J17" s="28" t="s">
        <v>3</v>
      </c>
      <c r="K17" s="36"/>
    </row>
    <row r="18" spans="2:11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6"/>
    </row>
    <row r="19" spans="2:11" s="1" customFormat="1" ht="14.45" customHeight="1" x14ac:dyDescent="0.3">
      <c r="B19" s="32"/>
      <c r="C19" s="33"/>
      <c r="D19" s="30" t="s">
        <v>31</v>
      </c>
      <c r="E19" s="33"/>
      <c r="F19" s="33"/>
      <c r="G19" s="33"/>
      <c r="H19" s="33"/>
      <c r="I19" s="30" t="s">
        <v>28</v>
      </c>
      <c r="J19" s="28" t="str">
        <f>IF('Rekapitulace stavby'!AN13="Vyplň údaj","",IF('Rekapitulace stavby'!AN13="","",'Rekapitulace stavby'!AN13))</f>
        <v/>
      </c>
      <c r="K19" s="36"/>
    </row>
    <row r="20" spans="2:11" s="1" customFormat="1" ht="18" customHeight="1" x14ac:dyDescent="0.3">
      <c r="B20" s="32"/>
      <c r="C20" s="33"/>
      <c r="D20" s="33"/>
      <c r="E20" s="28" t="str">
        <f>IF('Rekapitulace stavby'!E14="Vyplň údaj","",IF('Rekapitulace stavby'!E14="","",'Rekapitulace stavby'!E14))</f>
        <v xml:space="preserve"> </v>
      </c>
      <c r="F20" s="33"/>
      <c r="G20" s="33"/>
      <c r="H20" s="33"/>
      <c r="I20" s="30" t="s">
        <v>30</v>
      </c>
      <c r="J20" s="28" t="str">
        <f>IF('Rekapitulace stavby'!AN14="Vyplň údaj","",IF('Rekapitulace stavby'!AN14="","",'Rekapitulace stavby'!AN14))</f>
        <v/>
      </c>
      <c r="K20" s="36"/>
    </row>
    <row r="21" spans="2:11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6"/>
    </row>
    <row r="22" spans="2:11" s="1" customFormat="1" ht="14.45" customHeight="1" x14ac:dyDescent="0.3">
      <c r="B22" s="32"/>
      <c r="C22" s="33"/>
      <c r="D22" s="30" t="s">
        <v>33</v>
      </c>
      <c r="E22" s="33"/>
      <c r="F22" s="33"/>
      <c r="G22" s="33"/>
      <c r="H22" s="33"/>
      <c r="I22" s="30" t="s">
        <v>28</v>
      </c>
      <c r="J22" s="28" t="s">
        <v>3</v>
      </c>
      <c r="K22" s="36"/>
    </row>
    <row r="23" spans="2:11" s="1" customFormat="1" ht="18" customHeight="1" x14ac:dyDescent="0.3">
      <c r="B23" s="32"/>
      <c r="C23" s="33"/>
      <c r="D23" s="33"/>
      <c r="E23" s="28" t="s">
        <v>34</v>
      </c>
      <c r="F23" s="33"/>
      <c r="G23" s="33"/>
      <c r="H23" s="33"/>
      <c r="I23" s="30" t="s">
        <v>30</v>
      </c>
      <c r="J23" s="28" t="s">
        <v>3</v>
      </c>
      <c r="K23" s="36"/>
    </row>
    <row r="24" spans="2:11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6"/>
    </row>
    <row r="25" spans="2:11" s="1" customFormat="1" ht="14.45" customHeight="1" x14ac:dyDescent="0.3">
      <c r="B25" s="32"/>
      <c r="C25" s="33"/>
      <c r="D25" s="30" t="s">
        <v>36</v>
      </c>
      <c r="E25" s="33"/>
      <c r="F25" s="33"/>
      <c r="G25" s="33"/>
      <c r="H25" s="33"/>
      <c r="I25" s="33"/>
      <c r="J25" s="33"/>
      <c r="K25" s="36"/>
    </row>
    <row r="26" spans="2:11" s="7" customFormat="1" ht="22.5" customHeight="1" x14ac:dyDescent="0.3">
      <c r="B26" s="98"/>
      <c r="C26" s="99"/>
      <c r="D26" s="99"/>
      <c r="E26" s="340" t="s">
        <v>3</v>
      </c>
      <c r="F26" s="348"/>
      <c r="G26" s="348"/>
      <c r="H26" s="348"/>
      <c r="I26" s="99"/>
      <c r="J26" s="99"/>
      <c r="K26" s="100"/>
    </row>
    <row r="27" spans="2:11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6"/>
    </row>
    <row r="28" spans="2:11" s="1" customFormat="1" ht="6.95" customHeight="1" x14ac:dyDescent="0.3">
      <c r="B28" s="32"/>
      <c r="C28" s="33"/>
      <c r="D28" s="59"/>
      <c r="E28" s="59"/>
      <c r="F28" s="59"/>
      <c r="G28" s="59"/>
      <c r="H28" s="59"/>
      <c r="I28" s="59"/>
      <c r="J28" s="59"/>
      <c r="K28" s="101"/>
    </row>
    <row r="29" spans="2:11" s="1" customFormat="1" ht="25.35" customHeight="1" x14ac:dyDescent="0.3">
      <c r="B29" s="32"/>
      <c r="C29" s="33"/>
      <c r="D29" s="102" t="s">
        <v>37</v>
      </c>
      <c r="E29" s="33"/>
      <c r="F29" s="33"/>
      <c r="G29" s="33"/>
      <c r="H29" s="33"/>
      <c r="I29" s="33"/>
      <c r="J29" s="103">
        <f>ROUND(J88,2)</f>
        <v>0</v>
      </c>
      <c r="K29" s="36"/>
    </row>
    <row r="30" spans="2:11" s="1" customFormat="1" ht="6.95" customHeight="1" x14ac:dyDescent="0.3">
      <c r="B30" s="32"/>
      <c r="C30" s="33"/>
      <c r="D30" s="59"/>
      <c r="E30" s="59"/>
      <c r="F30" s="59"/>
      <c r="G30" s="59"/>
      <c r="H30" s="59"/>
      <c r="I30" s="59"/>
      <c r="J30" s="59"/>
      <c r="K30" s="101"/>
    </row>
    <row r="31" spans="2:11" s="1" customFormat="1" ht="14.45" customHeight="1" x14ac:dyDescent="0.3">
      <c r="B31" s="32"/>
      <c r="C31" s="33"/>
      <c r="D31" s="33"/>
      <c r="E31" s="33"/>
      <c r="F31" s="37" t="s">
        <v>39</v>
      </c>
      <c r="G31" s="33"/>
      <c r="H31" s="33"/>
      <c r="I31" s="37" t="s">
        <v>38</v>
      </c>
      <c r="J31" s="37" t="s">
        <v>40</v>
      </c>
      <c r="K31" s="36"/>
    </row>
    <row r="32" spans="2:11" s="1" customFormat="1" ht="14.45" customHeight="1" x14ac:dyDescent="0.3">
      <c r="B32" s="32"/>
      <c r="C32" s="33"/>
      <c r="D32" s="40" t="s">
        <v>41</v>
      </c>
      <c r="E32" s="40" t="s">
        <v>42</v>
      </c>
      <c r="F32" s="104">
        <f>ROUND(SUM(BE88:BE242), 2)</f>
        <v>0</v>
      </c>
      <c r="G32" s="33"/>
      <c r="H32" s="33"/>
      <c r="I32" s="105">
        <v>0.21</v>
      </c>
      <c r="J32" s="104">
        <f>ROUND(ROUND((SUM(BE88:BE242)), 2)*I32, 2)</f>
        <v>0</v>
      </c>
      <c r="K32" s="36"/>
    </row>
    <row r="33" spans="2:11" s="1" customFormat="1" ht="14.45" customHeight="1" x14ac:dyDescent="0.3">
      <c r="B33" s="32"/>
      <c r="C33" s="33"/>
      <c r="D33" s="33"/>
      <c r="E33" s="40" t="s">
        <v>43</v>
      </c>
      <c r="F33" s="104">
        <f>ROUND(SUM(BF88:BF242), 2)</f>
        <v>0</v>
      </c>
      <c r="G33" s="33"/>
      <c r="H33" s="33"/>
      <c r="I33" s="105">
        <v>0.15</v>
      </c>
      <c r="J33" s="104">
        <f>ROUND(ROUND((SUM(BF88:BF242)), 2)*I33, 2)</f>
        <v>0</v>
      </c>
      <c r="K33" s="36"/>
    </row>
    <row r="34" spans="2:11" s="1" customFormat="1" ht="14.45" hidden="1" customHeight="1" x14ac:dyDescent="0.3">
      <c r="B34" s="32"/>
      <c r="C34" s="33"/>
      <c r="D34" s="33"/>
      <c r="E34" s="40" t="s">
        <v>44</v>
      </c>
      <c r="F34" s="104">
        <f>ROUND(SUM(BG88:BG242), 2)</f>
        <v>0</v>
      </c>
      <c r="G34" s="33"/>
      <c r="H34" s="33"/>
      <c r="I34" s="105">
        <v>0.21</v>
      </c>
      <c r="J34" s="104">
        <v>0</v>
      </c>
      <c r="K34" s="36"/>
    </row>
    <row r="35" spans="2:11" s="1" customFormat="1" ht="14.45" hidden="1" customHeight="1" x14ac:dyDescent="0.3">
      <c r="B35" s="32"/>
      <c r="C35" s="33"/>
      <c r="D35" s="33"/>
      <c r="E35" s="40" t="s">
        <v>45</v>
      </c>
      <c r="F35" s="104">
        <f>ROUND(SUM(BH88:BH242), 2)</f>
        <v>0</v>
      </c>
      <c r="G35" s="33"/>
      <c r="H35" s="33"/>
      <c r="I35" s="105">
        <v>0.15</v>
      </c>
      <c r="J35" s="104">
        <v>0</v>
      </c>
      <c r="K35" s="36"/>
    </row>
    <row r="36" spans="2:11" s="1" customFormat="1" ht="14.45" hidden="1" customHeight="1" x14ac:dyDescent="0.3">
      <c r="B36" s="32"/>
      <c r="C36" s="33"/>
      <c r="D36" s="33"/>
      <c r="E36" s="40" t="s">
        <v>46</v>
      </c>
      <c r="F36" s="104">
        <f>ROUND(SUM(BI88:BI242), 2)</f>
        <v>0</v>
      </c>
      <c r="G36" s="33"/>
      <c r="H36" s="33"/>
      <c r="I36" s="105">
        <v>0</v>
      </c>
      <c r="J36" s="104">
        <v>0</v>
      </c>
      <c r="K36" s="36"/>
    </row>
    <row r="37" spans="2:11" s="1" customFormat="1" ht="6.95" customHeight="1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6"/>
    </row>
    <row r="38" spans="2:11" s="1" customFormat="1" ht="25.35" customHeight="1" x14ac:dyDescent="0.3">
      <c r="B38" s="32"/>
      <c r="C38" s="106"/>
      <c r="D38" s="107" t="s">
        <v>47</v>
      </c>
      <c r="E38" s="63"/>
      <c r="F38" s="63"/>
      <c r="G38" s="108" t="s">
        <v>48</v>
      </c>
      <c r="H38" s="109" t="s">
        <v>49</v>
      </c>
      <c r="I38" s="63"/>
      <c r="J38" s="110">
        <f>SUM(J29:J36)</f>
        <v>0</v>
      </c>
      <c r="K38" s="111"/>
    </row>
    <row r="39" spans="2:11" s="1" customFormat="1" ht="14.45" customHeight="1" x14ac:dyDescent="0.3">
      <c r="B39" s="47"/>
      <c r="C39" s="48"/>
      <c r="D39" s="48"/>
      <c r="E39" s="48"/>
      <c r="F39" s="48"/>
      <c r="G39" s="48"/>
      <c r="H39" s="48"/>
      <c r="I39" s="48"/>
      <c r="J39" s="48"/>
      <c r="K39" s="49"/>
    </row>
    <row r="43" spans="2:11" s="1" customFormat="1" ht="6.95" customHeight="1" x14ac:dyDescent="0.3">
      <c r="B43" s="50"/>
      <c r="C43" s="51"/>
      <c r="D43" s="51"/>
      <c r="E43" s="51"/>
      <c r="F43" s="51"/>
      <c r="G43" s="51"/>
      <c r="H43" s="51"/>
      <c r="I43" s="51"/>
      <c r="J43" s="51"/>
      <c r="K43" s="112"/>
    </row>
    <row r="44" spans="2:11" s="1" customFormat="1" ht="36.950000000000003" customHeight="1" x14ac:dyDescent="0.3">
      <c r="B44" s="32"/>
      <c r="C44" s="24" t="s">
        <v>112</v>
      </c>
      <c r="D44" s="33"/>
      <c r="E44" s="33"/>
      <c r="F44" s="33"/>
      <c r="G44" s="33"/>
      <c r="H44" s="33"/>
      <c r="I44" s="33"/>
      <c r="J44" s="33"/>
      <c r="K44" s="36"/>
    </row>
    <row r="45" spans="2:11" s="1" customFormat="1" ht="6.95" customHeight="1" x14ac:dyDescent="0.3">
      <c r="B45" s="32"/>
      <c r="C45" s="33"/>
      <c r="D45" s="33"/>
      <c r="E45" s="33"/>
      <c r="F45" s="33"/>
      <c r="G45" s="33"/>
      <c r="H45" s="33"/>
      <c r="I45" s="33"/>
      <c r="J45" s="33"/>
      <c r="K45" s="36"/>
    </row>
    <row r="46" spans="2:11" s="1" customFormat="1" ht="14.45" customHeight="1" x14ac:dyDescent="0.3">
      <c r="B46" s="32"/>
      <c r="C46" s="30" t="s">
        <v>15</v>
      </c>
      <c r="D46" s="33"/>
      <c r="E46" s="33"/>
      <c r="F46" s="33"/>
      <c r="G46" s="33"/>
      <c r="H46" s="33"/>
      <c r="I46" s="33"/>
      <c r="J46" s="33"/>
      <c r="K46" s="36"/>
    </row>
    <row r="47" spans="2:11" s="1" customFormat="1" ht="22.5" customHeight="1" x14ac:dyDescent="0.3">
      <c r="B47" s="32"/>
      <c r="C47" s="33"/>
      <c r="D47" s="33"/>
      <c r="E47" s="345" t="str">
        <f>E7</f>
        <v>SOUP Jílové - dílna kuchyň</v>
      </c>
      <c r="F47" s="325"/>
      <c r="G47" s="325"/>
      <c r="H47" s="325"/>
      <c r="I47" s="33"/>
      <c r="J47" s="33"/>
      <c r="K47" s="36"/>
    </row>
    <row r="48" spans="2:11" ht="15" x14ac:dyDescent="0.3">
      <c r="B48" s="22"/>
      <c r="C48" s="30" t="s">
        <v>108</v>
      </c>
      <c r="D48" s="23"/>
      <c r="E48" s="23"/>
      <c r="F48" s="23"/>
      <c r="G48" s="23"/>
      <c r="H48" s="23"/>
      <c r="I48" s="23"/>
      <c r="J48" s="23"/>
      <c r="K48" s="25"/>
    </row>
    <row r="49" spans="2:47" s="1" customFormat="1" ht="22.5" customHeight="1" x14ac:dyDescent="0.3">
      <c r="B49" s="32"/>
      <c r="C49" s="33"/>
      <c r="D49" s="33"/>
      <c r="E49" s="345" t="s">
        <v>109</v>
      </c>
      <c r="F49" s="325"/>
      <c r="G49" s="325"/>
      <c r="H49" s="325"/>
      <c r="I49" s="33"/>
      <c r="J49" s="33"/>
      <c r="K49" s="36"/>
    </row>
    <row r="50" spans="2:47" s="1" customFormat="1" ht="14.45" customHeight="1" x14ac:dyDescent="0.3">
      <c r="B50" s="32"/>
      <c r="C50" s="30" t="s">
        <v>110</v>
      </c>
      <c r="D50" s="33"/>
      <c r="E50" s="33"/>
      <c r="F50" s="33"/>
      <c r="G50" s="33"/>
      <c r="H50" s="33"/>
      <c r="I50" s="33"/>
      <c r="J50" s="33"/>
      <c r="K50" s="36"/>
    </row>
    <row r="51" spans="2:47" s="1" customFormat="1" ht="23.25" customHeight="1" x14ac:dyDescent="0.3">
      <c r="B51" s="32"/>
      <c r="C51" s="33"/>
      <c r="D51" s="33"/>
      <c r="E51" s="346" t="str">
        <f>E11</f>
        <v>D1_01_4e - Zdravotně technické instalace</v>
      </c>
      <c r="F51" s="325"/>
      <c r="G51" s="325"/>
      <c r="H51" s="325"/>
      <c r="I51" s="33"/>
      <c r="J51" s="33"/>
      <c r="K51" s="36"/>
    </row>
    <row r="52" spans="2:47" s="1" customFormat="1" ht="6.95" customHeight="1" x14ac:dyDescent="0.3">
      <c r="B52" s="32"/>
      <c r="C52" s="33"/>
      <c r="D52" s="33"/>
      <c r="E52" s="33"/>
      <c r="F52" s="33"/>
      <c r="G52" s="33"/>
      <c r="H52" s="33"/>
      <c r="I52" s="33"/>
      <c r="J52" s="33"/>
      <c r="K52" s="36"/>
    </row>
    <row r="53" spans="2:47" s="1" customFormat="1" ht="18" customHeight="1" x14ac:dyDescent="0.3">
      <c r="B53" s="32"/>
      <c r="C53" s="30" t="s">
        <v>21</v>
      </c>
      <c r="D53" s="33"/>
      <c r="E53" s="33"/>
      <c r="F53" s="28" t="str">
        <f>F14</f>
        <v>Jílové u Prahy</v>
      </c>
      <c r="G53" s="33"/>
      <c r="H53" s="33"/>
      <c r="I53" s="30" t="s">
        <v>23</v>
      </c>
      <c r="J53" s="97" t="str">
        <f>IF(J14="","",J14)</f>
        <v>5. 9. 2016</v>
      </c>
      <c r="K53" s="36"/>
    </row>
    <row r="54" spans="2:47" s="1" customFormat="1" ht="6.95" customHeight="1" x14ac:dyDescent="0.3">
      <c r="B54" s="32"/>
      <c r="C54" s="33"/>
      <c r="D54" s="33"/>
      <c r="E54" s="33"/>
      <c r="F54" s="33"/>
      <c r="G54" s="33"/>
      <c r="H54" s="33"/>
      <c r="I54" s="33"/>
      <c r="J54" s="33"/>
      <c r="K54" s="36"/>
    </row>
    <row r="55" spans="2:47" s="1" customFormat="1" ht="15" x14ac:dyDescent="0.3">
      <c r="B55" s="32"/>
      <c r="C55" s="30" t="s">
        <v>27</v>
      </c>
      <c r="D55" s="33"/>
      <c r="E55" s="33"/>
      <c r="F55" s="28" t="str">
        <f>E17</f>
        <v>SOUp, Šenflukova 220, Jílove u Prahy</v>
      </c>
      <c r="G55" s="33"/>
      <c r="H55" s="33"/>
      <c r="I55" s="30" t="s">
        <v>33</v>
      </c>
      <c r="J55" s="28" t="str">
        <f>E23</f>
        <v>Ing. Jan Suk, EREKTA</v>
      </c>
      <c r="K55" s="36"/>
    </row>
    <row r="56" spans="2:47" s="1" customFormat="1" ht="14.45" customHeight="1" x14ac:dyDescent="0.3">
      <c r="B56" s="32"/>
      <c r="C56" s="30" t="s">
        <v>31</v>
      </c>
      <c r="D56" s="33"/>
      <c r="E56" s="33"/>
      <c r="F56" s="28" t="str">
        <f>IF(E20="","",E20)</f>
        <v xml:space="preserve"> </v>
      </c>
      <c r="G56" s="33"/>
      <c r="H56" s="33"/>
      <c r="I56" s="33"/>
      <c r="J56" s="33"/>
      <c r="K56" s="36"/>
    </row>
    <row r="57" spans="2:47" s="1" customFormat="1" ht="10.35" customHeight="1" x14ac:dyDescent="0.3">
      <c r="B57" s="32"/>
      <c r="C57" s="33"/>
      <c r="D57" s="33"/>
      <c r="E57" s="33"/>
      <c r="F57" s="33"/>
      <c r="G57" s="33"/>
      <c r="H57" s="33"/>
      <c r="I57" s="33"/>
      <c r="J57" s="33"/>
      <c r="K57" s="36"/>
    </row>
    <row r="58" spans="2:47" s="1" customFormat="1" ht="29.25" customHeight="1" x14ac:dyDescent="0.3">
      <c r="B58" s="32"/>
      <c r="C58" s="113" t="s">
        <v>113</v>
      </c>
      <c r="D58" s="106"/>
      <c r="E58" s="106"/>
      <c r="F58" s="106"/>
      <c r="G58" s="106"/>
      <c r="H58" s="106"/>
      <c r="I58" s="106"/>
      <c r="J58" s="114" t="s">
        <v>114</v>
      </c>
      <c r="K58" s="115"/>
    </row>
    <row r="59" spans="2:47" s="1" customFormat="1" ht="10.35" customHeight="1" x14ac:dyDescent="0.3">
      <c r="B59" s="32"/>
      <c r="C59" s="33"/>
      <c r="D59" s="33"/>
      <c r="E59" s="33"/>
      <c r="F59" s="33"/>
      <c r="G59" s="33"/>
      <c r="H59" s="33"/>
      <c r="I59" s="33"/>
      <c r="J59" s="33"/>
      <c r="K59" s="36"/>
    </row>
    <row r="60" spans="2:47" s="1" customFormat="1" ht="29.25" customHeight="1" x14ac:dyDescent="0.3">
      <c r="B60" s="32"/>
      <c r="C60" s="116" t="s">
        <v>115</v>
      </c>
      <c r="D60" s="33"/>
      <c r="E60" s="33"/>
      <c r="F60" s="33"/>
      <c r="G60" s="33"/>
      <c r="H60" s="33"/>
      <c r="I60" s="33"/>
      <c r="J60" s="103">
        <f>J88</f>
        <v>0</v>
      </c>
      <c r="K60" s="36"/>
      <c r="AU60" s="18" t="s">
        <v>116</v>
      </c>
    </row>
    <row r="61" spans="2:47" s="8" customFormat="1" ht="24.95" customHeight="1" x14ac:dyDescent="0.3">
      <c r="B61" s="117"/>
      <c r="C61" s="118"/>
      <c r="D61" s="119" t="s">
        <v>132</v>
      </c>
      <c r="E61" s="120"/>
      <c r="F61" s="120"/>
      <c r="G61" s="120"/>
      <c r="H61" s="120"/>
      <c r="I61" s="120"/>
      <c r="J61" s="121">
        <f>J89</f>
        <v>0</v>
      </c>
      <c r="K61" s="122"/>
    </row>
    <row r="62" spans="2:47" s="9" customFormat="1" ht="19.899999999999999" customHeight="1" x14ac:dyDescent="0.3">
      <c r="B62" s="123"/>
      <c r="C62" s="124"/>
      <c r="D62" s="125" t="s">
        <v>1250</v>
      </c>
      <c r="E62" s="126"/>
      <c r="F62" s="126"/>
      <c r="G62" s="126"/>
      <c r="H62" s="126"/>
      <c r="I62" s="126"/>
      <c r="J62" s="127">
        <f>J90</f>
        <v>0</v>
      </c>
      <c r="K62" s="128"/>
    </row>
    <row r="63" spans="2:47" s="9" customFormat="1" ht="19.899999999999999" customHeight="1" x14ac:dyDescent="0.3">
      <c r="B63" s="123"/>
      <c r="C63" s="124"/>
      <c r="D63" s="125" t="s">
        <v>1251</v>
      </c>
      <c r="E63" s="126"/>
      <c r="F63" s="126"/>
      <c r="G63" s="126"/>
      <c r="H63" s="126"/>
      <c r="I63" s="126"/>
      <c r="J63" s="127">
        <f>J129</f>
        <v>0</v>
      </c>
      <c r="K63" s="128"/>
    </row>
    <row r="64" spans="2:47" s="9" customFormat="1" ht="19.899999999999999" customHeight="1" x14ac:dyDescent="0.3">
      <c r="B64" s="123"/>
      <c r="C64" s="124"/>
      <c r="D64" s="125" t="s">
        <v>1252</v>
      </c>
      <c r="E64" s="126"/>
      <c r="F64" s="126"/>
      <c r="G64" s="126"/>
      <c r="H64" s="126"/>
      <c r="I64" s="126"/>
      <c r="J64" s="127">
        <f>J194</f>
        <v>0</v>
      </c>
      <c r="K64" s="128"/>
    </row>
    <row r="65" spans="2:12" s="9" customFormat="1" ht="19.899999999999999" customHeight="1" x14ac:dyDescent="0.3">
      <c r="B65" s="123"/>
      <c r="C65" s="124"/>
      <c r="D65" s="125" t="s">
        <v>1253</v>
      </c>
      <c r="E65" s="126"/>
      <c r="F65" s="126"/>
      <c r="G65" s="126"/>
      <c r="H65" s="126"/>
      <c r="I65" s="126"/>
      <c r="J65" s="127">
        <f>J225</f>
        <v>0</v>
      </c>
      <c r="K65" s="128"/>
    </row>
    <row r="66" spans="2:12" s="9" customFormat="1" ht="19.899999999999999" customHeight="1" x14ac:dyDescent="0.3">
      <c r="B66" s="123"/>
      <c r="C66" s="124"/>
      <c r="D66" s="125" t="s">
        <v>978</v>
      </c>
      <c r="E66" s="126"/>
      <c r="F66" s="126"/>
      <c r="G66" s="126"/>
      <c r="H66" s="126"/>
      <c r="I66" s="126"/>
      <c r="J66" s="127">
        <f>J236</f>
        <v>0</v>
      </c>
      <c r="K66" s="128"/>
    </row>
    <row r="67" spans="2:12" s="1" customFormat="1" ht="21.75" customHeight="1" x14ac:dyDescent="0.3">
      <c r="B67" s="32"/>
      <c r="C67" s="33"/>
      <c r="D67" s="33"/>
      <c r="E67" s="33"/>
      <c r="F67" s="33"/>
      <c r="G67" s="33"/>
      <c r="H67" s="33"/>
      <c r="I67" s="33"/>
      <c r="J67" s="33"/>
      <c r="K67" s="36"/>
    </row>
    <row r="68" spans="2:12" s="1" customFormat="1" ht="6.95" customHeight="1" x14ac:dyDescent="0.3">
      <c r="B68" s="47"/>
      <c r="C68" s="48"/>
      <c r="D68" s="48"/>
      <c r="E68" s="48"/>
      <c r="F68" s="48"/>
      <c r="G68" s="48"/>
      <c r="H68" s="48"/>
      <c r="I68" s="48"/>
      <c r="J68" s="48"/>
      <c r="K68" s="49"/>
    </row>
    <row r="72" spans="2:12" s="1" customFormat="1" ht="6.95" customHeight="1" x14ac:dyDescent="0.3"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32"/>
    </row>
    <row r="73" spans="2:12" s="1" customFormat="1" ht="36.950000000000003" customHeight="1" x14ac:dyDescent="0.3">
      <c r="B73" s="32"/>
      <c r="C73" s="52" t="s">
        <v>145</v>
      </c>
      <c r="L73" s="32"/>
    </row>
    <row r="74" spans="2:12" s="1" customFormat="1" ht="6.95" customHeight="1" x14ac:dyDescent="0.3">
      <c r="B74" s="32"/>
      <c r="L74" s="32"/>
    </row>
    <row r="75" spans="2:12" s="1" customFormat="1" ht="14.45" customHeight="1" x14ac:dyDescent="0.3">
      <c r="B75" s="32"/>
      <c r="C75" s="54" t="s">
        <v>15</v>
      </c>
      <c r="L75" s="32"/>
    </row>
    <row r="76" spans="2:12" s="1" customFormat="1" ht="22.5" customHeight="1" x14ac:dyDescent="0.3">
      <c r="B76" s="32"/>
      <c r="E76" s="347" t="str">
        <f>E7</f>
        <v>SOUP Jílové - dílna kuchyň</v>
      </c>
      <c r="F76" s="318"/>
      <c r="G76" s="318"/>
      <c r="H76" s="318"/>
      <c r="L76" s="32"/>
    </row>
    <row r="77" spans="2:12" ht="15" x14ac:dyDescent="0.3">
      <c r="B77" s="22"/>
      <c r="C77" s="54" t="s">
        <v>108</v>
      </c>
      <c r="L77" s="22"/>
    </row>
    <row r="78" spans="2:12" s="1" customFormat="1" ht="22.5" customHeight="1" x14ac:dyDescent="0.3">
      <c r="B78" s="32"/>
      <c r="E78" s="347" t="s">
        <v>109</v>
      </c>
      <c r="F78" s="318"/>
      <c r="G78" s="318"/>
      <c r="H78" s="318"/>
      <c r="L78" s="32"/>
    </row>
    <row r="79" spans="2:12" s="1" customFormat="1" ht="14.45" customHeight="1" x14ac:dyDescent="0.3">
      <c r="B79" s="32"/>
      <c r="C79" s="54" t="s">
        <v>110</v>
      </c>
      <c r="L79" s="32"/>
    </row>
    <row r="80" spans="2:12" s="1" customFormat="1" ht="23.25" customHeight="1" x14ac:dyDescent="0.3">
      <c r="B80" s="32"/>
      <c r="E80" s="315" t="str">
        <f>E11</f>
        <v>D1_01_4e - Zdravotně technické instalace</v>
      </c>
      <c r="F80" s="318"/>
      <c r="G80" s="318"/>
      <c r="H80" s="318"/>
      <c r="L80" s="32"/>
    </row>
    <row r="81" spans="2:65" s="1" customFormat="1" ht="6.95" customHeight="1" x14ac:dyDescent="0.3">
      <c r="B81" s="32"/>
      <c r="L81" s="32"/>
    </row>
    <row r="82" spans="2:65" s="1" customFormat="1" ht="18" customHeight="1" x14ac:dyDescent="0.3">
      <c r="B82" s="32"/>
      <c r="C82" s="54" t="s">
        <v>21</v>
      </c>
      <c r="F82" s="129" t="str">
        <f>F14</f>
        <v>Jílové u Prahy</v>
      </c>
      <c r="I82" s="54" t="s">
        <v>23</v>
      </c>
      <c r="J82" s="58" t="str">
        <f>IF(J14="","",J14)</f>
        <v>5. 9. 2016</v>
      </c>
      <c r="L82" s="32"/>
    </row>
    <row r="83" spans="2:65" s="1" customFormat="1" ht="6.95" customHeight="1" x14ac:dyDescent="0.3">
      <c r="B83" s="32"/>
      <c r="L83" s="32"/>
    </row>
    <row r="84" spans="2:65" s="1" customFormat="1" ht="15" x14ac:dyDescent="0.3">
      <c r="B84" s="32"/>
      <c r="C84" s="54" t="s">
        <v>27</v>
      </c>
      <c r="F84" s="129" t="str">
        <f>E17</f>
        <v>SOUp, Šenflukova 220, Jílove u Prahy</v>
      </c>
      <c r="I84" s="54" t="s">
        <v>33</v>
      </c>
      <c r="J84" s="129" t="str">
        <f>E23</f>
        <v>Ing. Jan Suk, EREKTA</v>
      </c>
      <c r="L84" s="32"/>
    </row>
    <row r="85" spans="2:65" s="1" customFormat="1" ht="14.45" customHeight="1" x14ac:dyDescent="0.3">
      <c r="B85" s="32"/>
      <c r="C85" s="54" t="s">
        <v>31</v>
      </c>
      <c r="F85" s="129" t="str">
        <f>IF(E20="","",E20)</f>
        <v xml:space="preserve"> </v>
      </c>
      <c r="L85" s="32"/>
    </row>
    <row r="86" spans="2:65" s="1" customFormat="1" ht="10.35" customHeight="1" x14ac:dyDescent="0.3">
      <c r="B86" s="32"/>
      <c r="L86" s="32"/>
    </row>
    <row r="87" spans="2:65" s="10" customFormat="1" ht="29.25" customHeight="1" x14ac:dyDescent="0.3">
      <c r="B87" s="130"/>
      <c r="C87" s="131" t="s">
        <v>146</v>
      </c>
      <c r="D87" s="132" t="s">
        <v>56</v>
      </c>
      <c r="E87" s="132" t="s">
        <v>52</v>
      </c>
      <c r="F87" s="132" t="s">
        <v>147</v>
      </c>
      <c r="G87" s="132" t="s">
        <v>148</v>
      </c>
      <c r="H87" s="132" t="s">
        <v>149</v>
      </c>
      <c r="I87" s="133" t="s">
        <v>150</v>
      </c>
      <c r="J87" s="132" t="s">
        <v>114</v>
      </c>
      <c r="K87" s="134" t="s">
        <v>151</v>
      </c>
      <c r="L87" s="130"/>
      <c r="M87" s="65" t="s">
        <v>152</v>
      </c>
      <c r="N87" s="66" t="s">
        <v>41</v>
      </c>
      <c r="O87" s="66" t="s">
        <v>153</v>
      </c>
      <c r="P87" s="66" t="s">
        <v>154</v>
      </c>
      <c r="Q87" s="66" t="s">
        <v>155</v>
      </c>
      <c r="R87" s="66" t="s">
        <v>156</v>
      </c>
      <c r="S87" s="66" t="s">
        <v>157</v>
      </c>
      <c r="T87" s="67" t="s">
        <v>158</v>
      </c>
    </row>
    <row r="88" spans="2:65" s="1" customFormat="1" ht="29.25" customHeight="1" x14ac:dyDescent="0.35">
      <c r="B88" s="32"/>
      <c r="C88" s="69" t="s">
        <v>115</v>
      </c>
      <c r="J88" s="135">
        <f>BK88</f>
        <v>0</v>
      </c>
      <c r="L88" s="32"/>
      <c r="M88" s="68"/>
      <c r="N88" s="59"/>
      <c r="O88" s="59"/>
      <c r="P88" s="136">
        <f>P89</f>
        <v>223.69029999999998</v>
      </c>
      <c r="Q88" s="59"/>
      <c r="R88" s="136">
        <f>R89</f>
        <v>0.47720000000000001</v>
      </c>
      <c r="S88" s="59"/>
      <c r="T88" s="137">
        <f>T89</f>
        <v>0.24498</v>
      </c>
      <c r="AT88" s="18" t="s">
        <v>70</v>
      </c>
      <c r="AU88" s="18" t="s">
        <v>116</v>
      </c>
      <c r="BK88" s="138">
        <f>BK89</f>
        <v>0</v>
      </c>
    </row>
    <row r="89" spans="2:65" s="11" customFormat="1" ht="37.35" customHeight="1" x14ac:dyDescent="0.35">
      <c r="B89" s="139"/>
      <c r="D89" s="140" t="s">
        <v>70</v>
      </c>
      <c r="E89" s="141" t="s">
        <v>652</v>
      </c>
      <c r="F89" s="141" t="s">
        <v>653</v>
      </c>
      <c r="J89" s="142">
        <f>BK89</f>
        <v>0</v>
      </c>
      <c r="L89" s="139"/>
      <c r="M89" s="143"/>
      <c r="N89" s="144"/>
      <c r="O89" s="144"/>
      <c r="P89" s="145">
        <f>P90+P129+P194+P225+P236</f>
        <v>223.69029999999998</v>
      </c>
      <c r="Q89" s="144"/>
      <c r="R89" s="145">
        <f>R90+R129+R194+R225+R236</f>
        <v>0.47720000000000001</v>
      </c>
      <c r="S89" s="144"/>
      <c r="T89" s="146">
        <f>T90+T129+T194+T225+T236</f>
        <v>0.24498</v>
      </c>
      <c r="AR89" s="140" t="s">
        <v>79</v>
      </c>
      <c r="AT89" s="147" t="s">
        <v>70</v>
      </c>
      <c r="AU89" s="147" t="s">
        <v>71</v>
      </c>
      <c r="AY89" s="140" t="s">
        <v>161</v>
      </c>
      <c r="BK89" s="148">
        <f>BK90+BK129+BK194+BK225+BK236</f>
        <v>0</v>
      </c>
    </row>
    <row r="90" spans="2:65" s="11" customFormat="1" ht="19.899999999999999" customHeight="1" x14ac:dyDescent="0.3">
      <c r="B90" s="139"/>
      <c r="D90" s="149" t="s">
        <v>70</v>
      </c>
      <c r="E90" s="150" t="s">
        <v>1254</v>
      </c>
      <c r="F90" s="150" t="s">
        <v>1255</v>
      </c>
      <c r="J90" s="151">
        <f>BK90</f>
        <v>0</v>
      </c>
      <c r="L90" s="139"/>
      <c r="M90" s="143"/>
      <c r="N90" s="144"/>
      <c r="O90" s="144"/>
      <c r="P90" s="145">
        <f>SUM(P91:P128)</f>
        <v>67.482488999999987</v>
      </c>
      <c r="Q90" s="144"/>
      <c r="R90" s="145">
        <f>SUM(R91:R128)</f>
        <v>0.12831000000000001</v>
      </c>
      <c r="S90" s="144"/>
      <c r="T90" s="146">
        <f>SUM(T91:T128)</f>
        <v>5.1299999999999998E-2</v>
      </c>
      <c r="AR90" s="140" t="s">
        <v>79</v>
      </c>
      <c r="AT90" s="147" t="s">
        <v>70</v>
      </c>
      <c r="AU90" s="147" t="s">
        <v>20</v>
      </c>
      <c r="AY90" s="140" t="s">
        <v>161</v>
      </c>
      <c r="BK90" s="148">
        <f>SUM(BK91:BK128)</f>
        <v>0</v>
      </c>
    </row>
    <row r="91" spans="2:65" s="1" customFormat="1" ht="22.5" customHeight="1" x14ac:dyDescent="0.3">
      <c r="B91" s="152"/>
      <c r="C91" s="153" t="s">
        <v>20</v>
      </c>
      <c r="D91" s="153" t="s">
        <v>163</v>
      </c>
      <c r="E91" s="154" t="s">
        <v>1256</v>
      </c>
      <c r="F91" s="155" t="s">
        <v>1257</v>
      </c>
      <c r="G91" s="156" t="s">
        <v>247</v>
      </c>
      <c r="H91" s="157">
        <v>15</v>
      </c>
      <c r="I91" s="158"/>
      <c r="J91" s="158">
        <f>ROUND(I91*H91,2)</f>
        <v>0</v>
      </c>
      <c r="K91" s="155" t="s">
        <v>167</v>
      </c>
      <c r="L91" s="32"/>
      <c r="M91" s="159" t="s">
        <v>3</v>
      </c>
      <c r="N91" s="160" t="s">
        <v>42</v>
      </c>
      <c r="O91" s="161">
        <v>3.1E-2</v>
      </c>
      <c r="P91" s="161">
        <f>O91*H91</f>
        <v>0.46499999999999997</v>
      </c>
      <c r="Q91" s="161">
        <v>0</v>
      </c>
      <c r="R91" s="161">
        <f>Q91*H91</f>
        <v>0</v>
      </c>
      <c r="S91" s="161">
        <v>2.0999999999999999E-3</v>
      </c>
      <c r="T91" s="162">
        <f>S91*H91</f>
        <v>3.15E-2</v>
      </c>
      <c r="AR91" s="18" t="s">
        <v>254</v>
      </c>
      <c r="AT91" s="18" t="s">
        <v>163</v>
      </c>
      <c r="AU91" s="18" t="s">
        <v>79</v>
      </c>
      <c r="AY91" s="18" t="s">
        <v>161</v>
      </c>
      <c r="BE91" s="163">
        <f>IF(N91="základní",J91,0)</f>
        <v>0</v>
      </c>
      <c r="BF91" s="163">
        <f>IF(N91="snížená",J91,0)</f>
        <v>0</v>
      </c>
      <c r="BG91" s="163">
        <f>IF(N91="zákl. přenesená",J91,0)</f>
        <v>0</v>
      </c>
      <c r="BH91" s="163">
        <f>IF(N91="sníž. přenesená",J91,0)</f>
        <v>0</v>
      </c>
      <c r="BI91" s="163">
        <f>IF(N91="nulová",J91,0)</f>
        <v>0</v>
      </c>
      <c r="BJ91" s="18" t="s">
        <v>20</v>
      </c>
      <c r="BK91" s="163">
        <f>ROUND(I91*H91,2)</f>
        <v>0</v>
      </c>
      <c r="BL91" s="18" t="s">
        <v>254</v>
      </c>
      <c r="BM91" s="18" t="s">
        <v>1258</v>
      </c>
    </row>
    <row r="92" spans="2:65" s="13" customFormat="1" x14ac:dyDescent="0.3">
      <c r="B92" s="172"/>
      <c r="D92" s="173" t="s">
        <v>170</v>
      </c>
      <c r="E92" s="174" t="s">
        <v>3</v>
      </c>
      <c r="F92" s="175" t="s">
        <v>9</v>
      </c>
      <c r="H92" s="176">
        <v>15</v>
      </c>
      <c r="L92" s="172"/>
      <c r="M92" s="177"/>
      <c r="N92" s="178"/>
      <c r="O92" s="178"/>
      <c r="P92" s="178"/>
      <c r="Q92" s="178"/>
      <c r="R92" s="178"/>
      <c r="S92" s="178"/>
      <c r="T92" s="179"/>
      <c r="AT92" s="180" t="s">
        <v>170</v>
      </c>
      <c r="AU92" s="180" t="s">
        <v>79</v>
      </c>
      <c r="AV92" s="13" t="s">
        <v>79</v>
      </c>
      <c r="AW92" s="13" t="s">
        <v>35</v>
      </c>
      <c r="AX92" s="13" t="s">
        <v>20</v>
      </c>
      <c r="AY92" s="180" t="s">
        <v>161</v>
      </c>
    </row>
    <row r="93" spans="2:65" s="1" customFormat="1" ht="22.5" customHeight="1" x14ac:dyDescent="0.3">
      <c r="B93" s="152"/>
      <c r="C93" s="153" t="s">
        <v>79</v>
      </c>
      <c r="D93" s="153" t="s">
        <v>163</v>
      </c>
      <c r="E93" s="154" t="s">
        <v>1259</v>
      </c>
      <c r="F93" s="155" t="s">
        <v>1260</v>
      </c>
      <c r="G93" s="156" t="s">
        <v>247</v>
      </c>
      <c r="H93" s="157">
        <v>10</v>
      </c>
      <c r="I93" s="158"/>
      <c r="J93" s="158">
        <f>ROUND(I93*H93,2)</f>
        <v>0</v>
      </c>
      <c r="K93" s="155" t="s">
        <v>167</v>
      </c>
      <c r="L93" s="32"/>
      <c r="M93" s="159" t="s">
        <v>3</v>
      </c>
      <c r="N93" s="160" t="s">
        <v>42</v>
      </c>
      <c r="O93" s="161">
        <v>8.3000000000000004E-2</v>
      </c>
      <c r="P93" s="161">
        <f>O93*H93</f>
        <v>0.83000000000000007</v>
      </c>
      <c r="Q93" s="161">
        <v>0</v>
      </c>
      <c r="R93" s="161">
        <f>Q93*H93</f>
        <v>0</v>
      </c>
      <c r="S93" s="161">
        <v>1.98E-3</v>
      </c>
      <c r="T93" s="162">
        <f>S93*H93</f>
        <v>1.9799999999999998E-2</v>
      </c>
      <c r="AR93" s="18" t="s">
        <v>254</v>
      </c>
      <c r="AT93" s="18" t="s">
        <v>163</v>
      </c>
      <c r="AU93" s="18" t="s">
        <v>79</v>
      </c>
      <c r="AY93" s="18" t="s">
        <v>161</v>
      </c>
      <c r="BE93" s="163">
        <f>IF(N93="základní",J93,0)</f>
        <v>0</v>
      </c>
      <c r="BF93" s="163">
        <f>IF(N93="snížená",J93,0)</f>
        <v>0</v>
      </c>
      <c r="BG93" s="163">
        <f>IF(N93="zákl. přenesená",J93,0)</f>
        <v>0</v>
      </c>
      <c r="BH93" s="163">
        <f>IF(N93="sníž. přenesená",J93,0)</f>
        <v>0</v>
      </c>
      <c r="BI93" s="163">
        <f>IF(N93="nulová",J93,0)</f>
        <v>0</v>
      </c>
      <c r="BJ93" s="18" t="s">
        <v>20</v>
      </c>
      <c r="BK93" s="163">
        <f>ROUND(I93*H93,2)</f>
        <v>0</v>
      </c>
      <c r="BL93" s="18" t="s">
        <v>254</v>
      </c>
      <c r="BM93" s="18" t="s">
        <v>1261</v>
      </c>
    </row>
    <row r="94" spans="2:65" s="13" customFormat="1" x14ac:dyDescent="0.3">
      <c r="B94" s="172"/>
      <c r="D94" s="173" t="s">
        <v>170</v>
      </c>
      <c r="E94" s="174" t="s">
        <v>3</v>
      </c>
      <c r="F94" s="175" t="s">
        <v>25</v>
      </c>
      <c r="H94" s="176">
        <v>10</v>
      </c>
      <c r="L94" s="172"/>
      <c r="M94" s="177"/>
      <c r="N94" s="178"/>
      <c r="O94" s="178"/>
      <c r="P94" s="178"/>
      <c r="Q94" s="178"/>
      <c r="R94" s="178"/>
      <c r="S94" s="178"/>
      <c r="T94" s="179"/>
      <c r="AT94" s="180" t="s">
        <v>170</v>
      </c>
      <c r="AU94" s="180" t="s">
        <v>79</v>
      </c>
      <c r="AV94" s="13" t="s">
        <v>79</v>
      </c>
      <c r="AW94" s="13" t="s">
        <v>35</v>
      </c>
      <c r="AX94" s="13" t="s">
        <v>20</v>
      </c>
      <c r="AY94" s="180" t="s">
        <v>161</v>
      </c>
    </row>
    <row r="95" spans="2:65" s="1" customFormat="1" ht="31.5" customHeight="1" x14ac:dyDescent="0.3">
      <c r="B95" s="152"/>
      <c r="C95" s="153" t="s">
        <v>181</v>
      </c>
      <c r="D95" s="153" t="s">
        <v>163</v>
      </c>
      <c r="E95" s="154" t="s">
        <v>1262</v>
      </c>
      <c r="F95" s="155" t="s">
        <v>1263</v>
      </c>
      <c r="G95" s="156" t="s">
        <v>209</v>
      </c>
      <c r="H95" s="157">
        <v>5.0999999999999997E-2</v>
      </c>
      <c r="I95" s="158"/>
      <c r="J95" s="158">
        <f>ROUND(I95*H95,2)</f>
        <v>0</v>
      </c>
      <c r="K95" s="155" t="s">
        <v>167</v>
      </c>
      <c r="L95" s="32"/>
      <c r="M95" s="159" t="s">
        <v>3</v>
      </c>
      <c r="N95" s="160" t="s">
        <v>42</v>
      </c>
      <c r="O95" s="161">
        <v>3.379</v>
      </c>
      <c r="P95" s="161">
        <f>O95*H95</f>
        <v>0.17232899999999998</v>
      </c>
      <c r="Q95" s="161">
        <v>0</v>
      </c>
      <c r="R95" s="161">
        <f>Q95*H95</f>
        <v>0</v>
      </c>
      <c r="S95" s="161">
        <v>0</v>
      </c>
      <c r="T95" s="162">
        <f>S95*H95</f>
        <v>0</v>
      </c>
      <c r="AR95" s="18" t="s">
        <v>254</v>
      </c>
      <c r="AT95" s="18" t="s">
        <v>163</v>
      </c>
      <c r="AU95" s="18" t="s">
        <v>79</v>
      </c>
      <c r="AY95" s="18" t="s">
        <v>161</v>
      </c>
      <c r="BE95" s="163">
        <f>IF(N95="základní",J95,0)</f>
        <v>0</v>
      </c>
      <c r="BF95" s="163">
        <f>IF(N95="snížená",J95,0)</f>
        <v>0</v>
      </c>
      <c r="BG95" s="163">
        <f>IF(N95="zákl. přenesená",J95,0)</f>
        <v>0</v>
      </c>
      <c r="BH95" s="163">
        <f>IF(N95="sníž. přenesená",J95,0)</f>
        <v>0</v>
      </c>
      <c r="BI95" s="163">
        <f>IF(N95="nulová",J95,0)</f>
        <v>0</v>
      </c>
      <c r="BJ95" s="18" t="s">
        <v>20</v>
      </c>
      <c r="BK95" s="163">
        <f>ROUND(I95*H95,2)</f>
        <v>0</v>
      </c>
      <c r="BL95" s="18" t="s">
        <v>254</v>
      </c>
      <c r="BM95" s="18" t="s">
        <v>1264</v>
      </c>
    </row>
    <row r="96" spans="2:65" s="13" customFormat="1" x14ac:dyDescent="0.3">
      <c r="B96" s="172"/>
      <c r="D96" s="173" t="s">
        <v>170</v>
      </c>
      <c r="E96" s="174" t="s">
        <v>3</v>
      </c>
      <c r="F96" s="175" t="s">
        <v>1265</v>
      </c>
      <c r="H96" s="176">
        <v>5.0999999999999997E-2</v>
      </c>
      <c r="L96" s="172"/>
      <c r="M96" s="177"/>
      <c r="N96" s="178"/>
      <c r="O96" s="178"/>
      <c r="P96" s="178"/>
      <c r="Q96" s="178"/>
      <c r="R96" s="178"/>
      <c r="S96" s="178"/>
      <c r="T96" s="179"/>
      <c r="AT96" s="180" t="s">
        <v>170</v>
      </c>
      <c r="AU96" s="180" t="s">
        <v>79</v>
      </c>
      <c r="AV96" s="13" t="s">
        <v>79</v>
      </c>
      <c r="AW96" s="13" t="s">
        <v>35</v>
      </c>
      <c r="AX96" s="13" t="s">
        <v>20</v>
      </c>
      <c r="AY96" s="180" t="s">
        <v>161</v>
      </c>
    </row>
    <row r="97" spans="2:65" s="1" customFormat="1" ht="22.5" customHeight="1" x14ac:dyDescent="0.3">
      <c r="B97" s="152"/>
      <c r="C97" s="153" t="s">
        <v>168</v>
      </c>
      <c r="D97" s="153" t="s">
        <v>163</v>
      </c>
      <c r="E97" s="154" t="s">
        <v>1266</v>
      </c>
      <c r="F97" s="155" t="s">
        <v>1267</v>
      </c>
      <c r="G97" s="156" t="s">
        <v>247</v>
      </c>
      <c r="H97" s="157">
        <v>26</v>
      </c>
      <c r="I97" s="158"/>
      <c r="J97" s="158">
        <f>ROUND(I97*H97,2)</f>
        <v>0</v>
      </c>
      <c r="K97" s="155" t="s">
        <v>167</v>
      </c>
      <c r="L97" s="32"/>
      <c r="M97" s="159" t="s">
        <v>3</v>
      </c>
      <c r="N97" s="160" t="s">
        <v>42</v>
      </c>
      <c r="O97" s="161">
        <v>0.36299999999999999</v>
      </c>
      <c r="P97" s="161">
        <f>O97*H97</f>
        <v>9.4379999999999988</v>
      </c>
      <c r="Q97" s="161">
        <v>1.2600000000000001E-3</v>
      </c>
      <c r="R97" s="161">
        <f>Q97*H97</f>
        <v>3.2760000000000004E-2</v>
      </c>
      <c r="S97" s="161">
        <v>0</v>
      </c>
      <c r="T97" s="162">
        <f>S97*H97</f>
        <v>0</v>
      </c>
      <c r="AR97" s="18" t="s">
        <v>254</v>
      </c>
      <c r="AT97" s="18" t="s">
        <v>163</v>
      </c>
      <c r="AU97" s="18" t="s">
        <v>79</v>
      </c>
      <c r="AY97" s="18" t="s">
        <v>161</v>
      </c>
      <c r="BE97" s="163">
        <f>IF(N97="základní",J97,0)</f>
        <v>0</v>
      </c>
      <c r="BF97" s="163">
        <f>IF(N97="snížená",J97,0)</f>
        <v>0</v>
      </c>
      <c r="BG97" s="163">
        <f>IF(N97="zákl. přenesená",J97,0)</f>
        <v>0</v>
      </c>
      <c r="BH97" s="163">
        <f>IF(N97="sníž. přenesená",J97,0)</f>
        <v>0</v>
      </c>
      <c r="BI97" s="163">
        <f>IF(N97="nulová",J97,0)</f>
        <v>0</v>
      </c>
      <c r="BJ97" s="18" t="s">
        <v>20</v>
      </c>
      <c r="BK97" s="163">
        <f>ROUND(I97*H97,2)</f>
        <v>0</v>
      </c>
      <c r="BL97" s="18" t="s">
        <v>254</v>
      </c>
      <c r="BM97" s="18" t="s">
        <v>1268</v>
      </c>
    </row>
    <row r="98" spans="2:65" s="13" customFormat="1" x14ac:dyDescent="0.3">
      <c r="B98" s="172"/>
      <c r="D98" s="173" t="s">
        <v>170</v>
      </c>
      <c r="E98" s="174" t="s">
        <v>3</v>
      </c>
      <c r="F98" s="175" t="s">
        <v>310</v>
      </c>
      <c r="H98" s="176">
        <v>26</v>
      </c>
      <c r="L98" s="172"/>
      <c r="M98" s="177"/>
      <c r="N98" s="178"/>
      <c r="O98" s="178"/>
      <c r="P98" s="178"/>
      <c r="Q98" s="178"/>
      <c r="R98" s="178"/>
      <c r="S98" s="178"/>
      <c r="T98" s="179"/>
      <c r="AT98" s="180" t="s">
        <v>170</v>
      </c>
      <c r="AU98" s="180" t="s">
        <v>79</v>
      </c>
      <c r="AV98" s="13" t="s">
        <v>79</v>
      </c>
      <c r="AW98" s="13" t="s">
        <v>35</v>
      </c>
      <c r="AX98" s="13" t="s">
        <v>20</v>
      </c>
      <c r="AY98" s="180" t="s">
        <v>161</v>
      </c>
    </row>
    <row r="99" spans="2:65" s="1" customFormat="1" ht="22.5" customHeight="1" x14ac:dyDescent="0.3">
      <c r="B99" s="152"/>
      <c r="C99" s="153" t="s">
        <v>192</v>
      </c>
      <c r="D99" s="153" t="s">
        <v>163</v>
      </c>
      <c r="E99" s="154" t="s">
        <v>1269</v>
      </c>
      <c r="F99" s="155" t="s">
        <v>1270</v>
      </c>
      <c r="G99" s="156" t="s">
        <v>247</v>
      </c>
      <c r="H99" s="157">
        <v>15</v>
      </c>
      <c r="I99" s="158"/>
      <c r="J99" s="158">
        <f>ROUND(I99*H99,2)</f>
        <v>0</v>
      </c>
      <c r="K99" s="155" t="s">
        <v>167</v>
      </c>
      <c r="L99" s="32"/>
      <c r="M99" s="159" t="s">
        <v>3</v>
      </c>
      <c r="N99" s="160" t="s">
        <v>42</v>
      </c>
      <c r="O99" s="161">
        <v>0.78</v>
      </c>
      <c r="P99" s="161">
        <f>O99*H99</f>
        <v>11.700000000000001</v>
      </c>
      <c r="Q99" s="161">
        <v>5.9000000000000003E-4</v>
      </c>
      <c r="R99" s="161">
        <f>Q99*H99</f>
        <v>8.8500000000000002E-3</v>
      </c>
      <c r="S99" s="161">
        <v>0</v>
      </c>
      <c r="T99" s="162">
        <f>S99*H99</f>
        <v>0</v>
      </c>
      <c r="AR99" s="18" t="s">
        <v>254</v>
      </c>
      <c r="AT99" s="18" t="s">
        <v>163</v>
      </c>
      <c r="AU99" s="18" t="s">
        <v>79</v>
      </c>
      <c r="AY99" s="18" t="s">
        <v>161</v>
      </c>
      <c r="BE99" s="163">
        <f>IF(N99="základní",J99,0)</f>
        <v>0</v>
      </c>
      <c r="BF99" s="163">
        <f>IF(N99="snížená",J99,0)</f>
        <v>0</v>
      </c>
      <c r="BG99" s="163">
        <f>IF(N99="zákl. přenesená",J99,0)</f>
        <v>0</v>
      </c>
      <c r="BH99" s="163">
        <f>IF(N99="sníž. přenesená",J99,0)</f>
        <v>0</v>
      </c>
      <c r="BI99" s="163">
        <f>IF(N99="nulová",J99,0)</f>
        <v>0</v>
      </c>
      <c r="BJ99" s="18" t="s">
        <v>20</v>
      </c>
      <c r="BK99" s="163">
        <f>ROUND(I99*H99,2)</f>
        <v>0</v>
      </c>
      <c r="BL99" s="18" t="s">
        <v>254</v>
      </c>
      <c r="BM99" s="18" t="s">
        <v>1271</v>
      </c>
    </row>
    <row r="100" spans="2:65" s="13" customFormat="1" x14ac:dyDescent="0.3">
      <c r="B100" s="172"/>
      <c r="D100" s="173" t="s">
        <v>170</v>
      </c>
      <c r="E100" s="174" t="s">
        <v>3</v>
      </c>
      <c r="F100" s="175" t="s">
        <v>9</v>
      </c>
      <c r="H100" s="176">
        <v>15</v>
      </c>
      <c r="L100" s="172"/>
      <c r="M100" s="177"/>
      <c r="N100" s="178"/>
      <c r="O100" s="178"/>
      <c r="P100" s="178"/>
      <c r="Q100" s="178"/>
      <c r="R100" s="178"/>
      <c r="S100" s="178"/>
      <c r="T100" s="179"/>
      <c r="AT100" s="180" t="s">
        <v>170</v>
      </c>
      <c r="AU100" s="180" t="s">
        <v>79</v>
      </c>
      <c r="AV100" s="13" t="s">
        <v>79</v>
      </c>
      <c r="AW100" s="13" t="s">
        <v>35</v>
      </c>
      <c r="AX100" s="13" t="s">
        <v>20</v>
      </c>
      <c r="AY100" s="180" t="s">
        <v>161</v>
      </c>
    </row>
    <row r="101" spans="2:65" s="1" customFormat="1" ht="22.5" customHeight="1" x14ac:dyDescent="0.3">
      <c r="B101" s="152"/>
      <c r="C101" s="153" t="s">
        <v>197</v>
      </c>
      <c r="D101" s="153" t="s">
        <v>163</v>
      </c>
      <c r="E101" s="154" t="s">
        <v>1272</v>
      </c>
      <c r="F101" s="155" t="s">
        <v>1273</v>
      </c>
      <c r="G101" s="156" t="s">
        <v>247</v>
      </c>
      <c r="H101" s="157">
        <v>3</v>
      </c>
      <c r="I101" s="158"/>
      <c r="J101" s="158">
        <f>ROUND(I101*H101,2)</f>
        <v>0</v>
      </c>
      <c r="K101" s="155" t="s">
        <v>167</v>
      </c>
      <c r="L101" s="32"/>
      <c r="M101" s="159" t="s">
        <v>3</v>
      </c>
      <c r="N101" s="160" t="s">
        <v>42</v>
      </c>
      <c r="O101" s="161">
        <v>0.82699999999999996</v>
      </c>
      <c r="P101" s="161">
        <f>O101*H101</f>
        <v>2.4809999999999999</v>
      </c>
      <c r="Q101" s="161">
        <v>1.1999999999999999E-3</v>
      </c>
      <c r="R101" s="161">
        <f>Q101*H101</f>
        <v>3.5999999999999999E-3</v>
      </c>
      <c r="S101" s="161">
        <v>0</v>
      </c>
      <c r="T101" s="162">
        <f>S101*H101</f>
        <v>0</v>
      </c>
      <c r="AR101" s="18" t="s">
        <v>254</v>
      </c>
      <c r="AT101" s="18" t="s">
        <v>163</v>
      </c>
      <c r="AU101" s="18" t="s">
        <v>79</v>
      </c>
      <c r="AY101" s="18" t="s">
        <v>161</v>
      </c>
      <c r="BE101" s="163">
        <f>IF(N101="základní",J101,0)</f>
        <v>0</v>
      </c>
      <c r="BF101" s="163">
        <f>IF(N101="snížená",J101,0)</f>
        <v>0</v>
      </c>
      <c r="BG101" s="163">
        <f>IF(N101="zákl. přenesená",J101,0)</f>
        <v>0</v>
      </c>
      <c r="BH101" s="163">
        <f>IF(N101="sníž. přenesená",J101,0)</f>
        <v>0</v>
      </c>
      <c r="BI101" s="163">
        <f>IF(N101="nulová",J101,0)</f>
        <v>0</v>
      </c>
      <c r="BJ101" s="18" t="s">
        <v>20</v>
      </c>
      <c r="BK101" s="163">
        <f>ROUND(I101*H101,2)</f>
        <v>0</v>
      </c>
      <c r="BL101" s="18" t="s">
        <v>254</v>
      </c>
      <c r="BM101" s="18" t="s">
        <v>1274</v>
      </c>
    </row>
    <row r="102" spans="2:65" s="13" customFormat="1" x14ac:dyDescent="0.3">
      <c r="B102" s="172"/>
      <c r="D102" s="173" t="s">
        <v>170</v>
      </c>
      <c r="E102" s="174" t="s">
        <v>3</v>
      </c>
      <c r="F102" s="175" t="s">
        <v>181</v>
      </c>
      <c r="H102" s="176">
        <v>3</v>
      </c>
      <c r="L102" s="172"/>
      <c r="M102" s="177"/>
      <c r="N102" s="178"/>
      <c r="O102" s="178"/>
      <c r="P102" s="178"/>
      <c r="Q102" s="178"/>
      <c r="R102" s="178"/>
      <c r="S102" s="178"/>
      <c r="T102" s="179"/>
      <c r="AT102" s="180" t="s">
        <v>170</v>
      </c>
      <c r="AU102" s="180" t="s">
        <v>79</v>
      </c>
      <c r="AV102" s="13" t="s">
        <v>79</v>
      </c>
      <c r="AW102" s="13" t="s">
        <v>35</v>
      </c>
      <c r="AX102" s="13" t="s">
        <v>20</v>
      </c>
      <c r="AY102" s="180" t="s">
        <v>161</v>
      </c>
    </row>
    <row r="103" spans="2:65" s="1" customFormat="1" ht="22.5" customHeight="1" x14ac:dyDescent="0.3">
      <c r="B103" s="152"/>
      <c r="C103" s="153" t="s">
        <v>202</v>
      </c>
      <c r="D103" s="153" t="s">
        <v>163</v>
      </c>
      <c r="E103" s="154" t="s">
        <v>1275</v>
      </c>
      <c r="F103" s="155" t="s">
        <v>1276</v>
      </c>
      <c r="G103" s="156" t="s">
        <v>247</v>
      </c>
      <c r="H103" s="157">
        <v>11</v>
      </c>
      <c r="I103" s="158"/>
      <c r="J103" s="158">
        <f>ROUND(I103*H103,2)</f>
        <v>0</v>
      </c>
      <c r="K103" s="155" t="s">
        <v>167</v>
      </c>
      <c r="L103" s="32"/>
      <c r="M103" s="159" t="s">
        <v>3</v>
      </c>
      <c r="N103" s="160" t="s">
        <v>42</v>
      </c>
      <c r="O103" s="161">
        <v>0.65900000000000003</v>
      </c>
      <c r="P103" s="161">
        <f>O103*H103</f>
        <v>7.2490000000000006</v>
      </c>
      <c r="Q103" s="161">
        <v>2.9E-4</v>
      </c>
      <c r="R103" s="161">
        <f>Q103*H103</f>
        <v>3.1900000000000001E-3</v>
      </c>
      <c r="S103" s="161">
        <v>0</v>
      </c>
      <c r="T103" s="162">
        <f>S103*H103</f>
        <v>0</v>
      </c>
      <c r="AR103" s="18" t="s">
        <v>254</v>
      </c>
      <c r="AT103" s="18" t="s">
        <v>163</v>
      </c>
      <c r="AU103" s="18" t="s">
        <v>79</v>
      </c>
      <c r="AY103" s="18" t="s">
        <v>161</v>
      </c>
      <c r="BE103" s="163">
        <f>IF(N103="základní",J103,0)</f>
        <v>0</v>
      </c>
      <c r="BF103" s="163">
        <f>IF(N103="snížená",J103,0)</f>
        <v>0</v>
      </c>
      <c r="BG103" s="163">
        <f>IF(N103="zákl. přenesená",J103,0)</f>
        <v>0</v>
      </c>
      <c r="BH103" s="163">
        <f>IF(N103="sníž. přenesená",J103,0)</f>
        <v>0</v>
      </c>
      <c r="BI103" s="163">
        <f>IF(N103="nulová",J103,0)</f>
        <v>0</v>
      </c>
      <c r="BJ103" s="18" t="s">
        <v>20</v>
      </c>
      <c r="BK103" s="163">
        <f>ROUND(I103*H103,2)</f>
        <v>0</v>
      </c>
      <c r="BL103" s="18" t="s">
        <v>254</v>
      </c>
      <c r="BM103" s="18" t="s">
        <v>1277</v>
      </c>
    </row>
    <row r="104" spans="2:65" s="13" customFormat="1" x14ac:dyDescent="0.3">
      <c r="B104" s="172"/>
      <c r="D104" s="173" t="s">
        <v>170</v>
      </c>
      <c r="E104" s="174" t="s">
        <v>3</v>
      </c>
      <c r="F104" s="175" t="s">
        <v>227</v>
      </c>
      <c r="H104" s="176">
        <v>11</v>
      </c>
      <c r="L104" s="172"/>
      <c r="M104" s="177"/>
      <c r="N104" s="178"/>
      <c r="O104" s="178"/>
      <c r="P104" s="178"/>
      <c r="Q104" s="178"/>
      <c r="R104" s="178"/>
      <c r="S104" s="178"/>
      <c r="T104" s="179"/>
      <c r="AT104" s="180" t="s">
        <v>170</v>
      </c>
      <c r="AU104" s="180" t="s">
        <v>79</v>
      </c>
      <c r="AV104" s="13" t="s">
        <v>79</v>
      </c>
      <c r="AW104" s="13" t="s">
        <v>35</v>
      </c>
      <c r="AX104" s="13" t="s">
        <v>20</v>
      </c>
      <c r="AY104" s="180" t="s">
        <v>161</v>
      </c>
    </row>
    <row r="105" spans="2:65" s="1" customFormat="1" ht="22.5" customHeight="1" x14ac:dyDescent="0.3">
      <c r="B105" s="152"/>
      <c r="C105" s="153" t="s">
        <v>206</v>
      </c>
      <c r="D105" s="153" t="s">
        <v>163</v>
      </c>
      <c r="E105" s="154" t="s">
        <v>1278</v>
      </c>
      <c r="F105" s="155" t="s">
        <v>1279</v>
      </c>
      <c r="G105" s="156" t="s">
        <v>247</v>
      </c>
      <c r="H105" s="157">
        <v>32</v>
      </c>
      <c r="I105" s="158"/>
      <c r="J105" s="158">
        <f>ROUND(I105*H105,2)</f>
        <v>0</v>
      </c>
      <c r="K105" s="155" t="s">
        <v>167</v>
      </c>
      <c r="L105" s="32"/>
      <c r="M105" s="159" t="s">
        <v>3</v>
      </c>
      <c r="N105" s="160" t="s">
        <v>42</v>
      </c>
      <c r="O105" s="161">
        <v>0.72799999999999998</v>
      </c>
      <c r="P105" s="161">
        <f>O105*H105</f>
        <v>23.295999999999999</v>
      </c>
      <c r="Q105" s="161">
        <v>3.5E-4</v>
      </c>
      <c r="R105" s="161">
        <f>Q105*H105</f>
        <v>1.12E-2</v>
      </c>
      <c r="S105" s="161">
        <v>0</v>
      </c>
      <c r="T105" s="162">
        <f>S105*H105</f>
        <v>0</v>
      </c>
      <c r="AR105" s="18" t="s">
        <v>254</v>
      </c>
      <c r="AT105" s="18" t="s">
        <v>163</v>
      </c>
      <c r="AU105" s="18" t="s">
        <v>79</v>
      </c>
      <c r="AY105" s="18" t="s">
        <v>161</v>
      </c>
      <c r="BE105" s="163">
        <f>IF(N105="základní",J105,0)</f>
        <v>0</v>
      </c>
      <c r="BF105" s="163">
        <f>IF(N105="snížená",J105,0)</f>
        <v>0</v>
      </c>
      <c r="BG105" s="163">
        <f>IF(N105="zákl. přenesená",J105,0)</f>
        <v>0</v>
      </c>
      <c r="BH105" s="163">
        <f>IF(N105="sníž. přenesená",J105,0)</f>
        <v>0</v>
      </c>
      <c r="BI105" s="163">
        <f>IF(N105="nulová",J105,0)</f>
        <v>0</v>
      </c>
      <c r="BJ105" s="18" t="s">
        <v>20</v>
      </c>
      <c r="BK105" s="163">
        <f>ROUND(I105*H105,2)</f>
        <v>0</v>
      </c>
      <c r="BL105" s="18" t="s">
        <v>254</v>
      </c>
      <c r="BM105" s="18" t="s">
        <v>1280</v>
      </c>
    </row>
    <row r="106" spans="2:65" s="13" customFormat="1" x14ac:dyDescent="0.3">
      <c r="B106" s="172"/>
      <c r="D106" s="173" t="s">
        <v>170</v>
      </c>
      <c r="E106" s="174" t="s">
        <v>3</v>
      </c>
      <c r="F106" s="175" t="s">
        <v>340</v>
      </c>
      <c r="H106" s="176">
        <v>32</v>
      </c>
      <c r="L106" s="172"/>
      <c r="M106" s="177"/>
      <c r="N106" s="178"/>
      <c r="O106" s="178"/>
      <c r="P106" s="178"/>
      <c r="Q106" s="178"/>
      <c r="R106" s="178"/>
      <c r="S106" s="178"/>
      <c r="T106" s="179"/>
      <c r="AT106" s="180" t="s">
        <v>170</v>
      </c>
      <c r="AU106" s="180" t="s">
        <v>79</v>
      </c>
      <c r="AV106" s="13" t="s">
        <v>79</v>
      </c>
      <c r="AW106" s="13" t="s">
        <v>35</v>
      </c>
      <c r="AX106" s="13" t="s">
        <v>20</v>
      </c>
      <c r="AY106" s="180" t="s">
        <v>161</v>
      </c>
    </row>
    <row r="107" spans="2:65" s="1" customFormat="1" ht="22.5" customHeight="1" x14ac:dyDescent="0.3">
      <c r="B107" s="152"/>
      <c r="C107" s="153" t="s">
        <v>212</v>
      </c>
      <c r="D107" s="153" t="s">
        <v>163</v>
      </c>
      <c r="E107" s="154" t="s">
        <v>1281</v>
      </c>
      <c r="F107" s="155" t="s">
        <v>1282</v>
      </c>
      <c r="G107" s="156" t="s">
        <v>274</v>
      </c>
      <c r="H107" s="157">
        <v>3</v>
      </c>
      <c r="I107" s="158"/>
      <c r="J107" s="158">
        <f>ROUND(I107*H107,2)</f>
        <v>0</v>
      </c>
      <c r="K107" s="155" t="s">
        <v>167</v>
      </c>
      <c r="L107" s="32"/>
      <c r="M107" s="159" t="s">
        <v>3</v>
      </c>
      <c r="N107" s="160" t="s">
        <v>42</v>
      </c>
      <c r="O107" s="161">
        <v>0.157</v>
      </c>
      <c r="P107" s="161">
        <f>O107*H107</f>
        <v>0.47099999999999997</v>
      </c>
      <c r="Q107" s="161">
        <v>0</v>
      </c>
      <c r="R107" s="161">
        <f>Q107*H107</f>
        <v>0</v>
      </c>
      <c r="S107" s="161">
        <v>0</v>
      </c>
      <c r="T107" s="162">
        <f>S107*H107</f>
        <v>0</v>
      </c>
      <c r="AR107" s="18" t="s">
        <v>254</v>
      </c>
      <c r="AT107" s="18" t="s">
        <v>163</v>
      </c>
      <c r="AU107" s="18" t="s">
        <v>79</v>
      </c>
      <c r="AY107" s="18" t="s">
        <v>161</v>
      </c>
      <c r="BE107" s="163">
        <f>IF(N107="základní",J107,0)</f>
        <v>0</v>
      </c>
      <c r="BF107" s="163">
        <f>IF(N107="snížená",J107,0)</f>
        <v>0</v>
      </c>
      <c r="BG107" s="163">
        <f>IF(N107="zákl. přenesená",J107,0)</f>
        <v>0</v>
      </c>
      <c r="BH107" s="163">
        <f>IF(N107="sníž. přenesená",J107,0)</f>
        <v>0</v>
      </c>
      <c r="BI107" s="163">
        <f>IF(N107="nulová",J107,0)</f>
        <v>0</v>
      </c>
      <c r="BJ107" s="18" t="s">
        <v>20</v>
      </c>
      <c r="BK107" s="163">
        <f>ROUND(I107*H107,2)</f>
        <v>0</v>
      </c>
      <c r="BL107" s="18" t="s">
        <v>254</v>
      </c>
      <c r="BM107" s="18" t="s">
        <v>1283</v>
      </c>
    </row>
    <row r="108" spans="2:65" s="13" customFormat="1" x14ac:dyDescent="0.3">
      <c r="B108" s="172"/>
      <c r="D108" s="173" t="s">
        <v>170</v>
      </c>
      <c r="E108" s="174" t="s">
        <v>3</v>
      </c>
      <c r="F108" s="175" t="s">
        <v>181</v>
      </c>
      <c r="H108" s="176">
        <v>3</v>
      </c>
      <c r="L108" s="172"/>
      <c r="M108" s="177"/>
      <c r="N108" s="178"/>
      <c r="O108" s="178"/>
      <c r="P108" s="178"/>
      <c r="Q108" s="178"/>
      <c r="R108" s="178"/>
      <c r="S108" s="178"/>
      <c r="T108" s="179"/>
      <c r="AT108" s="180" t="s">
        <v>170</v>
      </c>
      <c r="AU108" s="180" t="s">
        <v>79</v>
      </c>
      <c r="AV108" s="13" t="s">
        <v>79</v>
      </c>
      <c r="AW108" s="13" t="s">
        <v>35</v>
      </c>
      <c r="AX108" s="13" t="s">
        <v>20</v>
      </c>
      <c r="AY108" s="180" t="s">
        <v>161</v>
      </c>
    </row>
    <row r="109" spans="2:65" s="1" customFormat="1" ht="22.5" customHeight="1" x14ac:dyDescent="0.3">
      <c r="B109" s="152"/>
      <c r="C109" s="153" t="s">
        <v>25</v>
      </c>
      <c r="D109" s="153" t="s">
        <v>163</v>
      </c>
      <c r="E109" s="154" t="s">
        <v>1284</v>
      </c>
      <c r="F109" s="155" t="s">
        <v>1285</v>
      </c>
      <c r="G109" s="156" t="s">
        <v>274</v>
      </c>
      <c r="H109" s="157">
        <v>11</v>
      </c>
      <c r="I109" s="158"/>
      <c r="J109" s="158">
        <f>ROUND(I109*H109,2)</f>
        <v>0</v>
      </c>
      <c r="K109" s="155" t="s">
        <v>167</v>
      </c>
      <c r="L109" s="32"/>
      <c r="M109" s="159" t="s">
        <v>3</v>
      </c>
      <c r="N109" s="160" t="s">
        <v>42</v>
      </c>
      <c r="O109" s="161">
        <v>0.17399999999999999</v>
      </c>
      <c r="P109" s="161">
        <f>O109*H109</f>
        <v>1.9139999999999999</v>
      </c>
      <c r="Q109" s="161">
        <v>0</v>
      </c>
      <c r="R109" s="161">
        <f>Q109*H109</f>
        <v>0</v>
      </c>
      <c r="S109" s="161">
        <v>0</v>
      </c>
      <c r="T109" s="162">
        <f>S109*H109</f>
        <v>0</v>
      </c>
      <c r="AR109" s="18" t="s">
        <v>254</v>
      </c>
      <c r="AT109" s="18" t="s">
        <v>163</v>
      </c>
      <c r="AU109" s="18" t="s">
        <v>79</v>
      </c>
      <c r="AY109" s="18" t="s">
        <v>161</v>
      </c>
      <c r="BE109" s="163">
        <f>IF(N109="základní",J109,0)</f>
        <v>0</v>
      </c>
      <c r="BF109" s="163">
        <f>IF(N109="snížená",J109,0)</f>
        <v>0</v>
      </c>
      <c r="BG109" s="163">
        <f>IF(N109="zákl. přenesená",J109,0)</f>
        <v>0</v>
      </c>
      <c r="BH109" s="163">
        <f>IF(N109="sníž. přenesená",J109,0)</f>
        <v>0</v>
      </c>
      <c r="BI109" s="163">
        <f>IF(N109="nulová",J109,0)</f>
        <v>0</v>
      </c>
      <c r="BJ109" s="18" t="s">
        <v>20</v>
      </c>
      <c r="BK109" s="163">
        <f>ROUND(I109*H109,2)</f>
        <v>0</v>
      </c>
      <c r="BL109" s="18" t="s">
        <v>254</v>
      </c>
      <c r="BM109" s="18" t="s">
        <v>1286</v>
      </c>
    </row>
    <row r="110" spans="2:65" s="13" customFormat="1" x14ac:dyDescent="0.3">
      <c r="B110" s="172"/>
      <c r="D110" s="173" t="s">
        <v>170</v>
      </c>
      <c r="E110" s="174" t="s">
        <v>3</v>
      </c>
      <c r="F110" s="175" t="s">
        <v>227</v>
      </c>
      <c r="H110" s="176">
        <v>11</v>
      </c>
      <c r="L110" s="172"/>
      <c r="M110" s="177"/>
      <c r="N110" s="178"/>
      <c r="O110" s="178"/>
      <c r="P110" s="178"/>
      <c r="Q110" s="178"/>
      <c r="R110" s="178"/>
      <c r="S110" s="178"/>
      <c r="T110" s="179"/>
      <c r="AT110" s="180" t="s">
        <v>170</v>
      </c>
      <c r="AU110" s="180" t="s">
        <v>79</v>
      </c>
      <c r="AV110" s="13" t="s">
        <v>79</v>
      </c>
      <c r="AW110" s="13" t="s">
        <v>35</v>
      </c>
      <c r="AX110" s="13" t="s">
        <v>20</v>
      </c>
      <c r="AY110" s="180" t="s">
        <v>161</v>
      </c>
    </row>
    <row r="111" spans="2:65" s="1" customFormat="1" ht="22.5" customHeight="1" x14ac:dyDescent="0.3">
      <c r="B111" s="152"/>
      <c r="C111" s="153" t="s">
        <v>227</v>
      </c>
      <c r="D111" s="153" t="s">
        <v>163</v>
      </c>
      <c r="E111" s="154" t="s">
        <v>1287</v>
      </c>
      <c r="F111" s="155" t="s">
        <v>1288</v>
      </c>
      <c r="G111" s="156" t="s">
        <v>274</v>
      </c>
      <c r="H111" s="157">
        <v>1</v>
      </c>
      <c r="I111" s="158"/>
      <c r="J111" s="158">
        <f>ROUND(I111*H111,2)</f>
        <v>0</v>
      </c>
      <c r="K111" s="155" t="s">
        <v>167</v>
      </c>
      <c r="L111" s="32"/>
      <c r="M111" s="159" t="s">
        <v>3</v>
      </c>
      <c r="N111" s="160" t="s">
        <v>42</v>
      </c>
      <c r="O111" s="161">
        <v>0.21099999999999999</v>
      </c>
      <c r="P111" s="161">
        <f>O111*H111</f>
        <v>0.21099999999999999</v>
      </c>
      <c r="Q111" s="161">
        <v>0</v>
      </c>
      <c r="R111" s="161">
        <f>Q111*H111</f>
        <v>0</v>
      </c>
      <c r="S111" s="161">
        <v>0</v>
      </c>
      <c r="T111" s="162">
        <f>S111*H111</f>
        <v>0</v>
      </c>
      <c r="AR111" s="18" t="s">
        <v>254</v>
      </c>
      <c r="AT111" s="18" t="s">
        <v>163</v>
      </c>
      <c r="AU111" s="18" t="s">
        <v>79</v>
      </c>
      <c r="AY111" s="18" t="s">
        <v>161</v>
      </c>
      <c r="BE111" s="163">
        <f>IF(N111="základní",J111,0)</f>
        <v>0</v>
      </c>
      <c r="BF111" s="163">
        <f>IF(N111="snížená",J111,0)</f>
        <v>0</v>
      </c>
      <c r="BG111" s="163">
        <f>IF(N111="zákl. přenesená",J111,0)</f>
        <v>0</v>
      </c>
      <c r="BH111" s="163">
        <f>IF(N111="sníž. přenesená",J111,0)</f>
        <v>0</v>
      </c>
      <c r="BI111" s="163">
        <f>IF(N111="nulová",J111,0)</f>
        <v>0</v>
      </c>
      <c r="BJ111" s="18" t="s">
        <v>20</v>
      </c>
      <c r="BK111" s="163">
        <f>ROUND(I111*H111,2)</f>
        <v>0</v>
      </c>
      <c r="BL111" s="18" t="s">
        <v>254</v>
      </c>
      <c r="BM111" s="18" t="s">
        <v>1289</v>
      </c>
    </row>
    <row r="112" spans="2:65" s="13" customFormat="1" x14ac:dyDescent="0.3">
      <c r="B112" s="172"/>
      <c r="D112" s="173" t="s">
        <v>170</v>
      </c>
      <c r="E112" s="174" t="s">
        <v>3</v>
      </c>
      <c r="F112" s="175" t="s">
        <v>20</v>
      </c>
      <c r="H112" s="176">
        <v>1</v>
      </c>
      <c r="L112" s="172"/>
      <c r="M112" s="177"/>
      <c r="N112" s="178"/>
      <c r="O112" s="178"/>
      <c r="P112" s="178"/>
      <c r="Q112" s="178"/>
      <c r="R112" s="178"/>
      <c r="S112" s="178"/>
      <c r="T112" s="179"/>
      <c r="AT112" s="180" t="s">
        <v>170</v>
      </c>
      <c r="AU112" s="180" t="s">
        <v>79</v>
      </c>
      <c r="AV112" s="13" t="s">
        <v>79</v>
      </c>
      <c r="AW112" s="13" t="s">
        <v>35</v>
      </c>
      <c r="AX112" s="13" t="s">
        <v>20</v>
      </c>
      <c r="AY112" s="180" t="s">
        <v>161</v>
      </c>
    </row>
    <row r="113" spans="2:65" s="1" customFormat="1" ht="22.5" customHeight="1" x14ac:dyDescent="0.3">
      <c r="B113" s="152"/>
      <c r="C113" s="153" t="s">
        <v>234</v>
      </c>
      <c r="D113" s="153" t="s">
        <v>163</v>
      </c>
      <c r="E113" s="154" t="s">
        <v>1290</v>
      </c>
      <c r="F113" s="155" t="s">
        <v>1291</v>
      </c>
      <c r="G113" s="156" t="s">
        <v>274</v>
      </c>
      <c r="H113" s="157">
        <v>2</v>
      </c>
      <c r="I113" s="158"/>
      <c r="J113" s="158">
        <f>ROUND(I113*H113,2)</f>
        <v>0</v>
      </c>
      <c r="K113" s="155" t="s">
        <v>167</v>
      </c>
      <c r="L113" s="32"/>
      <c r="M113" s="159" t="s">
        <v>3</v>
      </c>
      <c r="N113" s="160" t="s">
        <v>42</v>
      </c>
      <c r="O113" s="161">
        <v>0.22500000000000001</v>
      </c>
      <c r="P113" s="161">
        <f>O113*H113</f>
        <v>0.45</v>
      </c>
      <c r="Q113" s="161">
        <v>1.8000000000000001E-4</v>
      </c>
      <c r="R113" s="161">
        <f>Q113*H113</f>
        <v>3.6000000000000002E-4</v>
      </c>
      <c r="S113" s="161">
        <v>0</v>
      </c>
      <c r="T113" s="162">
        <f>S113*H113</f>
        <v>0</v>
      </c>
      <c r="AR113" s="18" t="s">
        <v>254</v>
      </c>
      <c r="AT113" s="18" t="s">
        <v>163</v>
      </c>
      <c r="AU113" s="18" t="s">
        <v>79</v>
      </c>
      <c r="AY113" s="18" t="s">
        <v>161</v>
      </c>
      <c r="BE113" s="163">
        <f>IF(N113="základní",J113,0)</f>
        <v>0</v>
      </c>
      <c r="BF113" s="163">
        <f>IF(N113="snížená",J113,0)</f>
        <v>0</v>
      </c>
      <c r="BG113" s="163">
        <f>IF(N113="zákl. přenesená",J113,0)</f>
        <v>0</v>
      </c>
      <c r="BH113" s="163">
        <f>IF(N113="sníž. přenesená",J113,0)</f>
        <v>0</v>
      </c>
      <c r="BI113" s="163">
        <f>IF(N113="nulová",J113,0)</f>
        <v>0</v>
      </c>
      <c r="BJ113" s="18" t="s">
        <v>20</v>
      </c>
      <c r="BK113" s="163">
        <f>ROUND(I113*H113,2)</f>
        <v>0</v>
      </c>
      <c r="BL113" s="18" t="s">
        <v>254</v>
      </c>
      <c r="BM113" s="18" t="s">
        <v>1292</v>
      </c>
    </row>
    <row r="114" spans="2:65" s="13" customFormat="1" x14ac:dyDescent="0.3">
      <c r="B114" s="172"/>
      <c r="D114" s="173" t="s">
        <v>170</v>
      </c>
      <c r="E114" s="174" t="s">
        <v>3</v>
      </c>
      <c r="F114" s="175" t="s">
        <v>79</v>
      </c>
      <c r="H114" s="176">
        <v>2</v>
      </c>
      <c r="L114" s="172"/>
      <c r="M114" s="177"/>
      <c r="N114" s="178"/>
      <c r="O114" s="178"/>
      <c r="P114" s="178"/>
      <c r="Q114" s="178"/>
      <c r="R114" s="178"/>
      <c r="S114" s="178"/>
      <c r="T114" s="179"/>
      <c r="AT114" s="180" t="s">
        <v>170</v>
      </c>
      <c r="AU114" s="180" t="s">
        <v>79</v>
      </c>
      <c r="AV114" s="13" t="s">
        <v>79</v>
      </c>
      <c r="AW114" s="13" t="s">
        <v>35</v>
      </c>
      <c r="AX114" s="13" t="s">
        <v>20</v>
      </c>
      <c r="AY114" s="180" t="s">
        <v>161</v>
      </c>
    </row>
    <row r="115" spans="2:65" s="1" customFormat="1" ht="22.5" customHeight="1" x14ac:dyDescent="0.3">
      <c r="B115" s="152"/>
      <c r="C115" s="153" t="s">
        <v>240</v>
      </c>
      <c r="D115" s="153" t="s">
        <v>163</v>
      </c>
      <c r="E115" s="154" t="s">
        <v>1293</v>
      </c>
      <c r="F115" s="155" t="s">
        <v>1294</v>
      </c>
      <c r="G115" s="156" t="s">
        <v>274</v>
      </c>
      <c r="H115" s="157">
        <v>2</v>
      </c>
      <c r="I115" s="158"/>
      <c r="J115" s="158">
        <f>ROUND(I115*H115,2)</f>
        <v>0</v>
      </c>
      <c r="K115" s="155" t="s">
        <v>266</v>
      </c>
      <c r="L115" s="32"/>
      <c r="M115" s="159" t="s">
        <v>3</v>
      </c>
      <c r="N115" s="160" t="s">
        <v>42</v>
      </c>
      <c r="O115" s="161">
        <v>0.38</v>
      </c>
      <c r="P115" s="161">
        <f>O115*H115</f>
        <v>0.76</v>
      </c>
      <c r="Q115" s="161">
        <v>7.6999999999999996E-4</v>
      </c>
      <c r="R115" s="161">
        <f>Q115*H115</f>
        <v>1.5399999999999999E-3</v>
      </c>
      <c r="S115" s="161">
        <v>0</v>
      </c>
      <c r="T115" s="162">
        <f>S115*H115</f>
        <v>0</v>
      </c>
      <c r="AR115" s="18" t="s">
        <v>254</v>
      </c>
      <c r="AT115" s="18" t="s">
        <v>163</v>
      </c>
      <c r="AU115" s="18" t="s">
        <v>79</v>
      </c>
      <c r="AY115" s="18" t="s">
        <v>161</v>
      </c>
      <c r="BE115" s="163">
        <f>IF(N115="základní",J115,0)</f>
        <v>0</v>
      </c>
      <c r="BF115" s="163">
        <f>IF(N115="snížená",J115,0)</f>
        <v>0</v>
      </c>
      <c r="BG115" s="163">
        <f>IF(N115="zákl. přenesená",J115,0)</f>
        <v>0</v>
      </c>
      <c r="BH115" s="163">
        <f>IF(N115="sníž. přenesená",J115,0)</f>
        <v>0</v>
      </c>
      <c r="BI115" s="163">
        <f>IF(N115="nulová",J115,0)</f>
        <v>0</v>
      </c>
      <c r="BJ115" s="18" t="s">
        <v>20</v>
      </c>
      <c r="BK115" s="163">
        <f>ROUND(I115*H115,2)</f>
        <v>0</v>
      </c>
      <c r="BL115" s="18" t="s">
        <v>254</v>
      </c>
      <c r="BM115" s="18" t="s">
        <v>1295</v>
      </c>
    </row>
    <row r="116" spans="2:65" s="13" customFormat="1" x14ac:dyDescent="0.3">
      <c r="B116" s="172"/>
      <c r="D116" s="173" t="s">
        <v>170</v>
      </c>
      <c r="E116" s="174" t="s">
        <v>3</v>
      </c>
      <c r="F116" s="175" t="s">
        <v>79</v>
      </c>
      <c r="H116" s="176">
        <v>2</v>
      </c>
      <c r="L116" s="172"/>
      <c r="M116" s="177"/>
      <c r="N116" s="178"/>
      <c r="O116" s="178"/>
      <c r="P116" s="178"/>
      <c r="Q116" s="178"/>
      <c r="R116" s="178"/>
      <c r="S116" s="178"/>
      <c r="T116" s="179"/>
      <c r="AT116" s="180" t="s">
        <v>170</v>
      </c>
      <c r="AU116" s="180" t="s">
        <v>79</v>
      </c>
      <c r="AV116" s="13" t="s">
        <v>79</v>
      </c>
      <c r="AW116" s="13" t="s">
        <v>35</v>
      </c>
      <c r="AX116" s="13" t="s">
        <v>20</v>
      </c>
      <c r="AY116" s="180" t="s">
        <v>161</v>
      </c>
    </row>
    <row r="117" spans="2:65" s="1" customFormat="1" ht="22.5" customHeight="1" x14ac:dyDescent="0.3">
      <c r="B117" s="152"/>
      <c r="C117" s="153" t="s">
        <v>244</v>
      </c>
      <c r="D117" s="153" t="s">
        <v>163</v>
      </c>
      <c r="E117" s="154" t="s">
        <v>1296</v>
      </c>
      <c r="F117" s="155" t="s">
        <v>1297</v>
      </c>
      <c r="G117" s="156" t="s">
        <v>274</v>
      </c>
      <c r="H117" s="157">
        <v>2</v>
      </c>
      <c r="I117" s="158"/>
      <c r="J117" s="158">
        <f>ROUND(I117*H117,2)</f>
        <v>0</v>
      </c>
      <c r="K117" s="155" t="s">
        <v>266</v>
      </c>
      <c r="L117" s="32"/>
      <c r="M117" s="159" t="s">
        <v>3</v>
      </c>
      <c r="N117" s="160" t="s">
        <v>42</v>
      </c>
      <c r="O117" s="161">
        <v>0.113</v>
      </c>
      <c r="P117" s="161">
        <f>O117*H117</f>
        <v>0.22600000000000001</v>
      </c>
      <c r="Q117" s="161">
        <v>5.0000000000000001E-4</v>
      </c>
      <c r="R117" s="161">
        <f>Q117*H117</f>
        <v>1E-3</v>
      </c>
      <c r="S117" s="161">
        <v>0</v>
      </c>
      <c r="T117" s="162">
        <f>S117*H117</f>
        <v>0</v>
      </c>
      <c r="AR117" s="18" t="s">
        <v>254</v>
      </c>
      <c r="AT117" s="18" t="s">
        <v>163</v>
      </c>
      <c r="AU117" s="18" t="s">
        <v>79</v>
      </c>
      <c r="AY117" s="18" t="s">
        <v>161</v>
      </c>
      <c r="BE117" s="163">
        <f>IF(N117="základní",J117,0)</f>
        <v>0</v>
      </c>
      <c r="BF117" s="163">
        <f>IF(N117="snížená",J117,0)</f>
        <v>0</v>
      </c>
      <c r="BG117" s="163">
        <f>IF(N117="zákl. přenesená",J117,0)</f>
        <v>0</v>
      </c>
      <c r="BH117" s="163">
        <f>IF(N117="sníž. přenesená",J117,0)</f>
        <v>0</v>
      </c>
      <c r="BI117" s="163">
        <f>IF(N117="nulová",J117,0)</f>
        <v>0</v>
      </c>
      <c r="BJ117" s="18" t="s">
        <v>20</v>
      </c>
      <c r="BK117" s="163">
        <f>ROUND(I117*H117,2)</f>
        <v>0</v>
      </c>
      <c r="BL117" s="18" t="s">
        <v>254</v>
      </c>
      <c r="BM117" s="18" t="s">
        <v>1298</v>
      </c>
    </row>
    <row r="118" spans="2:65" s="13" customFormat="1" x14ac:dyDescent="0.3">
      <c r="B118" s="172"/>
      <c r="D118" s="173" t="s">
        <v>170</v>
      </c>
      <c r="E118" s="174" t="s">
        <v>3</v>
      </c>
      <c r="F118" s="175" t="s">
        <v>79</v>
      </c>
      <c r="H118" s="176">
        <v>2</v>
      </c>
      <c r="L118" s="172"/>
      <c r="M118" s="177"/>
      <c r="N118" s="178"/>
      <c r="O118" s="178"/>
      <c r="P118" s="178"/>
      <c r="Q118" s="178"/>
      <c r="R118" s="178"/>
      <c r="S118" s="178"/>
      <c r="T118" s="179"/>
      <c r="AT118" s="180" t="s">
        <v>170</v>
      </c>
      <c r="AU118" s="180" t="s">
        <v>79</v>
      </c>
      <c r="AV118" s="13" t="s">
        <v>79</v>
      </c>
      <c r="AW118" s="13" t="s">
        <v>35</v>
      </c>
      <c r="AX118" s="13" t="s">
        <v>20</v>
      </c>
      <c r="AY118" s="180" t="s">
        <v>161</v>
      </c>
    </row>
    <row r="119" spans="2:65" s="1" customFormat="1" ht="22.5" customHeight="1" x14ac:dyDescent="0.3">
      <c r="B119" s="152"/>
      <c r="C119" s="153" t="s">
        <v>9</v>
      </c>
      <c r="D119" s="153" t="s">
        <v>163</v>
      </c>
      <c r="E119" s="154" t="s">
        <v>1299</v>
      </c>
      <c r="F119" s="155" t="s">
        <v>1300</v>
      </c>
      <c r="G119" s="156" t="s">
        <v>274</v>
      </c>
      <c r="H119" s="157">
        <v>1</v>
      </c>
      <c r="I119" s="158"/>
      <c r="J119" s="158">
        <f>ROUND(I119*H119,2)</f>
        <v>0</v>
      </c>
      <c r="K119" s="155" t="s">
        <v>266</v>
      </c>
      <c r="L119" s="32"/>
      <c r="M119" s="159" t="s">
        <v>3</v>
      </c>
      <c r="N119" s="160" t="s">
        <v>42</v>
      </c>
      <c r="O119" s="161">
        <v>0.113</v>
      </c>
      <c r="P119" s="161">
        <f>O119*H119</f>
        <v>0.113</v>
      </c>
      <c r="Q119" s="161">
        <v>9.0000000000000006E-5</v>
      </c>
      <c r="R119" s="161">
        <f>Q119*H119</f>
        <v>9.0000000000000006E-5</v>
      </c>
      <c r="S119" s="161">
        <v>0</v>
      </c>
      <c r="T119" s="162">
        <f>S119*H119</f>
        <v>0</v>
      </c>
      <c r="AR119" s="18" t="s">
        <v>254</v>
      </c>
      <c r="AT119" s="18" t="s">
        <v>163</v>
      </c>
      <c r="AU119" s="18" t="s">
        <v>79</v>
      </c>
      <c r="AY119" s="18" t="s">
        <v>161</v>
      </c>
      <c r="BE119" s="163">
        <f>IF(N119="základní",J119,0)</f>
        <v>0</v>
      </c>
      <c r="BF119" s="163">
        <f>IF(N119="snížená",J119,0)</f>
        <v>0</v>
      </c>
      <c r="BG119" s="163">
        <f>IF(N119="zákl. přenesená",J119,0)</f>
        <v>0</v>
      </c>
      <c r="BH119" s="163">
        <f>IF(N119="sníž. přenesená",J119,0)</f>
        <v>0</v>
      </c>
      <c r="BI119" s="163">
        <f>IF(N119="nulová",J119,0)</f>
        <v>0</v>
      </c>
      <c r="BJ119" s="18" t="s">
        <v>20</v>
      </c>
      <c r="BK119" s="163">
        <f>ROUND(I119*H119,2)</f>
        <v>0</v>
      </c>
      <c r="BL119" s="18" t="s">
        <v>254</v>
      </c>
      <c r="BM119" s="18" t="s">
        <v>1301</v>
      </c>
    </row>
    <row r="120" spans="2:65" s="13" customFormat="1" x14ac:dyDescent="0.3">
      <c r="B120" s="172"/>
      <c r="D120" s="173" t="s">
        <v>170</v>
      </c>
      <c r="E120" s="174" t="s">
        <v>3</v>
      </c>
      <c r="F120" s="175" t="s">
        <v>20</v>
      </c>
      <c r="H120" s="176">
        <v>1</v>
      </c>
      <c r="L120" s="172"/>
      <c r="M120" s="177"/>
      <c r="N120" s="178"/>
      <c r="O120" s="178"/>
      <c r="P120" s="178"/>
      <c r="Q120" s="178"/>
      <c r="R120" s="178"/>
      <c r="S120" s="178"/>
      <c r="T120" s="179"/>
      <c r="AT120" s="180" t="s">
        <v>170</v>
      </c>
      <c r="AU120" s="180" t="s">
        <v>79</v>
      </c>
      <c r="AV120" s="13" t="s">
        <v>79</v>
      </c>
      <c r="AW120" s="13" t="s">
        <v>35</v>
      </c>
      <c r="AX120" s="13" t="s">
        <v>20</v>
      </c>
      <c r="AY120" s="180" t="s">
        <v>161</v>
      </c>
    </row>
    <row r="121" spans="2:65" s="1" customFormat="1" ht="22.5" customHeight="1" x14ac:dyDescent="0.3">
      <c r="B121" s="152"/>
      <c r="C121" s="153" t="s">
        <v>254</v>
      </c>
      <c r="D121" s="153" t="s">
        <v>163</v>
      </c>
      <c r="E121" s="154" t="s">
        <v>1302</v>
      </c>
      <c r="F121" s="155" t="s">
        <v>1303</v>
      </c>
      <c r="G121" s="156" t="s">
        <v>247</v>
      </c>
      <c r="H121" s="157">
        <v>26</v>
      </c>
      <c r="I121" s="158"/>
      <c r="J121" s="158">
        <f>ROUND(I121*H121,2)</f>
        <v>0</v>
      </c>
      <c r="K121" s="155" t="s">
        <v>167</v>
      </c>
      <c r="L121" s="32"/>
      <c r="M121" s="159" t="s">
        <v>3</v>
      </c>
      <c r="N121" s="160" t="s">
        <v>42</v>
      </c>
      <c r="O121" s="161">
        <v>4.8000000000000001E-2</v>
      </c>
      <c r="P121" s="161">
        <f>O121*H121</f>
        <v>1.248</v>
      </c>
      <c r="Q121" s="161">
        <v>0</v>
      </c>
      <c r="R121" s="161">
        <f>Q121*H121</f>
        <v>0</v>
      </c>
      <c r="S121" s="161">
        <v>0</v>
      </c>
      <c r="T121" s="162">
        <f>S121*H121</f>
        <v>0</v>
      </c>
      <c r="AR121" s="18" t="s">
        <v>254</v>
      </c>
      <c r="AT121" s="18" t="s">
        <v>163</v>
      </c>
      <c r="AU121" s="18" t="s">
        <v>79</v>
      </c>
      <c r="AY121" s="18" t="s">
        <v>161</v>
      </c>
      <c r="BE121" s="163">
        <f>IF(N121="základní",J121,0)</f>
        <v>0</v>
      </c>
      <c r="BF121" s="163">
        <f>IF(N121="snížená",J121,0)</f>
        <v>0</v>
      </c>
      <c r="BG121" s="163">
        <f>IF(N121="zákl. přenesená",J121,0)</f>
        <v>0</v>
      </c>
      <c r="BH121" s="163">
        <f>IF(N121="sníž. přenesená",J121,0)</f>
        <v>0</v>
      </c>
      <c r="BI121" s="163">
        <f>IF(N121="nulová",J121,0)</f>
        <v>0</v>
      </c>
      <c r="BJ121" s="18" t="s">
        <v>20</v>
      </c>
      <c r="BK121" s="163">
        <f>ROUND(I121*H121,2)</f>
        <v>0</v>
      </c>
      <c r="BL121" s="18" t="s">
        <v>254</v>
      </c>
      <c r="BM121" s="18" t="s">
        <v>1304</v>
      </c>
    </row>
    <row r="122" spans="2:65" s="13" customFormat="1" x14ac:dyDescent="0.3">
      <c r="B122" s="172"/>
      <c r="D122" s="173" t="s">
        <v>170</v>
      </c>
      <c r="E122" s="174" t="s">
        <v>3</v>
      </c>
      <c r="F122" s="175" t="s">
        <v>310</v>
      </c>
      <c r="H122" s="176">
        <v>26</v>
      </c>
      <c r="L122" s="172"/>
      <c r="M122" s="177"/>
      <c r="N122" s="178"/>
      <c r="O122" s="178"/>
      <c r="P122" s="178"/>
      <c r="Q122" s="178"/>
      <c r="R122" s="178"/>
      <c r="S122" s="178"/>
      <c r="T122" s="179"/>
      <c r="AT122" s="180" t="s">
        <v>170</v>
      </c>
      <c r="AU122" s="180" t="s">
        <v>79</v>
      </c>
      <c r="AV122" s="13" t="s">
        <v>79</v>
      </c>
      <c r="AW122" s="13" t="s">
        <v>35</v>
      </c>
      <c r="AX122" s="13" t="s">
        <v>20</v>
      </c>
      <c r="AY122" s="180" t="s">
        <v>161</v>
      </c>
    </row>
    <row r="123" spans="2:65" s="1" customFormat="1" ht="22.5" customHeight="1" x14ac:dyDescent="0.3">
      <c r="B123" s="152"/>
      <c r="C123" s="153" t="s">
        <v>258</v>
      </c>
      <c r="D123" s="153" t="s">
        <v>163</v>
      </c>
      <c r="E123" s="154" t="s">
        <v>1305</v>
      </c>
      <c r="F123" s="155" t="s">
        <v>1306</v>
      </c>
      <c r="G123" s="156" t="s">
        <v>247</v>
      </c>
      <c r="H123" s="157">
        <v>58</v>
      </c>
      <c r="I123" s="158"/>
      <c r="J123" s="158">
        <f>ROUND(I123*H123,2)</f>
        <v>0</v>
      </c>
      <c r="K123" s="155" t="s">
        <v>266</v>
      </c>
      <c r="L123" s="32"/>
      <c r="M123" s="159" t="s">
        <v>3</v>
      </c>
      <c r="N123" s="160" t="s">
        <v>42</v>
      </c>
      <c r="O123" s="161">
        <v>5.8999999999999997E-2</v>
      </c>
      <c r="P123" s="161">
        <f>O123*H123</f>
        <v>3.4219999999999997</v>
      </c>
      <c r="Q123" s="161">
        <v>0</v>
      </c>
      <c r="R123" s="161">
        <f>Q123*H123</f>
        <v>0</v>
      </c>
      <c r="S123" s="161">
        <v>0</v>
      </c>
      <c r="T123" s="162">
        <f>S123*H123</f>
        <v>0</v>
      </c>
      <c r="AR123" s="18" t="s">
        <v>254</v>
      </c>
      <c r="AT123" s="18" t="s">
        <v>163</v>
      </c>
      <c r="AU123" s="18" t="s">
        <v>79</v>
      </c>
      <c r="AY123" s="18" t="s">
        <v>161</v>
      </c>
      <c r="BE123" s="163">
        <f>IF(N123="základní",J123,0)</f>
        <v>0</v>
      </c>
      <c r="BF123" s="163">
        <f>IF(N123="snížená",J123,0)</f>
        <v>0</v>
      </c>
      <c r="BG123" s="163">
        <f>IF(N123="zákl. přenesená",J123,0)</f>
        <v>0</v>
      </c>
      <c r="BH123" s="163">
        <f>IF(N123="sníž. přenesená",J123,0)</f>
        <v>0</v>
      </c>
      <c r="BI123" s="163">
        <f>IF(N123="nulová",J123,0)</f>
        <v>0</v>
      </c>
      <c r="BJ123" s="18" t="s">
        <v>20</v>
      </c>
      <c r="BK123" s="163">
        <f>ROUND(I123*H123,2)</f>
        <v>0</v>
      </c>
      <c r="BL123" s="18" t="s">
        <v>254</v>
      </c>
      <c r="BM123" s="18" t="s">
        <v>1307</v>
      </c>
    </row>
    <row r="124" spans="2:65" s="13" customFormat="1" x14ac:dyDescent="0.3">
      <c r="B124" s="172"/>
      <c r="D124" s="173" t="s">
        <v>170</v>
      </c>
      <c r="E124" s="174" t="s">
        <v>3</v>
      </c>
      <c r="F124" s="175" t="s">
        <v>501</v>
      </c>
      <c r="H124" s="176">
        <v>58</v>
      </c>
      <c r="L124" s="172"/>
      <c r="M124" s="177"/>
      <c r="N124" s="178"/>
      <c r="O124" s="178"/>
      <c r="P124" s="178"/>
      <c r="Q124" s="178"/>
      <c r="R124" s="178"/>
      <c r="S124" s="178"/>
      <c r="T124" s="179"/>
      <c r="AT124" s="180" t="s">
        <v>170</v>
      </c>
      <c r="AU124" s="180" t="s">
        <v>79</v>
      </c>
      <c r="AV124" s="13" t="s">
        <v>79</v>
      </c>
      <c r="AW124" s="13" t="s">
        <v>35</v>
      </c>
      <c r="AX124" s="13" t="s">
        <v>20</v>
      </c>
      <c r="AY124" s="180" t="s">
        <v>161</v>
      </c>
    </row>
    <row r="125" spans="2:65" s="1" customFormat="1" ht="44.25" customHeight="1" x14ac:dyDescent="0.3">
      <c r="B125" s="152"/>
      <c r="C125" s="153" t="s">
        <v>263</v>
      </c>
      <c r="D125" s="153" t="s">
        <v>163</v>
      </c>
      <c r="E125" s="154" t="s">
        <v>1308</v>
      </c>
      <c r="F125" s="155" t="s">
        <v>1309</v>
      </c>
      <c r="G125" s="156" t="s">
        <v>274</v>
      </c>
      <c r="H125" s="157">
        <v>1</v>
      </c>
      <c r="I125" s="158"/>
      <c r="J125" s="158">
        <f>ROUND(I125*H125,2)</f>
        <v>0</v>
      </c>
      <c r="K125" s="155" t="s">
        <v>266</v>
      </c>
      <c r="L125" s="32"/>
      <c r="M125" s="159" t="s">
        <v>3</v>
      </c>
      <c r="N125" s="160" t="s">
        <v>42</v>
      </c>
      <c r="O125" s="161">
        <v>2.8479999999999999</v>
      </c>
      <c r="P125" s="161">
        <f>O125*H125</f>
        <v>2.8479999999999999</v>
      </c>
      <c r="Q125" s="161">
        <v>6.5720000000000001E-2</v>
      </c>
      <c r="R125" s="161">
        <f>Q125*H125</f>
        <v>6.5720000000000001E-2</v>
      </c>
      <c r="S125" s="161">
        <v>0</v>
      </c>
      <c r="T125" s="162">
        <f>S125*H125</f>
        <v>0</v>
      </c>
      <c r="AR125" s="18" t="s">
        <v>168</v>
      </c>
      <c r="AT125" s="18" t="s">
        <v>163</v>
      </c>
      <c r="AU125" s="18" t="s">
        <v>79</v>
      </c>
      <c r="AY125" s="18" t="s">
        <v>161</v>
      </c>
      <c r="BE125" s="163">
        <f>IF(N125="základní",J125,0)</f>
        <v>0</v>
      </c>
      <c r="BF125" s="163">
        <f>IF(N125="snížená",J125,0)</f>
        <v>0</v>
      </c>
      <c r="BG125" s="163">
        <f>IF(N125="zákl. přenesená",J125,0)</f>
        <v>0</v>
      </c>
      <c r="BH125" s="163">
        <f>IF(N125="sníž. přenesená",J125,0)</f>
        <v>0</v>
      </c>
      <c r="BI125" s="163">
        <f>IF(N125="nulová",J125,0)</f>
        <v>0</v>
      </c>
      <c r="BJ125" s="18" t="s">
        <v>20</v>
      </c>
      <c r="BK125" s="163">
        <f>ROUND(I125*H125,2)</f>
        <v>0</v>
      </c>
      <c r="BL125" s="18" t="s">
        <v>168</v>
      </c>
      <c r="BM125" s="18" t="s">
        <v>1310</v>
      </c>
    </row>
    <row r="126" spans="2:65" s="13" customFormat="1" x14ac:dyDescent="0.3">
      <c r="B126" s="172"/>
      <c r="D126" s="173" t="s">
        <v>170</v>
      </c>
      <c r="E126" s="174" t="s">
        <v>3</v>
      </c>
      <c r="F126" s="175" t="s">
        <v>20</v>
      </c>
      <c r="H126" s="176">
        <v>1</v>
      </c>
      <c r="L126" s="172"/>
      <c r="M126" s="177"/>
      <c r="N126" s="178"/>
      <c r="O126" s="178"/>
      <c r="P126" s="178"/>
      <c r="Q126" s="178"/>
      <c r="R126" s="178"/>
      <c r="S126" s="178"/>
      <c r="T126" s="179"/>
      <c r="AT126" s="180" t="s">
        <v>170</v>
      </c>
      <c r="AU126" s="180" t="s">
        <v>79</v>
      </c>
      <c r="AV126" s="13" t="s">
        <v>79</v>
      </c>
      <c r="AW126" s="13" t="s">
        <v>35</v>
      </c>
      <c r="AX126" s="13" t="s">
        <v>20</v>
      </c>
      <c r="AY126" s="180" t="s">
        <v>161</v>
      </c>
    </row>
    <row r="127" spans="2:65" s="1" customFormat="1" ht="31.5" customHeight="1" x14ac:dyDescent="0.3">
      <c r="B127" s="152"/>
      <c r="C127" s="153" t="s">
        <v>271</v>
      </c>
      <c r="D127" s="153" t="s">
        <v>163</v>
      </c>
      <c r="E127" s="154" t="s">
        <v>1311</v>
      </c>
      <c r="F127" s="155" t="s">
        <v>1312</v>
      </c>
      <c r="G127" s="156" t="s">
        <v>209</v>
      </c>
      <c r="H127" s="157">
        <v>0.128</v>
      </c>
      <c r="I127" s="158"/>
      <c r="J127" s="158">
        <f>ROUND(I127*H127,2)</f>
        <v>0</v>
      </c>
      <c r="K127" s="155" t="s">
        <v>167</v>
      </c>
      <c r="L127" s="32"/>
      <c r="M127" s="159" t="s">
        <v>3</v>
      </c>
      <c r="N127" s="160" t="s">
        <v>42</v>
      </c>
      <c r="O127" s="161">
        <v>1.47</v>
      </c>
      <c r="P127" s="161">
        <f>O127*H127</f>
        <v>0.18815999999999999</v>
      </c>
      <c r="Q127" s="161">
        <v>0</v>
      </c>
      <c r="R127" s="161">
        <f>Q127*H127</f>
        <v>0</v>
      </c>
      <c r="S127" s="161">
        <v>0</v>
      </c>
      <c r="T127" s="162">
        <f>S127*H127</f>
        <v>0</v>
      </c>
      <c r="AR127" s="18" t="s">
        <v>254</v>
      </c>
      <c r="AT127" s="18" t="s">
        <v>163</v>
      </c>
      <c r="AU127" s="18" t="s">
        <v>79</v>
      </c>
      <c r="AY127" s="18" t="s">
        <v>161</v>
      </c>
      <c r="BE127" s="163">
        <f>IF(N127="základní",J127,0)</f>
        <v>0</v>
      </c>
      <c r="BF127" s="163">
        <f>IF(N127="snížená",J127,0)</f>
        <v>0</v>
      </c>
      <c r="BG127" s="163">
        <f>IF(N127="zákl. přenesená",J127,0)</f>
        <v>0</v>
      </c>
      <c r="BH127" s="163">
        <f>IF(N127="sníž. přenesená",J127,0)</f>
        <v>0</v>
      </c>
      <c r="BI127" s="163">
        <f>IF(N127="nulová",J127,0)</f>
        <v>0</v>
      </c>
      <c r="BJ127" s="18" t="s">
        <v>20</v>
      </c>
      <c r="BK127" s="163">
        <f>ROUND(I127*H127,2)</f>
        <v>0</v>
      </c>
      <c r="BL127" s="18" t="s">
        <v>254</v>
      </c>
      <c r="BM127" s="18" t="s">
        <v>1313</v>
      </c>
    </row>
    <row r="128" spans="2:65" s="13" customFormat="1" x14ac:dyDescent="0.3">
      <c r="B128" s="172"/>
      <c r="D128" s="165" t="s">
        <v>170</v>
      </c>
      <c r="E128" s="180" t="s">
        <v>3</v>
      </c>
      <c r="F128" s="181" t="s">
        <v>1314</v>
      </c>
      <c r="H128" s="182">
        <v>0.128</v>
      </c>
      <c r="L128" s="172"/>
      <c r="M128" s="177"/>
      <c r="N128" s="178"/>
      <c r="O128" s="178"/>
      <c r="P128" s="178"/>
      <c r="Q128" s="178"/>
      <c r="R128" s="178"/>
      <c r="S128" s="178"/>
      <c r="T128" s="179"/>
      <c r="AT128" s="180" t="s">
        <v>170</v>
      </c>
      <c r="AU128" s="180" t="s">
        <v>79</v>
      </c>
      <c r="AV128" s="13" t="s">
        <v>79</v>
      </c>
      <c r="AW128" s="13" t="s">
        <v>35</v>
      </c>
      <c r="AX128" s="13" t="s">
        <v>20</v>
      </c>
      <c r="AY128" s="180" t="s">
        <v>161</v>
      </c>
    </row>
    <row r="129" spans="2:65" s="11" customFormat="1" ht="29.85" customHeight="1" x14ac:dyDescent="0.3">
      <c r="B129" s="139"/>
      <c r="D129" s="149" t="s">
        <v>70</v>
      </c>
      <c r="E129" s="150" t="s">
        <v>1315</v>
      </c>
      <c r="F129" s="150" t="s">
        <v>1316</v>
      </c>
      <c r="J129" s="151">
        <f>BK129</f>
        <v>0</v>
      </c>
      <c r="L129" s="139"/>
      <c r="M129" s="143"/>
      <c r="N129" s="144"/>
      <c r="O129" s="144"/>
      <c r="P129" s="145">
        <f>SUM(P130:P193)</f>
        <v>135.415257</v>
      </c>
      <c r="Q129" s="144"/>
      <c r="R129" s="145">
        <f>SUM(R130:R193)</f>
        <v>0.12602000000000002</v>
      </c>
      <c r="S129" s="144"/>
      <c r="T129" s="146">
        <f>SUM(T130:T193)</f>
        <v>4.512E-2</v>
      </c>
      <c r="AR129" s="140" t="s">
        <v>79</v>
      </c>
      <c r="AT129" s="147" t="s">
        <v>70</v>
      </c>
      <c r="AU129" s="147" t="s">
        <v>20</v>
      </c>
      <c r="AY129" s="140" t="s">
        <v>161</v>
      </c>
      <c r="BK129" s="148">
        <f>SUM(BK130:BK193)</f>
        <v>0</v>
      </c>
    </row>
    <row r="130" spans="2:65" s="1" customFormat="1" ht="22.5" customHeight="1" x14ac:dyDescent="0.3">
      <c r="B130" s="152"/>
      <c r="C130" s="153" t="s">
        <v>276</v>
      </c>
      <c r="D130" s="153" t="s">
        <v>163</v>
      </c>
      <c r="E130" s="154" t="s">
        <v>1317</v>
      </c>
      <c r="F130" s="155" t="s">
        <v>1318</v>
      </c>
      <c r="G130" s="156" t="s">
        <v>247</v>
      </c>
      <c r="H130" s="157">
        <v>20</v>
      </c>
      <c r="I130" s="158"/>
      <c r="J130" s="158">
        <f>ROUND(I130*H130,2)</f>
        <v>0</v>
      </c>
      <c r="K130" s="155" t="s">
        <v>167</v>
      </c>
      <c r="L130" s="32"/>
      <c r="M130" s="159" t="s">
        <v>3</v>
      </c>
      <c r="N130" s="160" t="s">
        <v>42</v>
      </c>
      <c r="O130" s="161">
        <v>0.17299999999999999</v>
      </c>
      <c r="P130" s="161">
        <f>O130*H130</f>
        <v>3.46</v>
      </c>
      <c r="Q130" s="161">
        <v>0</v>
      </c>
      <c r="R130" s="161">
        <f>Q130*H130</f>
        <v>0</v>
      </c>
      <c r="S130" s="161">
        <v>2.1299999999999999E-3</v>
      </c>
      <c r="T130" s="162">
        <f>S130*H130</f>
        <v>4.2599999999999999E-2</v>
      </c>
      <c r="AR130" s="18" t="s">
        <v>254</v>
      </c>
      <c r="AT130" s="18" t="s">
        <v>163</v>
      </c>
      <c r="AU130" s="18" t="s">
        <v>79</v>
      </c>
      <c r="AY130" s="18" t="s">
        <v>161</v>
      </c>
      <c r="BE130" s="163">
        <f>IF(N130="základní",J130,0)</f>
        <v>0</v>
      </c>
      <c r="BF130" s="163">
        <f>IF(N130="snížená",J130,0)</f>
        <v>0</v>
      </c>
      <c r="BG130" s="163">
        <f>IF(N130="zákl. přenesená",J130,0)</f>
        <v>0</v>
      </c>
      <c r="BH130" s="163">
        <f>IF(N130="sníž. přenesená",J130,0)</f>
        <v>0</v>
      </c>
      <c r="BI130" s="163">
        <f>IF(N130="nulová",J130,0)</f>
        <v>0</v>
      </c>
      <c r="BJ130" s="18" t="s">
        <v>20</v>
      </c>
      <c r="BK130" s="163">
        <f>ROUND(I130*H130,2)</f>
        <v>0</v>
      </c>
      <c r="BL130" s="18" t="s">
        <v>254</v>
      </c>
      <c r="BM130" s="18" t="s">
        <v>1319</v>
      </c>
    </row>
    <row r="131" spans="2:65" s="13" customFormat="1" x14ac:dyDescent="0.3">
      <c r="B131" s="172"/>
      <c r="D131" s="173" t="s">
        <v>170</v>
      </c>
      <c r="E131" s="174" t="s">
        <v>3</v>
      </c>
      <c r="F131" s="175" t="s">
        <v>276</v>
      </c>
      <c r="H131" s="176">
        <v>20</v>
      </c>
      <c r="L131" s="172"/>
      <c r="M131" s="177"/>
      <c r="N131" s="178"/>
      <c r="O131" s="178"/>
      <c r="P131" s="178"/>
      <c r="Q131" s="178"/>
      <c r="R131" s="178"/>
      <c r="S131" s="178"/>
      <c r="T131" s="179"/>
      <c r="AT131" s="180" t="s">
        <v>170</v>
      </c>
      <c r="AU131" s="180" t="s">
        <v>79</v>
      </c>
      <c r="AV131" s="13" t="s">
        <v>79</v>
      </c>
      <c r="AW131" s="13" t="s">
        <v>35</v>
      </c>
      <c r="AX131" s="13" t="s">
        <v>20</v>
      </c>
      <c r="AY131" s="180" t="s">
        <v>161</v>
      </c>
    </row>
    <row r="132" spans="2:65" s="1" customFormat="1" ht="22.5" customHeight="1" x14ac:dyDescent="0.3">
      <c r="B132" s="152"/>
      <c r="C132" s="153" t="s">
        <v>8</v>
      </c>
      <c r="D132" s="153" t="s">
        <v>163</v>
      </c>
      <c r="E132" s="154" t="s">
        <v>1320</v>
      </c>
      <c r="F132" s="155" t="s">
        <v>1321</v>
      </c>
      <c r="G132" s="156" t="s">
        <v>247</v>
      </c>
      <c r="H132" s="157">
        <v>9</v>
      </c>
      <c r="I132" s="158"/>
      <c r="J132" s="158">
        <f>ROUND(I132*H132,2)</f>
        <v>0</v>
      </c>
      <c r="K132" s="155" t="s">
        <v>167</v>
      </c>
      <c r="L132" s="32"/>
      <c r="M132" s="159" t="s">
        <v>3</v>
      </c>
      <c r="N132" s="160" t="s">
        <v>42</v>
      </c>
      <c r="O132" s="161">
        <v>5.1999999999999998E-2</v>
      </c>
      <c r="P132" s="161">
        <f>O132*H132</f>
        <v>0.46799999999999997</v>
      </c>
      <c r="Q132" s="161">
        <v>0</v>
      </c>
      <c r="R132" s="161">
        <f>Q132*H132</f>
        <v>0</v>
      </c>
      <c r="S132" s="161">
        <v>2.7999999999999998E-4</v>
      </c>
      <c r="T132" s="162">
        <f>S132*H132</f>
        <v>2.5199999999999997E-3</v>
      </c>
      <c r="AR132" s="18" t="s">
        <v>254</v>
      </c>
      <c r="AT132" s="18" t="s">
        <v>163</v>
      </c>
      <c r="AU132" s="18" t="s">
        <v>79</v>
      </c>
      <c r="AY132" s="18" t="s">
        <v>161</v>
      </c>
      <c r="BE132" s="163">
        <f>IF(N132="základní",J132,0)</f>
        <v>0</v>
      </c>
      <c r="BF132" s="163">
        <f>IF(N132="snížená",J132,0)</f>
        <v>0</v>
      </c>
      <c r="BG132" s="163">
        <f>IF(N132="zákl. přenesená",J132,0)</f>
        <v>0</v>
      </c>
      <c r="BH132" s="163">
        <f>IF(N132="sníž. přenesená",J132,0)</f>
        <v>0</v>
      </c>
      <c r="BI132" s="163">
        <f>IF(N132="nulová",J132,0)</f>
        <v>0</v>
      </c>
      <c r="BJ132" s="18" t="s">
        <v>20</v>
      </c>
      <c r="BK132" s="163">
        <f>ROUND(I132*H132,2)</f>
        <v>0</v>
      </c>
      <c r="BL132" s="18" t="s">
        <v>254</v>
      </c>
      <c r="BM132" s="18" t="s">
        <v>1322</v>
      </c>
    </row>
    <row r="133" spans="2:65" s="13" customFormat="1" x14ac:dyDescent="0.3">
      <c r="B133" s="172"/>
      <c r="D133" s="173" t="s">
        <v>170</v>
      </c>
      <c r="E133" s="174" t="s">
        <v>3</v>
      </c>
      <c r="F133" s="175" t="s">
        <v>212</v>
      </c>
      <c r="H133" s="176">
        <v>9</v>
      </c>
      <c r="L133" s="172"/>
      <c r="M133" s="177"/>
      <c r="N133" s="178"/>
      <c r="O133" s="178"/>
      <c r="P133" s="178"/>
      <c r="Q133" s="178"/>
      <c r="R133" s="178"/>
      <c r="S133" s="178"/>
      <c r="T133" s="179"/>
      <c r="AT133" s="180" t="s">
        <v>170</v>
      </c>
      <c r="AU133" s="180" t="s">
        <v>79</v>
      </c>
      <c r="AV133" s="13" t="s">
        <v>79</v>
      </c>
      <c r="AW133" s="13" t="s">
        <v>35</v>
      </c>
      <c r="AX133" s="13" t="s">
        <v>20</v>
      </c>
      <c r="AY133" s="180" t="s">
        <v>161</v>
      </c>
    </row>
    <row r="134" spans="2:65" s="1" customFormat="1" ht="31.5" customHeight="1" x14ac:dyDescent="0.3">
      <c r="B134" s="152"/>
      <c r="C134" s="153" t="s">
        <v>286</v>
      </c>
      <c r="D134" s="153" t="s">
        <v>163</v>
      </c>
      <c r="E134" s="154" t="s">
        <v>1323</v>
      </c>
      <c r="F134" s="155" t="s">
        <v>1324</v>
      </c>
      <c r="G134" s="156" t="s">
        <v>209</v>
      </c>
      <c r="H134" s="157">
        <v>4.4999999999999998E-2</v>
      </c>
      <c r="I134" s="158"/>
      <c r="J134" s="158">
        <f>ROUND(I134*H134,2)</f>
        <v>0</v>
      </c>
      <c r="K134" s="155" t="s">
        <v>167</v>
      </c>
      <c r="L134" s="32"/>
      <c r="M134" s="159" t="s">
        <v>3</v>
      </c>
      <c r="N134" s="160" t="s">
        <v>42</v>
      </c>
      <c r="O134" s="161">
        <v>3.379</v>
      </c>
      <c r="P134" s="161">
        <f>O134*H134</f>
        <v>0.152055</v>
      </c>
      <c r="Q134" s="161">
        <v>0</v>
      </c>
      <c r="R134" s="161">
        <f>Q134*H134</f>
        <v>0</v>
      </c>
      <c r="S134" s="161">
        <v>0</v>
      </c>
      <c r="T134" s="162">
        <f>S134*H134</f>
        <v>0</v>
      </c>
      <c r="AR134" s="18" t="s">
        <v>254</v>
      </c>
      <c r="AT134" s="18" t="s">
        <v>163</v>
      </c>
      <c r="AU134" s="18" t="s">
        <v>79</v>
      </c>
      <c r="AY134" s="18" t="s">
        <v>161</v>
      </c>
      <c r="BE134" s="163">
        <f>IF(N134="základní",J134,0)</f>
        <v>0</v>
      </c>
      <c r="BF134" s="163">
        <f>IF(N134="snížená",J134,0)</f>
        <v>0</v>
      </c>
      <c r="BG134" s="163">
        <f>IF(N134="zákl. přenesená",J134,0)</f>
        <v>0</v>
      </c>
      <c r="BH134" s="163">
        <f>IF(N134="sníž. přenesená",J134,0)</f>
        <v>0</v>
      </c>
      <c r="BI134" s="163">
        <f>IF(N134="nulová",J134,0)</f>
        <v>0</v>
      </c>
      <c r="BJ134" s="18" t="s">
        <v>20</v>
      </c>
      <c r="BK134" s="163">
        <f>ROUND(I134*H134,2)</f>
        <v>0</v>
      </c>
      <c r="BL134" s="18" t="s">
        <v>254</v>
      </c>
      <c r="BM134" s="18" t="s">
        <v>1325</v>
      </c>
    </row>
    <row r="135" spans="2:65" s="13" customFormat="1" x14ac:dyDescent="0.3">
      <c r="B135" s="172"/>
      <c r="D135" s="173" t="s">
        <v>170</v>
      </c>
      <c r="E135" s="174" t="s">
        <v>3</v>
      </c>
      <c r="F135" s="175" t="s">
        <v>1326</v>
      </c>
      <c r="H135" s="176">
        <v>4.4999999999999998E-2</v>
      </c>
      <c r="L135" s="172"/>
      <c r="M135" s="177"/>
      <c r="N135" s="178"/>
      <c r="O135" s="178"/>
      <c r="P135" s="178"/>
      <c r="Q135" s="178"/>
      <c r="R135" s="178"/>
      <c r="S135" s="178"/>
      <c r="T135" s="179"/>
      <c r="AT135" s="180" t="s">
        <v>170</v>
      </c>
      <c r="AU135" s="180" t="s">
        <v>79</v>
      </c>
      <c r="AV135" s="13" t="s">
        <v>79</v>
      </c>
      <c r="AW135" s="13" t="s">
        <v>35</v>
      </c>
      <c r="AX135" s="13" t="s">
        <v>20</v>
      </c>
      <c r="AY135" s="180" t="s">
        <v>161</v>
      </c>
    </row>
    <row r="136" spans="2:65" s="1" customFormat="1" ht="31.5" customHeight="1" x14ac:dyDescent="0.3">
      <c r="B136" s="152"/>
      <c r="C136" s="153" t="s">
        <v>291</v>
      </c>
      <c r="D136" s="153" t="s">
        <v>163</v>
      </c>
      <c r="E136" s="154" t="s">
        <v>1327</v>
      </c>
      <c r="F136" s="155" t="s">
        <v>1328</v>
      </c>
      <c r="G136" s="156" t="s">
        <v>247</v>
      </c>
      <c r="H136" s="157">
        <v>75</v>
      </c>
      <c r="I136" s="158"/>
      <c r="J136" s="158">
        <f>ROUND(I136*H136,2)</f>
        <v>0</v>
      </c>
      <c r="K136" s="155" t="s">
        <v>167</v>
      </c>
      <c r="L136" s="32"/>
      <c r="M136" s="159" t="s">
        <v>3</v>
      </c>
      <c r="N136" s="160" t="s">
        <v>42</v>
      </c>
      <c r="O136" s="161">
        <v>0.52900000000000003</v>
      </c>
      <c r="P136" s="161">
        <f>O136*H136</f>
        <v>39.675000000000004</v>
      </c>
      <c r="Q136" s="161">
        <v>6.6E-4</v>
      </c>
      <c r="R136" s="161">
        <f>Q136*H136</f>
        <v>4.9500000000000002E-2</v>
      </c>
      <c r="S136" s="161">
        <v>0</v>
      </c>
      <c r="T136" s="162">
        <f>S136*H136</f>
        <v>0</v>
      </c>
      <c r="AR136" s="18" t="s">
        <v>254</v>
      </c>
      <c r="AT136" s="18" t="s">
        <v>163</v>
      </c>
      <c r="AU136" s="18" t="s">
        <v>79</v>
      </c>
      <c r="AY136" s="18" t="s">
        <v>161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8" t="s">
        <v>20</v>
      </c>
      <c r="BK136" s="163">
        <f>ROUND(I136*H136,2)</f>
        <v>0</v>
      </c>
      <c r="BL136" s="18" t="s">
        <v>254</v>
      </c>
      <c r="BM136" s="18" t="s">
        <v>1329</v>
      </c>
    </row>
    <row r="137" spans="2:65" s="13" customFormat="1" x14ac:dyDescent="0.3">
      <c r="B137" s="172"/>
      <c r="D137" s="173" t="s">
        <v>170</v>
      </c>
      <c r="E137" s="174" t="s">
        <v>3</v>
      </c>
      <c r="F137" s="175" t="s">
        <v>588</v>
      </c>
      <c r="H137" s="176">
        <v>75</v>
      </c>
      <c r="L137" s="172"/>
      <c r="M137" s="177"/>
      <c r="N137" s="178"/>
      <c r="O137" s="178"/>
      <c r="P137" s="178"/>
      <c r="Q137" s="178"/>
      <c r="R137" s="178"/>
      <c r="S137" s="178"/>
      <c r="T137" s="179"/>
      <c r="AT137" s="180" t="s">
        <v>170</v>
      </c>
      <c r="AU137" s="180" t="s">
        <v>79</v>
      </c>
      <c r="AV137" s="13" t="s">
        <v>79</v>
      </c>
      <c r="AW137" s="13" t="s">
        <v>35</v>
      </c>
      <c r="AX137" s="13" t="s">
        <v>20</v>
      </c>
      <c r="AY137" s="180" t="s">
        <v>161</v>
      </c>
    </row>
    <row r="138" spans="2:65" s="1" customFormat="1" ht="31.5" customHeight="1" x14ac:dyDescent="0.3">
      <c r="B138" s="152"/>
      <c r="C138" s="153" t="s">
        <v>296</v>
      </c>
      <c r="D138" s="153" t="s">
        <v>163</v>
      </c>
      <c r="E138" s="154" t="s">
        <v>1330</v>
      </c>
      <c r="F138" s="155" t="s">
        <v>1331</v>
      </c>
      <c r="G138" s="156" t="s">
        <v>247</v>
      </c>
      <c r="H138" s="157">
        <v>23</v>
      </c>
      <c r="I138" s="158"/>
      <c r="J138" s="158">
        <f>ROUND(I138*H138,2)</f>
        <v>0</v>
      </c>
      <c r="K138" s="155" t="s">
        <v>167</v>
      </c>
      <c r="L138" s="32"/>
      <c r="M138" s="159" t="s">
        <v>3</v>
      </c>
      <c r="N138" s="160" t="s">
        <v>42</v>
      </c>
      <c r="O138" s="161">
        <v>0.61599999999999999</v>
      </c>
      <c r="P138" s="161">
        <f>O138*H138</f>
        <v>14.167999999999999</v>
      </c>
      <c r="Q138" s="161">
        <v>9.1E-4</v>
      </c>
      <c r="R138" s="161">
        <f>Q138*H138</f>
        <v>2.0930000000000001E-2</v>
      </c>
      <c r="S138" s="161">
        <v>0</v>
      </c>
      <c r="T138" s="162">
        <f>S138*H138</f>
        <v>0</v>
      </c>
      <c r="AR138" s="18" t="s">
        <v>254</v>
      </c>
      <c r="AT138" s="18" t="s">
        <v>163</v>
      </c>
      <c r="AU138" s="18" t="s">
        <v>79</v>
      </c>
      <c r="AY138" s="18" t="s">
        <v>161</v>
      </c>
      <c r="BE138" s="163">
        <f>IF(N138="základní",J138,0)</f>
        <v>0</v>
      </c>
      <c r="BF138" s="163">
        <f>IF(N138="snížená",J138,0)</f>
        <v>0</v>
      </c>
      <c r="BG138" s="163">
        <f>IF(N138="zákl. přenesená",J138,0)</f>
        <v>0</v>
      </c>
      <c r="BH138" s="163">
        <f>IF(N138="sníž. přenesená",J138,0)</f>
        <v>0</v>
      </c>
      <c r="BI138" s="163">
        <f>IF(N138="nulová",J138,0)</f>
        <v>0</v>
      </c>
      <c r="BJ138" s="18" t="s">
        <v>20</v>
      </c>
      <c r="BK138" s="163">
        <f>ROUND(I138*H138,2)</f>
        <v>0</v>
      </c>
      <c r="BL138" s="18" t="s">
        <v>254</v>
      </c>
      <c r="BM138" s="18" t="s">
        <v>1332</v>
      </c>
    </row>
    <row r="139" spans="2:65" s="13" customFormat="1" x14ac:dyDescent="0.3">
      <c r="B139" s="172"/>
      <c r="D139" s="173" t="s">
        <v>170</v>
      </c>
      <c r="E139" s="174" t="s">
        <v>3</v>
      </c>
      <c r="F139" s="175" t="s">
        <v>291</v>
      </c>
      <c r="H139" s="176">
        <v>23</v>
      </c>
      <c r="L139" s="172"/>
      <c r="M139" s="177"/>
      <c r="N139" s="178"/>
      <c r="O139" s="178"/>
      <c r="P139" s="178"/>
      <c r="Q139" s="178"/>
      <c r="R139" s="178"/>
      <c r="S139" s="178"/>
      <c r="T139" s="179"/>
      <c r="AT139" s="180" t="s">
        <v>170</v>
      </c>
      <c r="AU139" s="180" t="s">
        <v>79</v>
      </c>
      <c r="AV139" s="13" t="s">
        <v>79</v>
      </c>
      <c r="AW139" s="13" t="s">
        <v>35</v>
      </c>
      <c r="AX139" s="13" t="s">
        <v>20</v>
      </c>
      <c r="AY139" s="180" t="s">
        <v>161</v>
      </c>
    </row>
    <row r="140" spans="2:65" s="1" customFormat="1" ht="31.5" customHeight="1" x14ac:dyDescent="0.3">
      <c r="B140" s="152"/>
      <c r="C140" s="153" t="s">
        <v>303</v>
      </c>
      <c r="D140" s="153" t="s">
        <v>163</v>
      </c>
      <c r="E140" s="154" t="s">
        <v>1333</v>
      </c>
      <c r="F140" s="155" t="s">
        <v>1334</v>
      </c>
      <c r="G140" s="156" t="s">
        <v>247</v>
      </c>
      <c r="H140" s="157">
        <v>3</v>
      </c>
      <c r="I140" s="158"/>
      <c r="J140" s="158">
        <f>ROUND(I140*H140,2)</f>
        <v>0</v>
      </c>
      <c r="K140" s="155" t="s">
        <v>167</v>
      </c>
      <c r="L140" s="32"/>
      <c r="M140" s="159" t="s">
        <v>3</v>
      </c>
      <c r="N140" s="160" t="s">
        <v>42</v>
      </c>
      <c r="O140" s="161">
        <v>0.69599999999999995</v>
      </c>
      <c r="P140" s="161">
        <f>O140*H140</f>
        <v>2.0880000000000001</v>
      </c>
      <c r="Q140" s="161">
        <v>1.1900000000000001E-3</v>
      </c>
      <c r="R140" s="161">
        <f>Q140*H140</f>
        <v>3.5700000000000003E-3</v>
      </c>
      <c r="S140" s="161">
        <v>0</v>
      </c>
      <c r="T140" s="162">
        <f>S140*H140</f>
        <v>0</v>
      </c>
      <c r="AR140" s="18" t="s">
        <v>254</v>
      </c>
      <c r="AT140" s="18" t="s">
        <v>163</v>
      </c>
      <c r="AU140" s="18" t="s">
        <v>79</v>
      </c>
      <c r="AY140" s="18" t="s">
        <v>161</v>
      </c>
      <c r="BE140" s="163">
        <f>IF(N140="základní",J140,0)</f>
        <v>0</v>
      </c>
      <c r="BF140" s="163">
        <f>IF(N140="snížená",J140,0)</f>
        <v>0</v>
      </c>
      <c r="BG140" s="163">
        <f>IF(N140="zákl. přenesená",J140,0)</f>
        <v>0</v>
      </c>
      <c r="BH140" s="163">
        <f>IF(N140="sníž. přenesená",J140,0)</f>
        <v>0</v>
      </c>
      <c r="BI140" s="163">
        <f>IF(N140="nulová",J140,0)</f>
        <v>0</v>
      </c>
      <c r="BJ140" s="18" t="s">
        <v>20</v>
      </c>
      <c r="BK140" s="163">
        <f>ROUND(I140*H140,2)</f>
        <v>0</v>
      </c>
      <c r="BL140" s="18" t="s">
        <v>254</v>
      </c>
      <c r="BM140" s="18" t="s">
        <v>1335</v>
      </c>
    </row>
    <row r="141" spans="2:65" s="13" customFormat="1" x14ac:dyDescent="0.3">
      <c r="B141" s="172"/>
      <c r="D141" s="173" t="s">
        <v>170</v>
      </c>
      <c r="E141" s="174" t="s">
        <v>3</v>
      </c>
      <c r="F141" s="175" t="s">
        <v>181</v>
      </c>
      <c r="H141" s="176">
        <v>3</v>
      </c>
      <c r="L141" s="172"/>
      <c r="M141" s="177"/>
      <c r="N141" s="178"/>
      <c r="O141" s="178"/>
      <c r="P141" s="178"/>
      <c r="Q141" s="178"/>
      <c r="R141" s="178"/>
      <c r="S141" s="178"/>
      <c r="T141" s="179"/>
      <c r="AT141" s="180" t="s">
        <v>170</v>
      </c>
      <c r="AU141" s="180" t="s">
        <v>79</v>
      </c>
      <c r="AV141" s="13" t="s">
        <v>79</v>
      </c>
      <c r="AW141" s="13" t="s">
        <v>35</v>
      </c>
      <c r="AX141" s="13" t="s">
        <v>20</v>
      </c>
      <c r="AY141" s="180" t="s">
        <v>161</v>
      </c>
    </row>
    <row r="142" spans="2:65" s="1" customFormat="1" ht="22.5" customHeight="1" x14ac:dyDescent="0.3">
      <c r="B142" s="152"/>
      <c r="C142" s="153" t="s">
        <v>310</v>
      </c>
      <c r="D142" s="153" t="s">
        <v>163</v>
      </c>
      <c r="E142" s="154" t="s">
        <v>1336</v>
      </c>
      <c r="F142" s="155" t="s">
        <v>1337</v>
      </c>
      <c r="G142" s="156" t="s">
        <v>247</v>
      </c>
      <c r="H142" s="157">
        <v>74</v>
      </c>
      <c r="I142" s="158"/>
      <c r="J142" s="158">
        <f>ROUND(I142*H142,2)</f>
        <v>0</v>
      </c>
      <c r="K142" s="155" t="s">
        <v>167</v>
      </c>
      <c r="L142" s="32"/>
      <c r="M142" s="159" t="s">
        <v>3</v>
      </c>
      <c r="N142" s="160" t="s">
        <v>42</v>
      </c>
      <c r="O142" s="161">
        <v>0.37</v>
      </c>
      <c r="P142" s="161">
        <f>O142*H142</f>
        <v>27.38</v>
      </c>
      <c r="Q142" s="161">
        <v>3.3E-4</v>
      </c>
      <c r="R142" s="161">
        <f>Q142*H142</f>
        <v>2.4420000000000001E-2</v>
      </c>
      <c r="S142" s="161">
        <v>0</v>
      </c>
      <c r="T142" s="162">
        <f>S142*H142</f>
        <v>0</v>
      </c>
      <c r="AR142" s="18" t="s">
        <v>254</v>
      </c>
      <c r="AT142" s="18" t="s">
        <v>163</v>
      </c>
      <c r="AU142" s="18" t="s">
        <v>79</v>
      </c>
      <c r="AY142" s="18" t="s">
        <v>161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8" t="s">
        <v>20</v>
      </c>
      <c r="BK142" s="163">
        <f>ROUND(I142*H142,2)</f>
        <v>0</v>
      </c>
      <c r="BL142" s="18" t="s">
        <v>254</v>
      </c>
      <c r="BM142" s="18" t="s">
        <v>1338</v>
      </c>
    </row>
    <row r="143" spans="2:65" s="13" customFormat="1" x14ac:dyDescent="0.3">
      <c r="B143" s="172"/>
      <c r="D143" s="173" t="s">
        <v>170</v>
      </c>
      <c r="E143" s="174" t="s">
        <v>3</v>
      </c>
      <c r="F143" s="175" t="s">
        <v>583</v>
      </c>
      <c r="H143" s="176">
        <v>74</v>
      </c>
      <c r="L143" s="172"/>
      <c r="M143" s="177"/>
      <c r="N143" s="178"/>
      <c r="O143" s="178"/>
      <c r="P143" s="178"/>
      <c r="Q143" s="178"/>
      <c r="R143" s="178"/>
      <c r="S143" s="178"/>
      <c r="T143" s="179"/>
      <c r="AT143" s="180" t="s">
        <v>170</v>
      </c>
      <c r="AU143" s="180" t="s">
        <v>79</v>
      </c>
      <c r="AV143" s="13" t="s">
        <v>79</v>
      </c>
      <c r="AW143" s="13" t="s">
        <v>35</v>
      </c>
      <c r="AX143" s="13" t="s">
        <v>20</v>
      </c>
      <c r="AY143" s="180" t="s">
        <v>161</v>
      </c>
    </row>
    <row r="144" spans="2:65" s="1" customFormat="1" ht="22.5" customHeight="1" x14ac:dyDescent="0.3">
      <c r="B144" s="152"/>
      <c r="C144" s="153" t="s">
        <v>315</v>
      </c>
      <c r="D144" s="153" t="s">
        <v>163</v>
      </c>
      <c r="E144" s="154" t="s">
        <v>1339</v>
      </c>
      <c r="F144" s="155" t="s">
        <v>1340</v>
      </c>
      <c r="G144" s="156" t="s">
        <v>247</v>
      </c>
      <c r="H144" s="157">
        <v>23</v>
      </c>
      <c r="I144" s="158"/>
      <c r="J144" s="158">
        <f>ROUND(I144*H144,2)</f>
        <v>0</v>
      </c>
      <c r="K144" s="155" t="s">
        <v>167</v>
      </c>
      <c r="L144" s="32"/>
      <c r="M144" s="159" t="s">
        <v>3</v>
      </c>
      <c r="N144" s="160" t="s">
        <v>42</v>
      </c>
      <c r="O144" s="161">
        <v>0.40500000000000003</v>
      </c>
      <c r="P144" s="161">
        <f>O144*H144</f>
        <v>9.3150000000000013</v>
      </c>
      <c r="Q144" s="161">
        <v>4.2000000000000002E-4</v>
      </c>
      <c r="R144" s="161">
        <f>Q144*H144</f>
        <v>9.6600000000000002E-3</v>
      </c>
      <c r="S144" s="161">
        <v>0</v>
      </c>
      <c r="T144" s="162">
        <f>S144*H144</f>
        <v>0</v>
      </c>
      <c r="AR144" s="18" t="s">
        <v>254</v>
      </c>
      <c r="AT144" s="18" t="s">
        <v>163</v>
      </c>
      <c r="AU144" s="18" t="s">
        <v>79</v>
      </c>
      <c r="AY144" s="18" t="s">
        <v>161</v>
      </c>
      <c r="BE144" s="163">
        <f>IF(N144="základní",J144,0)</f>
        <v>0</v>
      </c>
      <c r="BF144" s="163">
        <f>IF(N144="snížená",J144,0)</f>
        <v>0</v>
      </c>
      <c r="BG144" s="163">
        <f>IF(N144="zákl. přenesená",J144,0)</f>
        <v>0</v>
      </c>
      <c r="BH144" s="163">
        <f>IF(N144="sníž. přenesená",J144,0)</f>
        <v>0</v>
      </c>
      <c r="BI144" s="163">
        <f>IF(N144="nulová",J144,0)</f>
        <v>0</v>
      </c>
      <c r="BJ144" s="18" t="s">
        <v>20</v>
      </c>
      <c r="BK144" s="163">
        <f>ROUND(I144*H144,2)</f>
        <v>0</v>
      </c>
      <c r="BL144" s="18" t="s">
        <v>254</v>
      </c>
      <c r="BM144" s="18" t="s">
        <v>1341</v>
      </c>
    </row>
    <row r="145" spans="2:65" s="13" customFormat="1" x14ac:dyDescent="0.3">
      <c r="B145" s="172"/>
      <c r="D145" s="173" t="s">
        <v>170</v>
      </c>
      <c r="E145" s="174" t="s">
        <v>3</v>
      </c>
      <c r="F145" s="175" t="s">
        <v>291</v>
      </c>
      <c r="H145" s="176">
        <v>23</v>
      </c>
      <c r="L145" s="172"/>
      <c r="M145" s="177"/>
      <c r="N145" s="178"/>
      <c r="O145" s="178"/>
      <c r="P145" s="178"/>
      <c r="Q145" s="178"/>
      <c r="R145" s="178"/>
      <c r="S145" s="178"/>
      <c r="T145" s="179"/>
      <c r="AT145" s="180" t="s">
        <v>170</v>
      </c>
      <c r="AU145" s="180" t="s">
        <v>79</v>
      </c>
      <c r="AV145" s="13" t="s">
        <v>79</v>
      </c>
      <c r="AW145" s="13" t="s">
        <v>35</v>
      </c>
      <c r="AX145" s="13" t="s">
        <v>20</v>
      </c>
      <c r="AY145" s="180" t="s">
        <v>161</v>
      </c>
    </row>
    <row r="146" spans="2:65" s="1" customFormat="1" ht="22.5" customHeight="1" x14ac:dyDescent="0.3">
      <c r="B146" s="152"/>
      <c r="C146" s="153" t="s">
        <v>319</v>
      </c>
      <c r="D146" s="153" t="s">
        <v>163</v>
      </c>
      <c r="E146" s="154" t="s">
        <v>1342</v>
      </c>
      <c r="F146" s="155" t="s">
        <v>1343</v>
      </c>
      <c r="G146" s="156" t="s">
        <v>247</v>
      </c>
      <c r="H146" s="157">
        <v>3</v>
      </c>
      <c r="I146" s="158"/>
      <c r="J146" s="158">
        <f>ROUND(I146*H146,2)</f>
        <v>0</v>
      </c>
      <c r="K146" s="155" t="s">
        <v>167</v>
      </c>
      <c r="L146" s="32"/>
      <c r="M146" s="159" t="s">
        <v>3</v>
      </c>
      <c r="N146" s="160" t="s">
        <v>42</v>
      </c>
      <c r="O146" s="161">
        <v>0.47</v>
      </c>
      <c r="P146" s="161">
        <f>O146*H146</f>
        <v>1.41</v>
      </c>
      <c r="Q146" s="161">
        <v>5.0000000000000001E-4</v>
      </c>
      <c r="R146" s="161">
        <f>Q146*H146</f>
        <v>1.5E-3</v>
      </c>
      <c r="S146" s="161">
        <v>0</v>
      </c>
      <c r="T146" s="162">
        <f>S146*H146</f>
        <v>0</v>
      </c>
      <c r="AR146" s="18" t="s">
        <v>254</v>
      </c>
      <c r="AT146" s="18" t="s">
        <v>163</v>
      </c>
      <c r="AU146" s="18" t="s">
        <v>79</v>
      </c>
      <c r="AY146" s="18" t="s">
        <v>161</v>
      </c>
      <c r="BE146" s="163">
        <f>IF(N146="základní",J146,0)</f>
        <v>0</v>
      </c>
      <c r="BF146" s="163">
        <f>IF(N146="snížená",J146,0)</f>
        <v>0</v>
      </c>
      <c r="BG146" s="163">
        <f>IF(N146="zákl. přenesená",J146,0)</f>
        <v>0</v>
      </c>
      <c r="BH146" s="163">
        <f>IF(N146="sníž. přenesená",J146,0)</f>
        <v>0</v>
      </c>
      <c r="BI146" s="163">
        <f>IF(N146="nulová",J146,0)</f>
        <v>0</v>
      </c>
      <c r="BJ146" s="18" t="s">
        <v>20</v>
      </c>
      <c r="BK146" s="163">
        <f>ROUND(I146*H146,2)</f>
        <v>0</v>
      </c>
      <c r="BL146" s="18" t="s">
        <v>254</v>
      </c>
      <c r="BM146" s="18" t="s">
        <v>1344</v>
      </c>
    </row>
    <row r="147" spans="2:65" s="13" customFormat="1" x14ac:dyDescent="0.3">
      <c r="B147" s="172"/>
      <c r="D147" s="173" t="s">
        <v>170</v>
      </c>
      <c r="E147" s="174" t="s">
        <v>3</v>
      </c>
      <c r="F147" s="175" t="s">
        <v>181</v>
      </c>
      <c r="H147" s="176">
        <v>3</v>
      </c>
      <c r="L147" s="172"/>
      <c r="M147" s="177"/>
      <c r="N147" s="178"/>
      <c r="O147" s="178"/>
      <c r="P147" s="178"/>
      <c r="Q147" s="178"/>
      <c r="R147" s="178"/>
      <c r="S147" s="178"/>
      <c r="T147" s="179"/>
      <c r="AT147" s="180" t="s">
        <v>170</v>
      </c>
      <c r="AU147" s="180" t="s">
        <v>79</v>
      </c>
      <c r="AV147" s="13" t="s">
        <v>79</v>
      </c>
      <c r="AW147" s="13" t="s">
        <v>35</v>
      </c>
      <c r="AX147" s="13" t="s">
        <v>20</v>
      </c>
      <c r="AY147" s="180" t="s">
        <v>161</v>
      </c>
    </row>
    <row r="148" spans="2:65" s="1" customFormat="1" ht="44.25" customHeight="1" x14ac:dyDescent="0.3">
      <c r="B148" s="152"/>
      <c r="C148" s="153" t="s">
        <v>323</v>
      </c>
      <c r="D148" s="153" t="s">
        <v>163</v>
      </c>
      <c r="E148" s="154" t="s">
        <v>1345</v>
      </c>
      <c r="F148" s="155" t="s">
        <v>1346</v>
      </c>
      <c r="G148" s="156" t="s">
        <v>247</v>
      </c>
      <c r="H148" s="157">
        <v>42</v>
      </c>
      <c r="I148" s="158"/>
      <c r="J148" s="158">
        <f>ROUND(I148*H148,2)</f>
        <v>0</v>
      </c>
      <c r="K148" s="155" t="s">
        <v>167</v>
      </c>
      <c r="L148" s="32"/>
      <c r="M148" s="159" t="s">
        <v>3</v>
      </c>
      <c r="N148" s="160" t="s">
        <v>42</v>
      </c>
      <c r="O148" s="161">
        <v>0.1</v>
      </c>
      <c r="P148" s="161">
        <f>O148*H148</f>
        <v>4.2</v>
      </c>
      <c r="Q148" s="161">
        <v>3.0000000000000001E-5</v>
      </c>
      <c r="R148" s="161">
        <f>Q148*H148</f>
        <v>1.2600000000000001E-3</v>
      </c>
      <c r="S148" s="161">
        <v>0</v>
      </c>
      <c r="T148" s="162">
        <f>S148*H148</f>
        <v>0</v>
      </c>
      <c r="AR148" s="18" t="s">
        <v>254</v>
      </c>
      <c r="AT148" s="18" t="s">
        <v>163</v>
      </c>
      <c r="AU148" s="18" t="s">
        <v>79</v>
      </c>
      <c r="AY148" s="18" t="s">
        <v>161</v>
      </c>
      <c r="BE148" s="163">
        <f>IF(N148="základní",J148,0)</f>
        <v>0</v>
      </c>
      <c r="BF148" s="163">
        <f>IF(N148="snížená",J148,0)</f>
        <v>0</v>
      </c>
      <c r="BG148" s="163">
        <f>IF(N148="zákl. přenesená",J148,0)</f>
        <v>0</v>
      </c>
      <c r="BH148" s="163">
        <f>IF(N148="sníž. přenesená",J148,0)</f>
        <v>0</v>
      </c>
      <c r="BI148" s="163">
        <f>IF(N148="nulová",J148,0)</f>
        <v>0</v>
      </c>
      <c r="BJ148" s="18" t="s">
        <v>20</v>
      </c>
      <c r="BK148" s="163">
        <f>ROUND(I148*H148,2)</f>
        <v>0</v>
      </c>
      <c r="BL148" s="18" t="s">
        <v>254</v>
      </c>
      <c r="BM148" s="18" t="s">
        <v>1347</v>
      </c>
    </row>
    <row r="149" spans="2:65" s="13" customFormat="1" x14ac:dyDescent="0.3">
      <c r="B149" s="172"/>
      <c r="D149" s="173" t="s">
        <v>170</v>
      </c>
      <c r="E149" s="174" t="s">
        <v>3</v>
      </c>
      <c r="F149" s="175" t="s">
        <v>399</v>
      </c>
      <c r="H149" s="176">
        <v>42</v>
      </c>
      <c r="L149" s="172"/>
      <c r="M149" s="177"/>
      <c r="N149" s="178"/>
      <c r="O149" s="178"/>
      <c r="P149" s="178"/>
      <c r="Q149" s="178"/>
      <c r="R149" s="178"/>
      <c r="S149" s="178"/>
      <c r="T149" s="179"/>
      <c r="AT149" s="180" t="s">
        <v>170</v>
      </c>
      <c r="AU149" s="180" t="s">
        <v>79</v>
      </c>
      <c r="AV149" s="13" t="s">
        <v>79</v>
      </c>
      <c r="AW149" s="13" t="s">
        <v>35</v>
      </c>
      <c r="AX149" s="13" t="s">
        <v>20</v>
      </c>
      <c r="AY149" s="180" t="s">
        <v>161</v>
      </c>
    </row>
    <row r="150" spans="2:65" s="1" customFormat="1" ht="44.25" customHeight="1" x14ac:dyDescent="0.3">
      <c r="B150" s="152"/>
      <c r="C150" s="153" t="s">
        <v>329</v>
      </c>
      <c r="D150" s="153" t="s">
        <v>163</v>
      </c>
      <c r="E150" s="154" t="s">
        <v>1348</v>
      </c>
      <c r="F150" s="155" t="s">
        <v>1349</v>
      </c>
      <c r="G150" s="156" t="s">
        <v>247</v>
      </c>
      <c r="H150" s="157">
        <v>14</v>
      </c>
      <c r="I150" s="158"/>
      <c r="J150" s="158">
        <f>ROUND(I150*H150,2)</f>
        <v>0</v>
      </c>
      <c r="K150" s="155" t="s">
        <v>167</v>
      </c>
      <c r="L150" s="32"/>
      <c r="M150" s="159" t="s">
        <v>3</v>
      </c>
      <c r="N150" s="160" t="s">
        <v>42</v>
      </c>
      <c r="O150" s="161">
        <v>0.1</v>
      </c>
      <c r="P150" s="161">
        <f>O150*H150</f>
        <v>1.4000000000000001</v>
      </c>
      <c r="Q150" s="161">
        <v>4.0000000000000003E-5</v>
      </c>
      <c r="R150" s="161">
        <f>Q150*H150</f>
        <v>5.6000000000000006E-4</v>
      </c>
      <c r="S150" s="161">
        <v>0</v>
      </c>
      <c r="T150" s="162">
        <f>S150*H150</f>
        <v>0</v>
      </c>
      <c r="AR150" s="18" t="s">
        <v>254</v>
      </c>
      <c r="AT150" s="18" t="s">
        <v>163</v>
      </c>
      <c r="AU150" s="18" t="s">
        <v>79</v>
      </c>
      <c r="AY150" s="18" t="s">
        <v>161</v>
      </c>
      <c r="BE150" s="163">
        <f>IF(N150="základní",J150,0)</f>
        <v>0</v>
      </c>
      <c r="BF150" s="163">
        <f>IF(N150="snížená",J150,0)</f>
        <v>0</v>
      </c>
      <c r="BG150" s="163">
        <f>IF(N150="zákl. přenesená",J150,0)</f>
        <v>0</v>
      </c>
      <c r="BH150" s="163">
        <f>IF(N150="sníž. přenesená",J150,0)</f>
        <v>0</v>
      </c>
      <c r="BI150" s="163">
        <f>IF(N150="nulová",J150,0)</f>
        <v>0</v>
      </c>
      <c r="BJ150" s="18" t="s">
        <v>20</v>
      </c>
      <c r="BK150" s="163">
        <f>ROUND(I150*H150,2)</f>
        <v>0</v>
      </c>
      <c r="BL150" s="18" t="s">
        <v>254</v>
      </c>
      <c r="BM150" s="18" t="s">
        <v>1350</v>
      </c>
    </row>
    <row r="151" spans="2:65" s="13" customFormat="1" x14ac:dyDescent="0.3">
      <c r="B151" s="172"/>
      <c r="D151" s="173" t="s">
        <v>170</v>
      </c>
      <c r="E151" s="174" t="s">
        <v>3</v>
      </c>
      <c r="F151" s="175" t="s">
        <v>244</v>
      </c>
      <c r="H151" s="176">
        <v>14</v>
      </c>
      <c r="L151" s="172"/>
      <c r="M151" s="177"/>
      <c r="N151" s="178"/>
      <c r="O151" s="178"/>
      <c r="P151" s="178"/>
      <c r="Q151" s="178"/>
      <c r="R151" s="178"/>
      <c r="S151" s="178"/>
      <c r="T151" s="179"/>
      <c r="AT151" s="180" t="s">
        <v>170</v>
      </c>
      <c r="AU151" s="180" t="s">
        <v>79</v>
      </c>
      <c r="AV151" s="13" t="s">
        <v>79</v>
      </c>
      <c r="AW151" s="13" t="s">
        <v>35</v>
      </c>
      <c r="AX151" s="13" t="s">
        <v>20</v>
      </c>
      <c r="AY151" s="180" t="s">
        <v>161</v>
      </c>
    </row>
    <row r="152" spans="2:65" s="1" customFormat="1" ht="44.25" customHeight="1" x14ac:dyDescent="0.3">
      <c r="B152" s="152"/>
      <c r="C152" s="153" t="s">
        <v>333</v>
      </c>
      <c r="D152" s="153" t="s">
        <v>163</v>
      </c>
      <c r="E152" s="154" t="s">
        <v>1351</v>
      </c>
      <c r="F152" s="155" t="s">
        <v>1352</v>
      </c>
      <c r="G152" s="156" t="s">
        <v>247</v>
      </c>
      <c r="H152" s="157">
        <v>3</v>
      </c>
      <c r="I152" s="158"/>
      <c r="J152" s="158">
        <f>ROUND(I152*H152,2)</f>
        <v>0</v>
      </c>
      <c r="K152" s="155" t="s">
        <v>167</v>
      </c>
      <c r="L152" s="32"/>
      <c r="M152" s="159" t="s">
        <v>3</v>
      </c>
      <c r="N152" s="160" t="s">
        <v>42</v>
      </c>
      <c r="O152" s="161">
        <v>0.1</v>
      </c>
      <c r="P152" s="161">
        <f>O152*H152</f>
        <v>0.30000000000000004</v>
      </c>
      <c r="Q152" s="161">
        <v>6.0000000000000002E-5</v>
      </c>
      <c r="R152" s="161">
        <f>Q152*H152</f>
        <v>1.8000000000000001E-4</v>
      </c>
      <c r="S152" s="161">
        <v>0</v>
      </c>
      <c r="T152" s="162">
        <f>S152*H152</f>
        <v>0</v>
      </c>
      <c r="AR152" s="18" t="s">
        <v>254</v>
      </c>
      <c r="AT152" s="18" t="s">
        <v>163</v>
      </c>
      <c r="AU152" s="18" t="s">
        <v>79</v>
      </c>
      <c r="AY152" s="18" t="s">
        <v>161</v>
      </c>
      <c r="BE152" s="163">
        <f>IF(N152="základní",J152,0)</f>
        <v>0</v>
      </c>
      <c r="BF152" s="163">
        <f>IF(N152="snížená",J152,0)</f>
        <v>0</v>
      </c>
      <c r="BG152" s="163">
        <f>IF(N152="zákl. přenesená",J152,0)</f>
        <v>0</v>
      </c>
      <c r="BH152" s="163">
        <f>IF(N152="sníž. přenesená",J152,0)</f>
        <v>0</v>
      </c>
      <c r="BI152" s="163">
        <f>IF(N152="nulová",J152,0)</f>
        <v>0</v>
      </c>
      <c r="BJ152" s="18" t="s">
        <v>20</v>
      </c>
      <c r="BK152" s="163">
        <f>ROUND(I152*H152,2)</f>
        <v>0</v>
      </c>
      <c r="BL152" s="18" t="s">
        <v>254</v>
      </c>
      <c r="BM152" s="18" t="s">
        <v>1353</v>
      </c>
    </row>
    <row r="153" spans="2:65" s="13" customFormat="1" x14ac:dyDescent="0.3">
      <c r="B153" s="172"/>
      <c r="D153" s="173" t="s">
        <v>170</v>
      </c>
      <c r="E153" s="174" t="s">
        <v>3</v>
      </c>
      <c r="F153" s="175" t="s">
        <v>181</v>
      </c>
      <c r="H153" s="176">
        <v>3</v>
      </c>
      <c r="L153" s="172"/>
      <c r="M153" s="177"/>
      <c r="N153" s="178"/>
      <c r="O153" s="178"/>
      <c r="P153" s="178"/>
      <c r="Q153" s="178"/>
      <c r="R153" s="178"/>
      <c r="S153" s="178"/>
      <c r="T153" s="179"/>
      <c r="AT153" s="180" t="s">
        <v>170</v>
      </c>
      <c r="AU153" s="180" t="s">
        <v>79</v>
      </c>
      <c r="AV153" s="13" t="s">
        <v>79</v>
      </c>
      <c r="AW153" s="13" t="s">
        <v>35</v>
      </c>
      <c r="AX153" s="13" t="s">
        <v>20</v>
      </c>
      <c r="AY153" s="180" t="s">
        <v>161</v>
      </c>
    </row>
    <row r="154" spans="2:65" s="1" customFormat="1" ht="44.25" customHeight="1" x14ac:dyDescent="0.3">
      <c r="B154" s="152"/>
      <c r="C154" s="153" t="s">
        <v>340</v>
      </c>
      <c r="D154" s="153" t="s">
        <v>163</v>
      </c>
      <c r="E154" s="154" t="s">
        <v>1354</v>
      </c>
      <c r="F154" s="155" t="s">
        <v>1355</v>
      </c>
      <c r="G154" s="156" t="s">
        <v>247</v>
      </c>
      <c r="H154" s="157">
        <v>33</v>
      </c>
      <c r="I154" s="158"/>
      <c r="J154" s="158">
        <f>ROUND(I154*H154,2)</f>
        <v>0</v>
      </c>
      <c r="K154" s="155" t="s">
        <v>167</v>
      </c>
      <c r="L154" s="32"/>
      <c r="M154" s="159" t="s">
        <v>3</v>
      </c>
      <c r="N154" s="160" t="s">
        <v>42</v>
      </c>
      <c r="O154" s="161">
        <v>0.113</v>
      </c>
      <c r="P154" s="161">
        <f>O154*H154</f>
        <v>3.7290000000000001</v>
      </c>
      <c r="Q154" s="161">
        <v>1.2E-4</v>
      </c>
      <c r="R154" s="161">
        <f>Q154*H154</f>
        <v>3.96E-3</v>
      </c>
      <c r="S154" s="161">
        <v>0</v>
      </c>
      <c r="T154" s="162">
        <f>S154*H154</f>
        <v>0</v>
      </c>
      <c r="AR154" s="18" t="s">
        <v>254</v>
      </c>
      <c r="AT154" s="18" t="s">
        <v>163</v>
      </c>
      <c r="AU154" s="18" t="s">
        <v>79</v>
      </c>
      <c r="AY154" s="18" t="s">
        <v>161</v>
      </c>
      <c r="BE154" s="163">
        <f>IF(N154="základní",J154,0)</f>
        <v>0</v>
      </c>
      <c r="BF154" s="163">
        <f>IF(N154="snížená",J154,0)</f>
        <v>0</v>
      </c>
      <c r="BG154" s="163">
        <f>IF(N154="zákl. přenesená",J154,0)</f>
        <v>0</v>
      </c>
      <c r="BH154" s="163">
        <f>IF(N154="sníž. přenesená",J154,0)</f>
        <v>0</v>
      </c>
      <c r="BI154" s="163">
        <f>IF(N154="nulová",J154,0)</f>
        <v>0</v>
      </c>
      <c r="BJ154" s="18" t="s">
        <v>20</v>
      </c>
      <c r="BK154" s="163">
        <f>ROUND(I154*H154,2)</f>
        <v>0</v>
      </c>
      <c r="BL154" s="18" t="s">
        <v>254</v>
      </c>
      <c r="BM154" s="18" t="s">
        <v>1356</v>
      </c>
    </row>
    <row r="155" spans="2:65" s="13" customFormat="1" x14ac:dyDescent="0.3">
      <c r="B155" s="172"/>
      <c r="D155" s="173" t="s">
        <v>170</v>
      </c>
      <c r="E155" s="174" t="s">
        <v>3</v>
      </c>
      <c r="F155" s="175" t="s">
        <v>347</v>
      </c>
      <c r="H155" s="176">
        <v>33</v>
      </c>
      <c r="L155" s="172"/>
      <c r="M155" s="177"/>
      <c r="N155" s="178"/>
      <c r="O155" s="178"/>
      <c r="P155" s="178"/>
      <c r="Q155" s="178"/>
      <c r="R155" s="178"/>
      <c r="S155" s="178"/>
      <c r="T155" s="179"/>
      <c r="AT155" s="180" t="s">
        <v>170</v>
      </c>
      <c r="AU155" s="180" t="s">
        <v>79</v>
      </c>
      <c r="AV155" s="13" t="s">
        <v>79</v>
      </c>
      <c r="AW155" s="13" t="s">
        <v>35</v>
      </c>
      <c r="AX155" s="13" t="s">
        <v>20</v>
      </c>
      <c r="AY155" s="180" t="s">
        <v>161</v>
      </c>
    </row>
    <row r="156" spans="2:65" s="1" customFormat="1" ht="44.25" customHeight="1" x14ac:dyDescent="0.3">
      <c r="B156" s="152"/>
      <c r="C156" s="153" t="s">
        <v>347</v>
      </c>
      <c r="D156" s="153" t="s">
        <v>163</v>
      </c>
      <c r="E156" s="154" t="s">
        <v>1357</v>
      </c>
      <c r="F156" s="155" t="s">
        <v>1358</v>
      </c>
      <c r="G156" s="156" t="s">
        <v>247</v>
      </c>
      <c r="H156" s="157">
        <v>9</v>
      </c>
      <c r="I156" s="158"/>
      <c r="J156" s="158">
        <f>ROUND(I156*H156,2)</f>
        <v>0</v>
      </c>
      <c r="K156" s="155" t="s">
        <v>167</v>
      </c>
      <c r="L156" s="32"/>
      <c r="M156" s="159" t="s">
        <v>3</v>
      </c>
      <c r="N156" s="160" t="s">
        <v>42</v>
      </c>
      <c r="O156" s="161">
        <v>0.113</v>
      </c>
      <c r="P156" s="161">
        <f>O156*H156</f>
        <v>1.0170000000000001</v>
      </c>
      <c r="Q156" s="161">
        <v>1.6000000000000001E-4</v>
      </c>
      <c r="R156" s="161">
        <f>Q156*H156</f>
        <v>1.4400000000000001E-3</v>
      </c>
      <c r="S156" s="161">
        <v>0</v>
      </c>
      <c r="T156" s="162">
        <f>S156*H156</f>
        <v>0</v>
      </c>
      <c r="AR156" s="18" t="s">
        <v>254</v>
      </c>
      <c r="AT156" s="18" t="s">
        <v>163</v>
      </c>
      <c r="AU156" s="18" t="s">
        <v>79</v>
      </c>
      <c r="AY156" s="18" t="s">
        <v>161</v>
      </c>
      <c r="BE156" s="163">
        <f>IF(N156="základní",J156,0)</f>
        <v>0</v>
      </c>
      <c r="BF156" s="163">
        <f>IF(N156="snížená",J156,0)</f>
        <v>0</v>
      </c>
      <c r="BG156" s="163">
        <f>IF(N156="zákl. přenesená",J156,0)</f>
        <v>0</v>
      </c>
      <c r="BH156" s="163">
        <f>IF(N156="sníž. přenesená",J156,0)</f>
        <v>0</v>
      </c>
      <c r="BI156" s="163">
        <f>IF(N156="nulová",J156,0)</f>
        <v>0</v>
      </c>
      <c r="BJ156" s="18" t="s">
        <v>20</v>
      </c>
      <c r="BK156" s="163">
        <f>ROUND(I156*H156,2)</f>
        <v>0</v>
      </c>
      <c r="BL156" s="18" t="s">
        <v>254</v>
      </c>
      <c r="BM156" s="18" t="s">
        <v>1359</v>
      </c>
    </row>
    <row r="157" spans="2:65" s="13" customFormat="1" x14ac:dyDescent="0.3">
      <c r="B157" s="172"/>
      <c r="D157" s="173" t="s">
        <v>170</v>
      </c>
      <c r="E157" s="174" t="s">
        <v>3</v>
      </c>
      <c r="F157" s="175" t="s">
        <v>212</v>
      </c>
      <c r="H157" s="176">
        <v>9</v>
      </c>
      <c r="L157" s="172"/>
      <c r="M157" s="177"/>
      <c r="N157" s="178"/>
      <c r="O157" s="178"/>
      <c r="P157" s="178"/>
      <c r="Q157" s="178"/>
      <c r="R157" s="178"/>
      <c r="S157" s="178"/>
      <c r="T157" s="179"/>
      <c r="AT157" s="180" t="s">
        <v>170</v>
      </c>
      <c r="AU157" s="180" t="s">
        <v>79</v>
      </c>
      <c r="AV157" s="13" t="s">
        <v>79</v>
      </c>
      <c r="AW157" s="13" t="s">
        <v>35</v>
      </c>
      <c r="AX157" s="13" t="s">
        <v>20</v>
      </c>
      <c r="AY157" s="180" t="s">
        <v>161</v>
      </c>
    </row>
    <row r="158" spans="2:65" s="1" customFormat="1" ht="22.5" customHeight="1" x14ac:dyDescent="0.3">
      <c r="B158" s="152"/>
      <c r="C158" s="153" t="s">
        <v>353</v>
      </c>
      <c r="D158" s="153" t="s">
        <v>163</v>
      </c>
      <c r="E158" s="154" t="s">
        <v>1360</v>
      </c>
      <c r="F158" s="155" t="s">
        <v>1361</v>
      </c>
      <c r="G158" s="156" t="s">
        <v>274</v>
      </c>
      <c r="H158" s="157">
        <v>20</v>
      </c>
      <c r="I158" s="158"/>
      <c r="J158" s="158">
        <f>ROUND(I158*H158,2)</f>
        <v>0</v>
      </c>
      <c r="K158" s="155" t="s">
        <v>167</v>
      </c>
      <c r="L158" s="32"/>
      <c r="M158" s="159" t="s">
        <v>3</v>
      </c>
      <c r="N158" s="160" t="s">
        <v>42</v>
      </c>
      <c r="O158" s="161">
        <v>0.42499999999999999</v>
      </c>
      <c r="P158" s="161">
        <f>O158*H158</f>
        <v>8.5</v>
      </c>
      <c r="Q158" s="161">
        <v>0</v>
      </c>
      <c r="R158" s="161">
        <f>Q158*H158</f>
        <v>0</v>
      </c>
      <c r="S158" s="161">
        <v>0</v>
      </c>
      <c r="T158" s="162">
        <f>S158*H158</f>
        <v>0</v>
      </c>
      <c r="AR158" s="18" t="s">
        <v>254</v>
      </c>
      <c r="AT158" s="18" t="s">
        <v>163</v>
      </c>
      <c r="AU158" s="18" t="s">
        <v>79</v>
      </c>
      <c r="AY158" s="18" t="s">
        <v>161</v>
      </c>
      <c r="BE158" s="163">
        <f>IF(N158="základní",J158,0)</f>
        <v>0</v>
      </c>
      <c r="BF158" s="163">
        <f>IF(N158="snížená",J158,0)</f>
        <v>0</v>
      </c>
      <c r="BG158" s="163">
        <f>IF(N158="zákl. přenesená",J158,0)</f>
        <v>0</v>
      </c>
      <c r="BH158" s="163">
        <f>IF(N158="sníž. přenesená",J158,0)</f>
        <v>0</v>
      </c>
      <c r="BI158" s="163">
        <f>IF(N158="nulová",J158,0)</f>
        <v>0</v>
      </c>
      <c r="BJ158" s="18" t="s">
        <v>20</v>
      </c>
      <c r="BK158" s="163">
        <f>ROUND(I158*H158,2)</f>
        <v>0</v>
      </c>
      <c r="BL158" s="18" t="s">
        <v>254</v>
      </c>
      <c r="BM158" s="18" t="s">
        <v>1362</v>
      </c>
    </row>
    <row r="159" spans="2:65" s="13" customFormat="1" x14ac:dyDescent="0.3">
      <c r="B159" s="172"/>
      <c r="D159" s="173" t="s">
        <v>170</v>
      </c>
      <c r="E159" s="174" t="s">
        <v>3</v>
      </c>
      <c r="F159" s="175" t="s">
        <v>276</v>
      </c>
      <c r="H159" s="176">
        <v>20</v>
      </c>
      <c r="L159" s="172"/>
      <c r="M159" s="177"/>
      <c r="N159" s="178"/>
      <c r="O159" s="178"/>
      <c r="P159" s="178"/>
      <c r="Q159" s="178"/>
      <c r="R159" s="178"/>
      <c r="S159" s="178"/>
      <c r="T159" s="179"/>
      <c r="AT159" s="180" t="s">
        <v>170</v>
      </c>
      <c r="AU159" s="180" t="s">
        <v>79</v>
      </c>
      <c r="AV159" s="13" t="s">
        <v>79</v>
      </c>
      <c r="AW159" s="13" t="s">
        <v>35</v>
      </c>
      <c r="AX159" s="13" t="s">
        <v>20</v>
      </c>
      <c r="AY159" s="180" t="s">
        <v>161</v>
      </c>
    </row>
    <row r="160" spans="2:65" s="1" customFormat="1" ht="22.5" customHeight="1" x14ac:dyDescent="0.3">
      <c r="B160" s="152"/>
      <c r="C160" s="153" t="s">
        <v>359</v>
      </c>
      <c r="D160" s="153" t="s">
        <v>163</v>
      </c>
      <c r="E160" s="154" t="s">
        <v>1363</v>
      </c>
      <c r="F160" s="155" t="s">
        <v>1364</v>
      </c>
      <c r="G160" s="156" t="s">
        <v>1365</v>
      </c>
      <c r="H160" s="157">
        <v>1</v>
      </c>
      <c r="I160" s="158"/>
      <c r="J160" s="158">
        <f>ROUND(I160*H160,2)</f>
        <v>0</v>
      </c>
      <c r="K160" s="155" t="s">
        <v>167</v>
      </c>
      <c r="L160" s="32"/>
      <c r="M160" s="159" t="s">
        <v>3</v>
      </c>
      <c r="N160" s="160" t="s">
        <v>42</v>
      </c>
      <c r="O160" s="161">
        <v>0.45700000000000002</v>
      </c>
      <c r="P160" s="161">
        <f>O160*H160</f>
        <v>0.45700000000000002</v>
      </c>
      <c r="Q160" s="161">
        <v>2.5000000000000001E-4</v>
      </c>
      <c r="R160" s="161">
        <f>Q160*H160</f>
        <v>2.5000000000000001E-4</v>
      </c>
      <c r="S160" s="161">
        <v>0</v>
      </c>
      <c r="T160" s="162">
        <f>S160*H160</f>
        <v>0</v>
      </c>
      <c r="AR160" s="18" t="s">
        <v>254</v>
      </c>
      <c r="AT160" s="18" t="s">
        <v>163</v>
      </c>
      <c r="AU160" s="18" t="s">
        <v>79</v>
      </c>
      <c r="AY160" s="18" t="s">
        <v>161</v>
      </c>
      <c r="BE160" s="163">
        <f>IF(N160="základní",J160,0)</f>
        <v>0</v>
      </c>
      <c r="BF160" s="163">
        <f>IF(N160="snížená",J160,0)</f>
        <v>0</v>
      </c>
      <c r="BG160" s="163">
        <f>IF(N160="zákl. přenesená",J160,0)</f>
        <v>0</v>
      </c>
      <c r="BH160" s="163">
        <f>IF(N160="sníž. přenesená",J160,0)</f>
        <v>0</v>
      </c>
      <c r="BI160" s="163">
        <f>IF(N160="nulová",J160,0)</f>
        <v>0</v>
      </c>
      <c r="BJ160" s="18" t="s">
        <v>20</v>
      </c>
      <c r="BK160" s="163">
        <f>ROUND(I160*H160,2)</f>
        <v>0</v>
      </c>
      <c r="BL160" s="18" t="s">
        <v>254</v>
      </c>
      <c r="BM160" s="18" t="s">
        <v>1366</v>
      </c>
    </row>
    <row r="161" spans="2:65" s="13" customFormat="1" x14ac:dyDescent="0.3">
      <c r="B161" s="172"/>
      <c r="D161" s="173" t="s">
        <v>170</v>
      </c>
      <c r="E161" s="174" t="s">
        <v>3</v>
      </c>
      <c r="F161" s="175" t="s">
        <v>20</v>
      </c>
      <c r="H161" s="176">
        <v>1</v>
      </c>
      <c r="L161" s="172"/>
      <c r="M161" s="177"/>
      <c r="N161" s="178"/>
      <c r="O161" s="178"/>
      <c r="P161" s="178"/>
      <c r="Q161" s="178"/>
      <c r="R161" s="178"/>
      <c r="S161" s="178"/>
      <c r="T161" s="179"/>
      <c r="AT161" s="180" t="s">
        <v>170</v>
      </c>
      <c r="AU161" s="180" t="s">
        <v>79</v>
      </c>
      <c r="AV161" s="13" t="s">
        <v>79</v>
      </c>
      <c r="AW161" s="13" t="s">
        <v>35</v>
      </c>
      <c r="AX161" s="13" t="s">
        <v>20</v>
      </c>
      <c r="AY161" s="180" t="s">
        <v>161</v>
      </c>
    </row>
    <row r="162" spans="2:65" s="1" customFormat="1" ht="22.5" customHeight="1" x14ac:dyDescent="0.3">
      <c r="B162" s="152"/>
      <c r="C162" s="153" t="s">
        <v>364</v>
      </c>
      <c r="D162" s="153" t="s">
        <v>163</v>
      </c>
      <c r="E162" s="154" t="s">
        <v>1367</v>
      </c>
      <c r="F162" s="155" t="s">
        <v>1368</v>
      </c>
      <c r="G162" s="156" t="s">
        <v>274</v>
      </c>
      <c r="H162" s="157">
        <v>14</v>
      </c>
      <c r="I162" s="158"/>
      <c r="J162" s="158">
        <f>ROUND(I162*H162,2)</f>
        <v>0</v>
      </c>
      <c r="K162" s="155" t="s">
        <v>167</v>
      </c>
      <c r="L162" s="32"/>
      <c r="M162" s="159" t="s">
        <v>3</v>
      </c>
      <c r="N162" s="160" t="s">
        <v>42</v>
      </c>
      <c r="O162" s="161">
        <v>0.18099999999999999</v>
      </c>
      <c r="P162" s="161">
        <f>O162*H162</f>
        <v>2.5339999999999998</v>
      </c>
      <c r="Q162" s="161">
        <v>1.7000000000000001E-4</v>
      </c>
      <c r="R162" s="161">
        <f>Q162*H162</f>
        <v>2.3800000000000002E-3</v>
      </c>
      <c r="S162" s="161">
        <v>0</v>
      </c>
      <c r="T162" s="162">
        <f>S162*H162</f>
        <v>0</v>
      </c>
      <c r="AR162" s="18" t="s">
        <v>254</v>
      </c>
      <c r="AT162" s="18" t="s">
        <v>163</v>
      </c>
      <c r="AU162" s="18" t="s">
        <v>79</v>
      </c>
      <c r="AY162" s="18" t="s">
        <v>161</v>
      </c>
      <c r="BE162" s="163">
        <f>IF(N162="základní",J162,0)</f>
        <v>0</v>
      </c>
      <c r="BF162" s="163">
        <f>IF(N162="snížená",J162,0)</f>
        <v>0</v>
      </c>
      <c r="BG162" s="163">
        <f>IF(N162="zákl. přenesená",J162,0)</f>
        <v>0</v>
      </c>
      <c r="BH162" s="163">
        <f>IF(N162="sníž. přenesená",J162,0)</f>
        <v>0</v>
      </c>
      <c r="BI162" s="163">
        <f>IF(N162="nulová",J162,0)</f>
        <v>0</v>
      </c>
      <c r="BJ162" s="18" t="s">
        <v>20</v>
      </c>
      <c r="BK162" s="163">
        <f>ROUND(I162*H162,2)</f>
        <v>0</v>
      </c>
      <c r="BL162" s="18" t="s">
        <v>254</v>
      </c>
      <c r="BM162" s="18" t="s">
        <v>1369</v>
      </c>
    </row>
    <row r="163" spans="2:65" s="13" customFormat="1" x14ac:dyDescent="0.3">
      <c r="B163" s="172"/>
      <c r="D163" s="173" t="s">
        <v>170</v>
      </c>
      <c r="E163" s="174" t="s">
        <v>3</v>
      </c>
      <c r="F163" s="175" t="s">
        <v>244</v>
      </c>
      <c r="H163" s="176">
        <v>14</v>
      </c>
      <c r="L163" s="172"/>
      <c r="M163" s="177"/>
      <c r="N163" s="178"/>
      <c r="O163" s="178"/>
      <c r="P163" s="178"/>
      <c r="Q163" s="178"/>
      <c r="R163" s="178"/>
      <c r="S163" s="178"/>
      <c r="T163" s="179"/>
      <c r="AT163" s="180" t="s">
        <v>170</v>
      </c>
      <c r="AU163" s="180" t="s">
        <v>79</v>
      </c>
      <c r="AV163" s="13" t="s">
        <v>79</v>
      </c>
      <c r="AW163" s="13" t="s">
        <v>35</v>
      </c>
      <c r="AX163" s="13" t="s">
        <v>20</v>
      </c>
      <c r="AY163" s="180" t="s">
        <v>161</v>
      </c>
    </row>
    <row r="164" spans="2:65" s="1" customFormat="1" ht="22.5" customHeight="1" x14ac:dyDescent="0.3">
      <c r="B164" s="152"/>
      <c r="C164" s="153" t="s">
        <v>370</v>
      </c>
      <c r="D164" s="153" t="s">
        <v>163</v>
      </c>
      <c r="E164" s="154" t="s">
        <v>1370</v>
      </c>
      <c r="F164" s="155" t="s">
        <v>1371</v>
      </c>
      <c r="G164" s="156" t="s">
        <v>274</v>
      </c>
      <c r="H164" s="157">
        <v>5</v>
      </c>
      <c r="I164" s="158"/>
      <c r="J164" s="158">
        <f>ROUND(I164*H164,2)</f>
        <v>0</v>
      </c>
      <c r="K164" s="155" t="s">
        <v>167</v>
      </c>
      <c r="L164" s="32"/>
      <c r="M164" s="159" t="s">
        <v>3</v>
      </c>
      <c r="N164" s="160" t="s">
        <v>42</v>
      </c>
      <c r="O164" s="161">
        <v>0.192</v>
      </c>
      <c r="P164" s="161">
        <f>O164*H164</f>
        <v>0.96</v>
      </c>
      <c r="Q164" s="161">
        <v>2.3000000000000001E-4</v>
      </c>
      <c r="R164" s="161">
        <f>Q164*H164</f>
        <v>1.15E-3</v>
      </c>
      <c r="S164" s="161">
        <v>0</v>
      </c>
      <c r="T164" s="162">
        <f>S164*H164</f>
        <v>0</v>
      </c>
      <c r="AR164" s="18" t="s">
        <v>254</v>
      </c>
      <c r="AT164" s="18" t="s">
        <v>163</v>
      </c>
      <c r="AU164" s="18" t="s">
        <v>79</v>
      </c>
      <c r="AY164" s="18" t="s">
        <v>161</v>
      </c>
      <c r="BE164" s="163">
        <f>IF(N164="základní",J164,0)</f>
        <v>0</v>
      </c>
      <c r="BF164" s="163">
        <f>IF(N164="snížená",J164,0)</f>
        <v>0</v>
      </c>
      <c r="BG164" s="163">
        <f>IF(N164="zákl. přenesená",J164,0)</f>
        <v>0</v>
      </c>
      <c r="BH164" s="163">
        <f>IF(N164="sníž. přenesená",J164,0)</f>
        <v>0</v>
      </c>
      <c r="BI164" s="163">
        <f>IF(N164="nulová",J164,0)</f>
        <v>0</v>
      </c>
      <c r="BJ164" s="18" t="s">
        <v>20</v>
      </c>
      <c r="BK164" s="163">
        <f>ROUND(I164*H164,2)</f>
        <v>0</v>
      </c>
      <c r="BL164" s="18" t="s">
        <v>254</v>
      </c>
      <c r="BM164" s="18" t="s">
        <v>1372</v>
      </c>
    </row>
    <row r="165" spans="2:65" s="13" customFormat="1" x14ac:dyDescent="0.3">
      <c r="B165" s="172"/>
      <c r="D165" s="173" t="s">
        <v>170</v>
      </c>
      <c r="E165" s="174" t="s">
        <v>3</v>
      </c>
      <c r="F165" s="175" t="s">
        <v>192</v>
      </c>
      <c r="H165" s="176">
        <v>5</v>
      </c>
      <c r="L165" s="172"/>
      <c r="M165" s="177"/>
      <c r="N165" s="178"/>
      <c r="O165" s="178"/>
      <c r="P165" s="178"/>
      <c r="Q165" s="178"/>
      <c r="R165" s="178"/>
      <c r="S165" s="178"/>
      <c r="T165" s="179"/>
      <c r="AT165" s="180" t="s">
        <v>170</v>
      </c>
      <c r="AU165" s="180" t="s">
        <v>79</v>
      </c>
      <c r="AV165" s="13" t="s">
        <v>79</v>
      </c>
      <c r="AW165" s="13" t="s">
        <v>35</v>
      </c>
      <c r="AX165" s="13" t="s">
        <v>20</v>
      </c>
      <c r="AY165" s="180" t="s">
        <v>161</v>
      </c>
    </row>
    <row r="166" spans="2:65" s="1" customFormat="1" ht="31.5" customHeight="1" x14ac:dyDescent="0.3">
      <c r="B166" s="152"/>
      <c r="C166" s="153" t="s">
        <v>375</v>
      </c>
      <c r="D166" s="153" t="s">
        <v>163</v>
      </c>
      <c r="E166" s="154" t="s">
        <v>1373</v>
      </c>
      <c r="F166" s="155" t="s">
        <v>1374</v>
      </c>
      <c r="G166" s="156" t="s">
        <v>274</v>
      </c>
      <c r="H166" s="157">
        <v>4</v>
      </c>
      <c r="I166" s="158"/>
      <c r="J166" s="158">
        <f>ROUND(I166*H166,2)</f>
        <v>0</v>
      </c>
      <c r="K166" s="155" t="s">
        <v>167</v>
      </c>
      <c r="L166" s="32"/>
      <c r="M166" s="159" t="s">
        <v>3</v>
      </c>
      <c r="N166" s="160" t="s">
        <v>42</v>
      </c>
      <c r="O166" s="161">
        <v>0.14499999999999999</v>
      </c>
      <c r="P166" s="161">
        <f>O166*H166</f>
        <v>0.57999999999999996</v>
      </c>
      <c r="Q166" s="161">
        <v>2.0000000000000002E-5</v>
      </c>
      <c r="R166" s="161">
        <f>Q166*H166</f>
        <v>8.0000000000000007E-5</v>
      </c>
      <c r="S166" s="161">
        <v>0</v>
      </c>
      <c r="T166" s="162">
        <f>S166*H166</f>
        <v>0</v>
      </c>
      <c r="AR166" s="18" t="s">
        <v>254</v>
      </c>
      <c r="AT166" s="18" t="s">
        <v>163</v>
      </c>
      <c r="AU166" s="18" t="s">
        <v>79</v>
      </c>
      <c r="AY166" s="18" t="s">
        <v>161</v>
      </c>
      <c r="BE166" s="163">
        <f>IF(N166="základní",J166,0)</f>
        <v>0</v>
      </c>
      <c r="BF166" s="163">
        <f>IF(N166="snížená",J166,0)</f>
        <v>0</v>
      </c>
      <c r="BG166" s="163">
        <f>IF(N166="zákl. přenesená",J166,0)</f>
        <v>0</v>
      </c>
      <c r="BH166" s="163">
        <f>IF(N166="sníž. přenesená",J166,0)</f>
        <v>0</v>
      </c>
      <c r="BI166" s="163">
        <f>IF(N166="nulová",J166,0)</f>
        <v>0</v>
      </c>
      <c r="BJ166" s="18" t="s">
        <v>20</v>
      </c>
      <c r="BK166" s="163">
        <f>ROUND(I166*H166,2)</f>
        <v>0</v>
      </c>
      <c r="BL166" s="18" t="s">
        <v>254</v>
      </c>
      <c r="BM166" s="18" t="s">
        <v>1375</v>
      </c>
    </row>
    <row r="167" spans="2:65" s="13" customFormat="1" x14ac:dyDescent="0.3">
      <c r="B167" s="172"/>
      <c r="D167" s="173" t="s">
        <v>170</v>
      </c>
      <c r="E167" s="174" t="s">
        <v>3</v>
      </c>
      <c r="F167" s="175" t="s">
        <v>168</v>
      </c>
      <c r="H167" s="176">
        <v>4</v>
      </c>
      <c r="L167" s="172"/>
      <c r="M167" s="177"/>
      <c r="N167" s="178"/>
      <c r="O167" s="178"/>
      <c r="P167" s="178"/>
      <c r="Q167" s="178"/>
      <c r="R167" s="178"/>
      <c r="S167" s="178"/>
      <c r="T167" s="179"/>
      <c r="AT167" s="180" t="s">
        <v>170</v>
      </c>
      <c r="AU167" s="180" t="s">
        <v>79</v>
      </c>
      <c r="AV167" s="13" t="s">
        <v>79</v>
      </c>
      <c r="AW167" s="13" t="s">
        <v>35</v>
      </c>
      <c r="AX167" s="13" t="s">
        <v>20</v>
      </c>
      <c r="AY167" s="180" t="s">
        <v>161</v>
      </c>
    </row>
    <row r="168" spans="2:65" s="1" customFormat="1" ht="22.5" customHeight="1" x14ac:dyDescent="0.3">
      <c r="B168" s="152"/>
      <c r="C168" s="153" t="s">
        <v>383</v>
      </c>
      <c r="D168" s="153" t="s">
        <v>163</v>
      </c>
      <c r="E168" s="154" t="s">
        <v>1376</v>
      </c>
      <c r="F168" s="155" t="s">
        <v>1377</v>
      </c>
      <c r="G168" s="156" t="s">
        <v>274</v>
      </c>
      <c r="H168" s="157">
        <v>2</v>
      </c>
      <c r="I168" s="158"/>
      <c r="J168" s="158">
        <f>ROUND(I168*H168,2)</f>
        <v>0</v>
      </c>
      <c r="K168" s="155" t="s">
        <v>167</v>
      </c>
      <c r="L168" s="32"/>
      <c r="M168" s="159" t="s">
        <v>3</v>
      </c>
      <c r="N168" s="160" t="s">
        <v>42</v>
      </c>
      <c r="O168" s="161">
        <v>8.3000000000000004E-2</v>
      </c>
      <c r="P168" s="161">
        <f>O168*H168</f>
        <v>0.16600000000000001</v>
      </c>
      <c r="Q168" s="161">
        <v>2.2000000000000001E-4</v>
      </c>
      <c r="R168" s="161">
        <f>Q168*H168</f>
        <v>4.4000000000000002E-4</v>
      </c>
      <c r="S168" s="161">
        <v>0</v>
      </c>
      <c r="T168" s="162">
        <f>S168*H168</f>
        <v>0</v>
      </c>
      <c r="AR168" s="18" t="s">
        <v>254</v>
      </c>
      <c r="AT168" s="18" t="s">
        <v>163</v>
      </c>
      <c r="AU168" s="18" t="s">
        <v>79</v>
      </c>
      <c r="AY168" s="18" t="s">
        <v>161</v>
      </c>
      <c r="BE168" s="163">
        <f>IF(N168="základní",J168,0)</f>
        <v>0</v>
      </c>
      <c r="BF168" s="163">
        <f>IF(N168="snížená",J168,0)</f>
        <v>0</v>
      </c>
      <c r="BG168" s="163">
        <f>IF(N168="zákl. přenesená",J168,0)</f>
        <v>0</v>
      </c>
      <c r="BH168" s="163">
        <f>IF(N168="sníž. přenesená",J168,0)</f>
        <v>0</v>
      </c>
      <c r="BI168" s="163">
        <f>IF(N168="nulová",J168,0)</f>
        <v>0</v>
      </c>
      <c r="BJ168" s="18" t="s">
        <v>20</v>
      </c>
      <c r="BK168" s="163">
        <f>ROUND(I168*H168,2)</f>
        <v>0</v>
      </c>
      <c r="BL168" s="18" t="s">
        <v>254</v>
      </c>
      <c r="BM168" s="18" t="s">
        <v>1378</v>
      </c>
    </row>
    <row r="169" spans="2:65" s="13" customFormat="1" x14ac:dyDescent="0.3">
      <c r="B169" s="172"/>
      <c r="D169" s="173" t="s">
        <v>170</v>
      </c>
      <c r="E169" s="174" t="s">
        <v>3</v>
      </c>
      <c r="F169" s="175" t="s">
        <v>79</v>
      </c>
      <c r="H169" s="176">
        <v>2</v>
      </c>
      <c r="L169" s="172"/>
      <c r="M169" s="177"/>
      <c r="N169" s="178"/>
      <c r="O169" s="178"/>
      <c r="P169" s="178"/>
      <c r="Q169" s="178"/>
      <c r="R169" s="178"/>
      <c r="S169" s="178"/>
      <c r="T169" s="179"/>
      <c r="AT169" s="180" t="s">
        <v>170</v>
      </c>
      <c r="AU169" s="180" t="s">
        <v>79</v>
      </c>
      <c r="AV169" s="13" t="s">
        <v>79</v>
      </c>
      <c r="AW169" s="13" t="s">
        <v>35</v>
      </c>
      <c r="AX169" s="13" t="s">
        <v>20</v>
      </c>
      <c r="AY169" s="180" t="s">
        <v>161</v>
      </c>
    </row>
    <row r="170" spans="2:65" s="1" customFormat="1" ht="31.5" customHeight="1" x14ac:dyDescent="0.3">
      <c r="B170" s="152"/>
      <c r="C170" s="153" t="s">
        <v>387</v>
      </c>
      <c r="D170" s="153" t="s">
        <v>163</v>
      </c>
      <c r="E170" s="154" t="s">
        <v>1379</v>
      </c>
      <c r="F170" s="155" t="s">
        <v>1380</v>
      </c>
      <c r="G170" s="156" t="s">
        <v>274</v>
      </c>
      <c r="H170" s="157">
        <v>2</v>
      </c>
      <c r="I170" s="158"/>
      <c r="J170" s="158">
        <f>ROUND(I170*H170,2)</f>
        <v>0</v>
      </c>
      <c r="K170" s="155" t="s">
        <v>167</v>
      </c>
      <c r="L170" s="32"/>
      <c r="M170" s="159" t="s">
        <v>3</v>
      </c>
      <c r="N170" s="160" t="s">
        <v>42</v>
      </c>
      <c r="O170" s="161">
        <v>0.16</v>
      </c>
      <c r="P170" s="161">
        <f>O170*H170</f>
        <v>0.32</v>
      </c>
      <c r="Q170" s="161">
        <v>3.0000000000000001E-5</v>
      </c>
      <c r="R170" s="161">
        <f>Q170*H170</f>
        <v>6.0000000000000002E-5</v>
      </c>
      <c r="S170" s="161">
        <v>0</v>
      </c>
      <c r="T170" s="162">
        <f>S170*H170</f>
        <v>0</v>
      </c>
      <c r="AR170" s="18" t="s">
        <v>254</v>
      </c>
      <c r="AT170" s="18" t="s">
        <v>163</v>
      </c>
      <c r="AU170" s="18" t="s">
        <v>79</v>
      </c>
      <c r="AY170" s="18" t="s">
        <v>161</v>
      </c>
      <c r="BE170" s="163">
        <f>IF(N170="základní",J170,0)</f>
        <v>0</v>
      </c>
      <c r="BF170" s="163">
        <f>IF(N170="snížená",J170,0)</f>
        <v>0</v>
      </c>
      <c r="BG170" s="163">
        <f>IF(N170="zákl. přenesená",J170,0)</f>
        <v>0</v>
      </c>
      <c r="BH170" s="163">
        <f>IF(N170="sníž. přenesená",J170,0)</f>
        <v>0</v>
      </c>
      <c r="BI170" s="163">
        <f>IF(N170="nulová",J170,0)</f>
        <v>0</v>
      </c>
      <c r="BJ170" s="18" t="s">
        <v>20</v>
      </c>
      <c r="BK170" s="163">
        <f>ROUND(I170*H170,2)</f>
        <v>0</v>
      </c>
      <c r="BL170" s="18" t="s">
        <v>254</v>
      </c>
      <c r="BM170" s="18" t="s">
        <v>1381</v>
      </c>
    </row>
    <row r="171" spans="2:65" s="13" customFormat="1" x14ac:dyDescent="0.3">
      <c r="B171" s="172"/>
      <c r="D171" s="173" t="s">
        <v>170</v>
      </c>
      <c r="E171" s="174" t="s">
        <v>3</v>
      </c>
      <c r="F171" s="175" t="s">
        <v>79</v>
      </c>
      <c r="H171" s="176">
        <v>2</v>
      </c>
      <c r="L171" s="172"/>
      <c r="M171" s="177"/>
      <c r="N171" s="178"/>
      <c r="O171" s="178"/>
      <c r="P171" s="178"/>
      <c r="Q171" s="178"/>
      <c r="R171" s="178"/>
      <c r="S171" s="178"/>
      <c r="T171" s="179"/>
      <c r="AT171" s="180" t="s">
        <v>170</v>
      </c>
      <c r="AU171" s="180" t="s">
        <v>79</v>
      </c>
      <c r="AV171" s="13" t="s">
        <v>79</v>
      </c>
      <c r="AW171" s="13" t="s">
        <v>35</v>
      </c>
      <c r="AX171" s="13" t="s">
        <v>20</v>
      </c>
      <c r="AY171" s="180" t="s">
        <v>161</v>
      </c>
    </row>
    <row r="172" spans="2:65" s="1" customFormat="1" ht="31.5" customHeight="1" x14ac:dyDescent="0.3">
      <c r="B172" s="152"/>
      <c r="C172" s="153" t="s">
        <v>392</v>
      </c>
      <c r="D172" s="153" t="s">
        <v>163</v>
      </c>
      <c r="E172" s="154" t="s">
        <v>1382</v>
      </c>
      <c r="F172" s="155" t="s">
        <v>1383</v>
      </c>
      <c r="G172" s="156" t="s">
        <v>274</v>
      </c>
      <c r="H172" s="157">
        <v>8</v>
      </c>
      <c r="I172" s="158"/>
      <c r="J172" s="158">
        <f>ROUND(I172*H172,2)</f>
        <v>0</v>
      </c>
      <c r="K172" s="155" t="s">
        <v>167</v>
      </c>
      <c r="L172" s="32"/>
      <c r="M172" s="159" t="s">
        <v>3</v>
      </c>
      <c r="N172" s="160" t="s">
        <v>42</v>
      </c>
      <c r="O172" s="161">
        <v>0.16500000000000001</v>
      </c>
      <c r="P172" s="161">
        <f>O172*H172</f>
        <v>1.32</v>
      </c>
      <c r="Q172" s="161">
        <v>2.0000000000000002E-5</v>
      </c>
      <c r="R172" s="161">
        <f>Q172*H172</f>
        <v>1.6000000000000001E-4</v>
      </c>
      <c r="S172" s="161">
        <v>0</v>
      </c>
      <c r="T172" s="162">
        <f>S172*H172</f>
        <v>0</v>
      </c>
      <c r="AR172" s="18" t="s">
        <v>254</v>
      </c>
      <c r="AT172" s="18" t="s">
        <v>163</v>
      </c>
      <c r="AU172" s="18" t="s">
        <v>79</v>
      </c>
      <c r="AY172" s="18" t="s">
        <v>161</v>
      </c>
      <c r="BE172" s="163">
        <f>IF(N172="základní",J172,0)</f>
        <v>0</v>
      </c>
      <c r="BF172" s="163">
        <f>IF(N172="snížená",J172,0)</f>
        <v>0</v>
      </c>
      <c r="BG172" s="163">
        <f>IF(N172="zákl. přenesená",J172,0)</f>
        <v>0</v>
      </c>
      <c r="BH172" s="163">
        <f>IF(N172="sníž. přenesená",J172,0)</f>
        <v>0</v>
      </c>
      <c r="BI172" s="163">
        <f>IF(N172="nulová",J172,0)</f>
        <v>0</v>
      </c>
      <c r="BJ172" s="18" t="s">
        <v>20</v>
      </c>
      <c r="BK172" s="163">
        <f>ROUND(I172*H172,2)</f>
        <v>0</v>
      </c>
      <c r="BL172" s="18" t="s">
        <v>254</v>
      </c>
      <c r="BM172" s="18" t="s">
        <v>1384</v>
      </c>
    </row>
    <row r="173" spans="2:65" s="13" customFormat="1" x14ac:dyDescent="0.3">
      <c r="B173" s="172"/>
      <c r="D173" s="173" t="s">
        <v>170</v>
      </c>
      <c r="E173" s="174" t="s">
        <v>3</v>
      </c>
      <c r="F173" s="175" t="s">
        <v>206</v>
      </c>
      <c r="H173" s="176">
        <v>8</v>
      </c>
      <c r="L173" s="172"/>
      <c r="M173" s="177"/>
      <c r="N173" s="178"/>
      <c r="O173" s="178"/>
      <c r="P173" s="178"/>
      <c r="Q173" s="178"/>
      <c r="R173" s="178"/>
      <c r="S173" s="178"/>
      <c r="T173" s="179"/>
      <c r="AT173" s="180" t="s">
        <v>170</v>
      </c>
      <c r="AU173" s="180" t="s">
        <v>79</v>
      </c>
      <c r="AV173" s="13" t="s">
        <v>79</v>
      </c>
      <c r="AW173" s="13" t="s">
        <v>35</v>
      </c>
      <c r="AX173" s="13" t="s">
        <v>20</v>
      </c>
      <c r="AY173" s="180" t="s">
        <v>161</v>
      </c>
    </row>
    <row r="174" spans="2:65" s="1" customFormat="1" ht="31.5" customHeight="1" x14ac:dyDescent="0.3">
      <c r="B174" s="152"/>
      <c r="C174" s="153" t="s">
        <v>399</v>
      </c>
      <c r="D174" s="153" t="s">
        <v>163</v>
      </c>
      <c r="E174" s="154" t="s">
        <v>1385</v>
      </c>
      <c r="F174" s="155" t="s">
        <v>1386</v>
      </c>
      <c r="G174" s="156" t="s">
        <v>274</v>
      </c>
      <c r="H174" s="157">
        <v>7</v>
      </c>
      <c r="I174" s="158"/>
      <c r="J174" s="158">
        <f>ROUND(I174*H174,2)</f>
        <v>0</v>
      </c>
      <c r="K174" s="155" t="s">
        <v>167</v>
      </c>
      <c r="L174" s="32"/>
      <c r="M174" s="159" t="s">
        <v>3</v>
      </c>
      <c r="N174" s="160" t="s">
        <v>42</v>
      </c>
      <c r="O174" s="161">
        <v>0.16</v>
      </c>
      <c r="P174" s="161">
        <f>O174*H174</f>
        <v>1.1200000000000001</v>
      </c>
      <c r="Q174" s="161">
        <v>2.1000000000000001E-4</v>
      </c>
      <c r="R174" s="161">
        <f>Q174*H174</f>
        <v>1.47E-3</v>
      </c>
      <c r="S174" s="161">
        <v>0</v>
      </c>
      <c r="T174" s="162">
        <f>S174*H174</f>
        <v>0</v>
      </c>
      <c r="AR174" s="18" t="s">
        <v>254</v>
      </c>
      <c r="AT174" s="18" t="s">
        <v>163</v>
      </c>
      <c r="AU174" s="18" t="s">
        <v>79</v>
      </c>
      <c r="AY174" s="18" t="s">
        <v>161</v>
      </c>
      <c r="BE174" s="163">
        <f>IF(N174="základní",J174,0)</f>
        <v>0</v>
      </c>
      <c r="BF174" s="163">
        <f>IF(N174="snížená",J174,0)</f>
        <v>0</v>
      </c>
      <c r="BG174" s="163">
        <f>IF(N174="zákl. přenesená",J174,0)</f>
        <v>0</v>
      </c>
      <c r="BH174" s="163">
        <f>IF(N174="sníž. přenesená",J174,0)</f>
        <v>0</v>
      </c>
      <c r="BI174" s="163">
        <f>IF(N174="nulová",J174,0)</f>
        <v>0</v>
      </c>
      <c r="BJ174" s="18" t="s">
        <v>20</v>
      </c>
      <c r="BK174" s="163">
        <f>ROUND(I174*H174,2)</f>
        <v>0</v>
      </c>
      <c r="BL174" s="18" t="s">
        <v>254</v>
      </c>
      <c r="BM174" s="18" t="s">
        <v>1387</v>
      </c>
    </row>
    <row r="175" spans="2:65" s="13" customFormat="1" x14ac:dyDescent="0.3">
      <c r="B175" s="172"/>
      <c r="D175" s="173" t="s">
        <v>170</v>
      </c>
      <c r="E175" s="174" t="s">
        <v>3</v>
      </c>
      <c r="F175" s="175" t="s">
        <v>202</v>
      </c>
      <c r="H175" s="176">
        <v>7</v>
      </c>
      <c r="L175" s="172"/>
      <c r="M175" s="177"/>
      <c r="N175" s="178"/>
      <c r="O175" s="178"/>
      <c r="P175" s="178"/>
      <c r="Q175" s="178"/>
      <c r="R175" s="178"/>
      <c r="S175" s="178"/>
      <c r="T175" s="179"/>
      <c r="AT175" s="180" t="s">
        <v>170</v>
      </c>
      <c r="AU175" s="180" t="s">
        <v>79</v>
      </c>
      <c r="AV175" s="13" t="s">
        <v>79</v>
      </c>
      <c r="AW175" s="13" t="s">
        <v>35</v>
      </c>
      <c r="AX175" s="13" t="s">
        <v>20</v>
      </c>
      <c r="AY175" s="180" t="s">
        <v>161</v>
      </c>
    </row>
    <row r="176" spans="2:65" s="1" customFormat="1" ht="22.5" customHeight="1" x14ac:dyDescent="0.3">
      <c r="B176" s="152"/>
      <c r="C176" s="153" t="s">
        <v>407</v>
      </c>
      <c r="D176" s="153" t="s">
        <v>163</v>
      </c>
      <c r="E176" s="154" t="s">
        <v>1388</v>
      </c>
      <c r="F176" s="155" t="s">
        <v>1389</v>
      </c>
      <c r="G176" s="156" t="s">
        <v>274</v>
      </c>
      <c r="H176" s="157">
        <v>1</v>
      </c>
      <c r="I176" s="158"/>
      <c r="J176" s="158">
        <f>ROUND(I176*H176,2)</f>
        <v>0</v>
      </c>
      <c r="K176" s="155" t="s">
        <v>167</v>
      </c>
      <c r="L176" s="32"/>
      <c r="M176" s="159" t="s">
        <v>3</v>
      </c>
      <c r="N176" s="160" t="s">
        <v>42</v>
      </c>
      <c r="O176" s="161">
        <v>0.16500000000000001</v>
      </c>
      <c r="P176" s="161">
        <f>O176*H176</f>
        <v>0.16500000000000001</v>
      </c>
      <c r="Q176" s="161">
        <v>1.2E-4</v>
      </c>
      <c r="R176" s="161">
        <f>Q176*H176</f>
        <v>1.2E-4</v>
      </c>
      <c r="S176" s="161">
        <v>0</v>
      </c>
      <c r="T176" s="162">
        <f>S176*H176</f>
        <v>0</v>
      </c>
      <c r="AR176" s="18" t="s">
        <v>254</v>
      </c>
      <c r="AT176" s="18" t="s">
        <v>163</v>
      </c>
      <c r="AU176" s="18" t="s">
        <v>79</v>
      </c>
      <c r="AY176" s="18" t="s">
        <v>161</v>
      </c>
      <c r="BE176" s="163">
        <f>IF(N176="základní",J176,0)</f>
        <v>0</v>
      </c>
      <c r="BF176" s="163">
        <f>IF(N176="snížená",J176,0)</f>
        <v>0</v>
      </c>
      <c r="BG176" s="163">
        <f>IF(N176="zákl. přenesená",J176,0)</f>
        <v>0</v>
      </c>
      <c r="BH176" s="163">
        <f>IF(N176="sníž. přenesená",J176,0)</f>
        <v>0</v>
      </c>
      <c r="BI176" s="163">
        <f>IF(N176="nulová",J176,0)</f>
        <v>0</v>
      </c>
      <c r="BJ176" s="18" t="s">
        <v>20</v>
      </c>
      <c r="BK176" s="163">
        <f>ROUND(I176*H176,2)</f>
        <v>0</v>
      </c>
      <c r="BL176" s="18" t="s">
        <v>254</v>
      </c>
      <c r="BM176" s="18" t="s">
        <v>1390</v>
      </c>
    </row>
    <row r="177" spans="2:65" s="13" customFormat="1" x14ac:dyDescent="0.3">
      <c r="B177" s="172"/>
      <c r="D177" s="173" t="s">
        <v>170</v>
      </c>
      <c r="E177" s="174" t="s">
        <v>3</v>
      </c>
      <c r="F177" s="175" t="s">
        <v>20</v>
      </c>
      <c r="H177" s="176">
        <v>1</v>
      </c>
      <c r="L177" s="172"/>
      <c r="M177" s="177"/>
      <c r="N177" s="178"/>
      <c r="O177" s="178"/>
      <c r="P177" s="178"/>
      <c r="Q177" s="178"/>
      <c r="R177" s="178"/>
      <c r="S177" s="178"/>
      <c r="T177" s="179"/>
      <c r="AT177" s="180" t="s">
        <v>170</v>
      </c>
      <c r="AU177" s="180" t="s">
        <v>79</v>
      </c>
      <c r="AV177" s="13" t="s">
        <v>79</v>
      </c>
      <c r="AW177" s="13" t="s">
        <v>35</v>
      </c>
      <c r="AX177" s="13" t="s">
        <v>20</v>
      </c>
      <c r="AY177" s="180" t="s">
        <v>161</v>
      </c>
    </row>
    <row r="178" spans="2:65" s="1" customFormat="1" ht="31.5" customHeight="1" x14ac:dyDescent="0.3">
      <c r="B178" s="152"/>
      <c r="C178" s="153" t="s">
        <v>413</v>
      </c>
      <c r="D178" s="153" t="s">
        <v>163</v>
      </c>
      <c r="E178" s="154" t="s">
        <v>1391</v>
      </c>
      <c r="F178" s="155" t="s">
        <v>1392</v>
      </c>
      <c r="G178" s="156" t="s">
        <v>274</v>
      </c>
      <c r="H178" s="157">
        <v>4</v>
      </c>
      <c r="I178" s="158"/>
      <c r="J178" s="158">
        <f>ROUND(I178*H178,2)</f>
        <v>0</v>
      </c>
      <c r="K178" s="155" t="s">
        <v>167</v>
      </c>
      <c r="L178" s="32"/>
      <c r="M178" s="159" t="s">
        <v>3</v>
      </c>
      <c r="N178" s="160" t="s">
        <v>42</v>
      </c>
      <c r="O178" s="161">
        <v>0.20699999999999999</v>
      </c>
      <c r="P178" s="161">
        <f>O178*H178</f>
        <v>0.82799999999999996</v>
      </c>
      <c r="Q178" s="161">
        <v>2.0000000000000002E-5</v>
      </c>
      <c r="R178" s="161">
        <f>Q178*H178</f>
        <v>8.0000000000000007E-5</v>
      </c>
      <c r="S178" s="161">
        <v>0</v>
      </c>
      <c r="T178" s="162">
        <f>S178*H178</f>
        <v>0</v>
      </c>
      <c r="AR178" s="18" t="s">
        <v>254</v>
      </c>
      <c r="AT178" s="18" t="s">
        <v>163</v>
      </c>
      <c r="AU178" s="18" t="s">
        <v>79</v>
      </c>
      <c r="AY178" s="18" t="s">
        <v>161</v>
      </c>
      <c r="BE178" s="163">
        <f>IF(N178="základní",J178,0)</f>
        <v>0</v>
      </c>
      <c r="BF178" s="163">
        <f>IF(N178="snížená",J178,0)</f>
        <v>0</v>
      </c>
      <c r="BG178" s="163">
        <f>IF(N178="zákl. přenesená",J178,0)</f>
        <v>0</v>
      </c>
      <c r="BH178" s="163">
        <f>IF(N178="sníž. přenesená",J178,0)</f>
        <v>0</v>
      </c>
      <c r="BI178" s="163">
        <f>IF(N178="nulová",J178,0)</f>
        <v>0</v>
      </c>
      <c r="BJ178" s="18" t="s">
        <v>20</v>
      </c>
      <c r="BK178" s="163">
        <f>ROUND(I178*H178,2)</f>
        <v>0</v>
      </c>
      <c r="BL178" s="18" t="s">
        <v>254</v>
      </c>
      <c r="BM178" s="18" t="s">
        <v>1393</v>
      </c>
    </row>
    <row r="179" spans="2:65" s="13" customFormat="1" x14ac:dyDescent="0.3">
      <c r="B179" s="172"/>
      <c r="D179" s="173" t="s">
        <v>170</v>
      </c>
      <c r="E179" s="174" t="s">
        <v>3</v>
      </c>
      <c r="F179" s="175" t="s">
        <v>168</v>
      </c>
      <c r="H179" s="176">
        <v>4</v>
      </c>
      <c r="L179" s="172"/>
      <c r="M179" s="177"/>
      <c r="N179" s="178"/>
      <c r="O179" s="178"/>
      <c r="P179" s="178"/>
      <c r="Q179" s="178"/>
      <c r="R179" s="178"/>
      <c r="S179" s="178"/>
      <c r="T179" s="179"/>
      <c r="AT179" s="180" t="s">
        <v>170</v>
      </c>
      <c r="AU179" s="180" t="s">
        <v>79</v>
      </c>
      <c r="AV179" s="13" t="s">
        <v>79</v>
      </c>
      <c r="AW179" s="13" t="s">
        <v>35</v>
      </c>
      <c r="AX179" s="13" t="s">
        <v>20</v>
      </c>
      <c r="AY179" s="180" t="s">
        <v>161</v>
      </c>
    </row>
    <row r="180" spans="2:65" s="1" customFormat="1" ht="31.5" customHeight="1" x14ac:dyDescent="0.3">
      <c r="B180" s="152"/>
      <c r="C180" s="153" t="s">
        <v>301</v>
      </c>
      <c r="D180" s="153" t="s">
        <v>163</v>
      </c>
      <c r="E180" s="154" t="s">
        <v>1394</v>
      </c>
      <c r="F180" s="155" t="s">
        <v>1395</v>
      </c>
      <c r="G180" s="156" t="s">
        <v>274</v>
      </c>
      <c r="H180" s="157">
        <v>2</v>
      </c>
      <c r="I180" s="158"/>
      <c r="J180" s="158">
        <f>ROUND(I180*H180,2)</f>
        <v>0</v>
      </c>
      <c r="K180" s="155" t="s">
        <v>167</v>
      </c>
      <c r="L180" s="32"/>
      <c r="M180" s="159" t="s">
        <v>3</v>
      </c>
      <c r="N180" s="160" t="s">
        <v>42</v>
      </c>
      <c r="O180" s="161">
        <v>0.2</v>
      </c>
      <c r="P180" s="161">
        <f>O180*H180</f>
        <v>0.4</v>
      </c>
      <c r="Q180" s="161">
        <v>3.4000000000000002E-4</v>
      </c>
      <c r="R180" s="161">
        <f>Q180*H180</f>
        <v>6.8000000000000005E-4</v>
      </c>
      <c r="S180" s="161">
        <v>0</v>
      </c>
      <c r="T180" s="162">
        <f>S180*H180</f>
        <v>0</v>
      </c>
      <c r="AR180" s="18" t="s">
        <v>254</v>
      </c>
      <c r="AT180" s="18" t="s">
        <v>163</v>
      </c>
      <c r="AU180" s="18" t="s">
        <v>79</v>
      </c>
      <c r="AY180" s="18" t="s">
        <v>161</v>
      </c>
      <c r="BE180" s="163">
        <f>IF(N180="základní",J180,0)</f>
        <v>0</v>
      </c>
      <c r="BF180" s="163">
        <f>IF(N180="snížená",J180,0)</f>
        <v>0</v>
      </c>
      <c r="BG180" s="163">
        <f>IF(N180="zákl. přenesená",J180,0)</f>
        <v>0</v>
      </c>
      <c r="BH180" s="163">
        <f>IF(N180="sníž. přenesená",J180,0)</f>
        <v>0</v>
      </c>
      <c r="BI180" s="163">
        <f>IF(N180="nulová",J180,0)</f>
        <v>0</v>
      </c>
      <c r="BJ180" s="18" t="s">
        <v>20</v>
      </c>
      <c r="BK180" s="163">
        <f>ROUND(I180*H180,2)</f>
        <v>0</v>
      </c>
      <c r="BL180" s="18" t="s">
        <v>254</v>
      </c>
      <c r="BM180" s="18" t="s">
        <v>1396</v>
      </c>
    </row>
    <row r="181" spans="2:65" s="13" customFormat="1" x14ac:dyDescent="0.3">
      <c r="B181" s="172"/>
      <c r="D181" s="173" t="s">
        <v>170</v>
      </c>
      <c r="E181" s="174" t="s">
        <v>3</v>
      </c>
      <c r="F181" s="175" t="s">
        <v>79</v>
      </c>
      <c r="H181" s="176">
        <v>2</v>
      </c>
      <c r="L181" s="172"/>
      <c r="M181" s="177"/>
      <c r="N181" s="178"/>
      <c r="O181" s="178"/>
      <c r="P181" s="178"/>
      <c r="Q181" s="178"/>
      <c r="R181" s="178"/>
      <c r="S181" s="178"/>
      <c r="T181" s="179"/>
      <c r="AT181" s="180" t="s">
        <v>170</v>
      </c>
      <c r="AU181" s="180" t="s">
        <v>79</v>
      </c>
      <c r="AV181" s="13" t="s">
        <v>79</v>
      </c>
      <c r="AW181" s="13" t="s">
        <v>35</v>
      </c>
      <c r="AX181" s="13" t="s">
        <v>20</v>
      </c>
      <c r="AY181" s="180" t="s">
        <v>161</v>
      </c>
    </row>
    <row r="182" spans="2:65" s="1" customFormat="1" ht="31.5" customHeight="1" x14ac:dyDescent="0.3">
      <c r="B182" s="152"/>
      <c r="C182" s="153" t="s">
        <v>422</v>
      </c>
      <c r="D182" s="153" t="s">
        <v>163</v>
      </c>
      <c r="E182" s="154" t="s">
        <v>1397</v>
      </c>
      <c r="F182" s="155" t="s">
        <v>1398</v>
      </c>
      <c r="G182" s="156" t="s">
        <v>274</v>
      </c>
      <c r="H182" s="157">
        <v>1</v>
      </c>
      <c r="I182" s="158"/>
      <c r="J182" s="158">
        <f>ROUND(I182*H182,2)</f>
        <v>0</v>
      </c>
      <c r="K182" s="155" t="s">
        <v>167</v>
      </c>
      <c r="L182" s="32"/>
      <c r="M182" s="159" t="s">
        <v>3</v>
      </c>
      <c r="N182" s="160" t="s">
        <v>42</v>
      </c>
      <c r="O182" s="161">
        <v>0.2</v>
      </c>
      <c r="P182" s="161">
        <f>O182*H182</f>
        <v>0.2</v>
      </c>
      <c r="Q182" s="161">
        <v>4.0000000000000002E-4</v>
      </c>
      <c r="R182" s="161">
        <f>Q182*H182</f>
        <v>4.0000000000000002E-4</v>
      </c>
      <c r="S182" s="161">
        <v>0</v>
      </c>
      <c r="T182" s="162">
        <f>S182*H182</f>
        <v>0</v>
      </c>
      <c r="AR182" s="18" t="s">
        <v>254</v>
      </c>
      <c r="AT182" s="18" t="s">
        <v>163</v>
      </c>
      <c r="AU182" s="18" t="s">
        <v>79</v>
      </c>
      <c r="AY182" s="18" t="s">
        <v>161</v>
      </c>
      <c r="BE182" s="163">
        <f>IF(N182="základní",J182,0)</f>
        <v>0</v>
      </c>
      <c r="BF182" s="163">
        <f>IF(N182="snížená",J182,0)</f>
        <v>0</v>
      </c>
      <c r="BG182" s="163">
        <f>IF(N182="zákl. přenesená",J182,0)</f>
        <v>0</v>
      </c>
      <c r="BH182" s="163">
        <f>IF(N182="sníž. přenesená",J182,0)</f>
        <v>0</v>
      </c>
      <c r="BI182" s="163">
        <f>IF(N182="nulová",J182,0)</f>
        <v>0</v>
      </c>
      <c r="BJ182" s="18" t="s">
        <v>20</v>
      </c>
      <c r="BK182" s="163">
        <f>ROUND(I182*H182,2)</f>
        <v>0</v>
      </c>
      <c r="BL182" s="18" t="s">
        <v>254</v>
      </c>
      <c r="BM182" s="18" t="s">
        <v>1399</v>
      </c>
    </row>
    <row r="183" spans="2:65" s="13" customFormat="1" x14ac:dyDescent="0.3">
      <c r="B183" s="172"/>
      <c r="D183" s="173" t="s">
        <v>170</v>
      </c>
      <c r="E183" s="174" t="s">
        <v>3</v>
      </c>
      <c r="F183" s="175" t="s">
        <v>20</v>
      </c>
      <c r="H183" s="176">
        <v>1</v>
      </c>
      <c r="L183" s="172"/>
      <c r="M183" s="177"/>
      <c r="N183" s="178"/>
      <c r="O183" s="178"/>
      <c r="P183" s="178"/>
      <c r="Q183" s="178"/>
      <c r="R183" s="178"/>
      <c r="S183" s="178"/>
      <c r="T183" s="179"/>
      <c r="AT183" s="180" t="s">
        <v>170</v>
      </c>
      <c r="AU183" s="180" t="s">
        <v>79</v>
      </c>
      <c r="AV183" s="13" t="s">
        <v>79</v>
      </c>
      <c r="AW183" s="13" t="s">
        <v>35</v>
      </c>
      <c r="AX183" s="13" t="s">
        <v>20</v>
      </c>
      <c r="AY183" s="180" t="s">
        <v>161</v>
      </c>
    </row>
    <row r="184" spans="2:65" s="1" customFormat="1" ht="22.5" customHeight="1" x14ac:dyDescent="0.3">
      <c r="B184" s="152"/>
      <c r="C184" s="153" t="s">
        <v>426</v>
      </c>
      <c r="D184" s="153" t="s">
        <v>163</v>
      </c>
      <c r="E184" s="154" t="s">
        <v>1400</v>
      </c>
      <c r="F184" s="155" t="s">
        <v>1401</v>
      </c>
      <c r="G184" s="156" t="s">
        <v>274</v>
      </c>
      <c r="H184" s="157">
        <v>1</v>
      </c>
      <c r="I184" s="158"/>
      <c r="J184" s="158">
        <f>ROUND(I184*H184,2)</f>
        <v>0</v>
      </c>
      <c r="K184" s="155" t="s">
        <v>167</v>
      </c>
      <c r="L184" s="32"/>
      <c r="M184" s="159" t="s">
        <v>3</v>
      </c>
      <c r="N184" s="160" t="s">
        <v>42</v>
      </c>
      <c r="O184" s="161">
        <v>0.20699999999999999</v>
      </c>
      <c r="P184" s="161">
        <f>O184*H184</f>
        <v>0.20699999999999999</v>
      </c>
      <c r="Q184" s="161">
        <v>1.7000000000000001E-4</v>
      </c>
      <c r="R184" s="161">
        <f>Q184*H184</f>
        <v>1.7000000000000001E-4</v>
      </c>
      <c r="S184" s="161">
        <v>0</v>
      </c>
      <c r="T184" s="162">
        <f>S184*H184</f>
        <v>0</v>
      </c>
      <c r="AR184" s="18" t="s">
        <v>254</v>
      </c>
      <c r="AT184" s="18" t="s">
        <v>163</v>
      </c>
      <c r="AU184" s="18" t="s">
        <v>79</v>
      </c>
      <c r="AY184" s="18" t="s">
        <v>161</v>
      </c>
      <c r="BE184" s="163">
        <f>IF(N184="základní",J184,0)</f>
        <v>0</v>
      </c>
      <c r="BF184" s="163">
        <f>IF(N184="snížená",J184,0)</f>
        <v>0</v>
      </c>
      <c r="BG184" s="163">
        <f>IF(N184="zákl. přenesená",J184,0)</f>
        <v>0</v>
      </c>
      <c r="BH184" s="163">
        <f>IF(N184="sníž. přenesená",J184,0)</f>
        <v>0</v>
      </c>
      <c r="BI184" s="163">
        <f>IF(N184="nulová",J184,0)</f>
        <v>0</v>
      </c>
      <c r="BJ184" s="18" t="s">
        <v>20</v>
      </c>
      <c r="BK184" s="163">
        <f>ROUND(I184*H184,2)</f>
        <v>0</v>
      </c>
      <c r="BL184" s="18" t="s">
        <v>254</v>
      </c>
      <c r="BM184" s="18" t="s">
        <v>1402</v>
      </c>
    </row>
    <row r="185" spans="2:65" s="13" customFormat="1" x14ac:dyDescent="0.3">
      <c r="B185" s="172"/>
      <c r="D185" s="173" t="s">
        <v>170</v>
      </c>
      <c r="E185" s="174" t="s">
        <v>3</v>
      </c>
      <c r="F185" s="175" t="s">
        <v>20</v>
      </c>
      <c r="H185" s="176">
        <v>1</v>
      </c>
      <c r="L185" s="172"/>
      <c r="M185" s="177"/>
      <c r="N185" s="178"/>
      <c r="O185" s="178"/>
      <c r="P185" s="178"/>
      <c r="Q185" s="178"/>
      <c r="R185" s="178"/>
      <c r="S185" s="178"/>
      <c r="T185" s="179"/>
      <c r="AT185" s="180" t="s">
        <v>170</v>
      </c>
      <c r="AU185" s="180" t="s">
        <v>79</v>
      </c>
      <c r="AV185" s="13" t="s">
        <v>79</v>
      </c>
      <c r="AW185" s="13" t="s">
        <v>35</v>
      </c>
      <c r="AX185" s="13" t="s">
        <v>20</v>
      </c>
      <c r="AY185" s="180" t="s">
        <v>161</v>
      </c>
    </row>
    <row r="186" spans="2:65" s="1" customFormat="1" ht="31.5" customHeight="1" x14ac:dyDescent="0.3">
      <c r="B186" s="152"/>
      <c r="C186" s="153" t="s">
        <v>434</v>
      </c>
      <c r="D186" s="153" t="s">
        <v>163</v>
      </c>
      <c r="E186" s="154" t="s">
        <v>1403</v>
      </c>
      <c r="F186" s="155" t="s">
        <v>1404</v>
      </c>
      <c r="G186" s="156" t="s">
        <v>274</v>
      </c>
      <c r="H186" s="157">
        <v>1</v>
      </c>
      <c r="I186" s="158"/>
      <c r="J186" s="158">
        <f>ROUND(I186*H186,2)</f>
        <v>0</v>
      </c>
      <c r="K186" s="155" t="s">
        <v>167</v>
      </c>
      <c r="L186" s="32"/>
      <c r="M186" s="159" t="s">
        <v>3</v>
      </c>
      <c r="N186" s="160" t="s">
        <v>42</v>
      </c>
      <c r="O186" s="161">
        <v>0.22700000000000001</v>
      </c>
      <c r="P186" s="161">
        <f>O186*H186</f>
        <v>0.22700000000000001</v>
      </c>
      <c r="Q186" s="161">
        <v>2.0000000000000002E-5</v>
      </c>
      <c r="R186" s="161">
        <f>Q186*H186</f>
        <v>2.0000000000000002E-5</v>
      </c>
      <c r="S186" s="161">
        <v>0</v>
      </c>
      <c r="T186" s="162">
        <f>S186*H186</f>
        <v>0</v>
      </c>
      <c r="AR186" s="18" t="s">
        <v>254</v>
      </c>
      <c r="AT186" s="18" t="s">
        <v>163</v>
      </c>
      <c r="AU186" s="18" t="s">
        <v>79</v>
      </c>
      <c r="AY186" s="18" t="s">
        <v>161</v>
      </c>
      <c r="BE186" s="163">
        <f>IF(N186="základní",J186,0)</f>
        <v>0</v>
      </c>
      <c r="BF186" s="163">
        <f>IF(N186="snížená",J186,0)</f>
        <v>0</v>
      </c>
      <c r="BG186" s="163">
        <f>IF(N186="zákl. přenesená",J186,0)</f>
        <v>0</v>
      </c>
      <c r="BH186" s="163">
        <f>IF(N186="sníž. přenesená",J186,0)</f>
        <v>0</v>
      </c>
      <c r="BI186" s="163">
        <f>IF(N186="nulová",J186,0)</f>
        <v>0</v>
      </c>
      <c r="BJ186" s="18" t="s">
        <v>20</v>
      </c>
      <c r="BK186" s="163">
        <f>ROUND(I186*H186,2)</f>
        <v>0</v>
      </c>
      <c r="BL186" s="18" t="s">
        <v>254</v>
      </c>
      <c r="BM186" s="18" t="s">
        <v>1405</v>
      </c>
    </row>
    <row r="187" spans="2:65" s="13" customFormat="1" x14ac:dyDescent="0.3">
      <c r="B187" s="172"/>
      <c r="D187" s="173" t="s">
        <v>170</v>
      </c>
      <c r="E187" s="174" t="s">
        <v>3</v>
      </c>
      <c r="F187" s="175" t="s">
        <v>20</v>
      </c>
      <c r="H187" s="176">
        <v>1</v>
      </c>
      <c r="L187" s="172"/>
      <c r="M187" s="177"/>
      <c r="N187" s="178"/>
      <c r="O187" s="178"/>
      <c r="P187" s="178"/>
      <c r="Q187" s="178"/>
      <c r="R187" s="178"/>
      <c r="S187" s="178"/>
      <c r="T187" s="179"/>
      <c r="AT187" s="180" t="s">
        <v>170</v>
      </c>
      <c r="AU187" s="180" t="s">
        <v>79</v>
      </c>
      <c r="AV187" s="13" t="s">
        <v>79</v>
      </c>
      <c r="AW187" s="13" t="s">
        <v>35</v>
      </c>
      <c r="AX187" s="13" t="s">
        <v>20</v>
      </c>
      <c r="AY187" s="180" t="s">
        <v>161</v>
      </c>
    </row>
    <row r="188" spans="2:65" s="1" customFormat="1" ht="31.5" customHeight="1" x14ac:dyDescent="0.3">
      <c r="B188" s="152"/>
      <c r="C188" s="153" t="s">
        <v>441</v>
      </c>
      <c r="D188" s="153" t="s">
        <v>163</v>
      </c>
      <c r="E188" s="154" t="s">
        <v>1406</v>
      </c>
      <c r="F188" s="155" t="s">
        <v>1407</v>
      </c>
      <c r="G188" s="156" t="s">
        <v>274</v>
      </c>
      <c r="H188" s="157">
        <v>1</v>
      </c>
      <c r="I188" s="158"/>
      <c r="J188" s="158">
        <f>ROUND(I188*H188,2)</f>
        <v>0</v>
      </c>
      <c r="K188" s="155" t="s">
        <v>167</v>
      </c>
      <c r="L188" s="32"/>
      <c r="M188" s="159" t="s">
        <v>3</v>
      </c>
      <c r="N188" s="160" t="s">
        <v>42</v>
      </c>
      <c r="O188" s="161">
        <v>0.22</v>
      </c>
      <c r="P188" s="161">
        <f>O188*H188</f>
        <v>0.22</v>
      </c>
      <c r="Q188" s="161">
        <v>5.6999999999999998E-4</v>
      </c>
      <c r="R188" s="161">
        <f>Q188*H188</f>
        <v>5.6999999999999998E-4</v>
      </c>
      <c r="S188" s="161">
        <v>0</v>
      </c>
      <c r="T188" s="162">
        <f>S188*H188</f>
        <v>0</v>
      </c>
      <c r="AR188" s="18" t="s">
        <v>254</v>
      </c>
      <c r="AT188" s="18" t="s">
        <v>163</v>
      </c>
      <c r="AU188" s="18" t="s">
        <v>79</v>
      </c>
      <c r="AY188" s="18" t="s">
        <v>161</v>
      </c>
      <c r="BE188" s="163">
        <f>IF(N188="základní",J188,0)</f>
        <v>0</v>
      </c>
      <c r="BF188" s="163">
        <f>IF(N188="snížená",J188,0)</f>
        <v>0</v>
      </c>
      <c r="BG188" s="163">
        <f>IF(N188="zákl. přenesená",J188,0)</f>
        <v>0</v>
      </c>
      <c r="BH188" s="163">
        <f>IF(N188="sníž. přenesená",J188,0)</f>
        <v>0</v>
      </c>
      <c r="BI188" s="163">
        <f>IF(N188="nulová",J188,0)</f>
        <v>0</v>
      </c>
      <c r="BJ188" s="18" t="s">
        <v>20</v>
      </c>
      <c r="BK188" s="163">
        <f>ROUND(I188*H188,2)</f>
        <v>0</v>
      </c>
      <c r="BL188" s="18" t="s">
        <v>254</v>
      </c>
      <c r="BM188" s="18" t="s">
        <v>1408</v>
      </c>
    </row>
    <row r="189" spans="2:65" s="13" customFormat="1" x14ac:dyDescent="0.3">
      <c r="B189" s="172"/>
      <c r="D189" s="173" t="s">
        <v>170</v>
      </c>
      <c r="E189" s="174" t="s">
        <v>3</v>
      </c>
      <c r="F189" s="175" t="s">
        <v>20</v>
      </c>
      <c r="H189" s="176">
        <v>1</v>
      </c>
      <c r="L189" s="172"/>
      <c r="M189" s="177"/>
      <c r="N189" s="178"/>
      <c r="O189" s="178"/>
      <c r="P189" s="178"/>
      <c r="Q189" s="178"/>
      <c r="R189" s="178"/>
      <c r="S189" s="178"/>
      <c r="T189" s="179"/>
      <c r="AT189" s="180" t="s">
        <v>170</v>
      </c>
      <c r="AU189" s="180" t="s">
        <v>79</v>
      </c>
      <c r="AV189" s="13" t="s">
        <v>79</v>
      </c>
      <c r="AW189" s="13" t="s">
        <v>35</v>
      </c>
      <c r="AX189" s="13" t="s">
        <v>20</v>
      </c>
      <c r="AY189" s="180" t="s">
        <v>161</v>
      </c>
    </row>
    <row r="190" spans="2:65" s="1" customFormat="1" ht="31.5" customHeight="1" x14ac:dyDescent="0.3">
      <c r="B190" s="152"/>
      <c r="C190" s="153" t="s">
        <v>449</v>
      </c>
      <c r="D190" s="153" t="s">
        <v>163</v>
      </c>
      <c r="E190" s="154" t="s">
        <v>1409</v>
      </c>
      <c r="F190" s="155" t="s">
        <v>1410</v>
      </c>
      <c r="G190" s="156" t="s">
        <v>247</v>
      </c>
      <c r="H190" s="157">
        <v>101</v>
      </c>
      <c r="I190" s="158"/>
      <c r="J190" s="158">
        <f>ROUND(I190*H190,2)</f>
        <v>0</v>
      </c>
      <c r="K190" s="155" t="s">
        <v>167</v>
      </c>
      <c r="L190" s="32"/>
      <c r="M190" s="159" t="s">
        <v>3</v>
      </c>
      <c r="N190" s="160" t="s">
        <v>42</v>
      </c>
      <c r="O190" s="161">
        <v>8.2000000000000003E-2</v>
      </c>
      <c r="P190" s="161">
        <f>O190*H190</f>
        <v>8.282</v>
      </c>
      <c r="Q190" s="161">
        <v>1.0000000000000001E-5</v>
      </c>
      <c r="R190" s="161">
        <f>Q190*H190</f>
        <v>1.01E-3</v>
      </c>
      <c r="S190" s="161">
        <v>0</v>
      </c>
      <c r="T190" s="162">
        <f>S190*H190</f>
        <v>0</v>
      </c>
      <c r="AR190" s="18" t="s">
        <v>254</v>
      </c>
      <c r="AT190" s="18" t="s">
        <v>163</v>
      </c>
      <c r="AU190" s="18" t="s">
        <v>79</v>
      </c>
      <c r="AY190" s="18" t="s">
        <v>161</v>
      </c>
      <c r="BE190" s="163">
        <f>IF(N190="základní",J190,0)</f>
        <v>0</v>
      </c>
      <c r="BF190" s="163">
        <f>IF(N190="snížená",J190,0)</f>
        <v>0</v>
      </c>
      <c r="BG190" s="163">
        <f>IF(N190="zákl. přenesená",J190,0)</f>
        <v>0</v>
      </c>
      <c r="BH190" s="163">
        <f>IF(N190="sníž. přenesená",J190,0)</f>
        <v>0</v>
      </c>
      <c r="BI190" s="163">
        <f>IF(N190="nulová",J190,0)</f>
        <v>0</v>
      </c>
      <c r="BJ190" s="18" t="s">
        <v>20</v>
      </c>
      <c r="BK190" s="163">
        <f>ROUND(I190*H190,2)</f>
        <v>0</v>
      </c>
      <c r="BL190" s="18" t="s">
        <v>254</v>
      </c>
      <c r="BM190" s="18" t="s">
        <v>1411</v>
      </c>
    </row>
    <row r="191" spans="2:65" s="13" customFormat="1" x14ac:dyDescent="0.3">
      <c r="B191" s="172"/>
      <c r="D191" s="173" t="s">
        <v>170</v>
      </c>
      <c r="E191" s="174" t="s">
        <v>3</v>
      </c>
      <c r="F191" s="175" t="s">
        <v>720</v>
      </c>
      <c r="H191" s="176">
        <v>101</v>
      </c>
      <c r="L191" s="172"/>
      <c r="M191" s="177"/>
      <c r="N191" s="178"/>
      <c r="O191" s="178"/>
      <c r="P191" s="178"/>
      <c r="Q191" s="178"/>
      <c r="R191" s="178"/>
      <c r="S191" s="178"/>
      <c r="T191" s="179"/>
      <c r="AT191" s="180" t="s">
        <v>170</v>
      </c>
      <c r="AU191" s="180" t="s">
        <v>79</v>
      </c>
      <c r="AV191" s="13" t="s">
        <v>79</v>
      </c>
      <c r="AW191" s="13" t="s">
        <v>35</v>
      </c>
      <c r="AX191" s="13" t="s">
        <v>20</v>
      </c>
      <c r="AY191" s="180" t="s">
        <v>161</v>
      </c>
    </row>
    <row r="192" spans="2:65" s="1" customFormat="1" ht="31.5" customHeight="1" x14ac:dyDescent="0.3">
      <c r="B192" s="152"/>
      <c r="C192" s="153" t="s">
        <v>454</v>
      </c>
      <c r="D192" s="153" t="s">
        <v>163</v>
      </c>
      <c r="E192" s="154" t="s">
        <v>1412</v>
      </c>
      <c r="F192" s="155" t="s">
        <v>1413</v>
      </c>
      <c r="G192" s="156" t="s">
        <v>209</v>
      </c>
      <c r="H192" s="157">
        <v>0.126</v>
      </c>
      <c r="I192" s="158"/>
      <c r="J192" s="158">
        <f>ROUND(I192*H192,2)</f>
        <v>0</v>
      </c>
      <c r="K192" s="155" t="s">
        <v>167</v>
      </c>
      <c r="L192" s="32"/>
      <c r="M192" s="159" t="s">
        <v>3</v>
      </c>
      <c r="N192" s="160" t="s">
        <v>42</v>
      </c>
      <c r="O192" s="161">
        <v>1.327</v>
      </c>
      <c r="P192" s="161">
        <f>O192*H192</f>
        <v>0.16720199999999999</v>
      </c>
      <c r="Q192" s="161">
        <v>0</v>
      </c>
      <c r="R192" s="161">
        <f>Q192*H192</f>
        <v>0</v>
      </c>
      <c r="S192" s="161">
        <v>0</v>
      </c>
      <c r="T192" s="162">
        <f>S192*H192</f>
        <v>0</v>
      </c>
      <c r="AR192" s="18" t="s">
        <v>254</v>
      </c>
      <c r="AT192" s="18" t="s">
        <v>163</v>
      </c>
      <c r="AU192" s="18" t="s">
        <v>79</v>
      </c>
      <c r="AY192" s="18" t="s">
        <v>161</v>
      </c>
      <c r="BE192" s="163">
        <f>IF(N192="základní",J192,0)</f>
        <v>0</v>
      </c>
      <c r="BF192" s="163">
        <f>IF(N192="snížená",J192,0)</f>
        <v>0</v>
      </c>
      <c r="BG192" s="163">
        <f>IF(N192="zákl. přenesená",J192,0)</f>
        <v>0</v>
      </c>
      <c r="BH192" s="163">
        <f>IF(N192="sníž. přenesená",J192,0)</f>
        <v>0</v>
      </c>
      <c r="BI192" s="163">
        <f>IF(N192="nulová",J192,0)</f>
        <v>0</v>
      </c>
      <c r="BJ192" s="18" t="s">
        <v>20</v>
      </c>
      <c r="BK192" s="163">
        <f>ROUND(I192*H192,2)</f>
        <v>0</v>
      </c>
      <c r="BL192" s="18" t="s">
        <v>254</v>
      </c>
      <c r="BM192" s="18" t="s">
        <v>1414</v>
      </c>
    </row>
    <row r="193" spans="2:65" s="13" customFormat="1" x14ac:dyDescent="0.3">
      <c r="B193" s="172"/>
      <c r="D193" s="165" t="s">
        <v>170</v>
      </c>
      <c r="E193" s="180" t="s">
        <v>3</v>
      </c>
      <c r="F193" s="181" t="s">
        <v>1415</v>
      </c>
      <c r="H193" s="182">
        <v>0.126</v>
      </c>
      <c r="L193" s="172"/>
      <c r="M193" s="177"/>
      <c r="N193" s="178"/>
      <c r="O193" s="178"/>
      <c r="P193" s="178"/>
      <c r="Q193" s="178"/>
      <c r="R193" s="178"/>
      <c r="S193" s="178"/>
      <c r="T193" s="179"/>
      <c r="AT193" s="180" t="s">
        <v>170</v>
      </c>
      <c r="AU193" s="180" t="s">
        <v>79</v>
      </c>
      <c r="AV193" s="13" t="s">
        <v>79</v>
      </c>
      <c r="AW193" s="13" t="s">
        <v>35</v>
      </c>
      <c r="AX193" s="13" t="s">
        <v>20</v>
      </c>
      <c r="AY193" s="180" t="s">
        <v>161</v>
      </c>
    </row>
    <row r="194" spans="2:65" s="11" customFormat="1" ht="29.85" customHeight="1" x14ac:dyDescent="0.3">
      <c r="B194" s="139"/>
      <c r="D194" s="149" t="s">
        <v>70</v>
      </c>
      <c r="E194" s="150" t="s">
        <v>1416</v>
      </c>
      <c r="F194" s="150" t="s">
        <v>1417</v>
      </c>
      <c r="J194" s="151">
        <f>BK194</f>
        <v>0</v>
      </c>
      <c r="L194" s="139"/>
      <c r="M194" s="143"/>
      <c r="N194" s="144"/>
      <c r="O194" s="144"/>
      <c r="P194" s="145">
        <f>SUM(P195:P224)</f>
        <v>20.792553999999999</v>
      </c>
      <c r="Q194" s="144"/>
      <c r="R194" s="145">
        <f>SUM(R195:R224)</f>
        <v>0.16886999999999999</v>
      </c>
      <c r="S194" s="144"/>
      <c r="T194" s="146">
        <f>SUM(T195:T224)</f>
        <v>0.14856</v>
      </c>
      <c r="AR194" s="140" t="s">
        <v>79</v>
      </c>
      <c r="AT194" s="147" t="s">
        <v>70</v>
      </c>
      <c r="AU194" s="147" t="s">
        <v>20</v>
      </c>
      <c r="AY194" s="140" t="s">
        <v>161</v>
      </c>
      <c r="BK194" s="148">
        <f>SUM(BK195:BK224)</f>
        <v>0</v>
      </c>
    </row>
    <row r="195" spans="2:65" s="1" customFormat="1" ht="22.5" customHeight="1" x14ac:dyDescent="0.3">
      <c r="B195" s="152"/>
      <c r="C195" s="153" t="s">
        <v>461</v>
      </c>
      <c r="D195" s="153" t="s">
        <v>163</v>
      </c>
      <c r="E195" s="154" t="s">
        <v>1418</v>
      </c>
      <c r="F195" s="155" t="s">
        <v>1419</v>
      </c>
      <c r="G195" s="156" t="s">
        <v>1420</v>
      </c>
      <c r="H195" s="157">
        <v>2</v>
      </c>
      <c r="I195" s="158"/>
      <c r="J195" s="158">
        <f>ROUND(I195*H195,2)</f>
        <v>0</v>
      </c>
      <c r="K195" s="155" t="s">
        <v>167</v>
      </c>
      <c r="L195" s="32"/>
      <c r="M195" s="159" t="s">
        <v>3</v>
      </c>
      <c r="N195" s="160" t="s">
        <v>42</v>
      </c>
      <c r="O195" s="161">
        <v>0.38300000000000001</v>
      </c>
      <c r="P195" s="161">
        <f>O195*H195</f>
        <v>0.76600000000000001</v>
      </c>
      <c r="Q195" s="161">
        <v>0</v>
      </c>
      <c r="R195" s="161">
        <f>Q195*H195</f>
        <v>0</v>
      </c>
      <c r="S195" s="161">
        <v>7.1499999999999994E-2</v>
      </c>
      <c r="T195" s="162">
        <f>S195*H195</f>
        <v>0.14299999999999999</v>
      </c>
      <c r="AR195" s="18" t="s">
        <v>254</v>
      </c>
      <c r="AT195" s="18" t="s">
        <v>163</v>
      </c>
      <c r="AU195" s="18" t="s">
        <v>79</v>
      </c>
      <c r="AY195" s="18" t="s">
        <v>161</v>
      </c>
      <c r="BE195" s="163">
        <f>IF(N195="základní",J195,0)</f>
        <v>0</v>
      </c>
      <c r="BF195" s="163">
        <f>IF(N195="snížená",J195,0)</f>
        <v>0</v>
      </c>
      <c r="BG195" s="163">
        <f>IF(N195="zákl. přenesená",J195,0)</f>
        <v>0</v>
      </c>
      <c r="BH195" s="163">
        <f>IF(N195="sníž. přenesená",J195,0)</f>
        <v>0</v>
      </c>
      <c r="BI195" s="163">
        <f>IF(N195="nulová",J195,0)</f>
        <v>0</v>
      </c>
      <c r="BJ195" s="18" t="s">
        <v>20</v>
      </c>
      <c r="BK195" s="163">
        <f>ROUND(I195*H195,2)</f>
        <v>0</v>
      </c>
      <c r="BL195" s="18" t="s">
        <v>254</v>
      </c>
      <c r="BM195" s="18" t="s">
        <v>1421</v>
      </c>
    </row>
    <row r="196" spans="2:65" s="13" customFormat="1" x14ac:dyDescent="0.3">
      <c r="B196" s="172"/>
      <c r="D196" s="173" t="s">
        <v>170</v>
      </c>
      <c r="E196" s="174" t="s">
        <v>3</v>
      </c>
      <c r="F196" s="175" t="s">
        <v>79</v>
      </c>
      <c r="H196" s="176">
        <v>2</v>
      </c>
      <c r="L196" s="172"/>
      <c r="M196" s="177"/>
      <c r="N196" s="178"/>
      <c r="O196" s="178"/>
      <c r="P196" s="178"/>
      <c r="Q196" s="178"/>
      <c r="R196" s="178"/>
      <c r="S196" s="178"/>
      <c r="T196" s="179"/>
      <c r="AT196" s="180" t="s">
        <v>170</v>
      </c>
      <c r="AU196" s="180" t="s">
        <v>79</v>
      </c>
      <c r="AV196" s="13" t="s">
        <v>79</v>
      </c>
      <c r="AW196" s="13" t="s">
        <v>35</v>
      </c>
      <c r="AX196" s="13" t="s">
        <v>20</v>
      </c>
      <c r="AY196" s="180" t="s">
        <v>161</v>
      </c>
    </row>
    <row r="197" spans="2:65" s="1" customFormat="1" ht="22.5" customHeight="1" x14ac:dyDescent="0.3">
      <c r="B197" s="152"/>
      <c r="C197" s="153" t="s">
        <v>470</v>
      </c>
      <c r="D197" s="153" t="s">
        <v>163</v>
      </c>
      <c r="E197" s="154" t="s">
        <v>1422</v>
      </c>
      <c r="F197" s="155" t="s">
        <v>1423</v>
      </c>
      <c r="G197" s="156" t="s">
        <v>1420</v>
      </c>
      <c r="H197" s="157">
        <v>2</v>
      </c>
      <c r="I197" s="158"/>
      <c r="J197" s="158">
        <f>ROUND(I197*H197,2)</f>
        <v>0</v>
      </c>
      <c r="K197" s="155" t="s">
        <v>167</v>
      </c>
      <c r="L197" s="32"/>
      <c r="M197" s="159" t="s">
        <v>3</v>
      </c>
      <c r="N197" s="160" t="s">
        <v>42</v>
      </c>
      <c r="O197" s="161">
        <v>0.217</v>
      </c>
      <c r="P197" s="161">
        <f>O197*H197</f>
        <v>0.434</v>
      </c>
      <c r="Q197" s="161">
        <v>0</v>
      </c>
      <c r="R197" s="161">
        <f>Q197*H197</f>
        <v>0</v>
      </c>
      <c r="S197" s="161">
        <v>1.56E-3</v>
      </c>
      <c r="T197" s="162">
        <f>S197*H197</f>
        <v>3.1199999999999999E-3</v>
      </c>
      <c r="AR197" s="18" t="s">
        <v>254</v>
      </c>
      <c r="AT197" s="18" t="s">
        <v>163</v>
      </c>
      <c r="AU197" s="18" t="s">
        <v>79</v>
      </c>
      <c r="AY197" s="18" t="s">
        <v>161</v>
      </c>
      <c r="BE197" s="163">
        <f>IF(N197="základní",J197,0)</f>
        <v>0</v>
      </c>
      <c r="BF197" s="163">
        <f>IF(N197="snížená",J197,0)</f>
        <v>0</v>
      </c>
      <c r="BG197" s="163">
        <f>IF(N197="zákl. přenesená",J197,0)</f>
        <v>0</v>
      </c>
      <c r="BH197" s="163">
        <f>IF(N197="sníž. přenesená",J197,0)</f>
        <v>0</v>
      </c>
      <c r="BI197" s="163">
        <f>IF(N197="nulová",J197,0)</f>
        <v>0</v>
      </c>
      <c r="BJ197" s="18" t="s">
        <v>20</v>
      </c>
      <c r="BK197" s="163">
        <f>ROUND(I197*H197,2)</f>
        <v>0</v>
      </c>
      <c r="BL197" s="18" t="s">
        <v>254</v>
      </c>
      <c r="BM197" s="18" t="s">
        <v>1424</v>
      </c>
    </row>
    <row r="198" spans="2:65" s="13" customFormat="1" x14ac:dyDescent="0.3">
      <c r="B198" s="172"/>
      <c r="D198" s="173" t="s">
        <v>170</v>
      </c>
      <c r="E198" s="174" t="s">
        <v>3</v>
      </c>
      <c r="F198" s="175" t="s">
        <v>79</v>
      </c>
      <c r="H198" s="176">
        <v>2</v>
      </c>
      <c r="L198" s="172"/>
      <c r="M198" s="177"/>
      <c r="N198" s="178"/>
      <c r="O198" s="178"/>
      <c r="P198" s="178"/>
      <c r="Q198" s="178"/>
      <c r="R198" s="178"/>
      <c r="S198" s="178"/>
      <c r="T198" s="179"/>
      <c r="AT198" s="180" t="s">
        <v>170</v>
      </c>
      <c r="AU198" s="180" t="s">
        <v>79</v>
      </c>
      <c r="AV198" s="13" t="s">
        <v>79</v>
      </c>
      <c r="AW198" s="13" t="s">
        <v>35</v>
      </c>
      <c r="AX198" s="13" t="s">
        <v>20</v>
      </c>
      <c r="AY198" s="180" t="s">
        <v>161</v>
      </c>
    </row>
    <row r="199" spans="2:65" s="1" customFormat="1" ht="22.5" customHeight="1" x14ac:dyDescent="0.3">
      <c r="B199" s="152"/>
      <c r="C199" s="153" t="s">
        <v>477</v>
      </c>
      <c r="D199" s="153" t="s">
        <v>163</v>
      </c>
      <c r="E199" s="154" t="s">
        <v>1425</v>
      </c>
      <c r="F199" s="155" t="s">
        <v>1426</v>
      </c>
      <c r="G199" s="156" t="s">
        <v>274</v>
      </c>
      <c r="H199" s="157">
        <v>2</v>
      </c>
      <c r="I199" s="158"/>
      <c r="J199" s="158">
        <f>ROUND(I199*H199,2)</f>
        <v>0</v>
      </c>
      <c r="K199" s="155" t="s">
        <v>167</v>
      </c>
      <c r="L199" s="32"/>
      <c r="M199" s="159" t="s">
        <v>3</v>
      </c>
      <c r="N199" s="160" t="s">
        <v>42</v>
      </c>
      <c r="O199" s="161">
        <v>4.8000000000000001E-2</v>
      </c>
      <c r="P199" s="161">
        <f>O199*H199</f>
        <v>9.6000000000000002E-2</v>
      </c>
      <c r="Q199" s="161">
        <v>0</v>
      </c>
      <c r="R199" s="161">
        <f>Q199*H199</f>
        <v>0</v>
      </c>
      <c r="S199" s="161">
        <v>1.2199999999999999E-3</v>
      </c>
      <c r="T199" s="162">
        <f>S199*H199</f>
        <v>2.4399999999999999E-3</v>
      </c>
      <c r="AR199" s="18" t="s">
        <v>254</v>
      </c>
      <c r="AT199" s="18" t="s">
        <v>163</v>
      </c>
      <c r="AU199" s="18" t="s">
        <v>79</v>
      </c>
      <c r="AY199" s="18" t="s">
        <v>161</v>
      </c>
      <c r="BE199" s="163">
        <f>IF(N199="základní",J199,0)</f>
        <v>0</v>
      </c>
      <c r="BF199" s="163">
        <f>IF(N199="snížená",J199,0)</f>
        <v>0</v>
      </c>
      <c r="BG199" s="163">
        <f>IF(N199="zákl. přenesená",J199,0)</f>
        <v>0</v>
      </c>
      <c r="BH199" s="163">
        <f>IF(N199="sníž. přenesená",J199,0)</f>
        <v>0</v>
      </c>
      <c r="BI199" s="163">
        <f>IF(N199="nulová",J199,0)</f>
        <v>0</v>
      </c>
      <c r="BJ199" s="18" t="s">
        <v>20</v>
      </c>
      <c r="BK199" s="163">
        <f>ROUND(I199*H199,2)</f>
        <v>0</v>
      </c>
      <c r="BL199" s="18" t="s">
        <v>254</v>
      </c>
      <c r="BM199" s="18" t="s">
        <v>1427</v>
      </c>
    </row>
    <row r="200" spans="2:65" s="13" customFormat="1" x14ac:dyDescent="0.3">
      <c r="B200" s="172"/>
      <c r="D200" s="173" t="s">
        <v>170</v>
      </c>
      <c r="E200" s="174" t="s">
        <v>3</v>
      </c>
      <c r="F200" s="175" t="s">
        <v>79</v>
      </c>
      <c r="H200" s="176">
        <v>2</v>
      </c>
      <c r="L200" s="172"/>
      <c r="M200" s="177"/>
      <c r="N200" s="178"/>
      <c r="O200" s="178"/>
      <c r="P200" s="178"/>
      <c r="Q200" s="178"/>
      <c r="R200" s="178"/>
      <c r="S200" s="178"/>
      <c r="T200" s="179"/>
      <c r="AT200" s="180" t="s">
        <v>170</v>
      </c>
      <c r="AU200" s="180" t="s">
        <v>79</v>
      </c>
      <c r="AV200" s="13" t="s">
        <v>79</v>
      </c>
      <c r="AW200" s="13" t="s">
        <v>35</v>
      </c>
      <c r="AX200" s="13" t="s">
        <v>20</v>
      </c>
      <c r="AY200" s="180" t="s">
        <v>161</v>
      </c>
    </row>
    <row r="201" spans="2:65" s="1" customFormat="1" ht="31.5" customHeight="1" x14ac:dyDescent="0.3">
      <c r="B201" s="152"/>
      <c r="C201" s="153" t="s">
        <v>485</v>
      </c>
      <c r="D201" s="153" t="s">
        <v>163</v>
      </c>
      <c r="E201" s="154" t="s">
        <v>1428</v>
      </c>
      <c r="F201" s="155" t="s">
        <v>1429</v>
      </c>
      <c r="G201" s="156" t="s">
        <v>209</v>
      </c>
      <c r="H201" s="157">
        <v>0.14899999999999999</v>
      </c>
      <c r="I201" s="158"/>
      <c r="J201" s="158">
        <f>ROUND(I201*H201,2)</f>
        <v>0</v>
      </c>
      <c r="K201" s="155" t="s">
        <v>167</v>
      </c>
      <c r="L201" s="32"/>
      <c r="M201" s="159" t="s">
        <v>3</v>
      </c>
      <c r="N201" s="160" t="s">
        <v>42</v>
      </c>
      <c r="O201" s="161">
        <v>3.169</v>
      </c>
      <c r="P201" s="161">
        <f>O201*H201</f>
        <v>0.47218099999999996</v>
      </c>
      <c r="Q201" s="161">
        <v>0</v>
      </c>
      <c r="R201" s="161">
        <f>Q201*H201</f>
        <v>0</v>
      </c>
      <c r="S201" s="161">
        <v>0</v>
      </c>
      <c r="T201" s="162">
        <f>S201*H201</f>
        <v>0</v>
      </c>
      <c r="AR201" s="18" t="s">
        <v>254</v>
      </c>
      <c r="AT201" s="18" t="s">
        <v>163</v>
      </c>
      <c r="AU201" s="18" t="s">
        <v>79</v>
      </c>
      <c r="AY201" s="18" t="s">
        <v>161</v>
      </c>
      <c r="BE201" s="163">
        <f>IF(N201="základní",J201,0)</f>
        <v>0</v>
      </c>
      <c r="BF201" s="163">
        <f>IF(N201="snížená",J201,0)</f>
        <v>0</v>
      </c>
      <c r="BG201" s="163">
        <f>IF(N201="zákl. přenesená",J201,0)</f>
        <v>0</v>
      </c>
      <c r="BH201" s="163">
        <f>IF(N201="sníž. přenesená",J201,0)</f>
        <v>0</v>
      </c>
      <c r="BI201" s="163">
        <f>IF(N201="nulová",J201,0)</f>
        <v>0</v>
      </c>
      <c r="BJ201" s="18" t="s">
        <v>20</v>
      </c>
      <c r="BK201" s="163">
        <f>ROUND(I201*H201,2)</f>
        <v>0</v>
      </c>
      <c r="BL201" s="18" t="s">
        <v>254</v>
      </c>
      <c r="BM201" s="18" t="s">
        <v>1430</v>
      </c>
    </row>
    <row r="202" spans="2:65" s="13" customFormat="1" x14ac:dyDescent="0.3">
      <c r="B202" s="172"/>
      <c r="D202" s="173" t="s">
        <v>170</v>
      </c>
      <c r="E202" s="174" t="s">
        <v>3</v>
      </c>
      <c r="F202" s="175" t="s">
        <v>1431</v>
      </c>
      <c r="H202" s="176">
        <v>0.14899999999999999</v>
      </c>
      <c r="L202" s="172"/>
      <c r="M202" s="177"/>
      <c r="N202" s="178"/>
      <c r="O202" s="178"/>
      <c r="P202" s="178"/>
      <c r="Q202" s="178"/>
      <c r="R202" s="178"/>
      <c r="S202" s="178"/>
      <c r="T202" s="179"/>
      <c r="AT202" s="180" t="s">
        <v>170</v>
      </c>
      <c r="AU202" s="180" t="s">
        <v>79</v>
      </c>
      <c r="AV202" s="13" t="s">
        <v>79</v>
      </c>
      <c r="AW202" s="13" t="s">
        <v>35</v>
      </c>
      <c r="AX202" s="13" t="s">
        <v>20</v>
      </c>
      <c r="AY202" s="180" t="s">
        <v>161</v>
      </c>
    </row>
    <row r="203" spans="2:65" s="1" customFormat="1" ht="31.5" customHeight="1" x14ac:dyDescent="0.3">
      <c r="B203" s="152"/>
      <c r="C203" s="153" t="s">
        <v>490</v>
      </c>
      <c r="D203" s="153" t="s">
        <v>163</v>
      </c>
      <c r="E203" s="154" t="s">
        <v>1432</v>
      </c>
      <c r="F203" s="155" t="s">
        <v>1433</v>
      </c>
      <c r="G203" s="156" t="s">
        <v>1420</v>
      </c>
      <c r="H203" s="157">
        <v>1</v>
      </c>
      <c r="I203" s="158"/>
      <c r="J203" s="158">
        <f>ROUND(I203*H203,2)</f>
        <v>0</v>
      </c>
      <c r="K203" s="155" t="s">
        <v>167</v>
      </c>
      <c r="L203" s="32"/>
      <c r="M203" s="159" t="s">
        <v>3</v>
      </c>
      <c r="N203" s="160" t="s">
        <v>42</v>
      </c>
      <c r="O203" s="161">
        <v>2.5550000000000002</v>
      </c>
      <c r="P203" s="161">
        <f>O203*H203</f>
        <v>2.5550000000000002</v>
      </c>
      <c r="Q203" s="161">
        <v>5.3699999999999998E-3</v>
      </c>
      <c r="R203" s="161">
        <f>Q203*H203</f>
        <v>5.3699999999999998E-3</v>
      </c>
      <c r="S203" s="161">
        <v>0</v>
      </c>
      <c r="T203" s="162">
        <f>S203*H203</f>
        <v>0</v>
      </c>
      <c r="AR203" s="18" t="s">
        <v>254</v>
      </c>
      <c r="AT203" s="18" t="s">
        <v>163</v>
      </c>
      <c r="AU203" s="18" t="s">
        <v>79</v>
      </c>
      <c r="AY203" s="18" t="s">
        <v>161</v>
      </c>
      <c r="BE203" s="163">
        <f>IF(N203="základní",J203,0)</f>
        <v>0</v>
      </c>
      <c r="BF203" s="163">
        <f>IF(N203="snížená",J203,0)</f>
        <v>0</v>
      </c>
      <c r="BG203" s="163">
        <f>IF(N203="zákl. přenesená",J203,0)</f>
        <v>0</v>
      </c>
      <c r="BH203" s="163">
        <f>IF(N203="sníž. přenesená",J203,0)</f>
        <v>0</v>
      </c>
      <c r="BI203" s="163">
        <f>IF(N203="nulová",J203,0)</f>
        <v>0</v>
      </c>
      <c r="BJ203" s="18" t="s">
        <v>20</v>
      </c>
      <c r="BK203" s="163">
        <f>ROUND(I203*H203,2)</f>
        <v>0</v>
      </c>
      <c r="BL203" s="18" t="s">
        <v>254</v>
      </c>
      <c r="BM203" s="18" t="s">
        <v>1434</v>
      </c>
    </row>
    <row r="204" spans="2:65" s="13" customFormat="1" x14ac:dyDescent="0.3">
      <c r="B204" s="172"/>
      <c r="D204" s="173" t="s">
        <v>170</v>
      </c>
      <c r="E204" s="174" t="s">
        <v>3</v>
      </c>
      <c r="F204" s="175" t="s">
        <v>20</v>
      </c>
      <c r="H204" s="176">
        <v>1</v>
      </c>
      <c r="L204" s="172"/>
      <c r="M204" s="177"/>
      <c r="N204" s="178"/>
      <c r="O204" s="178"/>
      <c r="P204" s="178"/>
      <c r="Q204" s="178"/>
      <c r="R204" s="178"/>
      <c r="S204" s="178"/>
      <c r="T204" s="179"/>
      <c r="AT204" s="180" t="s">
        <v>170</v>
      </c>
      <c r="AU204" s="180" t="s">
        <v>79</v>
      </c>
      <c r="AV204" s="13" t="s">
        <v>79</v>
      </c>
      <c r="AW204" s="13" t="s">
        <v>35</v>
      </c>
      <c r="AX204" s="13" t="s">
        <v>20</v>
      </c>
      <c r="AY204" s="180" t="s">
        <v>161</v>
      </c>
    </row>
    <row r="205" spans="2:65" s="1" customFormat="1" ht="31.5" customHeight="1" x14ac:dyDescent="0.3">
      <c r="B205" s="152"/>
      <c r="C205" s="153" t="s">
        <v>497</v>
      </c>
      <c r="D205" s="153" t="s">
        <v>163</v>
      </c>
      <c r="E205" s="154" t="s">
        <v>1435</v>
      </c>
      <c r="F205" s="155" t="s">
        <v>1436</v>
      </c>
      <c r="G205" s="156" t="s">
        <v>1420</v>
      </c>
      <c r="H205" s="157">
        <v>1</v>
      </c>
      <c r="I205" s="158"/>
      <c r="J205" s="158">
        <f>ROUND(I205*H205,2)</f>
        <v>0</v>
      </c>
      <c r="K205" s="155" t="s">
        <v>167</v>
      </c>
      <c r="L205" s="32"/>
      <c r="M205" s="159" t="s">
        <v>3</v>
      </c>
      <c r="N205" s="160" t="s">
        <v>42</v>
      </c>
      <c r="O205" s="161">
        <v>2.5470000000000002</v>
      </c>
      <c r="P205" s="161">
        <f>O205*H205</f>
        <v>2.5470000000000002</v>
      </c>
      <c r="Q205" s="161">
        <v>6.3250000000000001E-2</v>
      </c>
      <c r="R205" s="161">
        <f>Q205*H205</f>
        <v>6.3250000000000001E-2</v>
      </c>
      <c r="S205" s="161">
        <v>0</v>
      </c>
      <c r="T205" s="162">
        <f>S205*H205</f>
        <v>0</v>
      </c>
      <c r="AR205" s="18" t="s">
        <v>254</v>
      </c>
      <c r="AT205" s="18" t="s">
        <v>163</v>
      </c>
      <c r="AU205" s="18" t="s">
        <v>79</v>
      </c>
      <c r="AY205" s="18" t="s">
        <v>161</v>
      </c>
      <c r="BE205" s="163">
        <f>IF(N205="základní",J205,0)</f>
        <v>0</v>
      </c>
      <c r="BF205" s="163">
        <f>IF(N205="snížená",J205,0)</f>
        <v>0</v>
      </c>
      <c r="BG205" s="163">
        <f>IF(N205="zákl. přenesená",J205,0)</f>
        <v>0</v>
      </c>
      <c r="BH205" s="163">
        <f>IF(N205="sníž. přenesená",J205,0)</f>
        <v>0</v>
      </c>
      <c r="BI205" s="163">
        <f>IF(N205="nulová",J205,0)</f>
        <v>0</v>
      </c>
      <c r="BJ205" s="18" t="s">
        <v>20</v>
      </c>
      <c r="BK205" s="163">
        <f>ROUND(I205*H205,2)</f>
        <v>0</v>
      </c>
      <c r="BL205" s="18" t="s">
        <v>254</v>
      </c>
      <c r="BM205" s="18" t="s">
        <v>1437</v>
      </c>
    </row>
    <row r="206" spans="2:65" s="13" customFormat="1" x14ac:dyDescent="0.3">
      <c r="B206" s="172"/>
      <c r="D206" s="173" t="s">
        <v>170</v>
      </c>
      <c r="E206" s="174" t="s">
        <v>3</v>
      </c>
      <c r="F206" s="175" t="s">
        <v>20</v>
      </c>
      <c r="H206" s="176">
        <v>1</v>
      </c>
      <c r="L206" s="172"/>
      <c r="M206" s="177"/>
      <c r="N206" s="178"/>
      <c r="O206" s="178"/>
      <c r="P206" s="178"/>
      <c r="Q206" s="178"/>
      <c r="R206" s="178"/>
      <c r="S206" s="178"/>
      <c r="T206" s="179"/>
      <c r="AT206" s="180" t="s">
        <v>170</v>
      </c>
      <c r="AU206" s="180" t="s">
        <v>79</v>
      </c>
      <c r="AV206" s="13" t="s">
        <v>79</v>
      </c>
      <c r="AW206" s="13" t="s">
        <v>35</v>
      </c>
      <c r="AX206" s="13" t="s">
        <v>20</v>
      </c>
      <c r="AY206" s="180" t="s">
        <v>161</v>
      </c>
    </row>
    <row r="207" spans="2:65" s="1" customFormat="1" ht="31.5" customHeight="1" x14ac:dyDescent="0.3">
      <c r="B207" s="152"/>
      <c r="C207" s="153" t="s">
        <v>501</v>
      </c>
      <c r="D207" s="153" t="s">
        <v>163</v>
      </c>
      <c r="E207" s="154" t="s">
        <v>1438</v>
      </c>
      <c r="F207" s="155" t="s">
        <v>1439</v>
      </c>
      <c r="G207" s="156" t="s">
        <v>1420</v>
      </c>
      <c r="H207" s="157">
        <v>1</v>
      </c>
      <c r="I207" s="158"/>
      <c r="J207" s="158">
        <f>ROUND(I207*H207,2)</f>
        <v>0</v>
      </c>
      <c r="K207" s="155" t="s">
        <v>167</v>
      </c>
      <c r="L207" s="32"/>
      <c r="M207" s="159" t="s">
        <v>3</v>
      </c>
      <c r="N207" s="160" t="s">
        <v>42</v>
      </c>
      <c r="O207" s="161">
        <v>2.6989999999999998</v>
      </c>
      <c r="P207" s="161">
        <f>O207*H207</f>
        <v>2.6989999999999998</v>
      </c>
      <c r="Q207" s="161">
        <v>5.7600000000000004E-3</v>
      </c>
      <c r="R207" s="161">
        <f>Q207*H207</f>
        <v>5.7600000000000004E-3</v>
      </c>
      <c r="S207" s="161">
        <v>0</v>
      </c>
      <c r="T207" s="162">
        <f>S207*H207</f>
        <v>0</v>
      </c>
      <c r="AR207" s="18" t="s">
        <v>254</v>
      </c>
      <c r="AT207" s="18" t="s">
        <v>163</v>
      </c>
      <c r="AU207" s="18" t="s">
        <v>79</v>
      </c>
      <c r="AY207" s="18" t="s">
        <v>161</v>
      </c>
      <c r="BE207" s="163">
        <f>IF(N207="základní",J207,0)</f>
        <v>0</v>
      </c>
      <c r="BF207" s="163">
        <f>IF(N207="snížená",J207,0)</f>
        <v>0</v>
      </c>
      <c r="BG207" s="163">
        <f>IF(N207="zákl. přenesená",J207,0)</f>
        <v>0</v>
      </c>
      <c r="BH207" s="163">
        <f>IF(N207="sníž. přenesená",J207,0)</f>
        <v>0</v>
      </c>
      <c r="BI207" s="163">
        <f>IF(N207="nulová",J207,0)</f>
        <v>0</v>
      </c>
      <c r="BJ207" s="18" t="s">
        <v>20</v>
      </c>
      <c r="BK207" s="163">
        <f>ROUND(I207*H207,2)</f>
        <v>0</v>
      </c>
      <c r="BL207" s="18" t="s">
        <v>254</v>
      </c>
      <c r="BM207" s="18" t="s">
        <v>1440</v>
      </c>
    </row>
    <row r="208" spans="2:65" s="13" customFormat="1" x14ac:dyDescent="0.3">
      <c r="B208" s="172"/>
      <c r="D208" s="173" t="s">
        <v>170</v>
      </c>
      <c r="E208" s="174" t="s">
        <v>3</v>
      </c>
      <c r="F208" s="175" t="s">
        <v>20</v>
      </c>
      <c r="H208" s="176">
        <v>1</v>
      </c>
      <c r="L208" s="172"/>
      <c r="M208" s="177"/>
      <c r="N208" s="178"/>
      <c r="O208" s="178"/>
      <c r="P208" s="178"/>
      <c r="Q208" s="178"/>
      <c r="R208" s="178"/>
      <c r="S208" s="178"/>
      <c r="T208" s="179"/>
      <c r="AT208" s="180" t="s">
        <v>170</v>
      </c>
      <c r="AU208" s="180" t="s">
        <v>79</v>
      </c>
      <c r="AV208" s="13" t="s">
        <v>79</v>
      </c>
      <c r="AW208" s="13" t="s">
        <v>35</v>
      </c>
      <c r="AX208" s="13" t="s">
        <v>20</v>
      </c>
      <c r="AY208" s="180" t="s">
        <v>161</v>
      </c>
    </row>
    <row r="209" spans="2:65" s="1" customFormat="1" ht="31.5" customHeight="1" x14ac:dyDescent="0.3">
      <c r="B209" s="152"/>
      <c r="C209" s="153" t="s">
        <v>505</v>
      </c>
      <c r="D209" s="153" t="s">
        <v>163</v>
      </c>
      <c r="E209" s="154" t="s">
        <v>1441</v>
      </c>
      <c r="F209" s="155" t="s">
        <v>1442</v>
      </c>
      <c r="G209" s="156" t="s">
        <v>1420</v>
      </c>
      <c r="H209" s="157">
        <v>1</v>
      </c>
      <c r="I209" s="158"/>
      <c r="J209" s="158">
        <f>ROUND(I209*H209,2)</f>
        <v>0</v>
      </c>
      <c r="K209" s="155" t="s">
        <v>167</v>
      </c>
      <c r="L209" s="32"/>
      <c r="M209" s="159" t="s">
        <v>3</v>
      </c>
      <c r="N209" s="160" t="s">
        <v>42</v>
      </c>
      <c r="O209" s="161">
        <v>2.7250000000000001</v>
      </c>
      <c r="P209" s="161">
        <f>O209*H209</f>
        <v>2.7250000000000001</v>
      </c>
      <c r="Q209" s="161">
        <v>8.3250000000000005E-2</v>
      </c>
      <c r="R209" s="161">
        <f>Q209*H209</f>
        <v>8.3250000000000005E-2</v>
      </c>
      <c r="S209" s="161">
        <v>0</v>
      </c>
      <c r="T209" s="162">
        <f>S209*H209</f>
        <v>0</v>
      </c>
      <c r="AR209" s="18" t="s">
        <v>254</v>
      </c>
      <c r="AT209" s="18" t="s">
        <v>163</v>
      </c>
      <c r="AU209" s="18" t="s">
        <v>79</v>
      </c>
      <c r="AY209" s="18" t="s">
        <v>161</v>
      </c>
      <c r="BE209" s="163">
        <f>IF(N209="základní",J209,0)</f>
        <v>0</v>
      </c>
      <c r="BF209" s="163">
        <f>IF(N209="snížená",J209,0)</f>
        <v>0</v>
      </c>
      <c r="BG209" s="163">
        <f>IF(N209="zákl. přenesená",J209,0)</f>
        <v>0</v>
      </c>
      <c r="BH209" s="163">
        <f>IF(N209="sníž. přenesená",J209,0)</f>
        <v>0</v>
      </c>
      <c r="BI209" s="163">
        <f>IF(N209="nulová",J209,0)</f>
        <v>0</v>
      </c>
      <c r="BJ209" s="18" t="s">
        <v>20</v>
      </c>
      <c r="BK209" s="163">
        <f>ROUND(I209*H209,2)</f>
        <v>0</v>
      </c>
      <c r="BL209" s="18" t="s">
        <v>254</v>
      </c>
      <c r="BM209" s="18" t="s">
        <v>1443</v>
      </c>
    </row>
    <row r="210" spans="2:65" s="13" customFormat="1" x14ac:dyDescent="0.3">
      <c r="B210" s="172"/>
      <c r="D210" s="173" t="s">
        <v>170</v>
      </c>
      <c r="E210" s="174" t="s">
        <v>3</v>
      </c>
      <c r="F210" s="175" t="s">
        <v>20</v>
      </c>
      <c r="H210" s="176">
        <v>1</v>
      </c>
      <c r="L210" s="172"/>
      <c r="M210" s="177"/>
      <c r="N210" s="178"/>
      <c r="O210" s="178"/>
      <c r="P210" s="178"/>
      <c r="Q210" s="178"/>
      <c r="R210" s="178"/>
      <c r="S210" s="178"/>
      <c r="T210" s="179"/>
      <c r="AT210" s="180" t="s">
        <v>170</v>
      </c>
      <c r="AU210" s="180" t="s">
        <v>79</v>
      </c>
      <c r="AV210" s="13" t="s">
        <v>79</v>
      </c>
      <c r="AW210" s="13" t="s">
        <v>35</v>
      </c>
      <c r="AX210" s="13" t="s">
        <v>20</v>
      </c>
      <c r="AY210" s="180" t="s">
        <v>161</v>
      </c>
    </row>
    <row r="211" spans="2:65" s="1" customFormat="1" ht="22.5" customHeight="1" x14ac:dyDescent="0.3">
      <c r="B211" s="152"/>
      <c r="C211" s="153" t="s">
        <v>510</v>
      </c>
      <c r="D211" s="153" t="s">
        <v>163</v>
      </c>
      <c r="E211" s="154" t="s">
        <v>1444</v>
      </c>
      <c r="F211" s="155" t="s">
        <v>1445</v>
      </c>
      <c r="G211" s="156" t="s">
        <v>1420</v>
      </c>
      <c r="H211" s="157">
        <v>14</v>
      </c>
      <c r="I211" s="158"/>
      <c r="J211" s="158">
        <f>ROUND(I211*H211,2)</f>
        <v>0</v>
      </c>
      <c r="K211" s="155" t="s">
        <v>167</v>
      </c>
      <c r="L211" s="32"/>
      <c r="M211" s="159" t="s">
        <v>3</v>
      </c>
      <c r="N211" s="160" t="s">
        <v>42</v>
      </c>
      <c r="O211" s="161">
        <v>0.22700000000000001</v>
      </c>
      <c r="P211" s="161">
        <f>O211*H211</f>
        <v>3.1779999999999999</v>
      </c>
      <c r="Q211" s="161">
        <v>9.0000000000000006E-5</v>
      </c>
      <c r="R211" s="161">
        <f>Q211*H211</f>
        <v>1.2600000000000001E-3</v>
      </c>
      <c r="S211" s="161">
        <v>0</v>
      </c>
      <c r="T211" s="162">
        <f>S211*H211</f>
        <v>0</v>
      </c>
      <c r="AR211" s="18" t="s">
        <v>254</v>
      </c>
      <c r="AT211" s="18" t="s">
        <v>163</v>
      </c>
      <c r="AU211" s="18" t="s">
        <v>79</v>
      </c>
      <c r="AY211" s="18" t="s">
        <v>161</v>
      </c>
      <c r="BE211" s="163">
        <f>IF(N211="základní",J211,0)</f>
        <v>0</v>
      </c>
      <c r="BF211" s="163">
        <f>IF(N211="snížená",J211,0)</f>
        <v>0</v>
      </c>
      <c r="BG211" s="163">
        <f>IF(N211="zákl. přenesená",J211,0)</f>
        <v>0</v>
      </c>
      <c r="BH211" s="163">
        <f>IF(N211="sníž. přenesená",J211,0)</f>
        <v>0</v>
      </c>
      <c r="BI211" s="163">
        <f>IF(N211="nulová",J211,0)</f>
        <v>0</v>
      </c>
      <c r="BJ211" s="18" t="s">
        <v>20</v>
      </c>
      <c r="BK211" s="163">
        <f>ROUND(I211*H211,2)</f>
        <v>0</v>
      </c>
      <c r="BL211" s="18" t="s">
        <v>254</v>
      </c>
      <c r="BM211" s="18" t="s">
        <v>1446</v>
      </c>
    </row>
    <row r="212" spans="2:65" s="13" customFormat="1" x14ac:dyDescent="0.3">
      <c r="B212" s="172"/>
      <c r="D212" s="173" t="s">
        <v>170</v>
      </c>
      <c r="E212" s="174" t="s">
        <v>3</v>
      </c>
      <c r="F212" s="175" t="s">
        <v>244</v>
      </c>
      <c r="H212" s="176">
        <v>14</v>
      </c>
      <c r="L212" s="172"/>
      <c r="M212" s="177"/>
      <c r="N212" s="178"/>
      <c r="O212" s="178"/>
      <c r="P212" s="178"/>
      <c r="Q212" s="178"/>
      <c r="R212" s="178"/>
      <c r="S212" s="178"/>
      <c r="T212" s="179"/>
      <c r="AT212" s="180" t="s">
        <v>170</v>
      </c>
      <c r="AU212" s="180" t="s">
        <v>79</v>
      </c>
      <c r="AV212" s="13" t="s">
        <v>79</v>
      </c>
      <c r="AW212" s="13" t="s">
        <v>35</v>
      </c>
      <c r="AX212" s="13" t="s">
        <v>20</v>
      </c>
      <c r="AY212" s="180" t="s">
        <v>161</v>
      </c>
    </row>
    <row r="213" spans="2:65" s="1" customFormat="1" ht="22.5" customHeight="1" x14ac:dyDescent="0.3">
      <c r="B213" s="152"/>
      <c r="C213" s="153" t="s">
        <v>338</v>
      </c>
      <c r="D213" s="153" t="s">
        <v>163</v>
      </c>
      <c r="E213" s="154" t="s">
        <v>1447</v>
      </c>
      <c r="F213" s="155" t="s">
        <v>1448</v>
      </c>
      <c r="G213" s="156" t="s">
        <v>1420</v>
      </c>
      <c r="H213" s="157">
        <v>14</v>
      </c>
      <c r="I213" s="158"/>
      <c r="J213" s="158">
        <f>ROUND(I213*H213,2)</f>
        <v>0</v>
      </c>
      <c r="K213" s="155" t="s">
        <v>167</v>
      </c>
      <c r="L213" s="32"/>
      <c r="M213" s="159" t="s">
        <v>3</v>
      </c>
      <c r="N213" s="160" t="s">
        <v>42</v>
      </c>
      <c r="O213" s="161">
        <v>0.22700000000000001</v>
      </c>
      <c r="P213" s="161">
        <f>O213*H213</f>
        <v>3.1779999999999999</v>
      </c>
      <c r="Q213" s="161">
        <v>2.9999999999999997E-4</v>
      </c>
      <c r="R213" s="161">
        <f>Q213*H213</f>
        <v>4.1999999999999997E-3</v>
      </c>
      <c r="S213" s="161">
        <v>0</v>
      </c>
      <c r="T213" s="162">
        <f>S213*H213</f>
        <v>0</v>
      </c>
      <c r="AR213" s="18" t="s">
        <v>254</v>
      </c>
      <c r="AT213" s="18" t="s">
        <v>163</v>
      </c>
      <c r="AU213" s="18" t="s">
        <v>79</v>
      </c>
      <c r="AY213" s="18" t="s">
        <v>161</v>
      </c>
      <c r="BE213" s="163">
        <f>IF(N213="základní",J213,0)</f>
        <v>0</v>
      </c>
      <c r="BF213" s="163">
        <f>IF(N213="snížená",J213,0)</f>
        <v>0</v>
      </c>
      <c r="BG213" s="163">
        <f>IF(N213="zákl. přenesená",J213,0)</f>
        <v>0</v>
      </c>
      <c r="BH213" s="163">
        <f>IF(N213="sníž. přenesená",J213,0)</f>
        <v>0</v>
      </c>
      <c r="BI213" s="163">
        <f>IF(N213="nulová",J213,0)</f>
        <v>0</v>
      </c>
      <c r="BJ213" s="18" t="s">
        <v>20</v>
      </c>
      <c r="BK213" s="163">
        <f>ROUND(I213*H213,2)</f>
        <v>0</v>
      </c>
      <c r="BL213" s="18" t="s">
        <v>254</v>
      </c>
      <c r="BM213" s="18" t="s">
        <v>1449</v>
      </c>
    </row>
    <row r="214" spans="2:65" s="13" customFormat="1" x14ac:dyDescent="0.3">
      <c r="B214" s="172"/>
      <c r="D214" s="173" t="s">
        <v>170</v>
      </c>
      <c r="E214" s="174" t="s">
        <v>3</v>
      </c>
      <c r="F214" s="175" t="s">
        <v>244</v>
      </c>
      <c r="H214" s="176">
        <v>14</v>
      </c>
      <c r="L214" s="172"/>
      <c r="M214" s="177"/>
      <c r="N214" s="178"/>
      <c r="O214" s="178"/>
      <c r="P214" s="178"/>
      <c r="Q214" s="178"/>
      <c r="R214" s="178"/>
      <c r="S214" s="178"/>
      <c r="T214" s="179"/>
      <c r="AT214" s="180" t="s">
        <v>170</v>
      </c>
      <c r="AU214" s="180" t="s">
        <v>79</v>
      </c>
      <c r="AV214" s="13" t="s">
        <v>79</v>
      </c>
      <c r="AW214" s="13" t="s">
        <v>35</v>
      </c>
      <c r="AX214" s="13" t="s">
        <v>20</v>
      </c>
      <c r="AY214" s="180" t="s">
        <v>161</v>
      </c>
    </row>
    <row r="215" spans="2:65" s="1" customFormat="1" ht="22.5" customHeight="1" x14ac:dyDescent="0.3">
      <c r="B215" s="152"/>
      <c r="C215" s="153" t="s">
        <v>381</v>
      </c>
      <c r="D215" s="153" t="s">
        <v>163</v>
      </c>
      <c r="E215" s="154" t="s">
        <v>1450</v>
      </c>
      <c r="F215" s="155" t="s">
        <v>1451</v>
      </c>
      <c r="G215" s="156" t="s">
        <v>1420</v>
      </c>
      <c r="H215" s="157">
        <v>3</v>
      </c>
      <c r="I215" s="158"/>
      <c r="J215" s="158">
        <f>ROUND(I215*H215,2)</f>
        <v>0</v>
      </c>
      <c r="K215" s="155" t="s">
        <v>167</v>
      </c>
      <c r="L215" s="32"/>
      <c r="M215" s="159" t="s">
        <v>3</v>
      </c>
      <c r="N215" s="160" t="s">
        <v>42</v>
      </c>
      <c r="O215" s="161">
        <v>0.248</v>
      </c>
      <c r="P215" s="161">
        <f>O215*H215</f>
        <v>0.74399999999999999</v>
      </c>
      <c r="Q215" s="161">
        <v>1.2999999999999999E-4</v>
      </c>
      <c r="R215" s="161">
        <f>Q215*H215</f>
        <v>3.8999999999999994E-4</v>
      </c>
      <c r="S215" s="161">
        <v>0</v>
      </c>
      <c r="T215" s="162">
        <f>S215*H215</f>
        <v>0</v>
      </c>
      <c r="AR215" s="18" t="s">
        <v>254</v>
      </c>
      <c r="AT215" s="18" t="s">
        <v>163</v>
      </c>
      <c r="AU215" s="18" t="s">
        <v>79</v>
      </c>
      <c r="AY215" s="18" t="s">
        <v>161</v>
      </c>
      <c r="BE215" s="163">
        <f>IF(N215="základní",J215,0)</f>
        <v>0</v>
      </c>
      <c r="BF215" s="163">
        <f>IF(N215="snížená",J215,0)</f>
        <v>0</v>
      </c>
      <c r="BG215" s="163">
        <f>IF(N215="zákl. přenesená",J215,0)</f>
        <v>0</v>
      </c>
      <c r="BH215" s="163">
        <f>IF(N215="sníž. přenesená",J215,0)</f>
        <v>0</v>
      </c>
      <c r="BI215" s="163">
        <f>IF(N215="nulová",J215,0)</f>
        <v>0</v>
      </c>
      <c r="BJ215" s="18" t="s">
        <v>20</v>
      </c>
      <c r="BK215" s="163">
        <f>ROUND(I215*H215,2)</f>
        <v>0</v>
      </c>
      <c r="BL215" s="18" t="s">
        <v>254</v>
      </c>
      <c r="BM215" s="18" t="s">
        <v>1452</v>
      </c>
    </row>
    <row r="216" spans="2:65" s="13" customFormat="1" x14ac:dyDescent="0.3">
      <c r="B216" s="172"/>
      <c r="D216" s="173" t="s">
        <v>170</v>
      </c>
      <c r="E216" s="174" t="s">
        <v>3</v>
      </c>
      <c r="F216" s="175" t="s">
        <v>181</v>
      </c>
      <c r="H216" s="176">
        <v>3</v>
      </c>
      <c r="L216" s="172"/>
      <c r="M216" s="177"/>
      <c r="N216" s="178"/>
      <c r="O216" s="178"/>
      <c r="P216" s="178"/>
      <c r="Q216" s="178"/>
      <c r="R216" s="178"/>
      <c r="S216" s="178"/>
      <c r="T216" s="179"/>
      <c r="AT216" s="180" t="s">
        <v>170</v>
      </c>
      <c r="AU216" s="180" t="s">
        <v>79</v>
      </c>
      <c r="AV216" s="13" t="s">
        <v>79</v>
      </c>
      <c r="AW216" s="13" t="s">
        <v>35</v>
      </c>
      <c r="AX216" s="13" t="s">
        <v>20</v>
      </c>
      <c r="AY216" s="180" t="s">
        <v>161</v>
      </c>
    </row>
    <row r="217" spans="2:65" s="1" customFormat="1" ht="22.5" customHeight="1" x14ac:dyDescent="0.3">
      <c r="B217" s="152"/>
      <c r="C217" s="153" t="s">
        <v>397</v>
      </c>
      <c r="D217" s="153" t="s">
        <v>163</v>
      </c>
      <c r="E217" s="154" t="s">
        <v>1453</v>
      </c>
      <c r="F217" s="155" t="s">
        <v>1454</v>
      </c>
      <c r="G217" s="156" t="s">
        <v>274</v>
      </c>
      <c r="H217" s="157">
        <v>3</v>
      </c>
      <c r="I217" s="158"/>
      <c r="J217" s="158">
        <f>ROUND(I217*H217,2)</f>
        <v>0</v>
      </c>
      <c r="K217" s="155" t="s">
        <v>167</v>
      </c>
      <c r="L217" s="32"/>
      <c r="M217" s="159" t="s">
        <v>3</v>
      </c>
      <c r="N217" s="160" t="s">
        <v>42</v>
      </c>
      <c r="O217" s="161">
        <v>0.17599999999999999</v>
      </c>
      <c r="P217" s="161">
        <f>O217*H217</f>
        <v>0.52800000000000002</v>
      </c>
      <c r="Q217" s="161">
        <v>1.09E-3</v>
      </c>
      <c r="R217" s="161">
        <f>Q217*H217</f>
        <v>3.2700000000000003E-3</v>
      </c>
      <c r="S217" s="161">
        <v>0</v>
      </c>
      <c r="T217" s="162">
        <f>S217*H217</f>
        <v>0</v>
      </c>
      <c r="AR217" s="18" t="s">
        <v>254</v>
      </c>
      <c r="AT217" s="18" t="s">
        <v>163</v>
      </c>
      <c r="AU217" s="18" t="s">
        <v>79</v>
      </c>
      <c r="AY217" s="18" t="s">
        <v>161</v>
      </c>
      <c r="BE217" s="163">
        <f>IF(N217="základní",J217,0)</f>
        <v>0</v>
      </c>
      <c r="BF217" s="163">
        <f>IF(N217="snížená",J217,0)</f>
        <v>0</v>
      </c>
      <c r="BG217" s="163">
        <f>IF(N217="zákl. přenesená",J217,0)</f>
        <v>0</v>
      </c>
      <c r="BH217" s="163">
        <f>IF(N217="sníž. přenesená",J217,0)</f>
        <v>0</v>
      </c>
      <c r="BI217" s="163">
        <f>IF(N217="nulová",J217,0)</f>
        <v>0</v>
      </c>
      <c r="BJ217" s="18" t="s">
        <v>20</v>
      </c>
      <c r="BK217" s="163">
        <f>ROUND(I217*H217,2)</f>
        <v>0</v>
      </c>
      <c r="BL217" s="18" t="s">
        <v>254</v>
      </c>
      <c r="BM217" s="18" t="s">
        <v>1455</v>
      </c>
    </row>
    <row r="218" spans="2:65" s="13" customFormat="1" x14ac:dyDescent="0.3">
      <c r="B218" s="172"/>
      <c r="D218" s="173" t="s">
        <v>170</v>
      </c>
      <c r="E218" s="174" t="s">
        <v>3</v>
      </c>
      <c r="F218" s="175" t="s">
        <v>181</v>
      </c>
      <c r="H218" s="176">
        <v>3</v>
      </c>
      <c r="L218" s="172"/>
      <c r="M218" s="177"/>
      <c r="N218" s="178"/>
      <c r="O218" s="178"/>
      <c r="P218" s="178"/>
      <c r="Q218" s="178"/>
      <c r="R218" s="178"/>
      <c r="S218" s="178"/>
      <c r="T218" s="179"/>
      <c r="AT218" s="180" t="s">
        <v>170</v>
      </c>
      <c r="AU218" s="180" t="s">
        <v>79</v>
      </c>
      <c r="AV218" s="13" t="s">
        <v>79</v>
      </c>
      <c r="AW218" s="13" t="s">
        <v>35</v>
      </c>
      <c r="AX218" s="13" t="s">
        <v>20</v>
      </c>
      <c r="AY218" s="180" t="s">
        <v>161</v>
      </c>
    </row>
    <row r="219" spans="2:65" s="1" customFormat="1" ht="22.5" customHeight="1" x14ac:dyDescent="0.3">
      <c r="B219" s="152"/>
      <c r="C219" s="153" t="s">
        <v>534</v>
      </c>
      <c r="D219" s="153" t="s">
        <v>163</v>
      </c>
      <c r="E219" s="154" t="s">
        <v>1456</v>
      </c>
      <c r="F219" s="155" t="s">
        <v>1457</v>
      </c>
      <c r="G219" s="156" t="s">
        <v>274</v>
      </c>
      <c r="H219" s="157">
        <v>1</v>
      </c>
      <c r="I219" s="158"/>
      <c r="J219" s="158">
        <f>ROUND(I219*H219,2)</f>
        <v>0</v>
      </c>
      <c r="K219" s="155" t="s">
        <v>167</v>
      </c>
      <c r="L219" s="32"/>
      <c r="M219" s="159" t="s">
        <v>3</v>
      </c>
      <c r="N219" s="160" t="s">
        <v>42</v>
      </c>
      <c r="O219" s="161">
        <v>0.41399999999999998</v>
      </c>
      <c r="P219" s="161">
        <f>O219*H219</f>
        <v>0.41399999999999998</v>
      </c>
      <c r="Q219" s="161">
        <v>1.6000000000000001E-4</v>
      </c>
      <c r="R219" s="161">
        <f>Q219*H219</f>
        <v>1.6000000000000001E-4</v>
      </c>
      <c r="S219" s="161">
        <v>0</v>
      </c>
      <c r="T219" s="162">
        <f>S219*H219</f>
        <v>0</v>
      </c>
      <c r="AR219" s="18" t="s">
        <v>254</v>
      </c>
      <c r="AT219" s="18" t="s">
        <v>163</v>
      </c>
      <c r="AU219" s="18" t="s">
        <v>79</v>
      </c>
      <c r="AY219" s="18" t="s">
        <v>161</v>
      </c>
      <c r="BE219" s="163">
        <f>IF(N219="základní",J219,0)</f>
        <v>0</v>
      </c>
      <c r="BF219" s="163">
        <f>IF(N219="snížená",J219,0)</f>
        <v>0</v>
      </c>
      <c r="BG219" s="163">
        <f>IF(N219="zákl. přenesená",J219,0)</f>
        <v>0</v>
      </c>
      <c r="BH219" s="163">
        <f>IF(N219="sníž. přenesená",J219,0)</f>
        <v>0</v>
      </c>
      <c r="BI219" s="163">
        <f>IF(N219="nulová",J219,0)</f>
        <v>0</v>
      </c>
      <c r="BJ219" s="18" t="s">
        <v>20</v>
      </c>
      <c r="BK219" s="163">
        <f>ROUND(I219*H219,2)</f>
        <v>0</v>
      </c>
      <c r="BL219" s="18" t="s">
        <v>254</v>
      </c>
      <c r="BM219" s="18" t="s">
        <v>1458</v>
      </c>
    </row>
    <row r="220" spans="2:65" s="13" customFormat="1" x14ac:dyDescent="0.3">
      <c r="B220" s="172"/>
      <c r="D220" s="173" t="s">
        <v>170</v>
      </c>
      <c r="E220" s="174" t="s">
        <v>3</v>
      </c>
      <c r="F220" s="175" t="s">
        <v>20</v>
      </c>
      <c r="H220" s="176">
        <v>1</v>
      </c>
      <c r="L220" s="172"/>
      <c r="M220" s="177"/>
      <c r="N220" s="178"/>
      <c r="O220" s="178"/>
      <c r="P220" s="178"/>
      <c r="Q220" s="178"/>
      <c r="R220" s="178"/>
      <c r="S220" s="178"/>
      <c r="T220" s="179"/>
      <c r="AT220" s="180" t="s">
        <v>170</v>
      </c>
      <c r="AU220" s="180" t="s">
        <v>79</v>
      </c>
      <c r="AV220" s="13" t="s">
        <v>79</v>
      </c>
      <c r="AW220" s="13" t="s">
        <v>35</v>
      </c>
      <c r="AX220" s="13" t="s">
        <v>20</v>
      </c>
      <c r="AY220" s="180" t="s">
        <v>161</v>
      </c>
    </row>
    <row r="221" spans="2:65" s="1" customFormat="1" ht="22.5" customHeight="1" x14ac:dyDescent="0.3">
      <c r="B221" s="152"/>
      <c r="C221" s="153" t="s">
        <v>538</v>
      </c>
      <c r="D221" s="153" t="s">
        <v>163</v>
      </c>
      <c r="E221" s="154" t="s">
        <v>1459</v>
      </c>
      <c r="F221" s="155" t="s">
        <v>1460</v>
      </c>
      <c r="G221" s="156" t="s">
        <v>1420</v>
      </c>
      <c r="H221" s="157">
        <v>1</v>
      </c>
      <c r="I221" s="158"/>
      <c r="J221" s="158">
        <f>ROUND(I221*H221,2)</f>
        <v>0</v>
      </c>
      <c r="K221" s="155" t="s">
        <v>167</v>
      </c>
      <c r="L221" s="32"/>
      <c r="M221" s="159" t="s">
        <v>3</v>
      </c>
      <c r="N221" s="160" t="s">
        <v>42</v>
      </c>
      <c r="O221" s="161">
        <v>0.2</v>
      </c>
      <c r="P221" s="161">
        <f>O221*H221</f>
        <v>0.2</v>
      </c>
      <c r="Q221" s="161">
        <v>1.9599999999999999E-3</v>
      </c>
      <c r="R221" s="161">
        <f>Q221*H221</f>
        <v>1.9599999999999999E-3</v>
      </c>
      <c r="S221" s="161">
        <v>0</v>
      </c>
      <c r="T221" s="162">
        <f>S221*H221</f>
        <v>0</v>
      </c>
      <c r="AR221" s="18" t="s">
        <v>254</v>
      </c>
      <c r="AT221" s="18" t="s">
        <v>163</v>
      </c>
      <c r="AU221" s="18" t="s">
        <v>79</v>
      </c>
      <c r="AY221" s="18" t="s">
        <v>161</v>
      </c>
      <c r="BE221" s="163">
        <f>IF(N221="základní",J221,0)</f>
        <v>0</v>
      </c>
      <c r="BF221" s="163">
        <f>IF(N221="snížená",J221,0)</f>
        <v>0</v>
      </c>
      <c r="BG221" s="163">
        <f>IF(N221="zákl. přenesená",J221,0)</f>
        <v>0</v>
      </c>
      <c r="BH221" s="163">
        <f>IF(N221="sníž. přenesená",J221,0)</f>
        <v>0</v>
      </c>
      <c r="BI221" s="163">
        <f>IF(N221="nulová",J221,0)</f>
        <v>0</v>
      </c>
      <c r="BJ221" s="18" t="s">
        <v>20</v>
      </c>
      <c r="BK221" s="163">
        <f>ROUND(I221*H221,2)</f>
        <v>0</v>
      </c>
      <c r="BL221" s="18" t="s">
        <v>254</v>
      </c>
      <c r="BM221" s="18" t="s">
        <v>1461</v>
      </c>
    </row>
    <row r="222" spans="2:65" s="13" customFormat="1" x14ac:dyDescent="0.3">
      <c r="B222" s="172"/>
      <c r="D222" s="173" t="s">
        <v>170</v>
      </c>
      <c r="E222" s="174" t="s">
        <v>3</v>
      </c>
      <c r="F222" s="175" t="s">
        <v>20</v>
      </c>
      <c r="H222" s="176">
        <v>1</v>
      </c>
      <c r="L222" s="172"/>
      <c r="M222" s="177"/>
      <c r="N222" s="178"/>
      <c r="O222" s="178"/>
      <c r="P222" s="178"/>
      <c r="Q222" s="178"/>
      <c r="R222" s="178"/>
      <c r="S222" s="178"/>
      <c r="T222" s="179"/>
      <c r="AT222" s="180" t="s">
        <v>170</v>
      </c>
      <c r="AU222" s="180" t="s">
        <v>79</v>
      </c>
      <c r="AV222" s="13" t="s">
        <v>79</v>
      </c>
      <c r="AW222" s="13" t="s">
        <v>35</v>
      </c>
      <c r="AX222" s="13" t="s">
        <v>20</v>
      </c>
      <c r="AY222" s="180" t="s">
        <v>161</v>
      </c>
    </row>
    <row r="223" spans="2:65" s="1" customFormat="1" ht="31.5" customHeight="1" x14ac:dyDescent="0.3">
      <c r="B223" s="152"/>
      <c r="C223" s="153" t="s">
        <v>543</v>
      </c>
      <c r="D223" s="153" t="s">
        <v>163</v>
      </c>
      <c r="E223" s="154" t="s">
        <v>1462</v>
      </c>
      <c r="F223" s="155" t="s">
        <v>1463</v>
      </c>
      <c r="G223" s="156" t="s">
        <v>209</v>
      </c>
      <c r="H223" s="157">
        <v>0.16900000000000001</v>
      </c>
      <c r="I223" s="158"/>
      <c r="J223" s="158">
        <f>ROUND(I223*H223,2)</f>
        <v>0</v>
      </c>
      <c r="K223" s="155" t="s">
        <v>167</v>
      </c>
      <c r="L223" s="32"/>
      <c r="M223" s="159" t="s">
        <v>3</v>
      </c>
      <c r="N223" s="160" t="s">
        <v>42</v>
      </c>
      <c r="O223" s="161">
        <v>1.5169999999999999</v>
      </c>
      <c r="P223" s="161">
        <f>O223*H223</f>
        <v>0.25637300000000002</v>
      </c>
      <c r="Q223" s="161">
        <v>0</v>
      </c>
      <c r="R223" s="161">
        <f>Q223*H223</f>
        <v>0</v>
      </c>
      <c r="S223" s="161">
        <v>0</v>
      </c>
      <c r="T223" s="162">
        <f>S223*H223</f>
        <v>0</v>
      </c>
      <c r="AR223" s="18" t="s">
        <v>254</v>
      </c>
      <c r="AT223" s="18" t="s">
        <v>163</v>
      </c>
      <c r="AU223" s="18" t="s">
        <v>79</v>
      </c>
      <c r="AY223" s="18" t="s">
        <v>161</v>
      </c>
      <c r="BE223" s="163">
        <f>IF(N223="základní",J223,0)</f>
        <v>0</v>
      </c>
      <c r="BF223" s="163">
        <f>IF(N223="snížená",J223,0)</f>
        <v>0</v>
      </c>
      <c r="BG223" s="163">
        <f>IF(N223="zákl. přenesená",J223,0)</f>
        <v>0</v>
      </c>
      <c r="BH223" s="163">
        <f>IF(N223="sníž. přenesená",J223,0)</f>
        <v>0</v>
      </c>
      <c r="BI223" s="163">
        <f>IF(N223="nulová",J223,0)</f>
        <v>0</v>
      </c>
      <c r="BJ223" s="18" t="s">
        <v>20</v>
      </c>
      <c r="BK223" s="163">
        <f>ROUND(I223*H223,2)</f>
        <v>0</v>
      </c>
      <c r="BL223" s="18" t="s">
        <v>254</v>
      </c>
      <c r="BM223" s="18" t="s">
        <v>1464</v>
      </c>
    </row>
    <row r="224" spans="2:65" s="13" customFormat="1" x14ac:dyDescent="0.3">
      <c r="B224" s="172"/>
      <c r="D224" s="165" t="s">
        <v>170</v>
      </c>
      <c r="E224" s="180" t="s">
        <v>3</v>
      </c>
      <c r="F224" s="181" t="s">
        <v>1465</v>
      </c>
      <c r="H224" s="182">
        <v>0.16900000000000001</v>
      </c>
      <c r="L224" s="172"/>
      <c r="M224" s="177"/>
      <c r="N224" s="178"/>
      <c r="O224" s="178"/>
      <c r="P224" s="178"/>
      <c r="Q224" s="178"/>
      <c r="R224" s="178"/>
      <c r="S224" s="178"/>
      <c r="T224" s="179"/>
      <c r="AT224" s="180" t="s">
        <v>170</v>
      </c>
      <c r="AU224" s="180" t="s">
        <v>79</v>
      </c>
      <c r="AV224" s="13" t="s">
        <v>79</v>
      </c>
      <c r="AW224" s="13" t="s">
        <v>35</v>
      </c>
      <c r="AX224" s="13" t="s">
        <v>20</v>
      </c>
      <c r="AY224" s="180" t="s">
        <v>161</v>
      </c>
    </row>
    <row r="225" spans="2:65" s="11" customFormat="1" ht="29.85" customHeight="1" x14ac:dyDescent="0.3">
      <c r="B225" s="139"/>
      <c r="D225" s="149" t="s">
        <v>70</v>
      </c>
      <c r="E225" s="150" t="s">
        <v>1466</v>
      </c>
      <c r="F225" s="150" t="s">
        <v>1467</v>
      </c>
      <c r="J225" s="151">
        <f>BK225</f>
        <v>0</v>
      </c>
      <c r="L225" s="139"/>
      <c r="M225" s="143"/>
      <c r="N225" s="144"/>
      <c r="O225" s="144"/>
      <c r="P225" s="145">
        <f>SUM(P226:P235)</f>
        <v>0</v>
      </c>
      <c r="Q225" s="144"/>
      <c r="R225" s="145">
        <f>SUM(R226:R235)</f>
        <v>5.4000000000000006E-2</v>
      </c>
      <c r="S225" s="144"/>
      <c r="T225" s="146">
        <f>SUM(T226:T235)</f>
        <v>0</v>
      </c>
      <c r="AR225" s="140" t="s">
        <v>20</v>
      </c>
      <c r="AT225" s="147" t="s">
        <v>70</v>
      </c>
      <c r="AU225" s="147" t="s">
        <v>20</v>
      </c>
      <c r="AY225" s="140" t="s">
        <v>161</v>
      </c>
      <c r="BK225" s="148">
        <f>SUM(BK226:BK235)</f>
        <v>0</v>
      </c>
    </row>
    <row r="226" spans="2:65" s="1" customFormat="1" ht="22.5" customHeight="1" x14ac:dyDescent="0.3">
      <c r="B226" s="152"/>
      <c r="C226" s="153" t="s">
        <v>547</v>
      </c>
      <c r="D226" s="153" t="s">
        <v>163</v>
      </c>
      <c r="E226" s="154" t="s">
        <v>1468</v>
      </c>
      <c r="F226" s="155" t="s">
        <v>1469</v>
      </c>
      <c r="G226" s="156" t="s">
        <v>1238</v>
      </c>
      <c r="H226" s="157">
        <v>54</v>
      </c>
      <c r="I226" s="158"/>
      <c r="J226" s="158">
        <f>ROUND(I226*H226,2)</f>
        <v>0</v>
      </c>
      <c r="K226" s="155" t="s">
        <v>266</v>
      </c>
      <c r="L226" s="32"/>
      <c r="M226" s="159" t="s">
        <v>3</v>
      </c>
      <c r="N226" s="160" t="s">
        <v>42</v>
      </c>
      <c r="O226" s="161">
        <v>0</v>
      </c>
      <c r="P226" s="161">
        <f>O226*H226</f>
        <v>0</v>
      </c>
      <c r="Q226" s="161">
        <v>0</v>
      </c>
      <c r="R226" s="161">
        <f>Q226*H226</f>
        <v>0</v>
      </c>
      <c r="S226" s="161">
        <v>0</v>
      </c>
      <c r="T226" s="162">
        <f>S226*H226</f>
        <v>0</v>
      </c>
      <c r="AR226" s="18" t="s">
        <v>168</v>
      </c>
      <c r="AT226" s="18" t="s">
        <v>163</v>
      </c>
      <c r="AU226" s="18" t="s">
        <v>79</v>
      </c>
      <c r="AY226" s="18" t="s">
        <v>161</v>
      </c>
      <c r="BE226" s="163">
        <f>IF(N226="základní",J226,0)</f>
        <v>0</v>
      </c>
      <c r="BF226" s="163">
        <f>IF(N226="snížená",J226,0)</f>
        <v>0</v>
      </c>
      <c r="BG226" s="163">
        <f>IF(N226="zákl. přenesená",J226,0)</f>
        <v>0</v>
      </c>
      <c r="BH226" s="163">
        <f>IF(N226="sníž. přenesená",J226,0)</f>
        <v>0</v>
      </c>
      <c r="BI226" s="163">
        <f>IF(N226="nulová",J226,0)</f>
        <v>0</v>
      </c>
      <c r="BJ226" s="18" t="s">
        <v>20</v>
      </c>
      <c r="BK226" s="163">
        <f>ROUND(I226*H226,2)</f>
        <v>0</v>
      </c>
      <c r="BL226" s="18" t="s">
        <v>168</v>
      </c>
      <c r="BM226" s="18" t="s">
        <v>1470</v>
      </c>
    </row>
    <row r="227" spans="2:65" s="13" customFormat="1" x14ac:dyDescent="0.3">
      <c r="B227" s="172"/>
      <c r="D227" s="173" t="s">
        <v>170</v>
      </c>
      <c r="E227" s="174" t="s">
        <v>3</v>
      </c>
      <c r="F227" s="175" t="s">
        <v>477</v>
      </c>
      <c r="H227" s="176">
        <v>54</v>
      </c>
      <c r="L227" s="172"/>
      <c r="M227" s="177"/>
      <c r="N227" s="178"/>
      <c r="O227" s="178"/>
      <c r="P227" s="178"/>
      <c r="Q227" s="178"/>
      <c r="R227" s="178"/>
      <c r="S227" s="178"/>
      <c r="T227" s="179"/>
      <c r="AT227" s="180" t="s">
        <v>170</v>
      </c>
      <c r="AU227" s="180" t="s">
        <v>79</v>
      </c>
      <c r="AV227" s="13" t="s">
        <v>79</v>
      </c>
      <c r="AW227" s="13" t="s">
        <v>35</v>
      </c>
      <c r="AX227" s="13" t="s">
        <v>20</v>
      </c>
      <c r="AY227" s="180" t="s">
        <v>161</v>
      </c>
    </row>
    <row r="228" spans="2:65" s="1" customFormat="1" ht="22.5" customHeight="1" x14ac:dyDescent="0.3">
      <c r="B228" s="152"/>
      <c r="C228" s="183" t="s">
        <v>553</v>
      </c>
      <c r="D228" s="183" t="s">
        <v>228</v>
      </c>
      <c r="E228" s="184" t="s">
        <v>1471</v>
      </c>
      <c r="F228" s="185" t="s">
        <v>1472</v>
      </c>
      <c r="G228" s="186" t="s">
        <v>274</v>
      </c>
      <c r="H228" s="187">
        <v>20</v>
      </c>
      <c r="I228" s="188"/>
      <c r="J228" s="188">
        <f>ROUND(I228*H228,2)</f>
        <v>0</v>
      </c>
      <c r="K228" s="185" t="s">
        <v>266</v>
      </c>
      <c r="L228" s="189"/>
      <c r="M228" s="190" t="s">
        <v>3</v>
      </c>
      <c r="N228" s="191" t="s">
        <v>42</v>
      </c>
      <c r="O228" s="161">
        <v>0</v>
      </c>
      <c r="P228" s="161">
        <f>O228*H228</f>
        <v>0</v>
      </c>
      <c r="Q228" s="161">
        <v>5.0000000000000001E-4</v>
      </c>
      <c r="R228" s="161">
        <f>Q228*H228</f>
        <v>0.01</v>
      </c>
      <c r="S228" s="161">
        <v>0</v>
      </c>
      <c r="T228" s="162">
        <f>S228*H228</f>
        <v>0</v>
      </c>
      <c r="AR228" s="18" t="s">
        <v>206</v>
      </c>
      <c r="AT228" s="18" t="s">
        <v>228</v>
      </c>
      <c r="AU228" s="18" t="s">
        <v>79</v>
      </c>
      <c r="AY228" s="18" t="s">
        <v>161</v>
      </c>
      <c r="BE228" s="163">
        <f>IF(N228="základní",J228,0)</f>
        <v>0</v>
      </c>
      <c r="BF228" s="163">
        <f>IF(N228="snížená",J228,0)</f>
        <v>0</v>
      </c>
      <c r="BG228" s="163">
        <f>IF(N228="zákl. přenesená",J228,0)</f>
        <v>0</v>
      </c>
      <c r="BH228" s="163">
        <f>IF(N228="sníž. přenesená",J228,0)</f>
        <v>0</v>
      </c>
      <c r="BI228" s="163">
        <f>IF(N228="nulová",J228,0)</f>
        <v>0</v>
      </c>
      <c r="BJ228" s="18" t="s">
        <v>20</v>
      </c>
      <c r="BK228" s="163">
        <f>ROUND(I228*H228,2)</f>
        <v>0</v>
      </c>
      <c r="BL228" s="18" t="s">
        <v>168</v>
      </c>
      <c r="BM228" s="18" t="s">
        <v>1473</v>
      </c>
    </row>
    <row r="229" spans="2:65" s="13" customFormat="1" x14ac:dyDescent="0.3">
      <c r="B229" s="172"/>
      <c r="D229" s="173" t="s">
        <v>170</v>
      </c>
      <c r="E229" s="174" t="s">
        <v>3</v>
      </c>
      <c r="F229" s="175" t="s">
        <v>276</v>
      </c>
      <c r="H229" s="176">
        <v>20</v>
      </c>
      <c r="L229" s="172"/>
      <c r="M229" s="177"/>
      <c r="N229" s="178"/>
      <c r="O229" s="178"/>
      <c r="P229" s="178"/>
      <c r="Q229" s="178"/>
      <c r="R229" s="178"/>
      <c r="S229" s="178"/>
      <c r="T229" s="179"/>
      <c r="AT229" s="180" t="s">
        <v>170</v>
      </c>
      <c r="AU229" s="180" t="s">
        <v>79</v>
      </c>
      <c r="AV229" s="13" t="s">
        <v>79</v>
      </c>
      <c r="AW229" s="13" t="s">
        <v>35</v>
      </c>
      <c r="AX229" s="13" t="s">
        <v>20</v>
      </c>
      <c r="AY229" s="180" t="s">
        <v>161</v>
      </c>
    </row>
    <row r="230" spans="2:65" s="1" customFormat="1" ht="22.5" customHeight="1" x14ac:dyDescent="0.3">
      <c r="B230" s="152"/>
      <c r="C230" s="183" t="s">
        <v>557</v>
      </c>
      <c r="D230" s="183" t="s">
        <v>228</v>
      </c>
      <c r="E230" s="184" t="s">
        <v>1474</v>
      </c>
      <c r="F230" s="185" t="s">
        <v>1475</v>
      </c>
      <c r="G230" s="186" t="s">
        <v>274</v>
      </c>
      <c r="H230" s="187">
        <v>32</v>
      </c>
      <c r="I230" s="188"/>
      <c r="J230" s="188">
        <f>ROUND(I230*H230,2)</f>
        <v>0</v>
      </c>
      <c r="K230" s="185" t="s">
        <v>266</v>
      </c>
      <c r="L230" s="189"/>
      <c r="M230" s="190" t="s">
        <v>3</v>
      </c>
      <c r="N230" s="191" t="s">
        <v>42</v>
      </c>
      <c r="O230" s="161">
        <v>0</v>
      </c>
      <c r="P230" s="161">
        <f>O230*H230</f>
        <v>0</v>
      </c>
      <c r="Q230" s="161">
        <v>5.0000000000000001E-4</v>
      </c>
      <c r="R230" s="161">
        <f>Q230*H230</f>
        <v>1.6E-2</v>
      </c>
      <c r="S230" s="161">
        <v>0</v>
      </c>
      <c r="T230" s="162">
        <f>S230*H230</f>
        <v>0</v>
      </c>
      <c r="AR230" s="18" t="s">
        <v>206</v>
      </c>
      <c r="AT230" s="18" t="s">
        <v>228</v>
      </c>
      <c r="AU230" s="18" t="s">
        <v>79</v>
      </c>
      <c r="AY230" s="18" t="s">
        <v>161</v>
      </c>
      <c r="BE230" s="163">
        <f>IF(N230="základní",J230,0)</f>
        <v>0</v>
      </c>
      <c r="BF230" s="163">
        <f>IF(N230="snížená",J230,0)</f>
        <v>0</v>
      </c>
      <c r="BG230" s="163">
        <f>IF(N230="zákl. přenesená",J230,0)</f>
        <v>0</v>
      </c>
      <c r="BH230" s="163">
        <f>IF(N230="sníž. přenesená",J230,0)</f>
        <v>0</v>
      </c>
      <c r="BI230" s="163">
        <f>IF(N230="nulová",J230,0)</f>
        <v>0</v>
      </c>
      <c r="BJ230" s="18" t="s">
        <v>20</v>
      </c>
      <c r="BK230" s="163">
        <f>ROUND(I230*H230,2)</f>
        <v>0</v>
      </c>
      <c r="BL230" s="18" t="s">
        <v>168</v>
      </c>
      <c r="BM230" s="18" t="s">
        <v>1476</v>
      </c>
    </row>
    <row r="231" spans="2:65" s="13" customFormat="1" x14ac:dyDescent="0.3">
      <c r="B231" s="172"/>
      <c r="D231" s="173" t="s">
        <v>170</v>
      </c>
      <c r="E231" s="174" t="s">
        <v>3</v>
      </c>
      <c r="F231" s="175" t="s">
        <v>340</v>
      </c>
      <c r="H231" s="176">
        <v>32</v>
      </c>
      <c r="L231" s="172"/>
      <c r="M231" s="177"/>
      <c r="N231" s="178"/>
      <c r="O231" s="178"/>
      <c r="P231" s="178"/>
      <c r="Q231" s="178"/>
      <c r="R231" s="178"/>
      <c r="S231" s="178"/>
      <c r="T231" s="179"/>
      <c r="AT231" s="180" t="s">
        <v>170</v>
      </c>
      <c r="AU231" s="180" t="s">
        <v>79</v>
      </c>
      <c r="AV231" s="13" t="s">
        <v>79</v>
      </c>
      <c r="AW231" s="13" t="s">
        <v>35</v>
      </c>
      <c r="AX231" s="13" t="s">
        <v>20</v>
      </c>
      <c r="AY231" s="180" t="s">
        <v>161</v>
      </c>
    </row>
    <row r="232" spans="2:65" s="1" customFormat="1" ht="22.5" customHeight="1" x14ac:dyDescent="0.3">
      <c r="B232" s="152"/>
      <c r="C232" s="183" t="s">
        <v>563</v>
      </c>
      <c r="D232" s="183" t="s">
        <v>228</v>
      </c>
      <c r="E232" s="184" t="s">
        <v>1477</v>
      </c>
      <c r="F232" s="185" t="s">
        <v>1478</v>
      </c>
      <c r="G232" s="186" t="s">
        <v>274</v>
      </c>
      <c r="H232" s="187">
        <v>20</v>
      </c>
      <c r="I232" s="188"/>
      <c r="J232" s="188">
        <f>ROUND(I232*H232,2)</f>
        <v>0</v>
      </c>
      <c r="K232" s="185" t="s">
        <v>266</v>
      </c>
      <c r="L232" s="189"/>
      <c r="M232" s="190" t="s">
        <v>3</v>
      </c>
      <c r="N232" s="191" t="s">
        <v>42</v>
      </c>
      <c r="O232" s="161">
        <v>0</v>
      </c>
      <c r="P232" s="161">
        <f>O232*H232</f>
        <v>0</v>
      </c>
      <c r="Q232" s="161">
        <v>2.0000000000000001E-4</v>
      </c>
      <c r="R232" s="161">
        <f>Q232*H232</f>
        <v>4.0000000000000001E-3</v>
      </c>
      <c r="S232" s="161">
        <v>0</v>
      </c>
      <c r="T232" s="162">
        <f>S232*H232</f>
        <v>0</v>
      </c>
      <c r="AR232" s="18" t="s">
        <v>206</v>
      </c>
      <c r="AT232" s="18" t="s">
        <v>228</v>
      </c>
      <c r="AU232" s="18" t="s">
        <v>79</v>
      </c>
      <c r="AY232" s="18" t="s">
        <v>161</v>
      </c>
      <c r="BE232" s="163">
        <f>IF(N232="základní",J232,0)</f>
        <v>0</v>
      </c>
      <c r="BF232" s="163">
        <f>IF(N232="snížená",J232,0)</f>
        <v>0</v>
      </c>
      <c r="BG232" s="163">
        <f>IF(N232="zákl. přenesená",J232,0)</f>
        <v>0</v>
      </c>
      <c r="BH232" s="163">
        <f>IF(N232="sníž. přenesená",J232,0)</f>
        <v>0</v>
      </c>
      <c r="BI232" s="163">
        <f>IF(N232="nulová",J232,0)</f>
        <v>0</v>
      </c>
      <c r="BJ232" s="18" t="s">
        <v>20</v>
      </c>
      <c r="BK232" s="163">
        <f>ROUND(I232*H232,2)</f>
        <v>0</v>
      </c>
      <c r="BL232" s="18" t="s">
        <v>168</v>
      </c>
      <c r="BM232" s="18" t="s">
        <v>1479</v>
      </c>
    </row>
    <row r="233" spans="2:65" s="13" customFormat="1" x14ac:dyDescent="0.3">
      <c r="B233" s="172"/>
      <c r="D233" s="173" t="s">
        <v>170</v>
      </c>
      <c r="E233" s="174" t="s">
        <v>3</v>
      </c>
      <c r="F233" s="175" t="s">
        <v>276</v>
      </c>
      <c r="H233" s="176">
        <v>20</v>
      </c>
      <c r="L233" s="172"/>
      <c r="M233" s="177"/>
      <c r="N233" s="178"/>
      <c r="O233" s="178"/>
      <c r="P233" s="178"/>
      <c r="Q233" s="178"/>
      <c r="R233" s="178"/>
      <c r="S233" s="178"/>
      <c r="T233" s="179"/>
      <c r="AT233" s="180" t="s">
        <v>170</v>
      </c>
      <c r="AU233" s="180" t="s">
        <v>79</v>
      </c>
      <c r="AV233" s="13" t="s">
        <v>79</v>
      </c>
      <c r="AW233" s="13" t="s">
        <v>35</v>
      </c>
      <c r="AX233" s="13" t="s">
        <v>20</v>
      </c>
      <c r="AY233" s="180" t="s">
        <v>161</v>
      </c>
    </row>
    <row r="234" spans="2:65" s="1" customFormat="1" ht="22.5" customHeight="1" x14ac:dyDescent="0.3">
      <c r="B234" s="152"/>
      <c r="C234" s="183" t="s">
        <v>567</v>
      </c>
      <c r="D234" s="183" t="s">
        <v>228</v>
      </c>
      <c r="E234" s="184" t="s">
        <v>1480</v>
      </c>
      <c r="F234" s="185" t="s">
        <v>1478</v>
      </c>
      <c r="G234" s="186" t="s">
        <v>274</v>
      </c>
      <c r="H234" s="187">
        <v>16</v>
      </c>
      <c r="I234" s="188"/>
      <c r="J234" s="188">
        <f>ROUND(I234*H234,2)</f>
        <v>0</v>
      </c>
      <c r="K234" s="185" t="s">
        <v>266</v>
      </c>
      <c r="L234" s="189"/>
      <c r="M234" s="190" t="s">
        <v>3</v>
      </c>
      <c r="N234" s="191" t="s">
        <v>42</v>
      </c>
      <c r="O234" s="161">
        <v>0</v>
      </c>
      <c r="P234" s="161">
        <f>O234*H234</f>
        <v>0</v>
      </c>
      <c r="Q234" s="161">
        <v>1.5E-3</v>
      </c>
      <c r="R234" s="161">
        <f>Q234*H234</f>
        <v>2.4E-2</v>
      </c>
      <c r="S234" s="161">
        <v>0</v>
      </c>
      <c r="T234" s="162">
        <f>S234*H234</f>
        <v>0</v>
      </c>
      <c r="AR234" s="18" t="s">
        <v>206</v>
      </c>
      <c r="AT234" s="18" t="s">
        <v>228</v>
      </c>
      <c r="AU234" s="18" t="s">
        <v>79</v>
      </c>
      <c r="AY234" s="18" t="s">
        <v>161</v>
      </c>
      <c r="BE234" s="163">
        <f>IF(N234="základní",J234,0)</f>
        <v>0</v>
      </c>
      <c r="BF234" s="163">
        <f>IF(N234="snížená",J234,0)</f>
        <v>0</v>
      </c>
      <c r="BG234" s="163">
        <f>IF(N234="zákl. přenesená",J234,0)</f>
        <v>0</v>
      </c>
      <c r="BH234" s="163">
        <f>IF(N234="sníž. přenesená",J234,0)</f>
        <v>0</v>
      </c>
      <c r="BI234" s="163">
        <f>IF(N234="nulová",J234,0)</f>
        <v>0</v>
      </c>
      <c r="BJ234" s="18" t="s">
        <v>20</v>
      </c>
      <c r="BK234" s="163">
        <f>ROUND(I234*H234,2)</f>
        <v>0</v>
      </c>
      <c r="BL234" s="18" t="s">
        <v>168</v>
      </c>
      <c r="BM234" s="18" t="s">
        <v>1481</v>
      </c>
    </row>
    <row r="235" spans="2:65" s="13" customFormat="1" x14ac:dyDescent="0.3">
      <c r="B235" s="172"/>
      <c r="D235" s="165" t="s">
        <v>170</v>
      </c>
      <c r="E235" s="180" t="s">
        <v>3</v>
      </c>
      <c r="F235" s="181" t="s">
        <v>254</v>
      </c>
      <c r="H235" s="182">
        <v>16</v>
      </c>
      <c r="L235" s="172"/>
      <c r="M235" s="177"/>
      <c r="N235" s="178"/>
      <c r="O235" s="178"/>
      <c r="P235" s="178"/>
      <c r="Q235" s="178"/>
      <c r="R235" s="178"/>
      <c r="S235" s="178"/>
      <c r="T235" s="179"/>
      <c r="AT235" s="180" t="s">
        <v>170</v>
      </c>
      <c r="AU235" s="180" t="s">
        <v>79</v>
      </c>
      <c r="AV235" s="13" t="s">
        <v>79</v>
      </c>
      <c r="AW235" s="13" t="s">
        <v>35</v>
      </c>
      <c r="AX235" s="13" t="s">
        <v>20</v>
      </c>
      <c r="AY235" s="180" t="s">
        <v>161</v>
      </c>
    </row>
    <row r="236" spans="2:65" s="11" customFormat="1" ht="29.85" customHeight="1" x14ac:dyDescent="0.3">
      <c r="B236" s="139"/>
      <c r="D236" s="149" t="s">
        <v>70</v>
      </c>
      <c r="E236" s="150" t="s">
        <v>1112</v>
      </c>
      <c r="F236" s="150" t="s">
        <v>1112</v>
      </c>
      <c r="J236" s="151">
        <f>BK236</f>
        <v>0</v>
      </c>
      <c r="L236" s="139"/>
      <c r="M236" s="143"/>
      <c r="N236" s="144"/>
      <c r="O236" s="144"/>
      <c r="P236" s="145">
        <f>SUM(P237:P242)</f>
        <v>0</v>
      </c>
      <c r="Q236" s="144"/>
      <c r="R236" s="145">
        <f>SUM(R237:R242)</f>
        <v>0</v>
      </c>
      <c r="S236" s="144"/>
      <c r="T236" s="146">
        <f>SUM(T237:T242)</f>
        <v>0</v>
      </c>
      <c r="AR236" s="140" t="s">
        <v>168</v>
      </c>
      <c r="AT236" s="147" t="s">
        <v>70</v>
      </c>
      <c r="AU236" s="147" t="s">
        <v>20</v>
      </c>
      <c r="AY236" s="140" t="s">
        <v>161</v>
      </c>
      <c r="BK236" s="148">
        <f>SUM(BK237:BK242)</f>
        <v>0</v>
      </c>
    </row>
    <row r="237" spans="2:65" s="1" customFormat="1" ht="22.5" customHeight="1" x14ac:dyDescent="0.3">
      <c r="B237" s="152"/>
      <c r="C237" s="153" t="s">
        <v>573</v>
      </c>
      <c r="D237" s="153" t="s">
        <v>163</v>
      </c>
      <c r="E237" s="154" t="s">
        <v>1126</v>
      </c>
      <c r="F237" s="155" t="s">
        <v>1127</v>
      </c>
      <c r="G237" s="156" t="s">
        <v>1115</v>
      </c>
      <c r="H237" s="157">
        <v>16</v>
      </c>
      <c r="I237" s="158"/>
      <c r="J237" s="158">
        <f>ROUND(I237*H237,2)</f>
        <v>0</v>
      </c>
      <c r="K237" s="155" t="s">
        <v>266</v>
      </c>
      <c r="L237" s="32"/>
      <c r="M237" s="159" t="s">
        <v>3</v>
      </c>
      <c r="N237" s="160" t="s">
        <v>42</v>
      </c>
      <c r="O237" s="161">
        <v>0</v>
      </c>
      <c r="P237" s="161">
        <f>O237*H237</f>
        <v>0</v>
      </c>
      <c r="Q237" s="161">
        <v>0</v>
      </c>
      <c r="R237" s="161">
        <f>Q237*H237</f>
        <v>0</v>
      </c>
      <c r="S237" s="161">
        <v>0</v>
      </c>
      <c r="T237" s="162">
        <f>S237*H237</f>
        <v>0</v>
      </c>
      <c r="AR237" s="18" t="s">
        <v>168</v>
      </c>
      <c r="AT237" s="18" t="s">
        <v>163</v>
      </c>
      <c r="AU237" s="18" t="s">
        <v>79</v>
      </c>
      <c r="AY237" s="18" t="s">
        <v>161</v>
      </c>
      <c r="BE237" s="163">
        <f>IF(N237="základní",J237,0)</f>
        <v>0</v>
      </c>
      <c r="BF237" s="163">
        <f>IF(N237="snížená",J237,0)</f>
        <v>0</v>
      </c>
      <c r="BG237" s="163">
        <f>IF(N237="zákl. přenesená",J237,0)</f>
        <v>0</v>
      </c>
      <c r="BH237" s="163">
        <f>IF(N237="sníž. přenesená",J237,0)</f>
        <v>0</v>
      </c>
      <c r="BI237" s="163">
        <f>IF(N237="nulová",J237,0)</f>
        <v>0</v>
      </c>
      <c r="BJ237" s="18" t="s">
        <v>20</v>
      </c>
      <c r="BK237" s="163">
        <f>ROUND(I237*H237,2)</f>
        <v>0</v>
      </c>
      <c r="BL237" s="18" t="s">
        <v>168</v>
      </c>
      <c r="BM237" s="18" t="s">
        <v>1482</v>
      </c>
    </row>
    <row r="238" spans="2:65" s="13" customFormat="1" x14ac:dyDescent="0.3">
      <c r="B238" s="172"/>
      <c r="D238" s="173" t="s">
        <v>170</v>
      </c>
      <c r="E238" s="174" t="s">
        <v>3</v>
      </c>
      <c r="F238" s="175" t="s">
        <v>254</v>
      </c>
      <c r="H238" s="176">
        <v>16</v>
      </c>
      <c r="L238" s="172"/>
      <c r="M238" s="177"/>
      <c r="N238" s="178"/>
      <c r="O238" s="178"/>
      <c r="P238" s="178"/>
      <c r="Q238" s="178"/>
      <c r="R238" s="178"/>
      <c r="S238" s="178"/>
      <c r="T238" s="179"/>
      <c r="AT238" s="180" t="s">
        <v>170</v>
      </c>
      <c r="AU238" s="180" t="s">
        <v>79</v>
      </c>
      <c r="AV238" s="13" t="s">
        <v>79</v>
      </c>
      <c r="AW238" s="13" t="s">
        <v>35</v>
      </c>
      <c r="AX238" s="13" t="s">
        <v>20</v>
      </c>
      <c r="AY238" s="180" t="s">
        <v>161</v>
      </c>
    </row>
    <row r="239" spans="2:65" s="1" customFormat="1" ht="22.5" customHeight="1" x14ac:dyDescent="0.3">
      <c r="B239" s="152"/>
      <c r="C239" s="153" t="s">
        <v>578</v>
      </c>
      <c r="D239" s="153" t="s">
        <v>163</v>
      </c>
      <c r="E239" s="154" t="s">
        <v>1129</v>
      </c>
      <c r="F239" s="155" t="s">
        <v>1483</v>
      </c>
      <c r="G239" s="156" t="s">
        <v>1115</v>
      </c>
      <c r="H239" s="157">
        <v>8</v>
      </c>
      <c r="I239" s="158"/>
      <c r="J239" s="158">
        <f>ROUND(I239*H239,2)</f>
        <v>0</v>
      </c>
      <c r="K239" s="155" t="s">
        <v>266</v>
      </c>
      <c r="L239" s="32"/>
      <c r="M239" s="159" t="s">
        <v>3</v>
      </c>
      <c r="N239" s="160" t="s">
        <v>42</v>
      </c>
      <c r="O239" s="161">
        <v>0</v>
      </c>
      <c r="P239" s="161">
        <f>O239*H239</f>
        <v>0</v>
      </c>
      <c r="Q239" s="161">
        <v>0</v>
      </c>
      <c r="R239" s="161">
        <f>Q239*H239</f>
        <v>0</v>
      </c>
      <c r="S239" s="161">
        <v>0</v>
      </c>
      <c r="T239" s="162">
        <f>S239*H239</f>
        <v>0</v>
      </c>
      <c r="AR239" s="18" t="s">
        <v>168</v>
      </c>
      <c r="AT239" s="18" t="s">
        <v>163</v>
      </c>
      <c r="AU239" s="18" t="s">
        <v>79</v>
      </c>
      <c r="AY239" s="18" t="s">
        <v>161</v>
      </c>
      <c r="BE239" s="163">
        <f>IF(N239="základní",J239,0)</f>
        <v>0</v>
      </c>
      <c r="BF239" s="163">
        <f>IF(N239="snížená",J239,0)</f>
        <v>0</v>
      </c>
      <c r="BG239" s="163">
        <f>IF(N239="zákl. přenesená",J239,0)</f>
        <v>0</v>
      </c>
      <c r="BH239" s="163">
        <f>IF(N239="sníž. přenesená",J239,0)</f>
        <v>0</v>
      </c>
      <c r="BI239" s="163">
        <f>IF(N239="nulová",J239,0)</f>
        <v>0</v>
      </c>
      <c r="BJ239" s="18" t="s">
        <v>20</v>
      </c>
      <c r="BK239" s="163">
        <f>ROUND(I239*H239,2)</f>
        <v>0</v>
      </c>
      <c r="BL239" s="18" t="s">
        <v>168</v>
      </c>
      <c r="BM239" s="18" t="s">
        <v>1484</v>
      </c>
    </row>
    <row r="240" spans="2:65" s="13" customFormat="1" x14ac:dyDescent="0.3">
      <c r="B240" s="172"/>
      <c r="D240" s="173" t="s">
        <v>170</v>
      </c>
      <c r="E240" s="174" t="s">
        <v>3</v>
      </c>
      <c r="F240" s="175" t="s">
        <v>206</v>
      </c>
      <c r="H240" s="176">
        <v>8</v>
      </c>
      <c r="L240" s="172"/>
      <c r="M240" s="177"/>
      <c r="N240" s="178"/>
      <c r="O240" s="178"/>
      <c r="P240" s="178"/>
      <c r="Q240" s="178"/>
      <c r="R240" s="178"/>
      <c r="S240" s="178"/>
      <c r="T240" s="179"/>
      <c r="AT240" s="180" t="s">
        <v>170</v>
      </c>
      <c r="AU240" s="180" t="s">
        <v>79</v>
      </c>
      <c r="AV240" s="13" t="s">
        <v>79</v>
      </c>
      <c r="AW240" s="13" t="s">
        <v>35</v>
      </c>
      <c r="AX240" s="13" t="s">
        <v>20</v>
      </c>
      <c r="AY240" s="180" t="s">
        <v>161</v>
      </c>
    </row>
    <row r="241" spans="2:65" s="1" customFormat="1" ht="22.5" customHeight="1" x14ac:dyDescent="0.3">
      <c r="B241" s="152"/>
      <c r="C241" s="153" t="s">
        <v>583</v>
      </c>
      <c r="D241" s="153" t="s">
        <v>163</v>
      </c>
      <c r="E241" s="154" t="s">
        <v>1135</v>
      </c>
      <c r="F241" s="155" t="s">
        <v>1136</v>
      </c>
      <c r="G241" s="156" t="s">
        <v>1115</v>
      </c>
      <c r="H241" s="157">
        <v>5</v>
      </c>
      <c r="I241" s="158"/>
      <c r="J241" s="158">
        <f>ROUND(I241*H241,2)</f>
        <v>0</v>
      </c>
      <c r="K241" s="155" t="s">
        <v>266</v>
      </c>
      <c r="L241" s="32"/>
      <c r="M241" s="159" t="s">
        <v>3</v>
      </c>
      <c r="N241" s="160" t="s">
        <v>42</v>
      </c>
      <c r="O241" s="161">
        <v>0</v>
      </c>
      <c r="P241" s="161">
        <f>O241*H241</f>
        <v>0</v>
      </c>
      <c r="Q241" s="161">
        <v>0</v>
      </c>
      <c r="R241" s="161">
        <f>Q241*H241</f>
        <v>0</v>
      </c>
      <c r="S241" s="161">
        <v>0</v>
      </c>
      <c r="T241" s="162">
        <f>S241*H241</f>
        <v>0</v>
      </c>
      <c r="AR241" s="18" t="s">
        <v>168</v>
      </c>
      <c r="AT241" s="18" t="s">
        <v>163</v>
      </c>
      <c r="AU241" s="18" t="s">
        <v>79</v>
      </c>
      <c r="AY241" s="18" t="s">
        <v>161</v>
      </c>
      <c r="BE241" s="163">
        <f>IF(N241="základní",J241,0)</f>
        <v>0</v>
      </c>
      <c r="BF241" s="163">
        <f>IF(N241="snížená",J241,0)</f>
        <v>0</v>
      </c>
      <c r="BG241" s="163">
        <f>IF(N241="zákl. přenesená",J241,0)</f>
        <v>0</v>
      </c>
      <c r="BH241" s="163">
        <f>IF(N241="sníž. přenesená",J241,0)</f>
        <v>0</v>
      </c>
      <c r="BI241" s="163">
        <f>IF(N241="nulová",J241,0)</f>
        <v>0</v>
      </c>
      <c r="BJ241" s="18" t="s">
        <v>20</v>
      </c>
      <c r="BK241" s="163">
        <f>ROUND(I241*H241,2)</f>
        <v>0</v>
      </c>
      <c r="BL241" s="18" t="s">
        <v>168</v>
      </c>
      <c r="BM241" s="18" t="s">
        <v>1485</v>
      </c>
    </row>
    <row r="242" spans="2:65" s="13" customFormat="1" x14ac:dyDescent="0.3">
      <c r="B242" s="172"/>
      <c r="D242" s="165" t="s">
        <v>170</v>
      </c>
      <c r="E242" s="180" t="s">
        <v>3</v>
      </c>
      <c r="F242" s="181" t="s">
        <v>192</v>
      </c>
      <c r="H242" s="182">
        <v>5</v>
      </c>
      <c r="L242" s="172"/>
      <c r="M242" s="195"/>
      <c r="N242" s="196"/>
      <c r="O242" s="196"/>
      <c r="P242" s="196"/>
      <c r="Q242" s="196"/>
      <c r="R242" s="196"/>
      <c r="S242" s="196"/>
      <c r="T242" s="197"/>
      <c r="AT242" s="180" t="s">
        <v>170</v>
      </c>
      <c r="AU242" s="180" t="s">
        <v>79</v>
      </c>
      <c r="AV242" s="13" t="s">
        <v>79</v>
      </c>
      <c r="AW242" s="13" t="s">
        <v>35</v>
      </c>
      <c r="AX242" s="13" t="s">
        <v>20</v>
      </c>
      <c r="AY242" s="180" t="s">
        <v>161</v>
      </c>
    </row>
    <row r="243" spans="2:65" s="1" customFormat="1" ht="6.95" customHeight="1" x14ac:dyDescent="0.3">
      <c r="B243" s="47"/>
      <c r="C243" s="48"/>
      <c r="D243" s="48"/>
      <c r="E243" s="48"/>
      <c r="F243" s="48"/>
      <c r="G243" s="48"/>
      <c r="H243" s="48"/>
      <c r="I243" s="48"/>
      <c r="J243" s="48"/>
      <c r="K243" s="48"/>
      <c r="L243" s="32"/>
    </row>
  </sheetData>
  <autoFilter ref="C87:K87"/>
  <mergeCells count="12">
    <mergeCell ref="E78:H78"/>
    <mergeCell ref="E80:H80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6:H76"/>
  </mergeCells>
  <hyperlinks>
    <hyperlink ref="F1:G1" location="C2" tooltip="Krycí list soupisu" display="1) Krycí list soupisu"/>
    <hyperlink ref="G1:H1" location="C58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7"/>
  <sheetViews>
    <sheetView showGridLines="0" workbookViewId="0">
      <pane ySplit="1" topLeftCell="A159" activePane="bottomLeft" state="frozen"/>
      <selection pane="bottomLeft" activeCell="C83" sqref="C83:H17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1848</v>
      </c>
      <c r="G1" s="344" t="s">
        <v>1849</v>
      </c>
      <c r="H1" s="344"/>
      <c r="I1" s="223"/>
      <c r="J1" s="221" t="s">
        <v>1850</v>
      </c>
      <c r="K1" s="224" t="s">
        <v>106</v>
      </c>
      <c r="L1" s="221" t="s">
        <v>1851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08" t="s">
        <v>6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98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1"/>
      <c r="AT3" s="18" t="s">
        <v>79</v>
      </c>
    </row>
    <row r="4" spans="1:70" ht="36.950000000000003" customHeight="1" x14ac:dyDescent="0.3">
      <c r="B4" s="22"/>
      <c r="C4" s="23"/>
      <c r="D4" s="24" t="s">
        <v>107</v>
      </c>
      <c r="E4" s="23"/>
      <c r="F4" s="23"/>
      <c r="G4" s="23"/>
      <c r="H4" s="23"/>
      <c r="I4" s="23"/>
      <c r="J4" s="23"/>
      <c r="K4" s="25"/>
      <c r="M4" s="26" t="s">
        <v>11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5"/>
    </row>
    <row r="6" spans="1:70" ht="15" x14ac:dyDescent="0.3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25"/>
    </row>
    <row r="7" spans="1:70" ht="22.5" customHeight="1" x14ac:dyDescent="0.3">
      <c r="B7" s="22"/>
      <c r="C7" s="23"/>
      <c r="D7" s="23"/>
      <c r="E7" s="345" t="str">
        <f>'Rekapitulace stavby'!K6</f>
        <v>SOUP Jílové - dílna kuchyň</v>
      </c>
      <c r="F7" s="338"/>
      <c r="G7" s="338"/>
      <c r="H7" s="338"/>
      <c r="I7" s="23"/>
      <c r="J7" s="23"/>
      <c r="K7" s="25"/>
    </row>
    <row r="8" spans="1:70" ht="15" x14ac:dyDescent="0.3">
      <c r="B8" s="22"/>
      <c r="C8" s="23"/>
      <c r="D8" s="30" t="s">
        <v>108</v>
      </c>
      <c r="E8" s="23"/>
      <c r="F8" s="23"/>
      <c r="G8" s="23"/>
      <c r="H8" s="23"/>
      <c r="I8" s="23"/>
      <c r="J8" s="23"/>
      <c r="K8" s="25"/>
    </row>
    <row r="9" spans="1:70" s="1" customFormat="1" ht="22.5" customHeight="1" x14ac:dyDescent="0.3">
      <c r="B9" s="32"/>
      <c r="C9" s="33"/>
      <c r="D9" s="33"/>
      <c r="E9" s="345" t="s">
        <v>109</v>
      </c>
      <c r="F9" s="325"/>
      <c r="G9" s="325"/>
      <c r="H9" s="325"/>
      <c r="I9" s="33"/>
      <c r="J9" s="33"/>
      <c r="K9" s="36"/>
    </row>
    <row r="10" spans="1:70" s="1" customFormat="1" ht="15" x14ac:dyDescent="0.3">
      <c r="B10" s="32"/>
      <c r="C10" s="33"/>
      <c r="D10" s="30" t="s">
        <v>110</v>
      </c>
      <c r="E10" s="33"/>
      <c r="F10" s="33"/>
      <c r="G10" s="33"/>
      <c r="H10" s="33"/>
      <c r="I10" s="33"/>
      <c r="J10" s="33"/>
      <c r="K10" s="36"/>
    </row>
    <row r="11" spans="1:70" s="1" customFormat="1" ht="36.950000000000003" customHeight="1" x14ac:dyDescent="0.3">
      <c r="B11" s="32"/>
      <c r="C11" s="33"/>
      <c r="D11" s="33"/>
      <c r="E11" s="346" t="s">
        <v>1486</v>
      </c>
      <c r="F11" s="325"/>
      <c r="G11" s="325"/>
      <c r="H11" s="325"/>
      <c r="I11" s="33"/>
      <c r="J11" s="33"/>
      <c r="K11" s="36"/>
    </row>
    <row r="12" spans="1:70" s="1" customForma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6"/>
    </row>
    <row r="13" spans="1:70" s="1" customFormat="1" ht="14.45" customHeight="1" x14ac:dyDescent="0.3">
      <c r="B13" s="32"/>
      <c r="C13" s="33"/>
      <c r="D13" s="30" t="s">
        <v>18</v>
      </c>
      <c r="E13" s="33"/>
      <c r="F13" s="28" t="s">
        <v>3</v>
      </c>
      <c r="G13" s="33"/>
      <c r="H13" s="33"/>
      <c r="I13" s="30" t="s">
        <v>19</v>
      </c>
      <c r="J13" s="28" t="s">
        <v>3</v>
      </c>
      <c r="K13" s="36"/>
    </row>
    <row r="14" spans="1:70" s="1" customFormat="1" ht="14.45" customHeight="1" x14ac:dyDescent="0.3">
      <c r="B14" s="32"/>
      <c r="C14" s="33"/>
      <c r="D14" s="30" t="s">
        <v>21</v>
      </c>
      <c r="E14" s="33"/>
      <c r="F14" s="28" t="s">
        <v>22</v>
      </c>
      <c r="G14" s="33"/>
      <c r="H14" s="33"/>
      <c r="I14" s="30" t="s">
        <v>23</v>
      </c>
      <c r="J14" s="97" t="str">
        <f>'Rekapitulace stavby'!AN8</f>
        <v>5. 9. 2016</v>
      </c>
      <c r="K14" s="36"/>
    </row>
    <row r="15" spans="1:70" s="1" customFormat="1" ht="10.9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6"/>
    </row>
    <row r="16" spans="1:70" s="1" customFormat="1" ht="14.45" customHeight="1" x14ac:dyDescent="0.3">
      <c r="B16" s="32"/>
      <c r="C16" s="33"/>
      <c r="D16" s="30" t="s">
        <v>27</v>
      </c>
      <c r="E16" s="33"/>
      <c r="F16" s="33"/>
      <c r="G16" s="33"/>
      <c r="H16" s="33"/>
      <c r="I16" s="30" t="s">
        <v>28</v>
      </c>
      <c r="J16" s="28" t="s">
        <v>3</v>
      </c>
      <c r="K16" s="36"/>
    </row>
    <row r="17" spans="2:11" s="1" customFormat="1" ht="18" customHeight="1" x14ac:dyDescent="0.3">
      <c r="B17" s="32"/>
      <c r="C17" s="33"/>
      <c r="D17" s="33"/>
      <c r="E17" s="28" t="s">
        <v>29</v>
      </c>
      <c r="F17" s="33"/>
      <c r="G17" s="33"/>
      <c r="H17" s="33"/>
      <c r="I17" s="30" t="s">
        <v>30</v>
      </c>
      <c r="J17" s="28" t="s">
        <v>3</v>
      </c>
      <c r="K17" s="36"/>
    </row>
    <row r="18" spans="2:11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6"/>
    </row>
    <row r="19" spans="2:11" s="1" customFormat="1" ht="14.45" customHeight="1" x14ac:dyDescent="0.3">
      <c r="B19" s="32"/>
      <c r="C19" s="33"/>
      <c r="D19" s="30" t="s">
        <v>31</v>
      </c>
      <c r="E19" s="33"/>
      <c r="F19" s="33"/>
      <c r="G19" s="33"/>
      <c r="H19" s="33"/>
      <c r="I19" s="30" t="s">
        <v>28</v>
      </c>
      <c r="J19" s="28" t="str">
        <f>IF('Rekapitulace stavby'!AN13="Vyplň údaj","",IF('Rekapitulace stavby'!AN13="","",'Rekapitulace stavby'!AN13))</f>
        <v/>
      </c>
      <c r="K19" s="36"/>
    </row>
    <row r="20" spans="2:11" s="1" customFormat="1" ht="18" customHeight="1" x14ac:dyDescent="0.3">
      <c r="B20" s="32"/>
      <c r="C20" s="33"/>
      <c r="D20" s="33"/>
      <c r="E20" s="28" t="str">
        <f>IF('Rekapitulace stavby'!E14="Vyplň údaj","",IF('Rekapitulace stavby'!E14="","",'Rekapitulace stavby'!E14))</f>
        <v xml:space="preserve"> </v>
      </c>
      <c r="F20" s="33"/>
      <c r="G20" s="33"/>
      <c r="H20" s="33"/>
      <c r="I20" s="30" t="s">
        <v>30</v>
      </c>
      <c r="J20" s="28" t="str">
        <f>IF('Rekapitulace stavby'!AN14="Vyplň údaj","",IF('Rekapitulace stavby'!AN14="","",'Rekapitulace stavby'!AN14))</f>
        <v/>
      </c>
      <c r="K20" s="36"/>
    </row>
    <row r="21" spans="2:11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6"/>
    </row>
    <row r="22" spans="2:11" s="1" customFormat="1" ht="14.45" customHeight="1" x14ac:dyDescent="0.3">
      <c r="B22" s="32"/>
      <c r="C22" s="33"/>
      <c r="D22" s="30" t="s">
        <v>33</v>
      </c>
      <c r="E22" s="33"/>
      <c r="F22" s="33"/>
      <c r="G22" s="33"/>
      <c r="H22" s="33"/>
      <c r="I22" s="30" t="s">
        <v>28</v>
      </c>
      <c r="J22" s="28" t="s">
        <v>3</v>
      </c>
      <c r="K22" s="36"/>
    </row>
    <row r="23" spans="2:11" s="1" customFormat="1" ht="18" customHeight="1" x14ac:dyDescent="0.3">
      <c r="B23" s="32"/>
      <c r="C23" s="33"/>
      <c r="D23" s="33"/>
      <c r="E23" s="28" t="s">
        <v>34</v>
      </c>
      <c r="F23" s="33"/>
      <c r="G23" s="33"/>
      <c r="H23" s="33"/>
      <c r="I23" s="30" t="s">
        <v>30</v>
      </c>
      <c r="J23" s="28" t="s">
        <v>3</v>
      </c>
      <c r="K23" s="36"/>
    </row>
    <row r="24" spans="2:11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6"/>
    </row>
    <row r="25" spans="2:11" s="1" customFormat="1" ht="14.45" customHeight="1" x14ac:dyDescent="0.3">
      <c r="B25" s="32"/>
      <c r="C25" s="33"/>
      <c r="D25" s="30" t="s">
        <v>36</v>
      </c>
      <c r="E25" s="33"/>
      <c r="F25" s="33"/>
      <c r="G25" s="33"/>
      <c r="H25" s="33"/>
      <c r="I25" s="33"/>
      <c r="J25" s="33"/>
      <c r="K25" s="36"/>
    </row>
    <row r="26" spans="2:11" s="7" customFormat="1" ht="22.5" customHeight="1" x14ac:dyDescent="0.3">
      <c r="B26" s="98"/>
      <c r="C26" s="99"/>
      <c r="D26" s="99"/>
      <c r="E26" s="340" t="s">
        <v>3</v>
      </c>
      <c r="F26" s="348"/>
      <c r="G26" s="348"/>
      <c r="H26" s="348"/>
      <c r="I26" s="99"/>
      <c r="J26" s="99"/>
      <c r="K26" s="100"/>
    </row>
    <row r="27" spans="2:11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6"/>
    </row>
    <row r="28" spans="2:11" s="1" customFormat="1" ht="6.95" customHeight="1" x14ac:dyDescent="0.3">
      <c r="B28" s="32"/>
      <c r="C28" s="33"/>
      <c r="D28" s="59"/>
      <c r="E28" s="59"/>
      <c r="F28" s="59"/>
      <c r="G28" s="59"/>
      <c r="H28" s="59"/>
      <c r="I28" s="59"/>
      <c r="J28" s="59"/>
      <c r="K28" s="101"/>
    </row>
    <row r="29" spans="2:11" s="1" customFormat="1" ht="25.35" customHeight="1" x14ac:dyDescent="0.3">
      <c r="B29" s="32"/>
      <c r="C29" s="33"/>
      <c r="D29" s="102" t="s">
        <v>37</v>
      </c>
      <c r="E29" s="33"/>
      <c r="F29" s="33"/>
      <c r="G29" s="33"/>
      <c r="H29" s="33"/>
      <c r="I29" s="33"/>
      <c r="J29" s="103">
        <f>ROUND(J82,2)</f>
        <v>0</v>
      </c>
      <c r="K29" s="36"/>
    </row>
    <row r="30" spans="2:11" s="1" customFormat="1" ht="6.95" customHeight="1" x14ac:dyDescent="0.3">
      <c r="B30" s="32"/>
      <c r="C30" s="33"/>
      <c r="D30" s="59"/>
      <c r="E30" s="59"/>
      <c r="F30" s="59"/>
      <c r="G30" s="59"/>
      <c r="H30" s="59"/>
      <c r="I30" s="59"/>
      <c r="J30" s="59"/>
      <c r="K30" s="101"/>
    </row>
    <row r="31" spans="2:11" s="1" customFormat="1" ht="14.45" customHeight="1" x14ac:dyDescent="0.3">
      <c r="B31" s="32"/>
      <c r="C31" s="33"/>
      <c r="D31" s="33"/>
      <c r="E31" s="33"/>
      <c r="F31" s="37" t="s">
        <v>39</v>
      </c>
      <c r="G31" s="33"/>
      <c r="H31" s="33"/>
      <c r="I31" s="37" t="s">
        <v>38</v>
      </c>
      <c r="J31" s="37" t="s">
        <v>40</v>
      </c>
      <c r="K31" s="36"/>
    </row>
    <row r="32" spans="2:11" s="1" customFormat="1" ht="14.45" customHeight="1" x14ac:dyDescent="0.3">
      <c r="B32" s="32"/>
      <c r="C32" s="33"/>
      <c r="D32" s="40" t="s">
        <v>41</v>
      </c>
      <c r="E32" s="40" t="s">
        <v>42</v>
      </c>
      <c r="F32" s="104">
        <f>ROUND(SUM(BE82:BE176), 2)</f>
        <v>0</v>
      </c>
      <c r="G32" s="33"/>
      <c r="H32" s="33"/>
      <c r="I32" s="105">
        <v>0.21</v>
      </c>
      <c r="J32" s="104">
        <f>ROUND(ROUND((SUM(BE82:BE176)), 2)*I32, 2)</f>
        <v>0</v>
      </c>
      <c r="K32" s="36"/>
    </row>
    <row r="33" spans="2:11" s="1" customFormat="1" ht="14.45" customHeight="1" x14ac:dyDescent="0.3">
      <c r="B33" s="32"/>
      <c r="C33" s="33"/>
      <c r="D33" s="33"/>
      <c r="E33" s="40" t="s">
        <v>43</v>
      </c>
      <c r="F33" s="104">
        <f>ROUND(SUM(BF82:BF176), 2)</f>
        <v>0</v>
      </c>
      <c r="G33" s="33"/>
      <c r="H33" s="33"/>
      <c r="I33" s="105">
        <v>0.15</v>
      </c>
      <c r="J33" s="104">
        <f>ROUND(ROUND((SUM(BF82:BF176)), 2)*I33, 2)</f>
        <v>0</v>
      </c>
      <c r="K33" s="36"/>
    </row>
    <row r="34" spans="2:11" s="1" customFormat="1" ht="14.45" hidden="1" customHeight="1" x14ac:dyDescent="0.3">
      <c r="B34" s="32"/>
      <c r="C34" s="33"/>
      <c r="D34" s="33"/>
      <c r="E34" s="40" t="s">
        <v>44</v>
      </c>
      <c r="F34" s="104">
        <f>ROUND(SUM(BG82:BG176), 2)</f>
        <v>0</v>
      </c>
      <c r="G34" s="33"/>
      <c r="H34" s="33"/>
      <c r="I34" s="105">
        <v>0.21</v>
      </c>
      <c r="J34" s="104">
        <v>0</v>
      </c>
      <c r="K34" s="36"/>
    </row>
    <row r="35" spans="2:11" s="1" customFormat="1" ht="14.45" hidden="1" customHeight="1" x14ac:dyDescent="0.3">
      <c r="B35" s="32"/>
      <c r="C35" s="33"/>
      <c r="D35" s="33"/>
      <c r="E35" s="40" t="s">
        <v>45</v>
      </c>
      <c r="F35" s="104">
        <f>ROUND(SUM(BH82:BH176), 2)</f>
        <v>0</v>
      </c>
      <c r="G35" s="33"/>
      <c r="H35" s="33"/>
      <c r="I35" s="105">
        <v>0.15</v>
      </c>
      <c r="J35" s="104">
        <v>0</v>
      </c>
      <c r="K35" s="36"/>
    </row>
    <row r="36" spans="2:11" s="1" customFormat="1" ht="14.45" hidden="1" customHeight="1" x14ac:dyDescent="0.3">
      <c r="B36" s="32"/>
      <c r="C36" s="33"/>
      <c r="D36" s="33"/>
      <c r="E36" s="40" t="s">
        <v>46</v>
      </c>
      <c r="F36" s="104">
        <f>ROUND(SUM(BI82:BI176), 2)</f>
        <v>0</v>
      </c>
      <c r="G36" s="33"/>
      <c r="H36" s="33"/>
      <c r="I36" s="105">
        <v>0</v>
      </c>
      <c r="J36" s="104">
        <v>0</v>
      </c>
      <c r="K36" s="36"/>
    </row>
    <row r="37" spans="2:11" s="1" customFormat="1" ht="6.95" customHeight="1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6"/>
    </row>
    <row r="38" spans="2:11" s="1" customFormat="1" ht="25.35" customHeight="1" x14ac:dyDescent="0.3">
      <c r="B38" s="32"/>
      <c r="C38" s="106"/>
      <c r="D38" s="107" t="s">
        <v>47</v>
      </c>
      <c r="E38" s="63"/>
      <c r="F38" s="63"/>
      <c r="G38" s="108" t="s">
        <v>48</v>
      </c>
      <c r="H38" s="109" t="s">
        <v>49</v>
      </c>
      <c r="I38" s="63"/>
      <c r="J38" s="110">
        <f>SUM(J29:J36)</f>
        <v>0</v>
      </c>
      <c r="K38" s="111"/>
    </row>
    <row r="39" spans="2:11" s="1" customFormat="1" ht="14.45" customHeight="1" x14ac:dyDescent="0.3">
      <c r="B39" s="47"/>
      <c r="C39" s="48"/>
      <c r="D39" s="48"/>
      <c r="E39" s="48"/>
      <c r="F39" s="48"/>
      <c r="G39" s="48"/>
      <c r="H39" s="48"/>
      <c r="I39" s="48"/>
      <c r="J39" s="48"/>
      <c r="K39" s="49"/>
    </row>
    <row r="43" spans="2:11" s="1" customFormat="1" ht="6.95" customHeight="1" x14ac:dyDescent="0.3">
      <c r="B43" s="50"/>
      <c r="C43" s="51"/>
      <c r="D43" s="51"/>
      <c r="E43" s="51"/>
      <c r="F43" s="51"/>
      <c r="G43" s="51"/>
      <c r="H43" s="51"/>
      <c r="I43" s="51"/>
      <c r="J43" s="51"/>
      <c r="K43" s="112"/>
    </row>
    <row r="44" spans="2:11" s="1" customFormat="1" ht="36.950000000000003" customHeight="1" x14ac:dyDescent="0.3">
      <c r="B44" s="32"/>
      <c r="C44" s="24" t="s">
        <v>112</v>
      </c>
      <c r="D44" s="33"/>
      <c r="E44" s="33"/>
      <c r="F44" s="33"/>
      <c r="G44" s="33"/>
      <c r="H44" s="33"/>
      <c r="I44" s="33"/>
      <c r="J44" s="33"/>
      <c r="K44" s="36"/>
    </row>
    <row r="45" spans="2:11" s="1" customFormat="1" ht="6.95" customHeight="1" x14ac:dyDescent="0.3">
      <c r="B45" s="32"/>
      <c r="C45" s="33"/>
      <c r="D45" s="33"/>
      <c r="E45" s="33"/>
      <c r="F45" s="33"/>
      <c r="G45" s="33"/>
      <c r="H45" s="33"/>
      <c r="I45" s="33"/>
      <c r="J45" s="33"/>
      <c r="K45" s="36"/>
    </row>
    <row r="46" spans="2:11" s="1" customFormat="1" ht="14.45" customHeight="1" x14ac:dyDescent="0.3">
      <c r="B46" s="32"/>
      <c r="C46" s="30" t="s">
        <v>15</v>
      </c>
      <c r="D46" s="33"/>
      <c r="E46" s="33"/>
      <c r="F46" s="33"/>
      <c r="G46" s="33"/>
      <c r="H46" s="33"/>
      <c r="I46" s="33"/>
      <c r="J46" s="33"/>
      <c r="K46" s="36"/>
    </row>
    <row r="47" spans="2:11" s="1" customFormat="1" ht="22.5" customHeight="1" x14ac:dyDescent="0.3">
      <c r="B47" s="32"/>
      <c r="C47" s="33"/>
      <c r="D47" s="33"/>
      <c r="E47" s="345" t="str">
        <f>E7</f>
        <v>SOUP Jílové - dílna kuchyň</v>
      </c>
      <c r="F47" s="325"/>
      <c r="G47" s="325"/>
      <c r="H47" s="325"/>
      <c r="I47" s="33"/>
      <c r="J47" s="33"/>
      <c r="K47" s="36"/>
    </row>
    <row r="48" spans="2:11" ht="15" x14ac:dyDescent="0.3">
      <c r="B48" s="22"/>
      <c r="C48" s="30" t="s">
        <v>108</v>
      </c>
      <c r="D48" s="23"/>
      <c r="E48" s="23"/>
      <c r="F48" s="23"/>
      <c r="G48" s="23"/>
      <c r="H48" s="23"/>
      <c r="I48" s="23"/>
      <c r="J48" s="23"/>
      <c r="K48" s="25"/>
    </row>
    <row r="49" spans="2:47" s="1" customFormat="1" ht="22.5" customHeight="1" x14ac:dyDescent="0.3">
      <c r="B49" s="32"/>
      <c r="C49" s="33"/>
      <c r="D49" s="33"/>
      <c r="E49" s="345" t="s">
        <v>109</v>
      </c>
      <c r="F49" s="325"/>
      <c r="G49" s="325"/>
      <c r="H49" s="325"/>
      <c r="I49" s="33"/>
      <c r="J49" s="33"/>
      <c r="K49" s="36"/>
    </row>
    <row r="50" spans="2:47" s="1" customFormat="1" ht="14.45" customHeight="1" x14ac:dyDescent="0.3">
      <c r="B50" s="32"/>
      <c r="C50" s="30" t="s">
        <v>110</v>
      </c>
      <c r="D50" s="33"/>
      <c r="E50" s="33"/>
      <c r="F50" s="33"/>
      <c r="G50" s="33"/>
      <c r="H50" s="33"/>
      <c r="I50" s="33"/>
      <c r="J50" s="33"/>
      <c r="K50" s="36"/>
    </row>
    <row r="51" spans="2:47" s="1" customFormat="1" ht="23.25" customHeight="1" x14ac:dyDescent="0.3">
      <c r="B51" s="32"/>
      <c r="C51" s="33"/>
      <c r="D51" s="33"/>
      <c r="E51" s="346" t="str">
        <f>E11</f>
        <v>D1_01_4g - Silnoproudá elektrotechnika</v>
      </c>
      <c r="F51" s="325"/>
      <c r="G51" s="325"/>
      <c r="H51" s="325"/>
      <c r="I51" s="33"/>
      <c r="J51" s="33"/>
      <c r="K51" s="36"/>
    </row>
    <row r="52" spans="2:47" s="1" customFormat="1" ht="6.95" customHeight="1" x14ac:dyDescent="0.3">
      <c r="B52" s="32"/>
      <c r="C52" s="33"/>
      <c r="D52" s="33"/>
      <c r="E52" s="33"/>
      <c r="F52" s="33"/>
      <c r="G52" s="33"/>
      <c r="H52" s="33"/>
      <c r="I52" s="33"/>
      <c r="J52" s="33"/>
      <c r="K52" s="36"/>
    </row>
    <row r="53" spans="2:47" s="1" customFormat="1" ht="18" customHeight="1" x14ac:dyDescent="0.3">
      <c r="B53" s="32"/>
      <c r="C53" s="30" t="s">
        <v>21</v>
      </c>
      <c r="D53" s="33"/>
      <c r="E53" s="33"/>
      <c r="F53" s="28" t="str">
        <f>F14</f>
        <v>Jílové u Prahy</v>
      </c>
      <c r="G53" s="33"/>
      <c r="H53" s="33"/>
      <c r="I53" s="30" t="s">
        <v>23</v>
      </c>
      <c r="J53" s="97" t="str">
        <f>IF(J14="","",J14)</f>
        <v>5. 9. 2016</v>
      </c>
      <c r="K53" s="36"/>
    </row>
    <row r="54" spans="2:47" s="1" customFormat="1" ht="6.95" customHeight="1" x14ac:dyDescent="0.3">
      <c r="B54" s="32"/>
      <c r="C54" s="33"/>
      <c r="D54" s="33"/>
      <c r="E54" s="33"/>
      <c r="F54" s="33"/>
      <c r="G54" s="33"/>
      <c r="H54" s="33"/>
      <c r="I54" s="33"/>
      <c r="J54" s="33"/>
      <c r="K54" s="36"/>
    </row>
    <row r="55" spans="2:47" s="1" customFormat="1" ht="15" x14ac:dyDescent="0.3">
      <c r="B55" s="32"/>
      <c r="C55" s="30" t="s">
        <v>27</v>
      </c>
      <c r="D55" s="33"/>
      <c r="E55" s="33"/>
      <c r="F55" s="28" t="str">
        <f>E17</f>
        <v>SOUp, Šenflukova 220, Jílove u Prahy</v>
      </c>
      <c r="G55" s="33"/>
      <c r="H55" s="33"/>
      <c r="I55" s="30" t="s">
        <v>33</v>
      </c>
      <c r="J55" s="28" t="str">
        <f>E23</f>
        <v>Ing. Jan Suk, EREKTA</v>
      </c>
      <c r="K55" s="36"/>
    </row>
    <row r="56" spans="2:47" s="1" customFormat="1" ht="14.45" customHeight="1" x14ac:dyDescent="0.3">
      <c r="B56" s="32"/>
      <c r="C56" s="30" t="s">
        <v>31</v>
      </c>
      <c r="D56" s="33"/>
      <c r="E56" s="33"/>
      <c r="F56" s="28" t="str">
        <f>IF(E20="","",E20)</f>
        <v xml:space="preserve"> </v>
      </c>
      <c r="G56" s="33"/>
      <c r="H56" s="33"/>
      <c r="I56" s="33"/>
      <c r="J56" s="33"/>
      <c r="K56" s="36"/>
    </row>
    <row r="57" spans="2:47" s="1" customFormat="1" ht="10.35" customHeight="1" x14ac:dyDescent="0.3">
      <c r="B57" s="32"/>
      <c r="C57" s="33"/>
      <c r="D57" s="33"/>
      <c r="E57" s="33"/>
      <c r="F57" s="33"/>
      <c r="G57" s="33"/>
      <c r="H57" s="33"/>
      <c r="I57" s="33"/>
      <c r="J57" s="33"/>
      <c r="K57" s="36"/>
    </row>
    <row r="58" spans="2:47" s="1" customFormat="1" ht="29.25" customHeight="1" x14ac:dyDescent="0.3">
      <c r="B58" s="32"/>
      <c r="C58" s="113" t="s">
        <v>113</v>
      </c>
      <c r="D58" s="106"/>
      <c r="E58" s="106"/>
      <c r="F58" s="106"/>
      <c r="G58" s="106"/>
      <c r="H58" s="106"/>
      <c r="I58" s="106"/>
      <c r="J58" s="114" t="s">
        <v>114</v>
      </c>
      <c r="K58" s="115"/>
    </row>
    <row r="59" spans="2:47" s="1" customFormat="1" ht="10.35" customHeight="1" x14ac:dyDescent="0.3">
      <c r="B59" s="32"/>
      <c r="C59" s="33"/>
      <c r="D59" s="33"/>
      <c r="E59" s="33"/>
      <c r="F59" s="33"/>
      <c r="G59" s="33"/>
      <c r="H59" s="33"/>
      <c r="I59" s="33"/>
      <c r="J59" s="33"/>
      <c r="K59" s="36"/>
    </row>
    <row r="60" spans="2:47" s="1" customFormat="1" ht="29.25" customHeight="1" x14ac:dyDescent="0.3">
      <c r="B60" s="32"/>
      <c r="C60" s="116" t="s">
        <v>115</v>
      </c>
      <c r="D60" s="33"/>
      <c r="E60" s="33"/>
      <c r="F60" s="33"/>
      <c r="G60" s="33"/>
      <c r="H60" s="33"/>
      <c r="I60" s="33"/>
      <c r="J60" s="103">
        <f>J82</f>
        <v>0</v>
      </c>
      <c r="K60" s="36"/>
      <c r="AU60" s="18" t="s">
        <v>116</v>
      </c>
    </row>
    <row r="61" spans="2:47" s="1" customFormat="1" ht="21.75" customHeight="1" x14ac:dyDescent="0.3">
      <c r="B61" s="32"/>
      <c r="C61" s="33"/>
      <c r="D61" s="33"/>
      <c r="E61" s="33"/>
      <c r="F61" s="33"/>
      <c r="G61" s="33"/>
      <c r="H61" s="33"/>
      <c r="I61" s="33"/>
      <c r="J61" s="33"/>
      <c r="K61" s="36"/>
    </row>
    <row r="62" spans="2:47" s="1" customFormat="1" ht="6.95" customHeight="1" x14ac:dyDescent="0.3">
      <c r="B62" s="47"/>
      <c r="C62" s="48"/>
      <c r="D62" s="48"/>
      <c r="E62" s="48"/>
      <c r="F62" s="48"/>
      <c r="G62" s="48"/>
      <c r="H62" s="48"/>
      <c r="I62" s="48"/>
      <c r="J62" s="48"/>
      <c r="K62" s="49"/>
    </row>
    <row r="66" spans="2:12" s="1" customFormat="1" ht="6.95" customHeight="1" x14ac:dyDescent="0.3"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32"/>
    </row>
    <row r="67" spans="2:12" s="1" customFormat="1" ht="36.950000000000003" customHeight="1" x14ac:dyDescent="0.3">
      <c r="B67" s="32"/>
      <c r="C67" s="52" t="s">
        <v>145</v>
      </c>
      <c r="L67" s="32"/>
    </row>
    <row r="68" spans="2:12" s="1" customFormat="1" ht="6.95" customHeight="1" x14ac:dyDescent="0.3">
      <c r="B68" s="32"/>
      <c r="L68" s="32"/>
    </row>
    <row r="69" spans="2:12" s="1" customFormat="1" ht="14.45" customHeight="1" x14ac:dyDescent="0.3">
      <c r="B69" s="32"/>
      <c r="C69" s="54" t="s">
        <v>15</v>
      </c>
      <c r="L69" s="32"/>
    </row>
    <row r="70" spans="2:12" s="1" customFormat="1" ht="22.5" customHeight="1" x14ac:dyDescent="0.3">
      <c r="B70" s="32"/>
      <c r="E70" s="347" t="str">
        <f>E7</f>
        <v>SOUP Jílové - dílna kuchyň</v>
      </c>
      <c r="F70" s="318"/>
      <c r="G70" s="318"/>
      <c r="H70" s="318"/>
      <c r="L70" s="32"/>
    </row>
    <row r="71" spans="2:12" ht="15" x14ac:dyDescent="0.3">
      <c r="B71" s="22"/>
      <c r="C71" s="54" t="s">
        <v>108</v>
      </c>
      <c r="L71" s="22"/>
    </row>
    <row r="72" spans="2:12" s="1" customFormat="1" ht="22.5" customHeight="1" x14ac:dyDescent="0.3">
      <c r="B72" s="32"/>
      <c r="E72" s="347" t="s">
        <v>109</v>
      </c>
      <c r="F72" s="318"/>
      <c r="G72" s="318"/>
      <c r="H72" s="318"/>
      <c r="L72" s="32"/>
    </row>
    <row r="73" spans="2:12" s="1" customFormat="1" ht="14.45" customHeight="1" x14ac:dyDescent="0.3">
      <c r="B73" s="32"/>
      <c r="C73" s="54" t="s">
        <v>110</v>
      </c>
      <c r="L73" s="32"/>
    </row>
    <row r="74" spans="2:12" s="1" customFormat="1" ht="23.25" customHeight="1" x14ac:dyDescent="0.3">
      <c r="B74" s="32"/>
      <c r="E74" s="315" t="str">
        <f>E11</f>
        <v>D1_01_4g - Silnoproudá elektrotechnika</v>
      </c>
      <c r="F74" s="318"/>
      <c r="G74" s="318"/>
      <c r="H74" s="318"/>
      <c r="L74" s="32"/>
    </row>
    <row r="75" spans="2:12" s="1" customFormat="1" ht="6.95" customHeight="1" x14ac:dyDescent="0.3">
      <c r="B75" s="32"/>
      <c r="L75" s="32"/>
    </row>
    <row r="76" spans="2:12" s="1" customFormat="1" ht="18" customHeight="1" x14ac:dyDescent="0.3">
      <c r="B76" s="32"/>
      <c r="C76" s="54" t="s">
        <v>21</v>
      </c>
      <c r="F76" s="129" t="str">
        <f>F14</f>
        <v>Jílové u Prahy</v>
      </c>
      <c r="I76" s="54" t="s">
        <v>23</v>
      </c>
      <c r="J76" s="58" t="str">
        <f>IF(J14="","",J14)</f>
        <v>5. 9. 2016</v>
      </c>
      <c r="L76" s="32"/>
    </row>
    <row r="77" spans="2:12" s="1" customFormat="1" ht="6.95" customHeight="1" x14ac:dyDescent="0.3">
      <c r="B77" s="32"/>
      <c r="L77" s="32"/>
    </row>
    <row r="78" spans="2:12" s="1" customFormat="1" ht="15" x14ac:dyDescent="0.3">
      <c r="B78" s="32"/>
      <c r="C78" s="54" t="s">
        <v>27</v>
      </c>
      <c r="F78" s="129" t="str">
        <f>E17</f>
        <v>SOUp, Šenflukova 220, Jílove u Prahy</v>
      </c>
      <c r="I78" s="54" t="s">
        <v>33</v>
      </c>
      <c r="J78" s="129" t="str">
        <f>E23</f>
        <v>Ing. Jan Suk, EREKTA</v>
      </c>
      <c r="L78" s="32"/>
    </row>
    <row r="79" spans="2:12" s="1" customFormat="1" ht="14.45" customHeight="1" x14ac:dyDescent="0.3">
      <c r="B79" s="32"/>
      <c r="C79" s="54" t="s">
        <v>31</v>
      </c>
      <c r="F79" s="129" t="str">
        <f>IF(E20="","",E20)</f>
        <v xml:space="preserve"> </v>
      </c>
      <c r="L79" s="32"/>
    </row>
    <row r="80" spans="2:12" s="1" customFormat="1" ht="10.35" customHeight="1" x14ac:dyDescent="0.3">
      <c r="B80" s="32"/>
      <c r="L80" s="32"/>
    </row>
    <row r="81" spans="2:65" s="10" customFormat="1" ht="29.25" customHeight="1" x14ac:dyDescent="0.3">
      <c r="B81" s="130"/>
      <c r="C81" s="131" t="s">
        <v>146</v>
      </c>
      <c r="D81" s="132" t="s">
        <v>56</v>
      </c>
      <c r="E81" s="132" t="s">
        <v>52</v>
      </c>
      <c r="F81" s="132" t="s">
        <v>147</v>
      </c>
      <c r="G81" s="132" t="s">
        <v>148</v>
      </c>
      <c r="H81" s="132" t="s">
        <v>149</v>
      </c>
      <c r="I81" s="133" t="s">
        <v>150</v>
      </c>
      <c r="J81" s="132" t="s">
        <v>114</v>
      </c>
      <c r="K81" s="134" t="s">
        <v>151</v>
      </c>
      <c r="L81" s="130"/>
      <c r="M81" s="65" t="s">
        <v>152</v>
      </c>
      <c r="N81" s="66" t="s">
        <v>41</v>
      </c>
      <c r="O81" s="66" t="s">
        <v>153</v>
      </c>
      <c r="P81" s="66" t="s">
        <v>154</v>
      </c>
      <c r="Q81" s="66" t="s">
        <v>155</v>
      </c>
      <c r="R81" s="66" t="s">
        <v>156</v>
      </c>
      <c r="S81" s="66" t="s">
        <v>157</v>
      </c>
      <c r="T81" s="67" t="s">
        <v>158</v>
      </c>
    </row>
    <row r="82" spans="2:65" s="1" customFormat="1" ht="29.25" customHeight="1" x14ac:dyDescent="0.35">
      <c r="B82" s="32"/>
      <c r="C82" s="214" t="s">
        <v>115</v>
      </c>
      <c r="J82" s="135">
        <f>BK82</f>
        <v>0</v>
      </c>
      <c r="L82" s="32"/>
      <c r="M82" s="68"/>
      <c r="N82" s="59"/>
      <c r="O82" s="59"/>
      <c r="P82" s="136">
        <f>SUM(P83:P176)</f>
        <v>262.85904599999998</v>
      </c>
      <c r="Q82" s="59"/>
      <c r="R82" s="136">
        <f>SUM(R83:R176)</f>
        <v>160.34016499999996</v>
      </c>
      <c r="S82" s="59"/>
      <c r="T82" s="137">
        <f>SUM(T83:T176)</f>
        <v>0.60399999999999998</v>
      </c>
      <c r="AT82" s="18" t="s">
        <v>70</v>
      </c>
      <c r="AU82" s="18" t="s">
        <v>116</v>
      </c>
      <c r="BK82" s="138">
        <f>SUM(BK83:BK176)</f>
        <v>0</v>
      </c>
    </row>
    <row r="83" spans="2:65" s="1" customFormat="1" ht="22.5" customHeight="1" x14ac:dyDescent="0.3">
      <c r="B83" s="152"/>
      <c r="C83" s="183" t="s">
        <v>20</v>
      </c>
      <c r="D83" s="183" t="s">
        <v>228</v>
      </c>
      <c r="E83" s="184" t="s">
        <v>1487</v>
      </c>
      <c r="F83" s="185" t="s">
        <v>1488</v>
      </c>
      <c r="G83" s="186" t="s">
        <v>274</v>
      </c>
      <c r="H83" s="187">
        <v>1</v>
      </c>
      <c r="I83" s="188"/>
      <c r="J83" s="188">
        <f t="shared" ref="J83:J101" si="0">ROUND(I83*H83,2)</f>
        <v>0</v>
      </c>
      <c r="K83" s="185" t="s">
        <v>266</v>
      </c>
      <c r="L83" s="189"/>
      <c r="M83" s="190" t="s">
        <v>3</v>
      </c>
      <c r="N83" s="191" t="s">
        <v>42</v>
      </c>
      <c r="O83" s="161">
        <v>0</v>
      </c>
      <c r="P83" s="161">
        <f t="shared" ref="P83:P101" si="1">O83*H83</f>
        <v>0</v>
      </c>
      <c r="Q83" s="161">
        <v>160</v>
      </c>
      <c r="R83" s="161">
        <f t="shared" ref="R83:R101" si="2">Q83*H83</f>
        <v>160</v>
      </c>
      <c r="S83" s="161">
        <v>0</v>
      </c>
      <c r="T83" s="162">
        <f t="shared" ref="T83:T101" si="3">S83*H83</f>
        <v>0</v>
      </c>
      <c r="AR83" s="18" t="s">
        <v>206</v>
      </c>
      <c r="AT83" s="18" t="s">
        <v>228</v>
      </c>
      <c r="AU83" s="18" t="s">
        <v>71</v>
      </c>
      <c r="AY83" s="18" t="s">
        <v>161</v>
      </c>
      <c r="BE83" s="163">
        <f t="shared" ref="BE83:BE101" si="4">IF(N83="základní",J83,0)</f>
        <v>0</v>
      </c>
      <c r="BF83" s="163">
        <f t="shared" ref="BF83:BF101" si="5">IF(N83="snížená",J83,0)</f>
        <v>0</v>
      </c>
      <c r="BG83" s="163">
        <f t="shared" ref="BG83:BG101" si="6">IF(N83="zákl. přenesená",J83,0)</f>
        <v>0</v>
      </c>
      <c r="BH83" s="163">
        <f t="shared" ref="BH83:BH101" si="7">IF(N83="sníž. přenesená",J83,0)</f>
        <v>0</v>
      </c>
      <c r="BI83" s="163">
        <f t="shared" ref="BI83:BI101" si="8">IF(N83="nulová",J83,0)</f>
        <v>0</v>
      </c>
      <c r="BJ83" s="18" t="s">
        <v>20</v>
      </c>
      <c r="BK83" s="163">
        <f t="shared" ref="BK83:BK101" si="9">ROUND(I83*H83,2)</f>
        <v>0</v>
      </c>
      <c r="BL83" s="18" t="s">
        <v>168</v>
      </c>
      <c r="BM83" s="18" t="s">
        <v>1489</v>
      </c>
    </row>
    <row r="84" spans="2:65" s="1" customFormat="1" ht="22.5" customHeight="1" x14ac:dyDescent="0.3">
      <c r="B84" s="152"/>
      <c r="C84" s="183" t="s">
        <v>79</v>
      </c>
      <c r="D84" s="183" t="s">
        <v>228</v>
      </c>
      <c r="E84" s="184" t="s">
        <v>1490</v>
      </c>
      <c r="F84" s="185" t="s">
        <v>1491</v>
      </c>
      <c r="G84" s="186" t="s">
        <v>1246</v>
      </c>
      <c r="H84" s="187">
        <v>1</v>
      </c>
      <c r="I84" s="188"/>
      <c r="J84" s="188">
        <f t="shared" si="0"/>
        <v>0</v>
      </c>
      <c r="K84" s="185" t="s">
        <v>266</v>
      </c>
      <c r="L84" s="189"/>
      <c r="M84" s="190" t="s">
        <v>3</v>
      </c>
      <c r="N84" s="191" t="s">
        <v>42</v>
      </c>
      <c r="O84" s="161">
        <v>0</v>
      </c>
      <c r="P84" s="161">
        <f t="shared" si="1"/>
        <v>0</v>
      </c>
      <c r="Q84" s="161">
        <v>0</v>
      </c>
      <c r="R84" s="161">
        <f t="shared" si="2"/>
        <v>0</v>
      </c>
      <c r="S84" s="161">
        <v>0</v>
      </c>
      <c r="T84" s="162">
        <f t="shared" si="3"/>
        <v>0</v>
      </c>
      <c r="AR84" s="18" t="s">
        <v>206</v>
      </c>
      <c r="AT84" s="18" t="s">
        <v>228</v>
      </c>
      <c r="AU84" s="18" t="s">
        <v>71</v>
      </c>
      <c r="AY84" s="18" t="s">
        <v>161</v>
      </c>
      <c r="BE84" s="163">
        <f t="shared" si="4"/>
        <v>0</v>
      </c>
      <c r="BF84" s="163">
        <f t="shared" si="5"/>
        <v>0</v>
      </c>
      <c r="BG84" s="163">
        <f t="shared" si="6"/>
        <v>0</v>
      </c>
      <c r="BH84" s="163">
        <f t="shared" si="7"/>
        <v>0</v>
      </c>
      <c r="BI84" s="163">
        <f t="shared" si="8"/>
        <v>0</v>
      </c>
      <c r="BJ84" s="18" t="s">
        <v>20</v>
      </c>
      <c r="BK84" s="163">
        <f t="shared" si="9"/>
        <v>0</v>
      </c>
      <c r="BL84" s="18" t="s">
        <v>168</v>
      </c>
      <c r="BM84" s="18" t="s">
        <v>1492</v>
      </c>
    </row>
    <row r="85" spans="2:65" s="1" customFormat="1" ht="22.5" customHeight="1" x14ac:dyDescent="0.3">
      <c r="B85" s="152"/>
      <c r="C85" s="183" t="s">
        <v>181</v>
      </c>
      <c r="D85" s="183" t="s">
        <v>228</v>
      </c>
      <c r="E85" s="184" t="s">
        <v>1493</v>
      </c>
      <c r="F85" s="185" t="s">
        <v>1494</v>
      </c>
      <c r="G85" s="186" t="s">
        <v>1495</v>
      </c>
      <c r="H85" s="187">
        <v>3</v>
      </c>
      <c r="I85" s="188"/>
      <c r="J85" s="188">
        <f t="shared" si="0"/>
        <v>0</v>
      </c>
      <c r="K85" s="185" t="s">
        <v>167</v>
      </c>
      <c r="L85" s="189"/>
      <c r="M85" s="190" t="s">
        <v>3</v>
      </c>
      <c r="N85" s="191" t="s">
        <v>42</v>
      </c>
      <c r="O85" s="161">
        <v>0</v>
      </c>
      <c r="P85" s="161">
        <f t="shared" si="1"/>
        <v>0</v>
      </c>
      <c r="Q85" s="161">
        <v>1.0499999999999999E-3</v>
      </c>
      <c r="R85" s="161">
        <f t="shared" si="2"/>
        <v>3.15E-3</v>
      </c>
      <c r="S85" s="161">
        <v>0</v>
      </c>
      <c r="T85" s="162">
        <f t="shared" si="3"/>
        <v>0</v>
      </c>
      <c r="AR85" s="18" t="s">
        <v>206</v>
      </c>
      <c r="AT85" s="18" t="s">
        <v>228</v>
      </c>
      <c r="AU85" s="18" t="s">
        <v>71</v>
      </c>
      <c r="AY85" s="18" t="s">
        <v>161</v>
      </c>
      <c r="BE85" s="163">
        <f t="shared" si="4"/>
        <v>0</v>
      </c>
      <c r="BF85" s="163">
        <f t="shared" si="5"/>
        <v>0</v>
      </c>
      <c r="BG85" s="163">
        <f t="shared" si="6"/>
        <v>0</v>
      </c>
      <c r="BH85" s="163">
        <f t="shared" si="7"/>
        <v>0</v>
      </c>
      <c r="BI85" s="163">
        <f t="shared" si="8"/>
        <v>0</v>
      </c>
      <c r="BJ85" s="18" t="s">
        <v>20</v>
      </c>
      <c r="BK85" s="163">
        <f t="shared" si="9"/>
        <v>0</v>
      </c>
      <c r="BL85" s="18" t="s">
        <v>168</v>
      </c>
      <c r="BM85" s="18" t="s">
        <v>1496</v>
      </c>
    </row>
    <row r="86" spans="2:65" s="1" customFormat="1" ht="22.5" customHeight="1" x14ac:dyDescent="0.3">
      <c r="B86" s="152"/>
      <c r="C86" s="183" t="s">
        <v>168</v>
      </c>
      <c r="D86" s="183" t="s">
        <v>228</v>
      </c>
      <c r="E86" s="184" t="s">
        <v>1497</v>
      </c>
      <c r="F86" s="185" t="s">
        <v>1498</v>
      </c>
      <c r="G86" s="186" t="s">
        <v>1499</v>
      </c>
      <c r="H86" s="187">
        <v>2</v>
      </c>
      <c r="I86" s="188"/>
      <c r="J86" s="188">
        <f t="shared" si="0"/>
        <v>0</v>
      </c>
      <c r="K86" s="185" t="s">
        <v>266</v>
      </c>
      <c r="L86" s="189"/>
      <c r="M86" s="190" t="s">
        <v>3</v>
      </c>
      <c r="N86" s="191" t="s">
        <v>42</v>
      </c>
      <c r="O86" s="161">
        <v>0</v>
      </c>
      <c r="P86" s="161">
        <f t="shared" si="1"/>
        <v>0</v>
      </c>
      <c r="Q86" s="161">
        <v>0</v>
      </c>
      <c r="R86" s="161">
        <f t="shared" si="2"/>
        <v>0</v>
      </c>
      <c r="S86" s="161">
        <v>0</v>
      </c>
      <c r="T86" s="162">
        <f t="shared" si="3"/>
        <v>0</v>
      </c>
      <c r="AR86" s="18" t="s">
        <v>206</v>
      </c>
      <c r="AT86" s="18" t="s">
        <v>228</v>
      </c>
      <c r="AU86" s="18" t="s">
        <v>71</v>
      </c>
      <c r="AY86" s="18" t="s">
        <v>161</v>
      </c>
      <c r="BE86" s="163">
        <f t="shared" si="4"/>
        <v>0</v>
      </c>
      <c r="BF86" s="163">
        <f t="shared" si="5"/>
        <v>0</v>
      </c>
      <c r="BG86" s="163">
        <f t="shared" si="6"/>
        <v>0</v>
      </c>
      <c r="BH86" s="163">
        <f t="shared" si="7"/>
        <v>0</v>
      </c>
      <c r="BI86" s="163">
        <f t="shared" si="8"/>
        <v>0</v>
      </c>
      <c r="BJ86" s="18" t="s">
        <v>20</v>
      </c>
      <c r="BK86" s="163">
        <f t="shared" si="9"/>
        <v>0</v>
      </c>
      <c r="BL86" s="18" t="s">
        <v>168</v>
      </c>
      <c r="BM86" s="18" t="s">
        <v>1500</v>
      </c>
    </row>
    <row r="87" spans="2:65" s="1" customFormat="1" ht="22.5" customHeight="1" x14ac:dyDescent="0.3">
      <c r="B87" s="152"/>
      <c r="C87" s="183" t="s">
        <v>192</v>
      </c>
      <c r="D87" s="183" t="s">
        <v>228</v>
      </c>
      <c r="E87" s="184" t="s">
        <v>1501</v>
      </c>
      <c r="F87" s="185" t="s">
        <v>1502</v>
      </c>
      <c r="G87" s="186" t="s">
        <v>1499</v>
      </c>
      <c r="H87" s="187">
        <v>2</v>
      </c>
      <c r="I87" s="188"/>
      <c r="J87" s="188">
        <f t="shared" si="0"/>
        <v>0</v>
      </c>
      <c r="K87" s="185" t="s">
        <v>266</v>
      </c>
      <c r="L87" s="189"/>
      <c r="M87" s="190" t="s">
        <v>3</v>
      </c>
      <c r="N87" s="191" t="s">
        <v>42</v>
      </c>
      <c r="O87" s="161">
        <v>0</v>
      </c>
      <c r="P87" s="161">
        <f t="shared" si="1"/>
        <v>0</v>
      </c>
      <c r="Q87" s="161">
        <v>0</v>
      </c>
      <c r="R87" s="161">
        <f t="shared" si="2"/>
        <v>0</v>
      </c>
      <c r="S87" s="161">
        <v>0</v>
      </c>
      <c r="T87" s="162">
        <f t="shared" si="3"/>
        <v>0</v>
      </c>
      <c r="AR87" s="18" t="s">
        <v>206</v>
      </c>
      <c r="AT87" s="18" t="s">
        <v>228</v>
      </c>
      <c r="AU87" s="18" t="s">
        <v>71</v>
      </c>
      <c r="AY87" s="18" t="s">
        <v>161</v>
      </c>
      <c r="BE87" s="163">
        <f t="shared" si="4"/>
        <v>0</v>
      </c>
      <c r="BF87" s="163">
        <f t="shared" si="5"/>
        <v>0</v>
      </c>
      <c r="BG87" s="163">
        <f t="shared" si="6"/>
        <v>0</v>
      </c>
      <c r="BH87" s="163">
        <f t="shared" si="7"/>
        <v>0</v>
      </c>
      <c r="BI87" s="163">
        <f t="shared" si="8"/>
        <v>0</v>
      </c>
      <c r="BJ87" s="18" t="s">
        <v>20</v>
      </c>
      <c r="BK87" s="163">
        <f t="shared" si="9"/>
        <v>0</v>
      </c>
      <c r="BL87" s="18" t="s">
        <v>168</v>
      </c>
      <c r="BM87" s="18" t="s">
        <v>1503</v>
      </c>
    </row>
    <row r="88" spans="2:65" s="1" customFormat="1" ht="22.5" customHeight="1" x14ac:dyDescent="0.3">
      <c r="B88" s="152"/>
      <c r="C88" s="183" t="s">
        <v>197</v>
      </c>
      <c r="D88" s="183" t="s">
        <v>228</v>
      </c>
      <c r="E88" s="184" t="s">
        <v>1504</v>
      </c>
      <c r="F88" s="185" t="s">
        <v>1505</v>
      </c>
      <c r="G88" s="186" t="s">
        <v>1115</v>
      </c>
      <c r="H88" s="187">
        <v>12</v>
      </c>
      <c r="I88" s="188"/>
      <c r="J88" s="188">
        <f t="shared" si="0"/>
        <v>0</v>
      </c>
      <c r="K88" s="185" t="s">
        <v>266</v>
      </c>
      <c r="L88" s="189"/>
      <c r="M88" s="190" t="s">
        <v>3</v>
      </c>
      <c r="N88" s="191" t="s">
        <v>42</v>
      </c>
      <c r="O88" s="161">
        <v>0</v>
      </c>
      <c r="P88" s="161">
        <f t="shared" si="1"/>
        <v>0</v>
      </c>
      <c r="Q88" s="161">
        <v>0</v>
      </c>
      <c r="R88" s="161">
        <f t="shared" si="2"/>
        <v>0</v>
      </c>
      <c r="S88" s="161">
        <v>0</v>
      </c>
      <c r="T88" s="162">
        <f t="shared" si="3"/>
        <v>0</v>
      </c>
      <c r="AR88" s="18" t="s">
        <v>206</v>
      </c>
      <c r="AT88" s="18" t="s">
        <v>228</v>
      </c>
      <c r="AU88" s="18" t="s">
        <v>71</v>
      </c>
      <c r="AY88" s="18" t="s">
        <v>161</v>
      </c>
      <c r="BE88" s="163">
        <f t="shared" si="4"/>
        <v>0</v>
      </c>
      <c r="BF88" s="163">
        <f t="shared" si="5"/>
        <v>0</v>
      </c>
      <c r="BG88" s="163">
        <f t="shared" si="6"/>
        <v>0</v>
      </c>
      <c r="BH88" s="163">
        <f t="shared" si="7"/>
        <v>0</v>
      </c>
      <c r="BI88" s="163">
        <f t="shared" si="8"/>
        <v>0</v>
      </c>
      <c r="BJ88" s="18" t="s">
        <v>20</v>
      </c>
      <c r="BK88" s="163">
        <f t="shared" si="9"/>
        <v>0</v>
      </c>
      <c r="BL88" s="18" t="s">
        <v>168</v>
      </c>
      <c r="BM88" s="18" t="s">
        <v>1506</v>
      </c>
    </row>
    <row r="89" spans="2:65" s="1" customFormat="1" ht="22.5" customHeight="1" x14ac:dyDescent="0.3">
      <c r="B89" s="152"/>
      <c r="C89" s="183" t="s">
        <v>202</v>
      </c>
      <c r="D89" s="183" t="s">
        <v>228</v>
      </c>
      <c r="E89" s="184" t="s">
        <v>1507</v>
      </c>
      <c r="F89" s="185" t="s">
        <v>1508</v>
      </c>
      <c r="G89" s="186" t="s">
        <v>1246</v>
      </c>
      <c r="H89" s="187">
        <v>1</v>
      </c>
      <c r="I89" s="188"/>
      <c r="J89" s="188">
        <f t="shared" si="0"/>
        <v>0</v>
      </c>
      <c r="K89" s="185" t="s">
        <v>266</v>
      </c>
      <c r="L89" s="189"/>
      <c r="M89" s="190" t="s">
        <v>3</v>
      </c>
      <c r="N89" s="191" t="s">
        <v>42</v>
      </c>
      <c r="O89" s="161">
        <v>0</v>
      </c>
      <c r="P89" s="161">
        <f t="shared" si="1"/>
        <v>0</v>
      </c>
      <c r="Q89" s="161">
        <v>0</v>
      </c>
      <c r="R89" s="161">
        <f t="shared" si="2"/>
        <v>0</v>
      </c>
      <c r="S89" s="161">
        <v>0</v>
      </c>
      <c r="T89" s="162">
        <f t="shared" si="3"/>
        <v>0</v>
      </c>
      <c r="AR89" s="18" t="s">
        <v>206</v>
      </c>
      <c r="AT89" s="18" t="s">
        <v>228</v>
      </c>
      <c r="AU89" s="18" t="s">
        <v>71</v>
      </c>
      <c r="AY89" s="18" t="s">
        <v>161</v>
      </c>
      <c r="BE89" s="163">
        <f t="shared" si="4"/>
        <v>0</v>
      </c>
      <c r="BF89" s="163">
        <f t="shared" si="5"/>
        <v>0</v>
      </c>
      <c r="BG89" s="163">
        <f t="shared" si="6"/>
        <v>0</v>
      </c>
      <c r="BH89" s="163">
        <f t="shared" si="7"/>
        <v>0</v>
      </c>
      <c r="BI89" s="163">
        <f t="shared" si="8"/>
        <v>0</v>
      </c>
      <c r="BJ89" s="18" t="s">
        <v>20</v>
      </c>
      <c r="BK89" s="163">
        <f t="shared" si="9"/>
        <v>0</v>
      </c>
      <c r="BL89" s="18" t="s">
        <v>168</v>
      </c>
      <c r="BM89" s="18" t="s">
        <v>1509</v>
      </c>
    </row>
    <row r="90" spans="2:65" s="1" customFormat="1" ht="22.5" customHeight="1" x14ac:dyDescent="0.3">
      <c r="B90" s="152"/>
      <c r="C90" s="183" t="s">
        <v>206</v>
      </c>
      <c r="D90" s="183" t="s">
        <v>228</v>
      </c>
      <c r="E90" s="184" t="s">
        <v>1510</v>
      </c>
      <c r="F90" s="185" t="s">
        <v>1511</v>
      </c>
      <c r="G90" s="186" t="s">
        <v>274</v>
      </c>
      <c r="H90" s="187">
        <v>2</v>
      </c>
      <c r="I90" s="188"/>
      <c r="J90" s="188">
        <f t="shared" si="0"/>
        <v>0</v>
      </c>
      <c r="K90" s="185" t="s">
        <v>266</v>
      </c>
      <c r="L90" s="189"/>
      <c r="M90" s="190" t="s">
        <v>3</v>
      </c>
      <c r="N90" s="191" t="s">
        <v>42</v>
      </c>
      <c r="O90" s="161">
        <v>0</v>
      </c>
      <c r="P90" s="161">
        <f t="shared" si="1"/>
        <v>0</v>
      </c>
      <c r="Q90" s="161">
        <v>0</v>
      </c>
      <c r="R90" s="161">
        <f t="shared" si="2"/>
        <v>0</v>
      </c>
      <c r="S90" s="161">
        <v>0</v>
      </c>
      <c r="T90" s="162">
        <f t="shared" si="3"/>
        <v>0</v>
      </c>
      <c r="AR90" s="18" t="s">
        <v>206</v>
      </c>
      <c r="AT90" s="18" t="s">
        <v>228</v>
      </c>
      <c r="AU90" s="18" t="s">
        <v>71</v>
      </c>
      <c r="AY90" s="18" t="s">
        <v>161</v>
      </c>
      <c r="BE90" s="163">
        <f t="shared" si="4"/>
        <v>0</v>
      </c>
      <c r="BF90" s="163">
        <f t="shared" si="5"/>
        <v>0</v>
      </c>
      <c r="BG90" s="163">
        <f t="shared" si="6"/>
        <v>0</v>
      </c>
      <c r="BH90" s="163">
        <f t="shared" si="7"/>
        <v>0</v>
      </c>
      <c r="BI90" s="163">
        <f t="shared" si="8"/>
        <v>0</v>
      </c>
      <c r="BJ90" s="18" t="s">
        <v>20</v>
      </c>
      <c r="BK90" s="163">
        <f t="shared" si="9"/>
        <v>0</v>
      </c>
      <c r="BL90" s="18" t="s">
        <v>168</v>
      </c>
      <c r="BM90" s="18" t="s">
        <v>1512</v>
      </c>
    </row>
    <row r="91" spans="2:65" s="1" customFormat="1" ht="22.5" customHeight="1" x14ac:dyDescent="0.3">
      <c r="B91" s="152"/>
      <c r="C91" s="183" t="s">
        <v>212</v>
      </c>
      <c r="D91" s="183" t="s">
        <v>228</v>
      </c>
      <c r="E91" s="184" t="s">
        <v>1513</v>
      </c>
      <c r="F91" s="185" t="s">
        <v>1514</v>
      </c>
      <c r="G91" s="186" t="s">
        <v>274</v>
      </c>
      <c r="H91" s="187">
        <v>32</v>
      </c>
      <c r="I91" s="188"/>
      <c r="J91" s="188">
        <f t="shared" si="0"/>
        <v>0</v>
      </c>
      <c r="K91" s="185" t="s">
        <v>266</v>
      </c>
      <c r="L91" s="189"/>
      <c r="M91" s="190" t="s">
        <v>3</v>
      </c>
      <c r="N91" s="191" t="s">
        <v>42</v>
      </c>
      <c r="O91" s="161">
        <v>0</v>
      </c>
      <c r="P91" s="161">
        <f t="shared" si="1"/>
        <v>0</v>
      </c>
      <c r="Q91" s="161">
        <v>0</v>
      </c>
      <c r="R91" s="161">
        <f t="shared" si="2"/>
        <v>0</v>
      </c>
      <c r="S91" s="161">
        <v>0</v>
      </c>
      <c r="T91" s="162">
        <f t="shared" si="3"/>
        <v>0</v>
      </c>
      <c r="AR91" s="18" t="s">
        <v>206</v>
      </c>
      <c r="AT91" s="18" t="s">
        <v>228</v>
      </c>
      <c r="AU91" s="18" t="s">
        <v>71</v>
      </c>
      <c r="AY91" s="18" t="s">
        <v>161</v>
      </c>
      <c r="BE91" s="163">
        <f t="shared" si="4"/>
        <v>0</v>
      </c>
      <c r="BF91" s="163">
        <f t="shared" si="5"/>
        <v>0</v>
      </c>
      <c r="BG91" s="163">
        <f t="shared" si="6"/>
        <v>0</v>
      </c>
      <c r="BH91" s="163">
        <f t="shared" si="7"/>
        <v>0</v>
      </c>
      <c r="BI91" s="163">
        <f t="shared" si="8"/>
        <v>0</v>
      </c>
      <c r="BJ91" s="18" t="s">
        <v>20</v>
      </c>
      <c r="BK91" s="163">
        <f t="shared" si="9"/>
        <v>0</v>
      </c>
      <c r="BL91" s="18" t="s">
        <v>168</v>
      </c>
      <c r="BM91" s="18" t="s">
        <v>1515</v>
      </c>
    </row>
    <row r="92" spans="2:65" s="1" customFormat="1" ht="22.5" customHeight="1" x14ac:dyDescent="0.3">
      <c r="B92" s="152"/>
      <c r="C92" s="183" t="s">
        <v>25</v>
      </c>
      <c r="D92" s="183" t="s">
        <v>228</v>
      </c>
      <c r="E92" s="184" t="s">
        <v>1516</v>
      </c>
      <c r="F92" s="185" t="s">
        <v>1517</v>
      </c>
      <c r="G92" s="186" t="s">
        <v>274</v>
      </c>
      <c r="H92" s="187">
        <v>2</v>
      </c>
      <c r="I92" s="188"/>
      <c r="J92" s="188">
        <f t="shared" si="0"/>
        <v>0</v>
      </c>
      <c r="K92" s="185" t="s">
        <v>266</v>
      </c>
      <c r="L92" s="189"/>
      <c r="M92" s="190" t="s">
        <v>3</v>
      </c>
      <c r="N92" s="191" t="s">
        <v>42</v>
      </c>
      <c r="O92" s="161">
        <v>0</v>
      </c>
      <c r="P92" s="161">
        <f t="shared" si="1"/>
        <v>0</v>
      </c>
      <c r="Q92" s="161">
        <v>0</v>
      </c>
      <c r="R92" s="161">
        <f t="shared" si="2"/>
        <v>0</v>
      </c>
      <c r="S92" s="161">
        <v>0</v>
      </c>
      <c r="T92" s="162">
        <f t="shared" si="3"/>
        <v>0</v>
      </c>
      <c r="AR92" s="18" t="s">
        <v>206</v>
      </c>
      <c r="AT92" s="18" t="s">
        <v>228</v>
      </c>
      <c r="AU92" s="18" t="s">
        <v>71</v>
      </c>
      <c r="AY92" s="18" t="s">
        <v>161</v>
      </c>
      <c r="BE92" s="163">
        <f t="shared" si="4"/>
        <v>0</v>
      </c>
      <c r="BF92" s="163">
        <f t="shared" si="5"/>
        <v>0</v>
      </c>
      <c r="BG92" s="163">
        <f t="shared" si="6"/>
        <v>0</v>
      </c>
      <c r="BH92" s="163">
        <f t="shared" si="7"/>
        <v>0</v>
      </c>
      <c r="BI92" s="163">
        <f t="shared" si="8"/>
        <v>0</v>
      </c>
      <c r="BJ92" s="18" t="s">
        <v>20</v>
      </c>
      <c r="BK92" s="163">
        <f t="shared" si="9"/>
        <v>0</v>
      </c>
      <c r="BL92" s="18" t="s">
        <v>168</v>
      </c>
      <c r="BM92" s="18" t="s">
        <v>1518</v>
      </c>
    </row>
    <row r="93" spans="2:65" s="1" customFormat="1" ht="22.5" customHeight="1" x14ac:dyDescent="0.3">
      <c r="B93" s="152"/>
      <c r="C93" s="183" t="s">
        <v>227</v>
      </c>
      <c r="D93" s="183" t="s">
        <v>228</v>
      </c>
      <c r="E93" s="184" t="s">
        <v>1519</v>
      </c>
      <c r="F93" s="185" t="s">
        <v>1520</v>
      </c>
      <c r="G93" s="186" t="s">
        <v>274</v>
      </c>
      <c r="H93" s="187">
        <v>6</v>
      </c>
      <c r="I93" s="188"/>
      <c r="J93" s="188">
        <f t="shared" si="0"/>
        <v>0</v>
      </c>
      <c r="K93" s="185" t="s">
        <v>266</v>
      </c>
      <c r="L93" s="189"/>
      <c r="M93" s="190" t="s">
        <v>3</v>
      </c>
      <c r="N93" s="191" t="s">
        <v>42</v>
      </c>
      <c r="O93" s="161">
        <v>0</v>
      </c>
      <c r="P93" s="161">
        <f t="shared" si="1"/>
        <v>0</v>
      </c>
      <c r="Q93" s="161">
        <v>0</v>
      </c>
      <c r="R93" s="161">
        <f t="shared" si="2"/>
        <v>0</v>
      </c>
      <c r="S93" s="161">
        <v>0</v>
      </c>
      <c r="T93" s="162">
        <f t="shared" si="3"/>
        <v>0</v>
      </c>
      <c r="AR93" s="18" t="s">
        <v>206</v>
      </c>
      <c r="AT93" s="18" t="s">
        <v>228</v>
      </c>
      <c r="AU93" s="18" t="s">
        <v>71</v>
      </c>
      <c r="AY93" s="18" t="s">
        <v>161</v>
      </c>
      <c r="BE93" s="163">
        <f t="shared" si="4"/>
        <v>0</v>
      </c>
      <c r="BF93" s="163">
        <f t="shared" si="5"/>
        <v>0</v>
      </c>
      <c r="BG93" s="163">
        <f t="shared" si="6"/>
        <v>0</v>
      </c>
      <c r="BH93" s="163">
        <f t="shared" si="7"/>
        <v>0</v>
      </c>
      <c r="BI93" s="163">
        <f t="shared" si="8"/>
        <v>0</v>
      </c>
      <c r="BJ93" s="18" t="s">
        <v>20</v>
      </c>
      <c r="BK93" s="163">
        <f t="shared" si="9"/>
        <v>0</v>
      </c>
      <c r="BL93" s="18" t="s">
        <v>168</v>
      </c>
      <c r="BM93" s="18" t="s">
        <v>1521</v>
      </c>
    </row>
    <row r="94" spans="2:65" s="1" customFormat="1" ht="22.5" customHeight="1" x14ac:dyDescent="0.3">
      <c r="B94" s="152"/>
      <c r="C94" s="183" t="s">
        <v>234</v>
      </c>
      <c r="D94" s="183" t="s">
        <v>228</v>
      </c>
      <c r="E94" s="184" t="s">
        <v>1522</v>
      </c>
      <c r="F94" s="185" t="s">
        <v>1523</v>
      </c>
      <c r="G94" s="186" t="s">
        <v>274</v>
      </c>
      <c r="H94" s="187">
        <v>2</v>
      </c>
      <c r="I94" s="188"/>
      <c r="J94" s="188">
        <f t="shared" si="0"/>
        <v>0</v>
      </c>
      <c r="K94" s="185" t="s">
        <v>266</v>
      </c>
      <c r="L94" s="189"/>
      <c r="M94" s="190" t="s">
        <v>3</v>
      </c>
      <c r="N94" s="191" t="s">
        <v>42</v>
      </c>
      <c r="O94" s="161">
        <v>0</v>
      </c>
      <c r="P94" s="161">
        <f t="shared" si="1"/>
        <v>0</v>
      </c>
      <c r="Q94" s="161">
        <v>0</v>
      </c>
      <c r="R94" s="161">
        <f t="shared" si="2"/>
        <v>0</v>
      </c>
      <c r="S94" s="161">
        <v>0</v>
      </c>
      <c r="T94" s="162">
        <f t="shared" si="3"/>
        <v>0</v>
      </c>
      <c r="AR94" s="18" t="s">
        <v>206</v>
      </c>
      <c r="AT94" s="18" t="s">
        <v>228</v>
      </c>
      <c r="AU94" s="18" t="s">
        <v>71</v>
      </c>
      <c r="AY94" s="18" t="s">
        <v>161</v>
      </c>
      <c r="BE94" s="163">
        <f t="shared" si="4"/>
        <v>0</v>
      </c>
      <c r="BF94" s="163">
        <f t="shared" si="5"/>
        <v>0</v>
      </c>
      <c r="BG94" s="163">
        <f t="shared" si="6"/>
        <v>0</v>
      </c>
      <c r="BH94" s="163">
        <f t="shared" si="7"/>
        <v>0</v>
      </c>
      <c r="BI94" s="163">
        <f t="shared" si="8"/>
        <v>0</v>
      </c>
      <c r="BJ94" s="18" t="s">
        <v>20</v>
      </c>
      <c r="BK94" s="163">
        <f t="shared" si="9"/>
        <v>0</v>
      </c>
      <c r="BL94" s="18" t="s">
        <v>168</v>
      </c>
      <c r="BM94" s="18" t="s">
        <v>1524</v>
      </c>
    </row>
    <row r="95" spans="2:65" s="1" customFormat="1" ht="22.5" customHeight="1" x14ac:dyDescent="0.3">
      <c r="B95" s="152"/>
      <c r="C95" s="183" t="s">
        <v>240</v>
      </c>
      <c r="D95" s="183" t="s">
        <v>228</v>
      </c>
      <c r="E95" s="184" t="s">
        <v>1525</v>
      </c>
      <c r="F95" s="185" t="s">
        <v>1526</v>
      </c>
      <c r="G95" s="186" t="s">
        <v>274</v>
      </c>
      <c r="H95" s="187">
        <v>2</v>
      </c>
      <c r="I95" s="188"/>
      <c r="J95" s="188">
        <f t="shared" si="0"/>
        <v>0</v>
      </c>
      <c r="K95" s="185" t="s">
        <v>266</v>
      </c>
      <c r="L95" s="189"/>
      <c r="M95" s="190" t="s">
        <v>3</v>
      </c>
      <c r="N95" s="191" t="s">
        <v>42</v>
      </c>
      <c r="O95" s="161">
        <v>0</v>
      </c>
      <c r="P95" s="161">
        <f t="shared" si="1"/>
        <v>0</v>
      </c>
      <c r="Q95" s="161">
        <v>0</v>
      </c>
      <c r="R95" s="161">
        <f t="shared" si="2"/>
        <v>0</v>
      </c>
      <c r="S95" s="161">
        <v>0</v>
      </c>
      <c r="T95" s="162">
        <f t="shared" si="3"/>
        <v>0</v>
      </c>
      <c r="AR95" s="18" t="s">
        <v>206</v>
      </c>
      <c r="AT95" s="18" t="s">
        <v>228</v>
      </c>
      <c r="AU95" s="18" t="s">
        <v>71</v>
      </c>
      <c r="AY95" s="18" t="s">
        <v>161</v>
      </c>
      <c r="BE95" s="163">
        <f t="shared" si="4"/>
        <v>0</v>
      </c>
      <c r="BF95" s="163">
        <f t="shared" si="5"/>
        <v>0</v>
      </c>
      <c r="BG95" s="163">
        <f t="shared" si="6"/>
        <v>0</v>
      </c>
      <c r="BH95" s="163">
        <f t="shared" si="7"/>
        <v>0</v>
      </c>
      <c r="BI95" s="163">
        <f t="shared" si="8"/>
        <v>0</v>
      </c>
      <c r="BJ95" s="18" t="s">
        <v>20</v>
      </c>
      <c r="BK95" s="163">
        <f t="shared" si="9"/>
        <v>0</v>
      </c>
      <c r="BL95" s="18" t="s">
        <v>168</v>
      </c>
      <c r="BM95" s="18" t="s">
        <v>1527</v>
      </c>
    </row>
    <row r="96" spans="2:65" s="1" customFormat="1" ht="22.5" customHeight="1" x14ac:dyDescent="0.3">
      <c r="B96" s="152"/>
      <c r="C96" s="183" t="s">
        <v>244</v>
      </c>
      <c r="D96" s="183" t="s">
        <v>228</v>
      </c>
      <c r="E96" s="184" t="s">
        <v>1528</v>
      </c>
      <c r="F96" s="185" t="s">
        <v>1529</v>
      </c>
      <c r="G96" s="186" t="s">
        <v>274</v>
      </c>
      <c r="H96" s="187">
        <v>1</v>
      </c>
      <c r="I96" s="188"/>
      <c r="J96" s="188">
        <f t="shared" si="0"/>
        <v>0</v>
      </c>
      <c r="K96" s="185" t="s">
        <v>266</v>
      </c>
      <c r="L96" s="189"/>
      <c r="M96" s="190" t="s">
        <v>3</v>
      </c>
      <c r="N96" s="191" t="s">
        <v>42</v>
      </c>
      <c r="O96" s="161">
        <v>0</v>
      </c>
      <c r="P96" s="161">
        <f t="shared" si="1"/>
        <v>0</v>
      </c>
      <c r="Q96" s="161">
        <v>0</v>
      </c>
      <c r="R96" s="161">
        <f t="shared" si="2"/>
        <v>0</v>
      </c>
      <c r="S96" s="161">
        <v>0</v>
      </c>
      <c r="T96" s="162">
        <f t="shared" si="3"/>
        <v>0</v>
      </c>
      <c r="AR96" s="18" t="s">
        <v>206</v>
      </c>
      <c r="AT96" s="18" t="s">
        <v>228</v>
      </c>
      <c r="AU96" s="18" t="s">
        <v>71</v>
      </c>
      <c r="AY96" s="18" t="s">
        <v>161</v>
      </c>
      <c r="BE96" s="163">
        <f t="shared" si="4"/>
        <v>0</v>
      </c>
      <c r="BF96" s="163">
        <f t="shared" si="5"/>
        <v>0</v>
      </c>
      <c r="BG96" s="163">
        <f t="shared" si="6"/>
        <v>0</v>
      </c>
      <c r="BH96" s="163">
        <f t="shared" si="7"/>
        <v>0</v>
      </c>
      <c r="BI96" s="163">
        <f t="shared" si="8"/>
        <v>0</v>
      </c>
      <c r="BJ96" s="18" t="s">
        <v>20</v>
      </c>
      <c r="BK96" s="163">
        <f t="shared" si="9"/>
        <v>0</v>
      </c>
      <c r="BL96" s="18" t="s">
        <v>168</v>
      </c>
      <c r="BM96" s="18" t="s">
        <v>1530</v>
      </c>
    </row>
    <row r="97" spans="2:65" s="1" customFormat="1" ht="22.5" customHeight="1" x14ac:dyDescent="0.3">
      <c r="B97" s="152"/>
      <c r="C97" s="183" t="s">
        <v>9</v>
      </c>
      <c r="D97" s="183" t="s">
        <v>228</v>
      </c>
      <c r="E97" s="184" t="s">
        <v>1531</v>
      </c>
      <c r="F97" s="185" t="s">
        <v>1532</v>
      </c>
      <c r="G97" s="186" t="s">
        <v>247</v>
      </c>
      <c r="H97" s="187">
        <v>94</v>
      </c>
      <c r="I97" s="188"/>
      <c r="J97" s="188">
        <f t="shared" si="0"/>
        <v>0</v>
      </c>
      <c r="K97" s="185" t="s">
        <v>266</v>
      </c>
      <c r="L97" s="189"/>
      <c r="M97" s="190" t="s">
        <v>3</v>
      </c>
      <c r="N97" s="191" t="s">
        <v>42</v>
      </c>
      <c r="O97" s="161">
        <v>0</v>
      </c>
      <c r="P97" s="161">
        <f t="shared" si="1"/>
        <v>0</v>
      </c>
      <c r="Q97" s="161">
        <v>0</v>
      </c>
      <c r="R97" s="161">
        <f t="shared" si="2"/>
        <v>0</v>
      </c>
      <c r="S97" s="161">
        <v>0</v>
      </c>
      <c r="T97" s="162">
        <f t="shared" si="3"/>
        <v>0</v>
      </c>
      <c r="AR97" s="18" t="s">
        <v>206</v>
      </c>
      <c r="AT97" s="18" t="s">
        <v>228</v>
      </c>
      <c r="AU97" s="18" t="s">
        <v>71</v>
      </c>
      <c r="AY97" s="18" t="s">
        <v>161</v>
      </c>
      <c r="BE97" s="163">
        <f t="shared" si="4"/>
        <v>0</v>
      </c>
      <c r="BF97" s="163">
        <f t="shared" si="5"/>
        <v>0</v>
      </c>
      <c r="BG97" s="163">
        <f t="shared" si="6"/>
        <v>0</v>
      </c>
      <c r="BH97" s="163">
        <f t="shared" si="7"/>
        <v>0</v>
      </c>
      <c r="BI97" s="163">
        <f t="shared" si="8"/>
        <v>0</v>
      </c>
      <c r="BJ97" s="18" t="s">
        <v>20</v>
      </c>
      <c r="BK97" s="163">
        <f t="shared" si="9"/>
        <v>0</v>
      </c>
      <c r="BL97" s="18" t="s">
        <v>168</v>
      </c>
      <c r="BM97" s="18" t="s">
        <v>1533</v>
      </c>
    </row>
    <row r="98" spans="2:65" s="1" customFormat="1" ht="22.5" customHeight="1" x14ac:dyDescent="0.3">
      <c r="B98" s="152"/>
      <c r="C98" s="183" t="s">
        <v>254</v>
      </c>
      <c r="D98" s="183" t="s">
        <v>228</v>
      </c>
      <c r="E98" s="184" t="s">
        <v>1534</v>
      </c>
      <c r="F98" s="185" t="s">
        <v>1535</v>
      </c>
      <c r="G98" s="186" t="s">
        <v>247</v>
      </c>
      <c r="H98" s="187">
        <v>17</v>
      </c>
      <c r="I98" s="188"/>
      <c r="J98" s="188">
        <f t="shared" si="0"/>
        <v>0</v>
      </c>
      <c r="K98" s="185" t="s">
        <v>266</v>
      </c>
      <c r="L98" s="189"/>
      <c r="M98" s="190" t="s">
        <v>3</v>
      </c>
      <c r="N98" s="191" t="s">
        <v>42</v>
      </c>
      <c r="O98" s="161">
        <v>0</v>
      </c>
      <c r="P98" s="161">
        <f t="shared" si="1"/>
        <v>0</v>
      </c>
      <c r="Q98" s="161">
        <v>0</v>
      </c>
      <c r="R98" s="161">
        <f t="shared" si="2"/>
        <v>0</v>
      </c>
      <c r="S98" s="161">
        <v>0</v>
      </c>
      <c r="T98" s="162">
        <f t="shared" si="3"/>
        <v>0</v>
      </c>
      <c r="AR98" s="18" t="s">
        <v>206</v>
      </c>
      <c r="AT98" s="18" t="s">
        <v>228</v>
      </c>
      <c r="AU98" s="18" t="s">
        <v>71</v>
      </c>
      <c r="AY98" s="18" t="s">
        <v>161</v>
      </c>
      <c r="BE98" s="163">
        <f t="shared" si="4"/>
        <v>0</v>
      </c>
      <c r="BF98" s="163">
        <f t="shared" si="5"/>
        <v>0</v>
      </c>
      <c r="BG98" s="163">
        <f t="shared" si="6"/>
        <v>0</v>
      </c>
      <c r="BH98" s="163">
        <f t="shared" si="7"/>
        <v>0</v>
      </c>
      <c r="BI98" s="163">
        <f t="shared" si="8"/>
        <v>0</v>
      </c>
      <c r="BJ98" s="18" t="s">
        <v>20</v>
      </c>
      <c r="BK98" s="163">
        <f t="shared" si="9"/>
        <v>0</v>
      </c>
      <c r="BL98" s="18" t="s">
        <v>168</v>
      </c>
      <c r="BM98" s="18" t="s">
        <v>1536</v>
      </c>
    </row>
    <row r="99" spans="2:65" s="1" customFormat="1" ht="22.5" customHeight="1" x14ac:dyDescent="0.3">
      <c r="B99" s="152"/>
      <c r="C99" s="183" t="s">
        <v>258</v>
      </c>
      <c r="D99" s="183" t="s">
        <v>228</v>
      </c>
      <c r="E99" s="184" t="s">
        <v>1537</v>
      </c>
      <c r="F99" s="185" t="s">
        <v>1538</v>
      </c>
      <c r="G99" s="186" t="s">
        <v>247</v>
      </c>
      <c r="H99" s="187">
        <v>68</v>
      </c>
      <c r="I99" s="188"/>
      <c r="J99" s="188">
        <f t="shared" si="0"/>
        <v>0</v>
      </c>
      <c r="K99" s="185" t="s">
        <v>266</v>
      </c>
      <c r="L99" s="189"/>
      <c r="M99" s="190" t="s">
        <v>3</v>
      </c>
      <c r="N99" s="191" t="s">
        <v>42</v>
      </c>
      <c r="O99" s="161">
        <v>0</v>
      </c>
      <c r="P99" s="161">
        <f t="shared" si="1"/>
        <v>0</v>
      </c>
      <c r="Q99" s="161">
        <v>0</v>
      </c>
      <c r="R99" s="161">
        <f t="shared" si="2"/>
        <v>0</v>
      </c>
      <c r="S99" s="161">
        <v>0</v>
      </c>
      <c r="T99" s="162">
        <f t="shared" si="3"/>
        <v>0</v>
      </c>
      <c r="AR99" s="18" t="s">
        <v>206</v>
      </c>
      <c r="AT99" s="18" t="s">
        <v>228</v>
      </c>
      <c r="AU99" s="18" t="s">
        <v>71</v>
      </c>
      <c r="AY99" s="18" t="s">
        <v>161</v>
      </c>
      <c r="BE99" s="163">
        <f t="shared" si="4"/>
        <v>0</v>
      </c>
      <c r="BF99" s="163">
        <f t="shared" si="5"/>
        <v>0</v>
      </c>
      <c r="BG99" s="163">
        <f t="shared" si="6"/>
        <v>0</v>
      </c>
      <c r="BH99" s="163">
        <f t="shared" si="7"/>
        <v>0</v>
      </c>
      <c r="BI99" s="163">
        <f t="shared" si="8"/>
        <v>0</v>
      </c>
      <c r="BJ99" s="18" t="s">
        <v>20</v>
      </c>
      <c r="BK99" s="163">
        <f t="shared" si="9"/>
        <v>0</v>
      </c>
      <c r="BL99" s="18" t="s">
        <v>168</v>
      </c>
      <c r="BM99" s="18" t="s">
        <v>1539</v>
      </c>
    </row>
    <row r="100" spans="2:65" s="1" customFormat="1" ht="22.5" customHeight="1" x14ac:dyDescent="0.3">
      <c r="B100" s="152"/>
      <c r="C100" s="183" t="s">
        <v>263</v>
      </c>
      <c r="D100" s="183" t="s">
        <v>228</v>
      </c>
      <c r="E100" s="184" t="s">
        <v>1540</v>
      </c>
      <c r="F100" s="185" t="s">
        <v>1541</v>
      </c>
      <c r="G100" s="186" t="s">
        <v>247</v>
      </c>
      <c r="H100" s="187">
        <v>58</v>
      </c>
      <c r="I100" s="188"/>
      <c r="J100" s="188">
        <f t="shared" si="0"/>
        <v>0</v>
      </c>
      <c r="K100" s="185" t="s">
        <v>266</v>
      </c>
      <c r="L100" s="189"/>
      <c r="M100" s="190" t="s">
        <v>3</v>
      </c>
      <c r="N100" s="191" t="s">
        <v>42</v>
      </c>
      <c r="O100" s="161">
        <v>0</v>
      </c>
      <c r="P100" s="161">
        <f t="shared" si="1"/>
        <v>0</v>
      </c>
      <c r="Q100" s="161">
        <v>0</v>
      </c>
      <c r="R100" s="161">
        <f t="shared" si="2"/>
        <v>0</v>
      </c>
      <c r="S100" s="161">
        <v>0</v>
      </c>
      <c r="T100" s="162">
        <f t="shared" si="3"/>
        <v>0</v>
      </c>
      <c r="AR100" s="18" t="s">
        <v>206</v>
      </c>
      <c r="AT100" s="18" t="s">
        <v>228</v>
      </c>
      <c r="AU100" s="18" t="s">
        <v>71</v>
      </c>
      <c r="AY100" s="18" t="s">
        <v>161</v>
      </c>
      <c r="BE100" s="163">
        <f t="shared" si="4"/>
        <v>0</v>
      </c>
      <c r="BF100" s="163">
        <f t="shared" si="5"/>
        <v>0</v>
      </c>
      <c r="BG100" s="163">
        <f t="shared" si="6"/>
        <v>0</v>
      </c>
      <c r="BH100" s="163">
        <f t="shared" si="7"/>
        <v>0</v>
      </c>
      <c r="BI100" s="163">
        <f t="shared" si="8"/>
        <v>0</v>
      </c>
      <c r="BJ100" s="18" t="s">
        <v>20</v>
      </c>
      <c r="BK100" s="163">
        <f t="shared" si="9"/>
        <v>0</v>
      </c>
      <c r="BL100" s="18" t="s">
        <v>168</v>
      </c>
      <c r="BM100" s="18" t="s">
        <v>1542</v>
      </c>
    </row>
    <row r="101" spans="2:65" s="1" customFormat="1" ht="22.5" customHeight="1" x14ac:dyDescent="0.3">
      <c r="B101" s="152"/>
      <c r="C101" s="183" t="s">
        <v>271</v>
      </c>
      <c r="D101" s="183" t="s">
        <v>228</v>
      </c>
      <c r="E101" s="184" t="s">
        <v>1543</v>
      </c>
      <c r="F101" s="185" t="s">
        <v>1544</v>
      </c>
      <c r="G101" s="186" t="s">
        <v>247</v>
      </c>
      <c r="H101" s="187">
        <v>121</v>
      </c>
      <c r="I101" s="188"/>
      <c r="J101" s="188">
        <f t="shared" si="0"/>
        <v>0</v>
      </c>
      <c r="K101" s="185" t="s">
        <v>167</v>
      </c>
      <c r="L101" s="189"/>
      <c r="M101" s="190" t="s">
        <v>3</v>
      </c>
      <c r="N101" s="191" t="s">
        <v>42</v>
      </c>
      <c r="O101" s="161">
        <v>0</v>
      </c>
      <c r="P101" s="161">
        <f t="shared" si="1"/>
        <v>0</v>
      </c>
      <c r="Q101" s="161">
        <v>4.5000000000000003E-5</v>
      </c>
      <c r="R101" s="161">
        <f t="shared" si="2"/>
        <v>5.4450000000000002E-3</v>
      </c>
      <c r="S101" s="161">
        <v>0</v>
      </c>
      <c r="T101" s="162">
        <f t="shared" si="3"/>
        <v>0</v>
      </c>
      <c r="AR101" s="18" t="s">
        <v>206</v>
      </c>
      <c r="AT101" s="18" t="s">
        <v>228</v>
      </c>
      <c r="AU101" s="18" t="s">
        <v>71</v>
      </c>
      <c r="AY101" s="18" t="s">
        <v>161</v>
      </c>
      <c r="BE101" s="163">
        <f t="shared" si="4"/>
        <v>0</v>
      </c>
      <c r="BF101" s="163">
        <f t="shared" si="5"/>
        <v>0</v>
      </c>
      <c r="BG101" s="163">
        <f t="shared" si="6"/>
        <v>0</v>
      </c>
      <c r="BH101" s="163">
        <f t="shared" si="7"/>
        <v>0</v>
      </c>
      <c r="BI101" s="163">
        <f t="shared" si="8"/>
        <v>0</v>
      </c>
      <c r="BJ101" s="18" t="s">
        <v>20</v>
      </c>
      <c r="BK101" s="163">
        <f t="shared" si="9"/>
        <v>0</v>
      </c>
      <c r="BL101" s="18" t="s">
        <v>168</v>
      </c>
      <c r="BM101" s="18" t="s">
        <v>1545</v>
      </c>
    </row>
    <row r="102" spans="2:65" s="1" customFormat="1" ht="27" x14ac:dyDescent="0.3">
      <c r="B102" s="32"/>
      <c r="C102" s="305"/>
      <c r="D102" s="173" t="s">
        <v>664</v>
      </c>
      <c r="E102" s="305"/>
      <c r="F102" s="215" t="s">
        <v>1546</v>
      </c>
      <c r="G102" s="305"/>
      <c r="H102" s="305"/>
      <c r="L102" s="32"/>
      <c r="M102" s="61"/>
      <c r="N102" s="33"/>
      <c r="O102" s="33"/>
      <c r="P102" s="33"/>
      <c r="Q102" s="33"/>
      <c r="R102" s="33"/>
      <c r="S102" s="33"/>
      <c r="T102" s="62"/>
      <c r="AT102" s="18" t="s">
        <v>664</v>
      </c>
      <c r="AU102" s="18" t="s">
        <v>71</v>
      </c>
    </row>
    <row r="103" spans="2:65" s="1" customFormat="1" ht="22.5" customHeight="1" x14ac:dyDescent="0.3">
      <c r="B103" s="152"/>
      <c r="C103" s="183" t="s">
        <v>276</v>
      </c>
      <c r="D103" s="183" t="s">
        <v>228</v>
      </c>
      <c r="E103" s="184" t="s">
        <v>1547</v>
      </c>
      <c r="F103" s="185" t="s">
        <v>1548</v>
      </c>
      <c r="G103" s="186" t="s">
        <v>247</v>
      </c>
      <c r="H103" s="187">
        <v>218</v>
      </c>
      <c r="I103" s="188"/>
      <c r="J103" s="188">
        <f>ROUND(I103*H103,2)</f>
        <v>0</v>
      </c>
      <c r="K103" s="185" t="s">
        <v>167</v>
      </c>
      <c r="L103" s="189"/>
      <c r="M103" s="190" t="s">
        <v>3</v>
      </c>
      <c r="N103" s="191" t="s">
        <v>42</v>
      </c>
      <c r="O103" s="161">
        <v>0</v>
      </c>
      <c r="P103" s="161">
        <f>O103*H103</f>
        <v>0</v>
      </c>
      <c r="Q103" s="161">
        <v>6.3999999999999997E-5</v>
      </c>
      <c r="R103" s="161">
        <f>Q103*H103</f>
        <v>1.3951999999999999E-2</v>
      </c>
      <c r="S103" s="161">
        <v>0</v>
      </c>
      <c r="T103" s="162">
        <f>S103*H103</f>
        <v>0</v>
      </c>
      <c r="AR103" s="18" t="s">
        <v>206</v>
      </c>
      <c r="AT103" s="18" t="s">
        <v>228</v>
      </c>
      <c r="AU103" s="18" t="s">
        <v>71</v>
      </c>
      <c r="AY103" s="18" t="s">
        <v>161</v>
      </c>
      <c r="BE103" s="163">
        <f>IF(N103="základní",J103,0)</f>
        <v>0</v>
      </c>
      <c r="BF103" s="163">
        <f>IF(N103="snížená",J103,0)</f>
        <v>0</v>
      </c>
      <c r="BG103" s="163">
        <f>IF(N103="zákl. přenesená",J103,0)</f>
        <v>0</v>
      </c>
      <c r="BH103" s="163">
        <f>IF(N103="sníž. přenesená",J103,0)</f>
        <v>0</v>
      </c>
      <c r="BI103" s="163">
        <f>IF(N103="nulová",J103,0)</f>
        <v>0</v>
      </c>
      <c r="BJ103" s="18" t="s">
        <v>20</v>
      </c>
      <c r="BK103" s="163">
        <f>ROUND(I103*H103,2)</f>
        <v>0</v>
      </c>
      <c r="BL103" s="18" t="s">
        <v>168</v>
      </c>
      <c r="BM103" s="18" t="s">
        <v>1549</v>
      </c>
    </row>
    <row r="104" spans="2:65" s="1" customFormat="1" ht="27" x14ac:dyDescent="0.3">
      <c r="B104" s="32"/>
      <c r="C104" s="305"/>
      <c r="D104" s="173" t="s">
        <v>664</v>
      </c>
      <c r="E104" s="305"/>
      <c r="F104" s="215" t="s">
        <v>1550</v>
      </c>
      <c r="G104" s="305"/>
      <c r="H104" s="305"/>
      <c r="L104" s="32"/>
      <c r="M104" s="61"/>
      <c r="N104" s="33"/>
      <c r="O104" s="33"/>
      <c r="P104" s="33"/>
      <c r="Q104" s="33"/>
      <c r="R104" s="33"/>
      <c r="S104" s="33"/>
      <c r="T104" s="62"/>
      <c r="AT104" s="18" t="s">
        <v>664</v>
      </c>
      <c r="AU104" s="18" t="s">
        <v>71</v>
      </c>
    </row>
    <row r="105" spans="2:65" s="1" customFormat="1" ht="22.5" customHeight="1" x14ac:dyDescent="0.3">
      <c r="B105" s="152"/>
      <c r="C105" s="183" t="s">
        <v>8</v>
      </c>
      <c r="D105" s="183" t="s">
        <v>228</v>
      </c>
      <c r="E105" s="184" t="s">
        <v>1551</v>
      </c>
      <c r="F105" s="185" t="s">
        <v>1552</v>
      </c>
      <c r="G105" s="186" t="s">
        <v>247</v>
      </c>
      <c r="H105" s="187">
        <v>15</v>
      </c>
      <c r="I105" s="188"/>
      <c r="J105" s="188">
        <f>ROUND(I105*H105,2)</f>
        <v>0</v>
      </c>
      <c r="K105" s="185" t="s">
        <v>266</v>
      </c>
      <c r="L105" s="189"/>
      <c r="M105" s="190" t="s">
        <v>3</v>
      </c>
      <c r="N105" s="191" t="s">
        <v>42</v>
      </c>
      <c r="O105" s="161">
        <v>0</v>
      </c>
      <c r="P105" s="161">
        <f>O105*H105</f>
        <v>0</v>
      </c>
      <c r="Q105" s="161">
        <v>1.2E-4</v>
      </c>
      <c r="R105" s="161">
        <f>Q105*H105</f>
        <v>1.8E-3</v>
      </c>
      <c r="S105" s="161">
        <v>0</v>
      </c>
      <c r="T105" s="162">
        <f>S105*H105</f>
        <v>0</v>
      </c>
      <c r="AR105" s="18" t="s">
        <v>206</v>
      </c>
      <c r="AT105" s="18" t="s">
        <v>228</v>
      </c>
      <c r="AU105" s="18" t="s">
        <v>71</v>
      </c>
      <c r="AY105" s="18" t="s">
        <v>161</v>
      </c>
      <c r="BE105" s="163">
        <f>IF(N105="základní",J105,0)</f>
        <v>0</v>
      </c>
      <c r="BF105" s="163">
        <f>IF(N105="snížená",J105,0)</f>
        <v>0</v>
      </c>
      <c r="BG105" s="163">
        <f>IF(N105="zákl. přenesená",J105,0)</f>
        <v>0</v>
      </c>
      <c r="BH105" s="163">
        <f>IF(N105="sníž. přenesená",J105,0)</f>
        <v>0</v>
      </c>
      <c r="BI105" s="163">
        <f>IF(N105="nulová",J105,0)</f>
        <v>0</v>
      </c>
      <c r="BJ105" s="18" t="s">
        <v>20</v>
      </c>
      <c r="BK105" s="163">
        <f>ROUND(I105*H105,2)</f>
        <v>0</v>
      </c>
      <c r="BL105" s="18" t="s">
        <v>168</v>
      </c>
      <c r="BM105" s="18" t="s">
        <v>1553</v>
      </c>
    </row>
    <row r="106" spans="2:65" s="1" customFormat="1" ht="27" x14ac:dyDescent="0.3">
      <c r="B106" s="32"/>
      <c r="C106" s="305"/>
      <c r="D106" s="173" t="s">
        <v>664</v>
      </c>
      <c r="E106" s="305"/>
      <c r="F106" s="215" t="s">
        <v>1554</v>
      </c>
      <c r="G106" s="305"/>
      <c r="H106" s="305"/>
      <c r="L106" s="32"/>
      <c r="M106" s="61"/>
      <c r="N106" s="33"/>
      <c r="O106" s="33"/>
      <c r="P106" s="33"/>
      <c r="Q106" s="33"/>
      <c r="R106" s="33"/>
      <c r="S106" s="33"/>
      <c r="T106" s="62"/>
      <c r="AT106" s="18" t="s">
        <v>664</v>
      </c>
      <c r="AU106" s="18" t="s">
        <v>71</v>
      </c>
    </row>
    <row r="107" spans="2:65" s="1" customFormat="1" ht="22.5" customHeight="1" x14ac:dyDescent="0.3">
      <c r="B107" s="152"/>
      <c r="C107" s="183" t="s">
        <v>286</v>
      </c>
      <c r="D107" s="183" t="s">
        <v>228</v>
      </c>
      <c r="E107" s="184" t="s">
        <v>1555</v>
      </c>
      <c r="F107" s="185" t="s">
        <v>1556</v>
      </c>
      <c r="G107" s="186" t="s">
        <v>247</v>
      </c>
      <c r="H107" s="187">
        <v>4</v>
      </c>
      <c r="I107" s="188"/>
      <c r="J107" s="188">
        <f>ROUND(I107*H107,2)</f>
        <v>0</v>
      </c>
      <c r="K107" s="185" t="s">
        <v>266</v>
      </c>
      <c r="L107" s="189"/>
      <c r="M107" s="190" t="s">
        <v>3</v>
      </c>
      <c r="N107" s="191" t="s">
        <v>42</v>
      </c>
      <c r="O107" s="161">
        <v>0</v>
      </c>
      <c r="P107" s="161">
        <f>O107*H107</f>
        <v>0</v>
      </c>
      <c r="Q107" s="161">
        <v>0</v>
      </c>
      <c r="R107" s="161">
        <f>Q107*H107</f>
        <v>0</v>
      </c>
      <c r="S107" s="161">
        <v>0</v>
      </c>
      <c r="T107" s="162">
        <f>S107*H107</f>
        <v>0</v>
      </c>
      <c r="AR107" s="18" t="s">
        <v>206</v>
      </c>
      <c r="AT107" s="18" t="s">
        <v>228</v>
      </c>
      <c r="AU107" s="18" t="s">
        <v>71</v>
      </c>
      <c r="AY107" s="18" t="s">
        <v>161</v>
      </c>
      <c r="BE107" s="163">
        <f>IF(N107="základní",J107,0)</f>
        <v>0</v>
      </c>
      <c r="BF107" s="163">
        <f>IF(N107="snížená",J107,0)</f>
        <v>0</v>
      </c>
      <c r="BG107" s="163">
        <f>IF(N107="zákl. přenesená",J107,0)</f>
        <v>0</v>
      </c>
      <c r="BH107" s="163">
        <f>IF(N107="sníž. přenesená",J107,0)</f>
        <v>0</v>
      </c>
      <c r="BI107" s="163">
        <f>IF(N107="nulová",J107,0)</f>
        <v>0</v>
      </c>
      <c r="BJ107" s="18" t="s">
        <v>20</v>
      </c>
      <c r="BK107" s="163">
        <f>ROUND(I107*H107,2)</f>
        <v>0</v>
      </c>
      <c r="BL107" s="18" t="s">
        <v>168</v>
      </c>
      <c r="BM107" s="18" t="s">
        <v>1557</v>
      </c>
    </row>
    <row r="108" spans="2:65" s="1" customFormat="1" ht="22.5" customHeight="1" x14ac:dyDescent="0.3">
      <c r="B108" s="152"/>
      <c r="C108" s="183" t="s">
        <v>291</v>
      </c>
      <c r="D108" s="183" t="s">
        <v>228</v>
      </c>
      <c r="E108" s="184" t="s">
        <v>1558</v>
      </c>
      <c r="F108" s="185" t="s">
        <v>1559</v>
      </c>
      <c r="G108" s="186" t="s">
        <v>247</v>
      </c>
      <c r="H108" s="187">
        <v>104</v>
      </c>
      <c r="I108" s="188"/>
      <c r="J108" s="188">
        <f>ROUND(I108*H108,2)</f>
        <v>0</v>
      </c>
      <c r="K108" s="185" t="s">
        <v>167</v>
      </c>
      <c r="L108" s="189"/>
      <c r="M108" s="190" t="s">
        <v>3</v>
      </c>
      <c r="N108" s="191" t="s">
        <v>42</v>
      </c>
      <c r="O108" s="161">
        <v>0</v>
      </c>
      <c r="P108" s="161">
        <f>O108*H108</f>
        <v>0</v>
      </c>
      <c r="Q108" s="161">
        <v>2.5999999999999998E-4</v>
      </c>
      <c r="R108" s="161">
        <f>Q108*H108</f>
        <v>2.7039999999999998E-2</v>
      </c>
      <c r="S108" s="161">
        <v>0</v>
      </c>
      <c r="T108" s="162">
        <f>S108*H108</f>
        <v>0</v>
      </c>
      <c r="AR108" s="18" t="s">
        <v>206</v>
      </c>
      <c r="AT108" s="18" t="s">
        <v>228</v>
      </c>
      <c r="AU108" s="18" t="s">
        <v>71</v>
      </c>
      <c r="AY108" s="18" t="s">
        <v>161</v>
      </c>
      <c r="BE108" s="163">
        <f>IF(N108="základní",J108,0)</f>
        <v>0</v>
      </c>
      <c r="BF108" s="163">
        <f>IF(N108="snížená",J108,0)</f>
        <v>0</v>
      </c>
      <c r="BG108" s="163">
        <f>IF(N108="zákl. přenesená",J108,0)</f>
        <v>0</v>
      </c>
      <c r="BH108" s="163">
        <f>IF(N108="sníž. přenesená",J108,0)</f>
        <v>0</v>
      </c>
      <c r="BI108" s="163">
        <f>IF(N108="nulová",J108,0)</f>
        <v>0</v>
      </c>
      <c r="BJ108" s="18" t="s">
        <v>20</v>
      </c>
      <c r="BK108" s="163">
        <f>ROUND(I108*H108,2)</f>
        <v>0</v>
      </c>
      <c r="BL108" s="18" t="s">
        <v>168</v>
      </c>
      <c r="BM108" s="18" t="s">
        <v>1560</v>
      </c>
    </row>
    <row r="109" spans="2:65" s="1" customFormat="1" ht="27" x14ac:dyDescent="0.3">
      <c r="B109" s="32"/>
      <c r="C109" s="305"/>
      <c r="D109" s="173" t="s">
        <v>664</v>
      </c>
      <c r="E109" s="305"/>
      <c r="F109" s="215" t="s">
        <v>1561</v>
      </c>
      <c r="G109" s="305"/>
      <c r="H109" s="305"/>
      <c r="L109" s="32"/>
      <c r="M109" s="61"/>
      <c r="N109" s="33"/>
      <c r="O109" s="33"/>
      <c r="P109" s="33"/>
      <c r="Q109" s="33"/>
      <c r="R109" s="33"/>
      <c r="S109" s="33"/>
      <c r="T109" s="62"/>
      <c r="AT109" s="18" t="s">
        <v>664</v>
      </c>
      <c r="AU109" s="18" t="s">
        <v>71</v>
      </c>
    </row>
    <row r="110" spans="2:65" s="1" customFormat="1" ht="22.5" customHeight="1" x14ac:dyDescent="0.3">
      <c r="B110" s="152"/>
      <c r="C110" s="183" t="s">
        <v>296</v>
      </c>
      <c r="D110" s="183" t="s">
        <v>228</v>
      </c>
      <c r="E110" s="184" t="s">
        <v>1562</v>
      </c>
      <c r="F110" s="185" t="s">
        <v>1563</v>
      </c>
      <c r="G110" s="186" t="s">
        <v>274</v>
      </c>
      <c r="H110" s="187">
        <v>6</v>
      </c>
      <c r="I110" s="188"/>
      <c r="J110" s="188">
        <f>ROUND(I110*H110,2)</f>
        <v>0</v>
      </c>
      <c r="K110" s="185" t="s">
        <v>266</v>
      </c>
      <c r="L110" s="189"/>
      <c r="M110" s="190" t="s">
        <v>3</v>
      </c>
      <c r="N110" s="191" t="s">
        <v>42</v>
      </c>
      <c r="O110" s="161">
        <v>0</v>
      </c>
      <c r="P110" s="161">
        <f>O110*H110</f>
        <v>0</v>
      </c>
      <c r="Q110" s="161">
        <v>0</v>
      </c>
      <c r="R110" s="161">
        <f>Q110*H110</f>
        <v>0</v>
      </c>
      <c r="S110" s="161">
        <v>0</v>
      </c>
      <c r="T110" s="162">
        <f>S110*H110</f>
        <v>0</v>
      </c>
      <c r="AR110" s="18" t="s">
        <v>206</v>
      </c>
      <c r="AT110" s="18" t="s">
        <v>228</v>
      </c>
      <c r="AU110" s="18" t="s">
        <v>71</v>
      </c>
      <c r="AY110" s="18" t="s">
        <v>161</v>
      </c>
      <c r="BE110" s="163">
        <f>IF(N110="základní",J110,0)</f>
        <v>0</v>
      </c>
      <c r="BF110" s="163">
        <f>IF(N110="snížená",J110,0)</f>
        <v>0</v>
      </c>
      <c r="BG110" s="163">
        <f>IF(N110="zákl. přenesená",J110,0)</f>
        <v>0</v>
      </c>
      <c r="BH110" s="163">
        <f>IF(N110="sníž. přenesená",J110,0)</f>
        <v>0</v>
      </c>
      <c r="BI110" s="163">
        <f>IF(N110="nulová",J110,0)</f>
        <v>0</v>
      </c>
      <c r="BJ110" s="18" t="s">
        <v>20</v>
      </c>
      <c r="BK110" s="163">
        <f>ROUND(I110*H110,2)</f>
        <v>0</v>
      </c>
      <c r="BL110" s="18" t="s">
        <v>168</v>
      </c>
      <c r="BM110" s="18" t="s">
        <v>1564</v>
      </c>
    </row>
    <row r="111" spans="2:65" s="1" customFormat="1" ht="22.5" customHeight="1" x14ac:dyDescent="0.3">
      <c r="B111" s="152"/>
      <c r="C111" s="183" t="s">
        <v>303</v>
      </c>
      <c r="D111" s="183" t="s">
        <v>228</v>
      </c>
      <c r="E111" s="184" t="s">
        <v>1565</v>
      </c>
      <c r="F111" s="185" t="s">
        <v>1566</v>
      </c>
      <c r="G111" s="186" t="s">
        <v>274</v>
      </c>
      <c r="H111" s="187">
        <v>3</v>
      </c>
      <c r="I111" s="188"/>
      <c r="J111" s="188">
        <f>ROUND(I111*H111,2)</f>
        <v>0</v>
      </c>
      <c r="K111" s="185" t="s">
        <v>266</v>
      </c>
      <c r="L111" s="189"/>
      <c r="M111" s="190" t="s">
        <v>3</v>
      </c>
      <c r="N111" s="191" t="s">
        <v>42</v>
      </c>
      <c r="O111" s="161">
        <v>0</v>
      </c>
      <c r="P111" s="161">
        <f>O111*H111</f>
        <v>0</v>
      </c>
      <c r="Q111" s="161">
        <v>0</v>
      </c>
      <c r="R111" s="161">
        <f>Q111*H111</f>
        <v>0</v>
      </c>
      <c r="S111" s="161">
        <v>0</v>
      </c>
      <c r="T111" s="162">
        <f>S111*H111</f>
        <v>0</v>
      </c>
      <c r="AR111" s="18" t="s">
        <v>206</v>
      </c>
      <c r="AT111" s="18" t="s">
        <v>228</v>
      </c>
      <c r="AU111" s="18" t="s">
        <v>71</v>
      </c>
      <c r="AY111" s="18" t="s">
        <v>161</v>
      </c>
      <c r="BE111" s="163">
        <f>IF(N111="základní",J111,0)</f>
        <v>0</v>
      </c>
      <c r="BF111" s="163">
        <f>IF(N111="snížená",J111,0)</f>
        <v>0</v>
      </c>
      <c r="BG111" s="163">
        <f>IF(N111="zákl. přenesená",J111,0)</f>
        <v>0</v>
      </c>
      <c r="BH111" s="163">
        <f>IF(N111="sníž. přenesená",J111,0)</f>
        <v>0</v>
      </c>
      <c r="BI111" s="163">
        <f>IF(N111="nulová",J111,0)</f>
        <v>0</v>
      </c>
      <c r="BJ111" s="18" t="s">
        <v>20</v>
      </c>
      <c r="BK111" s="163">
        <f>ROUND(I111*H111,2)</f>
        <v>0</v>
      </c>
      <c r="BL111" s="18" t="s">
        <v>168</v>
      </c>
      <c r="BM111" s="18" t="s">
        <v>1567</v>
      </c>
    </row>
    <row r="112" spans="2:65" s="1" customFormat="1" ht="22.5" customHeight="1" x14ac:dyDescent="0.3">
      <c r="B112" s="152"/>
      <c r="C112" s="183" t="s">
        <v>310</v>
      </c>
      <c r="D112" s="183" t="s">
        <v>228</v>
      </c>
      <c r="E112" s="184" t="s">
        <v>1568</v>
      </c>
      <c r="F112" s="185" t="s">
        <v>1569</v>
      </c>
      <c r="G112" s="186" t="s">
        <v>274</v>
      </c>
      <c r="H112" s="187">
        <v>1</v>
      </c>
      <c r="I112" s="188"/>
      <c r="J112" s="188">
        <f>ROUND(I112*H112,2)</f>
        <v>0</v>
      </c>
      <c r="K112" s="185" t="s">
        <v>266</v>
      </c>
      <c r="L112" s="189"/>
      <c r="M112" s="190" t="s">
        <v>3</v>
      </c>
      <c r="N112" s="191" t="s">
        <v>42</v>
      </c>
      <c r="O112" s="161">
        <v>0</v>
      </c>
      <c r="P112" s="161">
        <f>O112*H112</f>
        <v>0</v>
      </c>
      <c r="Q112" s="161">
        <v>0</v>
      </c>
      <c r="R112" s="161">
        <f>Q112*H112</f>
        <v>0</v>
      </c>
      <c r="S112" s="161">
        <v>0</v>
      </c>
      <c r="T112" s="162">
        <f>S112*H112</f>
        <v>0</v>
      </c>
      <c r="AR112" s="18" t="s">
        <v>206</v>
      </c>
      <c r="AT112" s="18" t="s">
        <v>228</v>
      </c>
      <c r="AU112" s="18" t="s">
        <v>71</v>
      </c>
      <c r="AY112" s="18" t="s">
        <v>161</v>
      </c>
      <c r="BE112" s="163">
        <f>IF(N112="základní",J112,0)</f>
        <v>0</v>
      </c>
      <c r="BF112" s="163">
        <f>IF(N112="snížená",J112,0)</f>
        <v>0</v>
      </c>
      <c r="BG112" s="163">
        <f>IF(N112="zákl. přenesená",J112,0)</f>
        <v>0</v>
      </c>
      <c r="BH112" s="163">
        <f>IF(N112="sníž. přenesená",J112,0)</f>
        <v>0</v>
      </c>
      <c r="BI112" s="163">
        <f>IF(N112="nulová",J112,0)</f>
        <v>0</v>
      </c>
      <c r="BJ112" s="18" t="s">
        <v>20</v>
      </c>
      <c r="BK112" s="163">
        <f>ROUND(I112*H112,2)</f>
        <v>0</v>
      </c>
      <c r="BL112" s="18" t="s">
        <v>168</v>
      </c>
      <c r="BM112" s="18" t="s">
        <v>1570</v>
      </c>
    </row>
    <row r="113" spans="2:65" s="1" customFormat="1" ht="22.5" customHeight="1" x14ac:dyDescent="0.3">
      <c r="B113" s="152"/>
      <c r="C113" s="183" t="s">
        <v>315</v>
      </c>
      <c r="D113" s="183" t="s">
        <v>228</v>
      </c>
      <c r="E113" s="184" t="s">
        <v>1571</v>
      </c>
      <c r="F113" s="185" t="s">
        <v>1572</v>
      </c>
      <c r="G113" s="186" t="s">
        <v>274</v>
      </c>
      <c r="H113" s="187">
        <v>1</v>
      </c>
      <c r="I113" s="188"/>
      <c r="J113" s="188">
        <f>ROUND(I113*H113,2)</f>
        <v>0</v>
      </c>
      <c r="K113" s="185" t="s">
        <v>167</v>
      </c>
      <c r="L113" s="189"/>
      <c r="M113" s="190" t="s">
        <v>3</v>
      </c>
      <c r="N113" s="191" t="s">
        <v>42</v>
      </c>
      <c r="O113" s="161">
        <v>0</v>
      </c>
      <c r="P113" s="161">
        <f>O113*H113</f>
        <v>0</v>
      </c>
      <c r="Q113" s="161">
        <v>1E-3</v>
      </c>
      <c r="R113" s="161">
        <f>Q113*H113</f>
        <v>1E-3</v>
      </c>
      <c r="S113" s="161">
        <v>0</v>
      </c>
      <c r="T113" s="162">
        <f>S113*H113</f>
        <v>0</v>
      </c>
      <c r="AR113" s="18" t="s">
        <v>206</v>
      </c>
      <c r="AT113" s="18" t="s">
        <v>228</v>
      </c>
      <c r="AU113" s="18" t="s">
        <v>71</v>
      </c>
      <c r="AY113" s="18" t="s">
        <v>161</v>
      </c>
      <c r="BE113" s="163">
        <f>IF(N113="základní",J113,0)</f>
        <v>0</v>
      </c>
      <c r="BF113" s="163">
        <f>IF(N113="snížená",J113,0)</f>
        <v>0</v>
      </c>
      <c r="BG113" s="163">
        <f>IF(N113="zákl. přenesená",J113,0)</f>
        <v>0</v>
      </c>
      <c r="BH113" s="163">
        <f>IF(N113="sníž. přenesená",J113,0)</f>
        <v>0</v>
      </c>
      <c r="BI113" s="163">
        <f>IF(N113="nulová",J113,0)</f>
        <v>0</v>
      </c>
      <c r="BJ113" s="18" t="s">
        <v>20</v>
      </c>
      <c r="BK113" s="163">
        <f>ROUND(I113*H113,2)</f>
        <v>0</v>
      </c>
      <c r="BL113" s="18" t="s">
        <v>168</v>
      </c>
      <c r="BM113" s="18" t="s">
        <v>1573</v>
      </c>
    </row>
    <row r="114" spans="2:65" s="1" customFormat="1" ht="27" x14ac:dyDescent="0.3">
      <c r="B114" s="32"/>
      <c r="C114" s="305"/>
      <c r="D114" s="173" t="s">
        <v>664</v>
      </c>
      <c r="E114" s="305"/>
      <c r="F114" s="215" t="s">
        <v>1574</v>
      </c>
      <c r="G114" s="305"/>
      <c r="H114" s="305"/>
      <c r="L114" s="32"/>
      <c r="M114" s="61"/>
      <c r="N114" s="33"/>
      <c r="O114" s="33"/>
      <c r="P114" s="33"/>
      <c r="Q114" s="33"/>
      <c r="R114" s="33"/>
      <c r="S114" s="33"/>
      <c r="T114" s="62"/>
      <c r="AT114" s="18" t="s">
        <v>664</v>
      </c>
      <c r="AU114" s="18" t="s">
        <v>71</v>
      </c>
    </row>
    <row r="115" spans="2:65" s="1" customFormat="1" ht="22.5" customHeight="1" x14ac:dyDescent="0.3">
      <c r="B115" s="152"/>
      <c r="C115" s="183" t="s">
        <v>319</v>
      </c>
      <c r="D115" s="183" t="s">
        <v>228</v>
      </c>
      <c r="E115" s="184" t="s">
        <v>1575</v>
      </c>
      <c r="F115" s="185" t="s">
        <v>1576</v>
      </c>
      <c r="G115" s="186" t="s">
        <v>1246</v>
      </c>
      <c r="H115" s="187">
        <v>1</v>
      </c>
      <c r="I115" s="188"/>
      <c r="J115" s="188">
        <f>ROUND(I115*H115,2)</f>
        <v>0</v>
      </c>
      <c r="K115" s="185" t="s">
        <v>266</v>
      </c>
      <c r="L115" s="189"/>
      <c r="M115" s="190" t="s">
        <v>3</v>
      </c>
      <c r="N115" s="191" t="s">
        <v>42</v>
      </c>
      <c r="O115" s="161">
        <v>0</v>
      </c>
      <c r="P115" s="161">
        <f>O115*H115</f>
        <v>0</v>
      </c>
      <c r="Q115" s="161">
        <v>0</v>
      </c>
      <c r="R115" s="161">
        <f>Q115*H115</f>
        <v>0</v>
      </c>
      <c r="S115" s="161">
        <v>0</v>
      </c>
      <c r="T115" s="162">
        <f>S115*H115</f>
        <v>0</v>
      </c>
      <c r="AR115" s="18" t="s">
        <v>206</v>
      </c>
      <c r="AT115" s="18" t="s">
        <v>228</v>
      </c>
      <c r="AU115" s="18" t="s">
        <v>71</v>
      </c>
      <c r="AY115" s="18" t="s">
        <v>161</v>
      </c>
      <c r="BE115" s="163">
        <f>IF(N115="základní",J115,0)</f>
        <v>0</v>
      </c>
      <c r="BF115" s="163">
        <f>IF(N115="snížená",J115,0)</f>
        <v>0</v>
      </c>
      <c r="BG115" s="163">
        <f>IF(N115="zákl. přenesená",J115,0)</f>
        <v>0</v>
      </c>
      <c r="BH115" s="163">
        <f>IF(N115="sníž. přenesená",J115,0)</f>
        <v>0</v>
      </c>
      <c r="BI115" s="163">
        <f>IF(N115="nulová",J115,0)</f>
        <v>0</v>
      </c>
      <c r="BJ115" s="18" t="s">
        <v>20</v>
      </c>
      <c r="BK115" s="163">
        <f>ROUND(I115*H115,2)</f>
        <v>0</v>
      </c>
      <c r="BL115" s="18" t="s">
        <v>168</v>
      </c>
      <c r="BM115" s="18" t="s">
        <v>1577</v>
      </c>
    </row>
    <row r="116" spans="2:65" s="1" customFormat="1" ht="22.5" customHeight="1" x14ac:dyDescent="0.3">
      <c r="B116" s="152"/>
      <c r="C116" s="183" t="s">
        <v>323</v>
      </c>
      <c r="D116" s="183" t="s">
        <v>228</v>
      </c>
      <c r="E116" s="184" t="s">
        <v>1578</v>
      </c>
      <c r="F116" s="185" t="s">
        <v>1579</v>
      </c>
      <c r="G116" s="186" t="s">
        <v>274</v>
      </c>
      <c r="H116" s="187">
        <v>4</v>
      </c>
      <c r="I116" s="188"/>
      <c r="J116" s="188">
        <f>ROUND(I116*H116,2)</f>
        <v>0</v>
      </c>
      <c r="K116" s="185" t="s">
        <v>167</v>
      </c>
      <c r="L116" s="189"/>
      <c r="M116" s="190" t="s">
        <v>3</v>
      </c>
      <c r="N116" s="191" t="s">
        <v>42</v>
      </c>
      <c r="O116" s="161">
        <v>0</v>
      </c>
      <c r="P116" s="161">
        <f>O116*H116</f>
        <v>0</v>
      </c>
      <c r="Q116" s="161">
        <v>1.95E-4</v>
      </c>
      <c r="R116" s="161">
        <f>Q116*H116</f>
        <v>7.7999999999999999E-4</v>
      </c>
      <c r="S116" s="161">
        <v>0</v>
      </c>
      <c r="T116" s="162">
        <f>S116*H116</f>
        <v>0</v>
      </c>
      <c r="AR116" s="18" t="s">
        <v>1580</v>
      </c>
      <c r="AT116" s="18" t="s">
        <v>228</v>
      </c>
      <c r="AU116" s="18" t="s">
        <v>71</v>
      </c>
      <c r="AY116" s="18" t="s">
        <v>161</v>
      </c>
      <c r="BE116" s="163">
        <f>IF(N116="základní",J116,0)</f>
        <v>0</v>
      </c>
      <c r="BF116" s="163">
        <f>IF(N116="snížená",J116,0)</f>
        <v>0</v>
      </c>
      <c r="BG116" s="163">
        <f>IF(N116="zákl. přenesená",J116,0)</f>
        <v>0</v>
      </c>
      <c r="BH116" s="163">
        <f>IF(N116="sníž. přenesená",J116,0)</f>
        <v>0</v>
      </c>
      <c r="BI116" s="163">
        <f>IF(N116="nulová",J116,0)</f>
        <v>0</v>
      </c>
      <c r="BJ116" s="18" t="s">
        <v>20</v>
      </c>
      <c r="BK116" s="163">
        <f>ROUND(I116*H116,2)</f>
        <v>0</v>
      </c>
      <c r="BL116" s="18" t="s">
        <v>534</v>
      </c>
      <c r="BM116" s="18" t="s">
        <v>1581</v>
      </c>
    </row>
    <row r="117" spans="2:65" s="1" customFormat="1" ht="27" x14ac:dyDescent="0.3">
      <c r="B117" s="32"/>
      <c r="C117" s="305"/>
      <c r="D117" s="173" t="s">
        <v>664</v>
      </c>
      <c r="E117" s="305"/>
      <c r="F117" s="215" t="s">
        <v>1582</v>
      </c>
      <c r="G117" s="305"/>
      <c r="H117" s="305"/>
      <c r="L117" s="32"/>
      <c r="M117" s="61"/>
      <c r="N117" s="33"/>
      <c r="O117" s="33"/>
      <c r="P117" s="33"/>
      <c r="Q117" s="33"/>
      <c r="R117" s="33"/>
      <c r="S117" s="33"/>
      <c r="T117" s="62"/>
      <c r="AT117" s="18" t="s">
        <v>664</v>
      </c>
      <c r="AU117" s="18" t="s">
        <v>71</v>
      </c>
    </row>
    <row r="118" spans="2:65" s="1" customFormat="1" ht="22.5" customHeight="1" x14ac:dyDescent="0.3">
      <c r="B118" s="152"/>
      <c r="C118" s="153" t="s">
        <v>329</v>
      </c>
      <c r="D118" s="153" t="s">
        <v>163</v>
      </c>
      <c r="E118" s="154" t="s">
        <v>1583</v>
      </c>
      <c r="F118" s="155" t="s">
        <v>1584</v>
      </c>
      <c r="G118" s="156" t="s">
        <v>274</v>
      </c>
      <c r="H118" s="157">
        <v>1</v>
      </c>
      <c r="I118" s="158"/>
      <c r="J118" s="158">
        <f t="shared" ref="J118:J131" si="10">ROUND(I118*H118,2)</f>
        <v>0</v>
      </c>
      <c r="K118" s="155" t="s">
        <v>266</v>
      </c>
      <c r="L118" s="32"/>
      <c r="M118" s="159" t="s">
        <v>3</v>
      </c>
      <c r="N118" s="160" t="s">
        <v>42</v>
      </c>
      <c r="O118" s="161">
        <v>1.33</v>
      </c>
      <c r="P118" s="161">
        <f t="shared" ref="P118:P131" si="11">O118*H118</f>
        <v>1.33</v>
      </c>
      <c r="Q118" s="161">
        <v>0</v>
      </c>
      <c r="R118" s="161">
        <f t="shared" ref="R118:R131" si="12">Q118*H118</f>
        <v>0</v>
      </c>
      <c r="S118" s="161">
        <v>0</v>
      </c>
      <c r="T118" s="162">
        <f t="shared" ref="T118:T131" si="13">S118*H118</f>
        <v>0</v>
      </c>
      <c r="AR118" s="18" t="s">
        <v>168</v>
      </c>
      <c r="AT118" s="18" t="s">
        <v>163</v>
      </c>
      <c r="AU118" s="18" t="s">
        <v>71</v>
      </c>
      <c r="AY118" s="18" t="s">
        <v>161</v>
      </c>
      <c r="BE118" s="163">
        <f t="shared" ref="BE118:BE131" si="14">IF(N118="základní",J118,0)</f>
        <v>0</v>
      </c>
      <c r="BF118" s="163">
        <f t="shared" ref="BF118:BF131" si="15">IF(N118="snížená",J118,0)</f>
        <v>0</v>
      </c>
      <c r="BG118" s="163">
        <f t="shared" ref="BG118:BG131" si="16">IF(N118="zákl. přenesená",J118,0)</f>
        <v>0</v>
      </c>
      <c r="BH118" s="163">
        <f t="shared" ref="BH118:BH131" si="17">IF(N118="sníž. přenesená",J118,0)</f>
        <v>0</v>
      </c>
      <c r="BI118" s="163">
        <f t="shared" ref="BI118:BI131" si="18">IF(N118="nulová",J118,0)</f>
        <v>0</v>
      </c>
      <c r="BJ118" s="18" t="s">
        <v>20</v>
      </c>
      <c r="BK118" s="163">
        <f t="shared" ref="BK118:BK131" si="19">ROUND(I118*H118,2)</f>
        <v>0</v>
      </c>
      <c r="BL118" s="18" t="s">
        <v>168</v>
      </c>
      <c r="BM118" s="18" t="s">
        <v>1585</v>
      </c>
    </row>
    <row r="119" spans="2:65" s="1" customFormat="1" ht="22.5" customHeight="1" x14ac:dyDescent="0.3">
      <c r="B119" s="152"/>
      <c r="C119" s="153" t="s">
        <v>333</v>
      </c>
      <c r="D119" s="153" t="s">
        <v>163</v>
      </c>
      <c r="E119" s="154" t="s">
        <v>1586</v>
      </c>
      <c r="F119" s="155" t="s">
        <v>1587</v>
      </c>
      <c r="G119" s="156" t="s">
        <v>274</v>
      </c>
      <c r="H119" s="157">
        <v>1</v>
      </c>
      <c r="I119" s="158"/>
      <c r="J119" s="158">
        <f t="shared" si="10"/>
        <v>0</v>
      </c>
      <c r="K119" s="155" t="s">
        <v>266</v>
      </c>
      <c r="L119" s="32"/>
      <c r="M119" s="159" t="s">
        <v>3</v>
      </c>
      <c r="N119" s="160" t="s">
        <v>42</v>
      </c>
      <c r="O119" s="161">
        <v>0.33</v>
      </c>
      <c r="P119" s="161">
        <f t="shared" si="11"/>
        <v>0.33</v>
      </c>
      <c r="Q119" s="161">
        <v>0</v>
      </c>
      <c r="R119" s="161">
        <f t="shared" si="12"/>
        <v>0</v>
      </c>
      <c r="S119" s="161">
        <v>0</v>
      </c>
      <c r="T119" s="162">
        <f t="shared" si="13"/>
        <v>0</v>
      </c>
      <c r="AR119" s="18" t="s">
        <v>168</v>
      </c>
      <c r="AT119" s="18" t="s">
        <v>163</v>
      </c>
      <c r="AU119" s="18" t="s">
        <v>71</v>
      </c>
      <c r="AY119" s="18" t="s">
        <v>161</v>
      </c>
      <c r="BE119" s="163">
        <f t="shared" si="14"/>
        <v>0</v>
      </c>
      <c r="BF119" s="163">
        <f t="shared" si="15"/>
        <v>0</v>
      </c>
      <c r="BG119" s="163">
        <f t="shared" si="16"/>
        <v>0</v>
      </c>
      <c r="BH119" s="163">
        <f t="shared" si="17"/>
        <v>0</v>
      </c>
      <c r="BI119" s="163">
        <f t="shared" si="18"/>
        <v>0</v>
      </c>
      <c r="BJ119" s="18" t="s">
        <v>20</v>
      </c>
      <c r="BK119" s="163">
        <f t="shared" si="19"/>
        <v>0</v>
      </c>
      <c r="BL119" s="18" t="s">
        <v>168</v>
      </c>
      <c r="BM119" s="18" t="s">
        <v>1588</v>
      </c>
    </row>
    <row r="120" spans="2:65" s="1" customFormat="1" ht="31.5" customHeight="1" x14ac:dyDescent="0.3">
      <c r="B120" s="152"/>
      <c r="C120" s="153" t="s">
        <v>340</v>
      </c>
      <c r="D120" s="153" t="s">
        <v>163</v>
      </c>
      <c r="E120" s="154" t="s">
        <v>1589</v>
      </c>
      <c r="F120" s="155" t="s">
        <v>1590</v>
      </c>
      <c r="G120" s="156" t="s">
        <v>274</v>
      </c>
      <c r="H120" s="157">
        <v>1</v>
      </c>
      <c r="I120" s="158"/>
      <c r="J120" s="158">
        <f t="shared" si="10"/>
        <v>0</v>
      </c>
      <c r="K120" s="155" t="s">
        <v>167</v>
      </c>
      <c r="L120" s="32"/>
      <c r="M120" s="159" t="s">
        <v>3</v>
      </c>
      <c r="N120" s="160" t="s">
        <v>42</v>
      </c>
      <c r="O120" s="161">
        <v>4.5359999999999996</v>
      </c>
      <c r="P120" s="161">
        <f t="shared" si="11"/>
        <v>4.5359999999999996</v>
      </c>
      <c r="Q120" s="161">
        <v>0</v>
      </c>
      <c r="R120" s="161">
        <f t="shared" si="12"/>
        <v>0</v>
      </c>
      <c r="S120" s="161">
        <v>0</v>
      </c>
      <c r="T120" s="162">
        <f t="shared" si="13"/>
        <v>0</v>
      </c>
      <c r="AR120" s="18" t="s">
        <v>534</v>
      </c>
      <c r="AT120" s="18" t="s">
        <v>163</v>
      </c>
      <c r="AU120" s="18" t="s">
        <v>71</v>
      </c>
      <c r="AY120" s="18" t="s">
        <v>161</v>
      </c>
      <c r="BE120" s="163">
        <f t="shared" si="14"/>
        <v>0</v>
      </c>
      <c r="BF120" s="163">
        <f t="shared" si="15"/>
        <v>0</v>
      </c>
      <c r="BG120" s="163">
        <f t="shared" si="16"/>
        <v>0</v>
      </c>
      <c r="BH120" s="163">
        <f t="shared" si="17"/>
        <v>0</v>
      </c>
      <c r="BI120" s="163">
        <f t="shared" si="18"/>
        <v>0</v>
      </c>
      <c r="BJ120" s="18" t="s">
        <v>20</v>
      </c>
      <c r="BK120" s="163">
        <f t="shared" si="19"/>
        <v>0</v>
      </c>
      <c r="BL120" s="18" t="s">
        <v>534</v>
      </c>
      <c r="BM120" s="18" t="s">
        <v>1591</v>
      </c>
    </row>
    <row r="121" spans="2:65" s="1" customFormat="1" ht="22.5" customHeight="1" x14ac:dyDescent="0.3">
      <c r="B121" s="152"/>
      <c r="C121" s="183" t="s">
        <v>347</v>
      </c>
      <c r="D121" s="183" t="s">
        <v>228</v>
      </c>
      <c r="E121" s="184" t="s">
        <v>1592</v>
      </c>
      <c r="F121" s="185" t="s">
        <v>1593</v>
      </c>
      <c r="G121" s="186" t="s">
        <v>1246</v>
      </c>
      <c r="H121" s="187">
        <v>1</v>
      </c>
      <c r="I121" s="188"/>
      <c r="J121" s="188">
        <f t="shared" si="10"/>
        <v>0</v>
      </c>
      <c r="K121" s="185" t="s">
        <v>266</v>
      </c>
      <c r="L121" s="189"/>
      <c r="M121" s="190" t="s">
        <v>3</v>
      </c>
      <c r="N121" s="191" t="s">
        <v>42</v>
      </c>
      <c r="O121" s="161">
        <v>0</v>
      </c>
      <c r="P121" s="161">
        <f t="shared" si="11"/>
        <v>0</v>
      </c>
      <c r="Q121" s="161">
        <v>0</v>
      </c>
      <c r="R121" s="161">
        <f t="shared" si="12"/>
        <v>0</v>
      </c>
      <c r="S121" s="161">
        <v>0</v>
      </c>
      <c r="T121" s="162">
        <f t="shared" si="13"/>
        <v>0</v>
      </c>
      <c r="AR121" s="18" t="s">
        <v>206</v>
      </c>
      <c r="AT121" s="18" t="s">
        <v>228</v>
      </c>
      <c r="AU121" s="18" t="s">
        <v>71</v>
      </c>
      <c r="AY121" s="18" t="s">
        <v>161</v>
      </c>
      <c r="BE121" s="163">
        <f t="shared" si="14"/>
        <v>0</v>
      </c>
      <c r="BF121" s="163">
        <f t="shared" si="15"/>
        <v>0</v>
      </c>
      <c r="BG121" s="163">
        <f t="shared" si="16"/>
        <v>0</v>
      </c>
      <c r="BH121" s="163">
        <f t="shared" si="17"/>
        <v>0</v>
      </c>
      <c r="BI121" s="163">
        <f t="shared" si="18"/>
        <v>0</v>
      </c>
      <c r="BJ121" s="18" t="s">
        <v>20</v>
      </c>
      <c r="BK121" s="163">
        <f t="shared" si="19"/>
        <v>0</v>
      </c>
      <c r="BL121" s="18" t="s">
        <v>168</v>
      </c>
      <c r="BM121" s="18" t="s">
        <v>1594</v>
      </c>
    </row>
    <row r="122" spans="2:65" s="1" customFormat="1" ht="22.5" customHeight="1" x14ac:dyDescent="0.3">
      <c r="B122" s="152"/>
      <c r="C122" s="183" t="s">
        <v>353</v>
      </c>
      <c r="D122" s="183" t="s">
        <v>228</v>
      </c>
      <c r="E122" s="184" t="s">
        <v>1595</v>
      </c>
      <c r="F122" s="185" t="s">
        <v>1596</v>
      </c>
      <c r="G122" s="186" t="s">
        <v>274</v>
      </c>
      <c r="H122" s="187">
        <v>4</v>
      </c>
      <c r="I122" s="188"/>
      <c r="J122" s="188">
        <f t="shared" si="10"/>
        <v>0</v>
      </c>
      <c r="K122" s="185" t="s">
        <v>266</v>
      </c>
      <c r="L122" s="189"/>
      <c r="M122" s="190" t="s">
        <v>3</v>
      </c>
      <c r="N122" s="191" t="s">
        <v>42</v>
      </c>
      <c r="O122" s="161">
        <v>0</v>
      </c>
      <c r="P122" s="161">
        <f t="shared" si="11"/>
        <v>0</v>
      </c>
      <c r="Q122" s="161">
        <v>0</v>
      </c>
      <c r="R122" s="161">
        <f t="shared" si="12"/>
        <v>0</v>
      </c>
      <c r="S122" s="161">
        <v>0</v>
      </c>
      <c r="T122" s="162">
        <f t="shared" si="13"/>
        <v>0</v>
      </c>
      <c r="AR122" s="18" t="s">
        <v>206</v>
      </c>
      <c r="AT122" s="18" t="s">
        <v>228</v>
      </c>
      <c r="AU122" s="18" t="s">
        <v>71</v>
      </c>
      <c r="AY122" s="18" t="s">
        <v>161</v>
      </c>
      <c r="BE122" s="163">
        <f t="shared" si="14"/>
        <v>0</v>
      </c>
      <c r="BF122" s="163">
        <f t="shared" si="15"/>
        <v>0</v>
      </c>
      <c r="BG122" s="163">
        <f t="shared" si="16"/>
        <v>0</v>
      </c>
      <c r="BH122" s="163">
        <f t="shared" si="17"/>
        <v>0</v>
      </c>
      <c r="BI122" s="163">
        <f t="shared" si="18"/>
        <v>0</v>
      </c>
      <c r="BJ122" s="18" t="s">
        <v>20</v>
      </c>
      <c r="BK122" s="163">
        <f t="shared" si="19"/>
        <v>0</v>
      </c>
      <c r="BL122" s="18" t="s">
        <v>168</v>
      </c>
      <c r="BM122" s="18" t="s">
        <v>1597</v>
      </c>
    </row>
    <row r="123" spans="2:65" s="1" customFormat="1" ht="22.5" customHeight="1" x14ac:dyDescent="0.3">
      <c r="B123" s="152"/>
      <c r="C123" s="183" t="s">
        <v>359</v>
      </c>
      <c r="D123" s="183" t="s">
        <v>228</v>
      </c>
      <c r="E123" s="184" t="s">
        <v>1598</v>
      </c>
      <c r="F123" s="185" t="s">
        <v>1599</v>
      </c>
      <c r="G123" s="186" t="s">
        <v>274</v>
      </c>
      <c r="H123" s="187">
        <v>2</v>
      </c>
      <c r="I123" s="188"/>
      <c r="J123" s="188">
        <f t="shared" si="10"/>
        <v>0</v>
      </c>
      <c r="K123" s="185" t="s">
        <v>266</v>
      </c>
      <c r="L123" s="189"/>
      <c r="M123" s="190" t="s">
        <v>3</v>
      </c>
      <c r="N123" s="191" t="s">
        <v>42</v>
      </c>
      <c r="O123" s="161">
        <v>0</v>
      </c>
      <c r="P123" s="161">
        <f t="shared" si="11"/>
        <v>0</v>
      </c>
      <c r="Q123" s="161">
        <v>0</v>
      </c>
      <c r="R123" s="161">
        <f t="shared" si="12"/>
        <v>0</v>
      </c>
      <c r="S123" s="161">
        <v>0</v>
      </c>
      <c r="T123" s="162">
        <f t="shared" si="13"/>
        <v>0</v>
      </c>
      <c r="AR123" s="18" t="s">
        <v>206</v>
      </c>
      <c r="AT123" s="18" t="s">
        <v>228</v>
      </c>
      <c r="AU123" s="18" t="s">
        <v>71</v>
      </c>
      <c r="AY123" s="18" t="s">
        <v>161</v>
      </c>
      <c r="BE123" s="163">
        <f t="shared" si="14"/>
        <v>0</v>
      </c>
      <c r="BF123" s="163">
        <f t="shared" si="15"/>
        <v>0</v>
      </c>
      <c r="BG123" s="163">
        <f t="shared" si="16"/>
        <v>0</v>
      </c>
      <c r="BH123" s="163">
        <f t="shared" si="17"/>
        <v>0</v>
      </c>
      <c r="BI123" s="163">
        <f t="shared" si="18"/>
        <v>0</v>
      </c>
      <c r="BJ123" s="18" t="s">
        <v>20</v>
      </c>
      <c r="BK123" s="163">
        <f t="shared" si="19"/>
        <v>0</v>
      </c>
      <c r="BL123" s="18" t="s">
        <v>168</v>
      </c>
      <c r="BM123" s="18" t="s">
        <v>1600</v>
      </c>
    </row>
    <row r="124" spans="2:65" s="1" customFormat="1" ht="22.5" customHeight="1" x14ac:dyDescent="0.3">
      <c r="B124" s="152"/>
      <c r="C124" s="183" t="s">
        <v>364</v>
      </c>
      <c r="D124" s="183" t="s">
        <v>228</v>
      </c>
      <c r="E124" s="184" t="s">
        <v>1601</v>
      </c>
      <c r="F124" s="185" t="s">
        <v>1602</v>
      </c>
      <c r="G124" s="186" t="s">
        <v>274</v>
      </c>
      <c r="H124" s="187">
        <v>1</v>
      </c>
      <c r="I124" s="188"/>
      <c r="J124" s="188">
        <f t="shared" si="10"/>
        <v>0</v>
      </c>
      <c r="K124" s="185" t="s">
        <v>266</v>
      </c>
      <c r="L124" s="189"/>
      <c r="M124" s="190" t="s">
        <v>3</v>
      </c>
      <c r="N124" s="191" t="s">
        <v>42</v>
      </c>
      <c r="O124" s="161">
        <v>0</v>
      </c>
      <c r="P124" s="161">
        <f t="shared" si="11"/>
        <v>0</v>
      </c>
      <c r="Q124" s="161">
        <v>0</v>
      </c>
      <c r="R124" s="161">
        <f t="shared" si="12"/>
        <v>0</v>
      </c>
      <c r="S124" s="161">
        <v>0</v>
      </c>
      <c r="T124" s="162">
        <f t="shared" si="13"/>
        <v>0</v>
      </c>
      <c r="AR124" s="18" t="s">
        <v>206</v>
      </c>
      <c r="AT124" s="18" t="s">
        <v>228</v>
      </c>
      <c r="AU124" s="18" t="s">
        <v>71</v>
      </c>
      <c r="AY124" s="18" t="s">
        <v>161</v>
      </c>
      <c r="BE124" s="163">
        <f t="shared" si="14"/>
        <v>0</v>
      </c>
      <c r="BF124" s="163">
        <f t="shared" si="15"/>
        <v>0</v>
      </c>
      <c r="BG124" s="163">
        <f t="shared" si="16"/>
        <v>0</v>
      </c>
      <c r="BH124" s="163">
        <f t="shared" si="17"/>
        <v>0</v>
      </c>
      <c r="BI124" s="163">
        <f t="shared" si="18"/>
        <v>0</v>
      </c>
      <c r="BJ124" s="18" t="s">
        <v>20</v>
      </c>
      <c r="BK124" s="163">
        <f t="shared" si="19"/>
        <v>0</v>
      </c>
      <c r="BL124" s="18" t="s">
        <v>168</v>
      </c>
      <c r="BM124" s="18" t="s">
        <v>1603</v>
      </c>
    </row>
    <row r="125" spans="2:65" s="1" customFormat="1" ht="22.5" customHeight="1" x14ac:dyDescent="0.3">
      <c r="B125" s="152"/>
      <c r="C125" s="183" t="s">
        <v>370</v>
      </c>
      <c r="D125" s="183" t="s">
        <v>228</v>
      </c>
      <c r="E125" s="184" t="s">
        <v>1604</v>
      </c>
      <c r="F125" s="185" t="s">
        <v>1605</v>
      </c>
      <c r="G125" s="186" t="s">
        <v>274</v>
      </c>
      <c r="H125" s="187">
        <v>10</v>
      </c>
      <c r="I125" s="188"/>
      <c r="J125" s="188">
        <f t="shared" si="10"/>
        <v>0</v>
      </c>
      <c r="K125" s="185" t="s">
        <v>266</v>
      </c>
      <c r="L125" s="189"/>
      <c r="M125" s="190" t="s">
        <v>3</v>
      </c>
      <c r="N125" s="191" t="s">
        <v>42</v>
      </c>
      <c r="O125" s="161">
        <v>0</v>
      </c>
      <c r="P125" s="161">
        <f t="shared" si="11"/>
        <v>0</v>
      </c>
      <c r="Q125" s="161">
        <v>0</v>
      </c>
      <c r="R125" s="161">
        <f t="shared" si="12"/>
        <v>0</v>
      </c>
      <c r="S125" s="161">
        <v>0</v>
      </c>
      <c r="T125" s="162">
        <f t="shared" si="13"/>
        <v>0</v>
      </c>
      <c r="AR125" s="18" t="s">
        <v>206</v>
      </c>
      <c r="AT125" s="18" t="s">
        <v>228</v>
      </c>
      <c r="AU125" s="18" t="s">
        <v>71</v>
      </c>
      <c r="AY125" s="18" t="s">
        <v>161</v>
      </c>
      <c r="BE125" s="163">
        <f t="shared" si="14"/>
        <v>0</v>
      </c>
      <c r="BF125" s="163">
        <f t="shared" si="15"/>
        <v>0</v>
      </c>
      <c r="BG125" s="163">
        <f t="shared" si="16"/>
        <v>0</v>
      </c>
      <c r="BH125" s="163">
        <f t="shared" si="17"/>
        <v>0</v>
      </c>
      <c r="BI125" s="163">
        <f t="shared" si="18"/>
        <v>0</v>
      </c>
      <c r="BJ125" s="18" t="s">
        <v>20</v>
      </c>
      <c r="BK125" s="163">
        <f t="shared" si="19"/>
        <v>0</v>
      </c>
      <c r="BL125" s="18" t="s">
        <v>168</v>
      </c>
      <c r="BM125" s="18" t="s">
        <v>1606</v>
      </c>
    </row>
    <row r="126" spans="2:65" s="1" customFormat="1" ht="22.5" customHeight="1" x14ac:dyDescent="0.3">
      <c r="B126" s="152"/>
      <c r="C126" s="183" t="s">
        <v>375</v>
      </c>
      <c r="D126" s="183" t="s">
        <v>228</v>
      </c>
      <c r="E126" s="184" t="s">
        <v>1607</v>
      </c>
      <c r="F126" s="185" t="s">
        <v>1608</v>
      </c>
      <c r="G126" s="186" t="s">
        <v>274</v>
      </c>
      <c r="H126" s="187">
        <v>4</v>
      </c>
      <c r="I126" s="188"/>
      <c r="J126" s="188">
        <f t="shared" si="10"/>
        <v>0</v>
      </c>
      <c r="K126" s="185" t="s">
        <v>266</v>
      </c>
      <c r="L126" s="189"/>
      <c r="M126" s="190" t="s">
        <v>3</v>
      </c>
      <c r="N126" s="191" t="s">
        <v>42</v>
      </c>
      <c r="O126" s="161">
        <v>0</v>
      </c>
      <c r="P126" s="161">
        <f t="shared" si="11"/>
        <v>0</v>
      </c>
      <c r="Q126" s="161">
        <v>0</v>
      </c>
      <c r="R126" s="161">
        <f t="shared" si="12"/>
        <v>0</v>
      </c>
      <c r="S126" s="161">
        <v>0</v>
      </c>
      <c r="T126" s="162">
        <f t="shared" si="13"/>
        <v>0</v>
      </c>
      <c r="AR126" s="18" t="s">
        <v>206</v>
      </c>
      <c r="AT126" s="18" t="s">
        <v>228</v>
      </c>
      <c r="AU126" s="18" t="s">
        <v>71</v>
      </c>
      <c r="AY126" s="18" t="s">
        <v>161</v>
      </c>
      <c r="BE126" s="163">
        <f t="shared" si="14"/>
        <v>0</v>
      </c>
      <c r="BF126" s="163">
        <f t="shared" si="15"/>
        <v>0</v>
      </c>
      <c r="BG126" s="163">
        <f t="shared" si="16"/>
        <v>0</v>
      </c>
      <c r="BH126" s="163">
        <f t="shared" si="17"/>
        <v>0</v>
      </c>
      <c r="BI126" s="163">
        <f t="shared" si="18"/>
        <v>0</v>
      </c>
      <c r="BJ126" s="18" t="s">
        <v>20</v>
      </c>
      <c r="BK126" s="163">
        <f t="shared" si="19"/>
        <v>0</v>
      </c>
      <c r="BL126" s="18" t="s">
        <v>168</v>
      </c>
      <c r="BM126" s="18" t="s">
        <v>1609</v>
      </c>
    </row>
    <row r="127" spans="2:65" s="1" customFormat="1" ht="22.5" customHeight="1" x14ac:dyDescent="0.3">
      <c r="B127" s="152"/>
      <c r="C127" s="183" t="s">
        <v>383</v>
      </c>
      <c r="D127" s="183" t="s">
        <v>228</v>
      </c>
      <c r="E127" s="184" t="s">
        <v>1610</v>
      </c>
      <c r="F127" s="185" t="s">
        <v>1611</v>
      </c>
      <c r="G127" s="186" t="s">
        <v>274</v>
      </c>
      <c r="H127" s="187">
        <v>1</v>
      </c>
      <c r="I127" s="188"/>
      <c r="J127" s="188">
        <f t="shared" si="10"/>
        <v>0</v>
      </c>
      <c r="K127" s="185" t="s">
        <v>266</v>
      </c>
      <c r="L127" s="189"/>
      <c r="M127" s="190" t="s">
        <v>3</v>
      </c>
      <c r="N127" s="191" t="s">
        <v>42</v>
      </c>
      <c r="O127" s="161">
        <v>0</v>
      </c>
      <c r="P127" s="161">
        <f t="shared" si="11"/>
        <v>0</v>
      </c>
      <c r="Q127" s="161">
        <v>0</v>
      </c>
      <c r="R127" s="161">
        <f t="shared" si="12"/>
        <v>0</v>
      </c>
      <c r="S127" s="161">
        <v>0</v>
      </c>
      <c r="T127" s="162">
        <f t="shared" si="13"/>
        <v>0</v>
      </c>
      <c r="AR127" s="18" t="s">
        <v>206</v>
      </c>
      <c r="AT127" s="18" t="s">
        <v>228</v>
      </c>
      <c r="AU127" s="18" t="s">
        <v>71</v>
      </c>
      <c r="AY127" s="18" t="s">
        <v>161</v>
      </c>
      <c r="BE127" s="163">
        <f t="shared" si="14"/>
        <v>0</v>
      </c>
      <c r="BF127" s="163">
        <f t="shared" si="15"/>
        <v>0</v>
      </c>
      <c r="BG127" s="163">
        <f t="shared" si="16"/>
        <v>0</v>
      </c>
      <c r="BH127" s="163">
        <f t="shared" si="17"/>
        <v>0</v>
      </c>
      <c r="BI127" s="163">
        <f t="shared" si="18"/>
        <v>0</v>
      </c>
      <c r="BJ127" s="18" t="s">
        <v>20</v>
      </c>
      <c r="BK127" s="163">
        <f t="shared" si="19"/>
        <v>0</v>
      </c>
      <c r="BL127" s="18" t="s">
        <v>168</v>
      </c>
      <c r="BM127" s="18" t="s">
        <v>1612</v>
      </c>
    </row>
    <row r="128" spans="2:65" s="1" customFormat="1" ht="22.5" customHeight="1" x14ac:dyDescent="0.3">
      <c r="B128" s="152"/>
      <c r="C128" s="183" t="s">
        <v>387</v>
      </c>
      <c r="D128" s="183" t="s">
        <v>228</v>
      </c>
      <c r="E128" s="184" t="s">
        <v>1613</v>
      </c>
      <c r="F128" s="185" t="s">
        <v>1614</v>
      </c>
      <c r="G128" s="186" t="s">
        <v>274</v>
      </c>
      <c r="H128" s="187">
        <v>40</v>
      </c>
      <c r="I128" s="188"/>
      <c r="J128" s="188">
        <f t="shared" si="10"/>
        <v>0</v>
      </c>
      <c r="K128" s="185" t="s">
        <v>266</v>
      </c>
      <c r="L128" s="189"/>
      <c r="M128" s="190" t="s">
        <v>3</v>
      </c>
      <c r="N128" s="191" t="s">
        <v>42</v>
      </c>
      <c r="O128" s="161">
        <v>0</v>
      </c>
      <c r="P128" s="161">
        <f t="shared" si="11"/>
        <v>0</v>
      </c>
      <c r="Q128" s="161">
        <v>0</v>
      </c>
      <c r="R128" s="161">
        <f t="shared" si="12"/>
        <v>0</v>
      </c>
      <c r="S128" s="161">
        <v>0</v>
      </c>
      <c r="T128" s="162">
        <f t="shared" si="13"/>
        <v>0</v>
      </c>
      <c r="AR128" s="18" t="s">
        <v>206</v>
      </c>
      <c r="AT128" s="18" t="s">
        <v>228</v>
      </c>
      <c r="AU128" s="18" t="s">
        <v>71</v>
      </c>
      <c r="AY128" s="18" t="s">
        <v>161</v>
      </c>
      <c r="BE128" s="163">
        <f t="shared" si="14"/>
        <v>0</v>
      </c>
      <c r="BF128" s="163">
        <f t="shared" si="15"/>
        <v>0</v>
      </c>
      <c r="BG128" s="163">
        <f t="shared" si="16"/>
        <v>0</v>
      </c>
      <c r="BH128" s="163">
        <f t="shared" si="17"/>
        <v>0</v>
      </c>
      <c r="BI128" s="163">
        <f t="shared" si="18"/>
        <v>0</v>
      </c>
      <c r="BJ128" s="18" t="s">
        <v>20</v>
      </c>
      <c r="BK128" s="163">
        <f t="shared" si="19"/>
        <v>0</v>
      </c>
      <c r="BL128" s="18" t="s">
        <v>168</v>
      </c>
      <c r="BM128" s="18" t="s">
        <v>1615</v>
      </c>
    </row>
    <row r="129" spans="2:65" s="1" customFormat="1" ht="22.5" customHeight="1" x14ac:dyDescent="0.3">
      <c r="B129" s="152"/>
      <c r="C129" s="183" t="s">
        <v>392</v>
      </c>
      <c r="D129" s="183" t="s">
        <v>228</v>
      </c>
      <c r="E129" s="184" t="s">
        <v>1616</v>
      </c>
      <c r="F129" s="185" t="s">
        <v>1617</v>
      </c>
      <c r="G129" s="186" t="s">
        <v>274</v>
      </c>
      <c r="H129" s="187">
        <v>14</v>
      </c>
      <c r="I129" s="188"/>
      <c r="J129" s="188">
        <f t="shared" si="10"/>
        <v>0</v>
      </c>
      <c r="K129" s="185" t="s">
        <v>266</v>
      </c>
      <c r="L129" s="189"/>
      <c r="M129" s="190" t="s">
        <v>3</v>
      </c>
      <c r="N129" s="191" t="s">
        <v>42</v>
      </c>
      <c r="O129" s="161">
        <v>0</v>
      </c>
      <c r="P129" s="161">
        <f t="shared" si="11"/>
        <v>0</v>
      </c>
      <c r="Q129" s="161">
        <v>0</v>
      </c>
      <c r="R129" s="161">
        <f t="shared" si="12"/>
        <v>0</v>
      </c>
      <c r="S129" s="161">
        <v>0</v>
      </c>
      <c r="T129" s="162">
        <f t="shared" si="13"/>
        <v>0</v>
      </c>
      <c r="AR129" s="18" t="s">
        <v>206</v>
      </c>
      <c r="AT129" s="18" t="s">
        <v>228</v>
      </c>
      <c r="AU129" s="18" t="s">
        <v>71</v>
      </c>
      <c r="AY129" s="18" t="s">
        <v>161</v>
      </c>
      <c r="BE129" s="163">
        <f t="shared" si="14"/>
        <v>0</v>
      </c>
      <c r="BF129" s="163">
        <f t="shared" si="15"/>
        <v>0</v>
      </c>
      <c r="BG129" s="163">
        <f t="shared" si="16"/>
        <v>0</v>
      </c>
      <c r="BH129" s="163">
        <f t="shared" si="17"/>
        <v>0</v>
      </c>
      <c r="BI129" s="163">
        <f t="shared" si="18"/>
        <v>0</v>
      </c>
      <c r="BJ129" s="18" t="s">
        <v>20</v>
      </c>
      <c r="BK129" s="163">
        <f t="shared" si="19"/>
        <v>0</v>
      </c>
      <c r="BL129" s="18" t="s">
        <v>168</v>
      </c>
      <c r="BM129" s="18" t="s">
        <v>1618</v>
      </c>
    </row>
    <row r="130" spans="2:65" s="1" customFormat="1" ht="22.5" customHeight="1" x14ac:dyDescent="0.3">
      <c r="B130" s="152"/>
      <c r="C130" s="183" t="s">
        <v>399</v>
      </c>
      <c r="D130" s="183" t="s">
        <v>228</v>
      </c>
      <c r="E130" s="184" t="s">
        <v>1619</v>
      </c>
      <c r="F130" s="185" t="s">
        <v>1620</v>
      </c>
      <c r="G130" s="186" t="s">
        <v>274</v>
      </c>
      <c r="H130" s="187">
        <v>10</v>
      </c>
      <c r="I130" s="188"/>
      <c r="J130" s="188">
        <f t="shared" si="10"/>
        <v>0</v>
      </c>
      <c r="K130" s="185" t="s">
        <v>266</v>
      </c>
      <c r="L130" s="189"/>
      <c r="M130" s="190" t="s">
        <v>3</v>
      </c>
      <c r="N130" s="191" t="s">
        <v>42</v>
      </c>
      <c r="O130" s="161">
        <v>0</v>
      </c>
      <c r="P130" s="161">
        <f t="shared" si="11"/>
        <v>0</v>
      </c>
      <c r="Q130" s="161">
        <v>0</v>
      </c>
      <c r="R130" s="161">
        <f t="shared" si="12"/>
        <v>0</v>
      </c>
      <c r="S130" s="161">
        <v>0</v>
      </c>
      <c r="T130" s="162">
        <f t="shared" si="13"/>
        <v>0</v>
      </c>
      <c r="AR130" s="18" t="s">
        <v>206</v>
      </c>
      <c r="AT130" s="18" t="s">
        <v>228</v>
      </c>
      <c r="AU130" s="18" t="s">
        <v>71</v>
      </c>
      <c r="AY130" s="18" t="s">
        <v>161</v>
      </c>
      <c r="BE130" s="163">
        <f t="shared" si="14"/>
        <v>0</v>
      </c>
      <c r="BF130" s="163">
        <f t="shared" si="15"/>
        <v>0</v>
      </c>
      <c r="BG130" s="163">
        <f t="shared" si="16"/>
        <v>0</v>
      </c>
      <c r="BH130" s="163">
        <f t="shared" si="17"/>
        <v>0</v>
      </c>
      <c r="BI130" s="163">
        <f t="shared" si="18"/>
        <v>0</v>
      </c>
      <c r="BJ130" s="18" t="s">
        <v>20</v>
      </c>
      <c r="BK130" s="163">
        <f t="shared" si="19"/>
        <v>0</v>
      </c>
      <c r="BL130" s="18" t="s">
        <v>168</v>
      </c>
      <c r="BM130" s="18" t="s">
        <v>1621</v>
      </c>
    </row>
    <row r="131" spans="2:65" s="1" customFormat="1" ht="22.5" customHeight="1" x14ac:dyDescent="0.3">
      <c r="B131" s="152"/>
      <c r="C131" s="183" t="s">
        <v>407</v>
      </c>
      <c r="D131" s="183" t="s">
        <v>228</v>
      </c>
      <c r="E131" s="184" t="s">
        <v>1622</v>
      </c>
      <c r="F131" s="185" t="s">
        <v>1623</v>
      </c>
      <c r="G131" s="186" t="s">
        <v>247</v>
      </c>
      <c r="H131" s="187">
        <v>19</v>
      </c>
      <c r="I131" s="188"/>
      <c r="J131" s="188">
        <f t="shared" si="10"/>
        <v>0</v>
      </c>
      <c r="K131" s="185" t="s">
        <v>167</v>
      </c>
      <c r="L131" s="189"/>
      <c r="M131" s="190" t="s">
        <v>3</v>
      </c>
      <c r="N131" s="191" t="s">
        <v>42</v>
      </c>
      <c r="O131" s="161">
        <v>0</v>
      </c>
      <c r="P131" s="161">
        <f t="shared" si="11"/>
        <v>0</v>
      </c>
      <c r="Q131" s="161">
        <v>3.0630000000000002E-3</v>
      </c>
      <c r="R131" s="161">
        <f t="shared" si="12"/>
        <v>5.8197000000000006E-2</v>
      </c>
      <c r="S131" s="161">
        <v>0</v>
      </c>
      <c r="T131" s="162">
        <f t="shared" si="13"/>
        <v>0</v>
      </c>
      <c r="AR131" s="18" t="s">
        <v>206</v>
      </c>
      <c r="AT131" s="18" t="s">
        <v>228</v>
      </c>
      <c r="AU131" s="18" t="s">
        <v>71</v>
      </c>
      <c r="AY131" s="18" t="s">
        <v>161</v>
      </c>
      <c r="BE131" s="163">
        <f t="shared" si="14"/>
        <v>0</v>
      </c>
      <c r="BF131" s="163">
        <f t="shared" si="15"/>
        <v>0</v>
      </c>
      <c r="BG131" s="163">
        <f t="shared" si="16"/>
        <v>0</v>
      </c>
      <c r="BH131" s="163">
        <f t="shared" si="17"/>
        <v>0</v>
      </c>
      <c r="BI131" s="163">
        <f t="shared" si="18"/>
        <v>0</v>
      </c>
      <c r="BJ131" s="18" t="s">
        <v>20</v>
      </c>
      <c r="BK131" s="163">
        <f t="shared" si="19"/>
        <v>0</v>
      </c>
      <c r="BL131" s="18" t="s">
        <v>168</v>
      </c>
      <c r="BM131" s="18" t="s">
        <v>1624</v>
      </c>
    </row>
    <row r="132" spans="2:65" s="1" customFormat="1" ht="27" x14ac:dyDescent="0.3">
      <c r="B132" s="32"/>
      <c r="C132" s="305"/>
      <c r="D132" s="173" t="s">
        <v>664</v>
      </c>
      <c r="E132" s="305"/>
      <c r="F132" s="215" t="s">
        <v>1625</v>
      </c>
      <c r="G132" s="305"/>
      <c r="H132" s="305"/>
      <c r="L132" s="32"/>
      <c r="M132" s="61"/>
      <c r="N132" s="33"/>
      <c r="O132" s="33"/>
      <c r="P132" s="33"/>
      <c r="Q132" s="33"/>
      <c r="R132" s="33"/>
      <c r="S132" s="33"/>
      <c r="T132" s="62"/>
      <c r="AT132" s="18" t="s">
        <v>664</v>
      </c>
      <c r="AU132" s="18" t="s">
        <v>71</v>
      </c>
    </row>
    <row r="133" spans="2:65" s="1" customFormat="1" ht="22.5" customHeight="1" x14ac:dyDescent="0.3">
      <c r="B133" s="152"/>
      <c r="C133" s="183" t="s">
        <v>413</v>
      </c>
      <c r="D133" s="183" t="s">
        <v>228</v>
      </c>
      <c r="E133" s="184" t="s">
        <v>1626</v>
      </c>
      <c r="F133" s="185" t="s">
        <v>1627</v>
      </c>
      <c r="G133" s="186" t="s">
        <v>247</v>
      </c>
      <c r="H133" s="187">
        <v>33</v>
      </c>
      <c r="I133" s="188"/>
      <c r="J133" s="188">
        <f>ROUND(I133*H133,2)</f>
        <v>0</v>
      </c>
      <c r="K133" s="185" t="s">
        <v>167</v>
      </c>
      <c r="L133" s="189"/>
      <c r="M133" s="190" t="s">
        <v>3</v>
      </c>
      <c r="N133" s="191" t="s">
        <v>42</v>
      </c>
      <c r="O133" s="161">
        <v>0</v>
      </c>
      <c r="P133" s="161">
        <f>O133*H133</f>
        <v>0</v>
      </c>
      <c r="Q133" s="161">
        <v>5.2700000000000002E-4</v>
      </c>
      <c r="R133" s="161">
        <f>Q133*H133</f>
        <v>1.7391E-2</v>
      </c>
      <c r="S133" s="161">
        <v>0</v>
      </c>
      <c r="T133" s="162">
        <f>S133*H133</f>
        <v>0</v>
      </c>
      <c r="AR133" s="18" t="s">
        <v>206</v>
      </c>
      <c r="AT133" s="18" t="s">
        <v>228</v>
      </c>
      <c r="AU133" s="18" t="s">
        <v>71</v>
      </c>
      <c r="AY133" s="18" t="s">
        <v>161</v>
      </c>
      <c r="BE133" s="163">
        <f>IF(N133="základní",J133,0)</f>
        <v>0</v>
      </c>
      <c r="BF133" s="163">
        <f>IF(N133="snížená",J133,0)</f>
        <v>0</v>
      </c>
      <c r="BG133" s="163">
        <f>IF(N133="zákl. přenesená",J133,0)</f>
        <v>0</v>
      </c>
      <c r="BH133" s="163">
        <f>IF(N133="sníž. přenesená",J133,0)</f>
        <v>0</v>
      </c>
      <c r="BI133" s="163">
        <f>IF(N133="nulová",J133,0)</f>
        <v>0</v>
      </c>
      <c r="BJ133" s="18" t="s">
        <v>20</v>
      </c>
      <c r="BK133" s="163">
        <f>ROUND(I133*H133,2)</f>
        <v>0</v>
      </c>
      <c r="BL133" s="18" t="s">
        <v>168</v>
      </c>
      <c r="BM133" s="18" t="s">
        <v>1628</v>
      </c>
    </row>
    <row r="134" spans="2:65" s="1" customFormat="1" ht="27" x14ac:dyDescent="0.3">
      <c r="B134" s="32"/>
      <c r="C134" s="305"/>
      <c r="D134" s="173" t="s">
        <v>664</v>
      </c>
      <c r="E134" s="305"/>
      <c r="F134" s="215" t="s">
        <v>1629</v>
      </c>
      <c r="G134" s="305"/>
      <c r="H134" s="305"/>
      <c r="L134" s="32"/>
      <c r="M134" s="61"/>
      <c r="N134" s="33"/>
      <c r="O134" s="33"/>
      <c r="P134" s="33"/>
      <c r="Q134" s="33"/>
      <c r="R134" s="33"/>
      <c r="S134" s="33"/>
      <c r="T134" s="62"/>
      <c r="AT134" s="18" t="s">
        <v>664</v>
      </c>
      <c r="AU134" s="18" t="s">
        <v>71</v>
      </c>
    </row>
    <row r="135" spans="2:65" s="1" customFormat="1" ht="22.5" customHeight="1" x14ac:dyDescent="0.3">
      <c r="B135" s="152"/>
      <c r="C135" s="183" t="s">
        <v>301</v>
      </c>
      <c r="D135" s="183" t="s">
        <v>228</v>
      </c>
      <c r="E135" s="184" t="s">
        <v>1630</v>
      </c>
      <c r="F135" s="185" t="s">
        <v>1631</v>
      </c>
      <c r="G135" s="186" t="s">
        <v>247</v>
      </c>
      <c r="H135" s="187">
        <v>128</v>
      </c>
      <c r="I135" s="188"/>
      <c r="J135" s="188">
        <f>ROUND(I135*H135,2)</f>
        <v>0</v>
      </c>
      <c r="K135" s="185" t="s">
        <v>167</v>
      </c>
      <c r="L135" s="189"/>
      <c r="M135" s="190" t="s">
        <v>3</v>
      </c>
      <c r="N135" s="191" t="s">
        <v>42</v>
      </c>
      <c r="O135" s="161">
        <v>0</v>
      </c>
      <c r="P135" s="161">
        <f>O135*H135</f>
        <v>0</v>
      </c>
      <c r="Q135" s="161">
        <v>3.4499999999999998E-4</v>
      </c>
      <c r="R135" s="161">
        <f>Q135*H135</f>
        <v>4.4159999999999998E-2</v>
      </c>
      <c r="S135" s="161">
        <v>0</v>
      </c>
      <c r="T135" s="162">
        <f>S135*H135</f>
        <v>0</v>
      </c>
      <c r="AR135" s="18" t="s">
        <v>206</v>
      </c>
      <c r="AT135" s="18" t="s">
        <v>228</v>
      </c>
      <c r="AU135" s="18" t="s">
        <v>71</v>
      </c>
      <c r="AY135" s="18" t="s">
        <v>161</v>
      </c>
      <c r="BE135" s="163">
        <f>IF(N135="základní",J135,0)</f>
        <v>0</v>
      </c>
      <c r="BF135" s="163">
        <f>IF(N135="snížená",J135,0)</f>
        <v>0</v>
      </c>
      <c r="BG135" s="163">
        <f>IF(N135="zákl. přenesená",J135,0)</f>
        <v>0</v>
      </c>
      <c r="BH135" s="163">
        <f>IF(N135="sníž. přenesená",J135,0)</f>
        <v>0</v>
      </c>
      <c r="BI135" s="163">
        <f>IF(N135="nulová",J135,0)</f>
        <v>0</v>
      </c>
      <c r="BJ135" s="18" t="s">
        <v>20</v>
      </c>
      <c r="BK135" s="163">
        <f>ROUND(I135*H135,2)</f>
        <v>0</v>
      </c>
      <c r="BL135" s="18" t="s">
        <v>168</v>
      </c>
      <c r="BM135" s="18" t="s">
        <v>1632</v>
      </c>
    </row>
    <row r="136" spans="2:65" s="1" customFormat="1" ht="27" x14ac:dyDescent="0.3">
      <c r="B136" s="32"/>
      <c r="C136" s="305"/>
      <c r="D136" s="173" t="s">
        <v>664</v>
      </c>
      <c r="E136" s="305"/>
      <c r="F136" s="215" t="s">
        <v>1633</v>
      </c>
      <c r="G136" s="305"/>
      <c r="H136" s="305"/>
      <c r="L136" s="32"/>
      <c r="M136" s="61"/>
      <c r="N136" s="33"/>
      <c r="O136" s="33"/>
      <c r="P136" s="33"/>
      <c r="Q136" s="33"/>
      <c r="R136" s="33"/>
      <c r="S136" s="33"/>
      <c r="T136" s="62"/>
      <c r="AT136" s="18" t="s">
        <v>664</v>
      </c>
      <c r="AU136" s="18" t="s">
        <v>71</v>
      </c>
    </row>
    <row r="137" spans="2:65" s="1" customFormat="1" ht="22.5" customHeight="1" x14ac:dyDescent="0.3">
      <c r="B137" s="152"/>
      <c r="C137" s="183" t="s">
        <v>422</v>
      </c>
      <c r="D137" s="183" t="s">
        <v>228</v>
      </c>
      <c r="E137" s="184" t="s">
        <v>1634</v>
      </c>
      <c r="F137" s="185" t="s">
        <v>1635</v>
      </c>
      <c r="G137" s="186" t="s">
        <v>247</v>
      </c>
      <c r="H137" s="187">
        <v>21</v>
      </c>
      <c r="I137" s="188"/>
      <c r="J137" s="188">
        <f>ROUND(I137*H137,2)</f>
        <v>0</v>
      </c>
      <c r="K137" s="185" t="s">
        <v>266</v>
      </c>
      <c r="L137" s="189"/>
      <c r="M137" s="190" t="s">
        <v>3</v>
      </c>
      <c r="N137" s="191" t="s">
        <v>42</v>
      </c>
      <c r="O137" s="161">
        <v>0</v>
      </c>
      <c r="P137" s="161">
        <f>O137*H137</f>
        <v>0</v>
      </c>
      <c r="Q137" s="161">
        <v>0</v>
      </c>
      <c r="R137" s="161">
        <f>Q137*H137</f>
        <v>0</v>
      </c>
      <c r="S137" s="161">
        <v>0</v>
      </c>
      <c r="T137" s="162">
        <f>S137*H137</f>
        <v>0</v>
      </c>
      <c r="AR137" s="18" t="s">
        <v>206</v>
      </c>
      <c r="AT137" s="18" t="s">
        <v>228</v>
      </c>
      <c r="AU137" s="18" t="s">
        <v>71</v>
      </c>
      <c r="AY137" s="18" t="s">
        <v>161</v>
      </c>
      <c r="BE137" s="163">
        <f>IF(N137="základní",J137,0)</f>
        <v>0</v>
      </c>
      <c r="BF137" s="163">
        <f>IF(N137="snížená",J137,0)</f>
        <v>0</v>
      </c>
      <c r="BG137" s="163">
        <f>IF(N137="zákl. přenesená",J137,0)</f>
        <v>0</v>
      </c>
      <c r="BH137" s="163">
        <f>IF(N137="sníž. přenesená",J137,0)</f>
        <v>0</v>
      </c>
      <c r="BI137" s="163">
        <f>IF(N137="nulová",J137,0)</f>
        <v>0</v>
      </c>
      <c r="BJ137" s="18" t="s">
        <v>20</v>
      </c>
      <c r="BK137" s="163">
        <f>ROUND(I137*H137,2)</f>
        <v>0</v>
      </c>
      <c r="BL137" s="18" t="s">
        <v>168</v>
      </c>
      <c r="BM137" s="18" t="s">
        <v>1636</v>
      </c>
    </row>
    <row r="138" spans="2:65" s="1" customFormat="1" ht="22.5" customHeight="1" x14ac:dyDescent="0.3">
      <c r="B138" s="152"/>
      <c r="C138" s="183" t="s">
        <v>426</v>
      </c>
      <c r="D138" s="183" t="s">
        <v>228</v>
      </c>
      <c r="E138" s="184" t="s">
        <v>1637</v>
      </c>
      <c r="F138" s="185" t="s">
        <v>1638</v>
      </c>
      <c r="G138" s="186" t="s">
        <v>247</v>
      </c>
      <c r="H138" s="187">
        <v>148</v>
      </c>
      <c r="I138" s="188"/>
      <c r="J138" s="188">
        <f>ROUND(I138*H138,2)</f>
        <v>0</v>
      </c>
      <c r="K138" s="185" t="s">
        <v>167</v>
      </c>
      <c r="L138" s="189"/>
      <c r="M138" s="190" t="s">
        <v>3</v>
      </c>
      <c r="N138" s="191" t="s">
        <v>42</v>
      </c>
      <c r="O138" s="161">
        <v>0</v>
      </c>
      <c r="P138" s="161">
        <f>O138*H138</f>
        <v>0</v>
      </c>
      <c r="Q138" s="161">
        <v>2.5300000000000002E-4</v>
      </c>
      <c r="R138" s="161">
        <f>Q138*H138</f>
        <v>3.7444000000000005E-2</v>
      </c>
      <c r="S138" s="161">
        <v>0</v>
      </c>
      <c r="T138" s="162">
        <f>S138*H138</f>
        <v>0</v>
      </c>
      <c r="AR138" s="18" t="s">
        <v>206</v>
      </c>
      <c r="AT138" s="18" t="s">
        <v>228</v>
      </c>
      <c r="AU138" s="18" t="s">
        <v>71</v>
      </c>
      <c r="AY138" s="18" t="s">
        <v>161</v>
      </c>
      <c r="BE138" s="163">
        <f>IF(N138="základní",J138,0)</f>
        <v>0</v>
      </c>
      <c r="BF138" s="163">
        <f>IF(N138="snížená",J138,0)</f>
        <v>0</v>
      </c>
      <c r="BG138" s="163">
        <f>IF(N138="zákl. přenesená",J138,0)</f>
        <v>0</v>
      </c>
      <c r="BH138" s="163">
        <f>IF(N138="sníž. přenesená",J138,0)</f>
        <v>0</v>
      </c>
      <c r="BI138" s="163">
        <f>IF(N138="nulová",J138,0)</f>
        <v>0</v>
      </c>
      <c r="BJ138" s="18" t="s">
        <v>20</v>
      </c>
      <c r="BK138" s="163">
        <f>ROUND(I138*H138,2)</f>
        <v>0</v>
      </c>
      <c r="BL138" s="18" t="s">
        <v>168</v>
      </c>
      <c r="BM138" s="18" t="s">
        <v>1639</v>
      </c>
    </row>
    <row r="139" spans="2:65" s="1" customFormat="1" ht="27" x14ac:dyDescent="0.3">
      <c r="B139" s="32"/>
      <c r="C139" s="305"/>
      <c r="D139" s="173" t="s">
        <v>664</v>
      </c>
      <c r="E139" s="305"/>
      <c r="F139" s="215" t="s">
        <v>1640</v>
      </c>
      <c r="G139" s="305"/>
      <c r="H139" s="305"/>
      <c r="L139" s="32"/>
      <c r="M139" s="61"/>
      <c r="N139" s="33"/>
      <c r="O139" s="33"/>
      <c r="P139" s="33"/>
      <c r="Q139" s="33"/>
      <c r="R139" s="33"/>
      <c r="S139" s="33"/>
      <c r="T139" s="62"/>
      <c r="AT139" s="18" t="s">
        <v>664</v>
      </c>
      <c r="AU139" s="18" t="s">
        <v>71</v>
      </c>
    </row>
    <row r="140" spans="2:65" s="1" customFormat="1" ht="22.5" customHeight="1" x14ac:dyDescent="0.3">
      <c r="B140" s="152"/>
      <c r="C140" s="183" t="s">
        <v>434</v>
      </c>
      <c r="D140" s="183" t="s">
        <v>228</v>
      </c>
      <c r="E140" s="184" t="s">
        <v>1641</v>
      </c>
      <c r="F140" s="185" t="s">
        <v>1642</v>
      </c>
      <c r="G140" s="186" t="s">
        <v>247</v>
      </c>
      <c r="H140" s="187">
        <v>41</v>
      </c>
      <c r="I140" s="188"/>
      <c r="J140" s="188">
        <f>ROUND(I140*H140,2)</f>
        <v>0</v>
      </c>
      <c r="K140" s="185" t="s">
        <v>167</v>
      </c>
      <c r="L140" s="189"/>
      <c r="M140" s="190" t="s">
        <v>3</v>
      </c>
      <c r="N140" s="191" t="s">
        <v>42</v>
      </c>
      <c r="O140" s="161">
        <v>0</v>
      </c>
      <c r="P140" s="161">
        <f>O140*H140</f>
        <v>0</v>
      </c>
      <c r="Q140" s="161">
        <v>1.64E-4</v>
      </c>
      <c r="R140" s="161">
        <f>Q140*H140</f>
        <v>6.7239999999999999E-3</v>
      </c>
      <c r="S140" s="161">
        <v>0</v>
      </c>
      <c r="T140" s="162">
        <f>S140*H140</f>
        <v>0</v>
      </c>
      <c r="AR140" s="18" t="s">
        <v>206</v>
      </c>
      <c r="AT140" s="18" t="s">
        <v>228</v>
      </c>
      <c r="AU140" s="18" t="s">
        <v>71</v>
      </c>
      <c r="AY140" s="18" t="s">
        <v>161</v>
      </c>
      <c r="BE140" s="163">
        <f>IF(N140="základní",J140,0)</f>
        <v>0</v>
      </c>
      <c r="BF140" s="163">
        <f>IF(N140="snížená",J140,0)</f>
        <v>0</v>
      </c>
      <c r="BG140" s="163">
        <f>IF(N140="zákl. přenesená",J140,0)</f>
        <v>0</v>
      </c>
      <c r="BH140" s="163">
        <f>IF(N140="sníž. přenesená",J140,0)</f>
        <v>0</v>
      </c>
      <c r="BI140" s="163">
        <f>IF(N140="nulová",J140,0)</f>
        <v>0</v>
      </c>
      <c r="BJ140" s="18" t="s">
        <v>20</v>
      </c>
      <c r="BK140" s="163">
        <f>ROUND(I140*H140,2)</f>
        <v>0</v>
      </c>
      <c r="BL140" s="18" t="s">
        <v>168</v>
      </c>
      <c r="BM140" s="18" t="s">
        <v>1643</v>
      </c>
    </row>
    <row r="141" spans="2:65" s="1" customFormat="1" ht="27" x14ac:dyDescent="0.3">
      <c r="B141" s="32"/>
      <c r="C141" s="305"/>
      <c r="D141" s="173" t="s">
        <v>664</v>
      </c>
      <c r="E141" s="305"/>
      <c r="F141" s="215" t="s">
        <v>1644</v>
      </c>
      <c r="G141" s="305"/>
      <c r="H141" s="305"/>
      <c r="L141" s="32"/>
      <c r="M141" s="61"/>
      <c r="N141" s="33"/>
      <c r="O141" s="33"/>
      <c r="P141" s="33"/>
      <c r="Q141" s="33"/>
      <c r="R141" s="33"/>
      <c r="S141" s="33"/>
      <c r="T141" s="62"/>
      <c r="AT141" s="18" t="s">
        <v>664</v>
      </c>
      <c r="AU141" s="18" t="s">
        <v>71</v>
      </c>
    </row>
    <row r="142" spans="2:65" s="1" customFormat="1" ht="22.5" customHeight="1" x14ac:dyDescent="0.3">
      <c r="B142" s="152"/>
      <c r="C142" s="183" t="s">
        <v>441</v>
      </c>
      <c r="D142" s="183" t="s">
        <v>228</v>
      </c>
      <c r="E142" s="184" t="s">
        <v>1645</v>
      </c>
      <c r="F142" s="185" t="s">
        <v>1646</v>
      </c>
      <c r="G142" s="186" t="s">
        <v>247</v>
      </c>
      <c r="H142" s="187">
        <v>343</v>
      </c>
      <c r="I142" s="188"/>
      <c r="J142" s="188">
        <f>ROUND(I142*H142,2)</f>
        <v>0</v>
      </c>
      <c r="K142" s="185" t="s">
        <v>167</v>
      </c>
      <c r="L142" s="189"/>
      <c r="M142" s="190" t="s">
        <v>3</v>
      </c>
      <c r="N142" s="191" t="s">
        <v>42</v>
      </c>
      <c r="O142" s="161">
        <v>0</v>
      </c>
      <c r="P142" s="161">
        <f>O142*H142</f>
        <v>0</v>
      </c>
      <c r="Q142" s="161">
        <v>1.6699999999999999E-4</v>
      </c>
      <c r="R142" s="161">
        <f>Q142*H142</f>
        <v>5.7280999999999999E-2</v>
      </c>
      <c r="S142" s="161">
        <v>0</v>
      </c>
      <c r="T142" s="162">
        <f>S142*H142</f>
        <v>0</v>
      </c>
      <c r="AR142" s="18" t="s">
        <v>206</v>
      </c>
      <c r="AT142" s="18" t="s">
        <v>228</v>
      </c>
      <c r="AU142" s="18" t="s">
        <v>71</v>
      </c>
      <c r="AY142" s="18" t="s">
        <v>161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8" t="s">
        <v>20</v>
      </c>
      <c r="BK142" s="163">
        <f>ROUND(I142*H142,2)</f>
        <v>0</v>
      </c>
      <c r="BL142" s="18" t="s">
        <v>168</v>
      </c>
      <c r="BM142" s="18" t="s">
        <v>1647</v>
      </c>
    </row>
    <row r="143" spans="2:65" s="1" customFormat="1" ht="27" x14ac:dyDescent="0.3">
      <c r="B143" s="32"/>
      <c r="C143" s="305"/>
      <c r="D143" s="173" t="s">
        <v>664</v>
      </c>
      <c r="E143" s="305"/>
      <c r="F143" s="215" t="s">
        <v>1644</v>
      </c>
      <c r="G143" s="305"/>
      <c r="H143" s="305"/>
      <c r="L143" s="32"/>
      <c r="M143" s="61"/>
      <c r="N143" s="33"/>
      <c r="O143" s="33"/>
      <c r="P143" s="33"/>
      <c r="Q143" s="33"/>
      <c r="R143" s="33"/>
      <c r="S143" s="33"/>
      <c r="T143" s="62"/>
      <c r="AT143" s="18" t="s">
        <v>664</v>
      </c>
      <c r="AU143" s="18" t="s">
        <v>71</v>
      </c>
    </row>
    <row r="144" spans="2:65" s="1" customFormat="1" ht="22.5" customHeight="1" x14ac:dyDescent="0.3">
      <c r="B144" s="152"/>
      <c r="C144" s="183" t="s">
        <v>449</v>
      </c>
      <c r="D144" s="183" t="s">
        <v>228</v>
      </c>
      <c r="E144" s="184" t="s">
        <v>1648</v>
      </c>
      <c r="F144" s="185" t="s">
        <v>1649</v>
      </c>
      <c r="G144" s="186" t="s">
        <v>247</v>
      </c>
      <c r="H144" s="187">
        <v>293</v>
      </c>
      <c r="I144" s="188"/>
      <c r="J144" s="188">
        <f>ROUND(I144*H144,2)</f>
        <v>0</v>
      </c>
      <c r="K144" s="185" t="s">
        <v>167</v>
      </c>
      <c r="L144" s="189"/>
      <c r="M144" s="190" t="s">
        <v>3</v>
      </c>
      <c r="N144" s="191" t="s">
        <v>42</v>
      </c>
      <c r="O144" s="161">
        <v>0</v>
      </c>
      <c r="P144" s="161">
        <f>O144*H144</f>
        <v>0</v>
      </c>
      <c r="Q144" s="161">
        <v>1.17E-4</v>
      </c>
      <c r="R144" s="161">
        <f>Q144*H144</f>
        <v>3.4280999999999999E-2</v>
      </c>
      <c r="S144" s="161">
        <v>0</v>
      </c>
      <c r="T144" s="162">
        <f>S144*H144</f>
        <v>0</v>
      </c>
      <c r="AR144" s="18" t="s">
        <v>206</v>
      </c>
      <c r="AT144" s="18" t="s">
        <v>228</v>
      </c>
      <c r="AU144" s="18" t="s">
        <v>71</v>
      </c>
      <c r="AY144" s="18" t="s">
        <v>161</v>
      </c>
      <c r="BE144" s="163">
        <f>IF(N144="základní",J144,0)</f>
        <v>0</v>
      </c>
      <c r="BF144" s="163">
        <f>IF(N144="snížená",J144,0)</f>
        <v>0</v>
      </c>
      <c r="BG144" s="163">
        <f>IF(N144="zákl. přenesená",J144,0)</f>
        <v>0</v>
      </c>
      <c r="BH144" s="163">
        <f>IF(N144="sníž. přenesená",J144,0)</f>
        <v>0</v>
      </c>
      <c r="BI144" s="163">
        <f>IF(N144="nulová",J144,0)</f>
        <v>0</v>
      </c>
      <c r="BJ144" s="18" t="s">
        <v>20</v>
      </c>
      <c r="BK144" s="163">
        <f>ROUND(I144*H144,2)</f>
        <v>0</v>
      </c>
      <c r="BL144" s="18" t="s">
        <v>168</v>
      </c>
      <c r="BM144" s="18" t="s">
        <v>1650</v>
      </c>
    </row>
    <row r="145" spans="2:65" s="1" customFormat="1" ht="27" x14ac:dyDescent="0.3">
      <c r="B145" s="32"/>
      <c r="C145" s="305"/>
      <c r="D145" s="173" t="s">
        <v>664</v>
      </c>
      <c r="E145" s="305"/>
      <c r="F145" s="215" t="s">
        <v>1651</v>
      </c>
      <c r="G145" s="305"/>
      <c r="H145" s="305"/>
      <c r="L145" s="32"/>
      <c r="M145" s="61"/>
      <c r="N145" s="33"/>
      <c r="O145" s="33"/>
      <c r="P145" s="33"/>
      <c r="Q145" s="33"/>
      <c r="R145" s="33"/>
      <c r="S145" s="33"/>
      <c r="T145" s="62"/>
      <c r="AT145" s="18" t="s">
        <v>664</v>
      </c>
      <c r="AU145" s="18" t="s">
        <v>71</v>
      </c>
    </row>
    <row r="146" spans="2:65" s="1" customFormat="1" ht="22.5" customHeight="1" x14ac:dyDescent="0.3">
      <c r="B146" s="152"/>
      <c r="C146" s="183" t="s">
        <v>454</v>
      </c>
      <c r="D146" s="183" t="s">
        <v>228</v>
      </c>
      <c r="E146" s="184" t="s">
        <v>1652</v>
      </c>
      <c r="F146" s="185" t="s">
        <v>1653</v>
      </c>
      <c r="G146" s="186" t="s">
        <v>1246</v>
      </c>
      <c r="H146" s="187">
        <v>1</v>
      </c>
      <c r="I146" s="188"/>
      <c r="J146" s="188">
        <f t="shared" ref="J146:J161" si="20">ROUND(I146*H146,2)</f>
        <v>0</v>
      </c>
      <c r="K146" s="185" t="s">
        <v>266</v>
      </c>
      <c r="L146" s="189"/>
      <c r="M146" s="190" t="s">
        <v>3</v>
      </c>
      <c r="N146" s="191" t="s">
        <v>42</v>
      </c>
      <c r="O146" s="161">
        <v>0</v>
      </c>
      <c r="P146" s="161">
        <f t="shared" ref="P146:P161" si="21">O146*H146</f>
        <v>0</v>
      </c>
      <c r="Q146" s="161">
        <v>0</v>
      </c>
      <c r="R146" s="161">
        <f t="shared" ref="R146:R161" si="22">Q146*H146</f>
        <v>0</v>
      </c>
      <c r="S146" s="161">
        <v>0</v>
      </c>
      <c r="T146" s="162">
        <f t="shared" ref="T146:T161" si="23">S146*H146</f>
        <v>0</v>
      </c>
      <c r="AR146" s="18" t="s">
        <v>1654</v>
      </c>
      <c r="AT146" s="18" t="s">
        <v>228</v>
      </c>
      <c r="AU146" s="18" t="s">
        <v>71</v>
      </c>
      <c r="AY146" s="18" t="s">
        <v>161</v>
      </c>
      <c r="BE146" s="163">
        <f t="shared" ref="BE146:BE161" si="24">IF(N146="základní",J146,0)</f>
        <v>0</v>
      </c>
      <c r="BF146" s="163">
        <f t="shared" ref="BF146:BF161" si="25">IF(N146="snížená",J146,0)</f>
        <v>0</v>
      </c>
      <c r="BG146" s="163">
        <f t="shared" ref="BG146:BG161" si="26">IF(N146="zákl. přenesená",J146,0)</f>
        <v>0</v>
      </c>
      <c r="BH146" s="163">
        <f t="shared" ref="BH146:BH161" si="27">IF(N146="sníž. přenesená",J146,0)</f>
        <v>0</v>
      </c>
      <c r="BI146" s="163">
        <f t="shared" ref="BI146:BI161" si="28">IF(N146="nulová",J146,0)</f>
        <v>0</v>
      </c>
      <c r="BJ146" s="18" t="s">
        <v>20</v>
      </c>
      <c r="BK146" s="163">
        <f t="shared" ref="BK146:BK161" si="29">ROUND(I146*H146,2)</f>
        <v>0</v>
      </c>
      <c r="BL146" s="18" t="s">
        <v>1654</v>
      </c>
      <c r="BM146" s="18" t="s">
        <v>1655</v>
      </c>
    </row>
    <row r="147" spans="2:65" s="1" customFormat="1" ht="22.5" customHeight="1" x14ac:dyDescent="0.3">
      <c r="B147" s="152"/>
      <c r="C147" s="183" t="s">
        <v>461</v>
      </c>
      <c r="D147" s="183" t="s">
        <v>228</v>
      </c>
      <c r="E147" s="184" t="s">
        <v>1656</v>
      </c>
      <c r="F147" s="185" t="s">
        <v>1657</v>
      </c>
      <c r="G147" s="186" t="s">
        <v>1246</v>
      </c>
      <c r="H147" s="187">
        <v>1</v>
      </c>
      <c r="I147" s="188"/>
      <c r="J147" s="188">
        <f t="shared" si="20"/>
        <v>0</v>
      </c>
      <c r="K147" s="185" t="s">
        <v>266</v>
      </c>
      <c r="L147" s="189"/>
      <c r="M147" s="190" t="s">
        <v>3</v>
      </c>
      <c r="N147" s="191" t="s">
        <v>42</v>
      </c>
      <c r="O147" s="161">
        <v>0</v>
      </c>
      <c r="P147" s="161">
        <f t="shared" si="21"/>
        <v>0</v>
      </c>
      <c r="Q147" s="161">
        <v>0</v>
      </c>
      <c r="R147" s="161">
        <f t="shared" si="22"/>
        <v>0</v>
      </c>
      <c r="S147" s="161">
        <v>0</v>
      </c>
      <c r="T147" s="162">
        <f t="shared" si="23"/>
        <v>0</v>
      </c>
      <c r="AR147" s="18" t="s">
        <v>1654</v>
      </c>
      <c r="AT147" s="18" t="s">
        <v>228</v>
      </c>
      <c r="AU147" s="18" t="s">
        <v>71</v>
      </c>
      <c r="AY147" s="18" t="s">
        <v>161</v>
      </c>
      <c r="BE147" s="163">
        <f t="shared" si="24"/>
        <v>0</v>
      </c>
      <c r="BF147" s="163">
        <f t="shared" si="25"/>
        <v>0</v>
      </c>
      <c r="BG147" s="163">
        <f t="shared" si="26"/>
        <v>0</v>
      </c>
      <c r="BH147" s="163">
        <f t="shared" si="27"/>
        <v>0</v>
      </c>
      <c r="BI147" s="163">
        <f t="shared" si="28"/>
        <v>0</v>
      </c>
      <c r="BJ147" s="18" t="s">
        <v>20</v>
      </c>
      <c r="BK147" s="163">
        <f t="shared" si="29"/>
        <v>0</v>
      </c>
      <c r="BL147" s="18" t="s">
        <v>1654</v>
      </c>
      <c r="BM147" s="18" t="s">
        <v>1658</v>
      </c>
    </row>
    <row r="148" spans="2:65" s="1" customFormat="1" ht="31.5" customHeight="1" x14ac:dyDescent="0.3">
      <c r="B148" s="152"/>
      <c r="C148" s="153" t="s">
        <v>470</v>
      </c>
      <c r="D148" s="153" t="s">
        <v>163</v>
      </c>
      <c r="E148" s="154" t="s">
        <v>1659</v>
      </c>
      <c r="F148" s="155" t="s">
        <v>1660</v>
      </c>
      <c r="G148" s="156" t="s">
        <v>247</v>
      </c>
      <c r="H148" s="157">
        <v>104</v>
      </c>
      <c r="I148" s="158"/>
      <c r="J148" s="158">
        <f t="shared" si="20"/>
        <v>0</v>
      </c>
      <c r="K148" s="155" t="s">
        <v>167</v>
      </c>
      <c r="L148" s="32"/>
      <c r="M148" s="159" t="s">
        <v>3</v>
      </c>
      <c r="N148" s="160" t="s">
        <v>42</v>
      </c>
      <c r="O148" s="161">
        <v>0.11600000000000001</v>
      </c>
      <c r="P148" s="161">
        <f t="shared" si="21"/>
        <v>12.064</v>
      </c>
      <c r="Q148" s="161">
        <v>0</v>
      </c>
      <c r="R148" s="161">
        <f t="shared" si="22"/>
        <v>0</v>
      </c>
      <c r="S148" s="161">
        <v>0</v>
      </c>
      <c r="T148" s="162">
        <f t="shared" si="23"/>
        <v>0</v>
      </c>
      <c r="AR148" s="18" t="s">
        <v>168</v>
      </c>
      <c r="AT148" s="18" t="s">
        <v>163</v>
      </c>
      <c r="AU148" s="18" t="s">
        <v>71</v>
      </c>
      <c r="AY148" s="18" t="s">
        <v>161</v>
      </c>
      <c r="BE148" s="163">
        <f t="shared" si="24"/>
        <v>0</v>
      </c>
      <c r="BF148" s="163">
        <f t="shared" si="25"/>
        <v>0</v>
      </c>
      <c r="BG148" s="163">
        <f t="shared" si="26"/>
        <v>0</v>
      </c>
      <c r="BH148" s="163">
        <f t="shared" si="27"/>
        <v>0</v>
      </c>
      <c r="BI148" s="163">
        <f t="shared" si="28"/>
        <v>0</v>
      </c>
      <c r="BJ148" s="18" t="s">
        <v>20</v>
      </c>
      <c r="BK148" s="163">
        <f t="shared" si="29"/>
        <v>0</v>
      </c>
      <c r="BL148" s="18" t="s">
        <v>168</v>
      </c>
      <c r="BM148" s="18" t="s">
        <v>1661</v>
      </c>
    </row>
    <row r="149" spans="2:65" s="1" customFormat="1" ht="44.25" customHeight="1" x14ac:dyDescent="0.3">
      <c r="B149" s="152"/>
      <c r="C149" s="153" t="s">
        <v>477</v>
      </c>
      <c r="D149" s="153" t="s">
        <v>163</v>
      </c>
      <c r="E149" s="154" t="s">
        <v>1662</v>
      </c>
      <c r="F149" s="155" t="s">
        <v>1663</v>
      </c>
      <c r="G149" s="156" t="s">
        <v>274</v>
      </c>
      <c r="H149" s="157">
        <v>54</v>
      </c>
      <c r="I149" s="158"/>
      <c r="J149" s="158">
        <f t="shared" si="20"/>
        <v>0</v>
      </c>
      <c r="K149" s="155" t="s">
        <v>167</v>
      </c>
      <c r="L149" s="32"/>
      <c r="M149" s="159" t="s">
        <v>3</v>
      </c>
      <c r="N149" s="160" t="s">
        <v>42</v>
      </c>
      <c r="O149" s="161">
        <v>0.2</v>
      </c>
      <c r="P149" s="161">
        <f t="shared" si="21"/>
        <v>10.8</v>
      </c>
      <c r="Q149" s="161">
        <v>0</v>
      </c>
      <c r="R149" s="161">
        <f t="shared" si="22"/>
        <v>0</v>
      </c>
      <c r="S149" s="161">
        <v>0</v>
      </c>
      <c r="T149" s="162">
        <f t="shared" si="23"/>
        <v>0</v>
      </c>
      <c r="AR149" s="18" t="s">
        <v>168</v>
      </c>
      <c r="AT149" s="18" t="s">
        <v>163</v>
      </c>
      <c r="AU149" s="18" t="s">
        <v>71</v>
      </c>
      <c r="AY149" s="18" t="s">
        <v>161</v>
      </c>
      <c r="BE149" s="163">
        <f t="shared" si="24"/>
        <v>0</v>
      </c>
      <c r="BF149" s="163">
        <f t="shared" si="25"/>
        <v>0</v>
      </c>
      <c r="BG149" s="163">
        <f t="shared" si="26"/>
        <v>0</v>
      </c>
      <c r="BH149" s="163">
        <f t="shared" si="27"/>
        <v>0</v>
      </c>
      <c r="BI149" s="163">
        <f t="shared" si="28"/>
        <v>0</v>
      </c>
      <c r="BJ149" s="18" t="s">
        <v>20</v>
      </c>
      <c r="BK149" s="163">
        <f t="shared" si="29"/>
        <v>0</v>
      </c>
      <c r="BL149" s="18" t="s">
        <v>168</v>
      </c>
      <c r="BM149" s="18" t="s">
        <v>1664</v>
      </c>
    </row>
    <row r="150" spans="2:65" s="1" customFormat="1" ht="44.25" customHeight="1" x14ac:dyDescent="0.3">
      <c r="B150" s="152"/>
      <c r="C150" s="153" t="s">
        <v>485</v>
      </c>
      <c r="D150" s="153" t="s">
        <v>163</v>
      </c>
      <c r="E150" s="154" t="s">
        <v>1665</v>
      </c>
      <c r="F150" s="155" t="s">
        <v>1663</v>
      </c>
      <c r="G150" s="156" t="s">
        <v>274</v>
      </c>
      <c r="H150" s="157">
        <v>100</v>
      </c>
      <c r="I150" s="158"/>
      <c r="J150" s="158">
        <f t="shared" si="20"/>
        <v>0</v>
      </c>
      <c r="K150" s="155" t="s">
        <v>266</v>
      </c>
      <c r="L150" s="32"/>
      <c r="M150" s="159" t="s">
        <v>3</v>
      </c>
      <c r="N150" s="160" t="s">
        <v>42</v>
      </c>
      <c r="O150" s="161">
        <v>0.2</v>
      </c>
      <c r="P150" s="161">
        <f t="shared" si="21"/>
        <v>20</v>
      </c>
      <c r="Q150" s="161">
        <v>0</v>
      </c>
      <c r="R150" s="161">
        <f t="shared" si="22"/>
        <v>0</v>
      </c>
      <c r="S150" s="161">
        <v>0</v>
      </c>
      <c r="T150" s="162">
        <f t="shared" si="23"/>
        <v>0</v>
      </c>
      <c r="AR150" s="18" t="s">
        <v>168</v>
      </c>
      <c r="AT150" s="18" t="s">
        <v>163</v>
      </c>
      <c r="AU150" s="18" t="s">
        <v>71</v>
      </c>
      <c r="AY150" s="18" t="s">
        <v>161</v>
      </c>
      <c r="BE150" s="163">
        <f t="shared" si="24"/>
        <v>0</v>
      </c>
      <c r="BF150" s="163">
        <f t="shared" si="25"/>
        <v>0</v>
      </c>
      <c r="BG150" s="163">
        <f t="shared" si="26"/>
        <v>0</v>
      </c>
      <c r="BH150" s="163">
        <f t="shared" si="27"/>
        <v>0</v>
      </c>
      <c r="BI150" s="163">
        <f t="shared" si="28"/>
        <v>0</v>
      </c>
      <c r="BJ150" s="18" t="s">
        <v>20</v>
      </c>
      <c r="BK150" s="163">
        <f t="shared" si="29"/>
        <v>0</v>
      </c>
      <c r="BL150" s="18" t="s">
        <v>168</v>
      </c>
      <c r="BM150" s="18" t="s">
        <v>1666</v>
      </c>
    </row>
    <row r="151" spans="2:65" s="1" customFormat="1" ht="22.5" customHeight="1" x14ac:dyDescent="0.3">
      <c r="B151" s="152"/>
      <c r="C151" s="183" t="s">
        <v>490</v>
      </c>
      <c r="D151" s="183" t="s">
        <v>228</v>
      </c>
      <c r="E151" s="184" t="s">
        <v>1667</v>
      </c>
      <c r="F151" s="185" t="s">
        <v>1668</v>
      </c>
      <c r="G151" s="186" t="s">
        <v>274</v>
      </c>
      <c r="H151" s="187">
        <v>2</v>
      </c>
      <c r="I151" s="188"/>
      <c r="J151" s="188">
        <f t="shared" si="20"/>
        <v>0</v>
      </c>
      <c r="K151" s="185" t="s">
        <v>266</v>
      </c>
      <c r="L151" s="189"/>
      <c r="M151" s="190" t="s">
        <v>3</v>
      </c>
      <c r="N151" s="191" t="s">
        <v>42</v>
      </c>
      <c r="O151" s="161">
        <v>0</v>
      </c>
      <c r="P151" s="161">
        <f t="shared" si="21"/>
        <v>0</v>
      </c>
      <c r="Q151" s="161">
        <v>1.4999999999999999E-2</v>
      </c>
      <c r="R151" s="161">
        <f t="shared" si="22"/>
        <v>0.03</v>
      </c>
      <c r="S151" s="161">
        <v>0</v>
      </c>
      <c r="T151" s="162">
        <f t="shared" si="23"/>
        <v>0</v>
      </c>
      <c r="AR151" s="18" t="s">
        <v>206</v>
      </c>
      <c r="AT151" s="18" t="s">
        <v>228</v>
      </c>
      <c r="AU151" s="18" t="s">
        <v>71</v>
      </c>
      <c r="AY151" s="18" t="s">
        <v>161</v>
      </c>
      <c r="BE151" s="163">
        <f t="shared" si="24"/>
        <v>0</v>
      </c>
      <c r="BF151" s="163">
        <f t="shared" si="25"/>
        <v>0</v>
      </c>
      <c r="BG151" s="163">
        <f t="shared" si="26"/>
        <v>0</v>
      </c>
      <c r="BH151" s="163">
        <f t="shared" si="27"/>
        <v>0</v>
      </c>
      <c r="BI151" s="163">
        <f t="shared" si="28"/>
        <v>0</v>
      </c>
      <c r="BJ151" s="18" t="s">
        <v>20</v>
      </c>
      <c r="BK151" s="163">
        <f t="shared" si="29"/>
        <v>0</v>
      </c>
      <c r="BL151" s="18" t="s">
        <v>168</v>
      </c>
      <c r="BM151" s="18" t="s">
        <v>1669</v>
      </c>
    </row>
    <row r="152" spans="2:65" s="1" customFormat="1" ht="31.5" customHeight="1" x14ac:dyDescent="0.3">
      <c r="B152" s="152"/>
      <c r="C152" s="153" t="s">
        <v>497</v>
      </c>
      <c r="D152" s="153" t="s">
        <v>163</v>
      </c>
      <c r="E152" s="154" t="s">
        <v>1670</v>
      </c>
      <c r="F152" s="155" t="s">
        <v>1671</v>
      </c>
      <c r="G152" s="156" t="s">
        <v>274</v>
      </c>
      <c r="H152" s="157">
        <v>2</v>
      </c>
      <c r="I152" s="158"/>
      <c r="J152" s="158">
        <f t="shared" si="20"/>
        <v>0</v>
      </c>
      <c r="K152" s="155" t="s">
        <v>167</v>
      </c>
      <c r="L152" s="32"/>
      <c r="M152" s="159" t="s">
        <v>3</v>
      </c>
      <c r="N152" s="160" t="s">
        <v>42</v>
      </c>
      <c r="O152" s="161">
        <v>0.30599999999999999</v>
      </c>
      <c r="P152" s="161">
        <f t="shared" si="21"/>
        <v>0.61199999999999999</v>
      </c>
      <c r="Q152" s="161">
        <v>0</v>
      </c>
      <c r="R152" s="161">
        <f t="shared" si="22"/>
        <v>0</v>
      </c>
      <c r="S152" s="161">
        <v>0</v>
      </c>
      <c r="T152" s="162">
        <f t="shared" si="23"/>
        <v>0</v>
      </c>
      <c r="AR152" s="18" t="s">
        <v>168</v>
      </c>
      <c r="AT152" s="18" t="s">
        <v>163</v>
      </c>
      <c r="AU152" s="18" t="s">
        <v>71</v>
      </c>
      <c r="AY152" s="18" t="s">
        <v>161</v>
      </c>
      <c r="BE152" s="163">
        <f t="shared" si="24"/>
        <v>0</v>
      </c>
      <c r="BF152" s="163">
        <f t="shared" si="25"/>
        <v>0</v>
      </c>
      <c r="BG152" s="163">
        <f t="shared" si="26"/>
        <v>0</v>
      </c>
      <c r="BH152" s="163">
        <f t="shared" si="27"/>
        <v>0</v>
      </c>
      <c r="BI152" s="163">
        <f t="shared" si="28"/>
        <v>0</v>
      </c>
      <c r="BJ152" s="18" t="s">
        <v>20</v>
      </c>
      <c r="BK152" s="163">
        <f t="shared" si="29"/>
        <v>0</v>
      </c>
      <c r="BL152" s="18" t="s">
        <v>168</v>
      </c>
      <c r="BM152" s="18" t="s">
        <v>1672</v>
      </c>
    </row>
    <row r="153" spans="2:65" s="1" customFormat="1" ht="31.5" customHeight="1" x14ac:dyDescent="0.3">
      <c r="B153" s="152"/>
      <c r="C153" s="153" t="s">
        <v>501</v>
      </c>
      <c r="D153" s="153" t="s">
        <v>163</v>
      </c>
      <c r="E153" s="154" t="s">
        <v>1673</v>
      </c>
      <c r="F153" s="155" t="s">
        <v>1674</v>
      </c>
      <c r="G153" s="156" t="s">
        <v>274</v>
      </c>
      <c r="H153" s="157">
        <v>8</v>
      </c>
      <c r="I153" s="158"/>
      <c r="J153" s="158">
        <f t="shared" si="20"/>
        <v>0</v>
      </c>
      <c r="K153" s="155" t="s">
        <v>167</v>
      </c>
      <c r="L153" s="32"/>
      <c r="M153" s="159" t="s">
        <v>3</v>
      </c>
      <c r="N153" s="160" t="s">
        <v>42</v>
      </c>
      <c r="O153" s="161">
        <v>0.39</v>
      </c>
      <c r="P153" s="161">
        <f t="shared" si="21"/>
        <v>3.12</v>
      </c>
      <c r="Q153" s="161">
        <v>0</v>
      </c>
      <c r="R153" s="161">
        <f t="shared" si="22"/>
        <v>0</v>
      </c>
      <c r="S153" s="161">
        <v>0</v>
      </c>
      <c r="T153" s="162">
        <f t="shared" si="23"/>
        <v>0</v>
      </c>
      <c r="AR153" s="18" t="s">
        <v>168</v>
      </c>
      <c r="AT153" s="18" t="s">
        <v>163</v>
      </c>
      <c r="AU153" s="18" t="s">
        <v>71</v>
      </c>
      <c r="AY153" s="18" t="s">
        <v>161</v>
      </c>
      <c r="BE153" s="163">
        <f t="shared" si="24"/>
        <v>0</v>
      </c>
      <c r="BF153" s="163">
        <f t="shared" si="25"/>
        <v>0</v>
      </c>
      <c r="BG153" s="163">
        <f t="shared" si="26"/>
        <v>0</v>
      </c>
      <c r="BH153" s="163">
        <f t="shared" si="27"/>
        <v>0</v>
      </c>
      <c r="BI153" s="163">
        <f t="shared" si="28"/>
        <v>0</v>
      </c>
      <c r="BJ153" s="18" t="s">
        <v>20</v>
      </c>
      <c r="BK153" s="163">
        <f t="shared" si="29"/>
        <v>0</v>
      </c>
      <c r="BL153" s="18" t="s">
        <v>168</v>
      </c>
      <c r="BM153" s="18" t="s">
        <v>1675</v>
      </c>
    </row>
    <row r="154" spans="2:65" s="1" customFormat="1" ht="22.5" customHeight="1" x14ac:dyDescent="0.3">
      <c r="B154" s="152"/>
      <c r="C154" s="153" t="s">
        <v>505</v>
      </c>
      <c r="D154" s="153" t="s">
        <v>163</v>
      </c>
      <c r="E154" s="154" t="s">
        <v>1676</v>
      </c>
      <c r="F154" s="155" t="s">
        <v>1677</v>
      </c>
      <c r="G154" s="156" t="s">
        <v>274</v>
      </c>
      <c r="H154" s="157">
        <v>9</v>
      </c>
      <c r="I154" s="158"/>
      <c r="J154" s="158">
        <f t="shared" si="20"/>
        <v>0</v>
      </c>
      <c r="K154" s="155" t="s">
        <v>266</v>
      </c>
      <c r="L154" s="32"/>
      <c r="M154" s="159" t="s">
        <v>3</v>
      </c>
      <c r="N154" s="160" t="s">
        <v>42</v>
      </c>
      <c r="O154" s="161">
        <v>0</v>
      </c>
      <c r="P154" s="161">
        <f t="shared" si="21"/>
        <v>0</v>
      </c>
      <c r="Q154" s="161">
        <v>0</v>
      </c>
      <c r="R154" s="161">
        <f t="shared" si="22"/>
        <v>0</v>
      </c>
      <c r="S154" s="161">
        <v>0</v>
      </c>
      <c r="T154" s="162">
        <f t="shared" si="23"/>
        <v>0</v>
      </c>
      <c r="AR154" s="18" t="s">
        <v>168</v>
      </c>
      <c r="AT154" s="18" t="s">
        <v>163</v>
      </c>
      <c r="AU154" s="18" t="s">
        <v>71</v>
      </c>
      <c r="AY154" s="18" t="s">
        <v>161</v>
      </c>
      <c r="BE154" s="163">
        <f t="shared" si="24"/>
        <v>0</v>
      </c>
      <c r="BF154" s="163">
        <f t="shared" si="25"/>
        <v>0</v>
      </c>
      <c r="BG154" s="163">
        <f t="shared" si="26"/>
        <v>0</v>
      </c>
      <c r="BH154" s="163">
        <f t="shared" si="27"/>
        <v>0</v>
      </c>
      <c r="BI154" s="163">
        <f t="shared" si="28"/>
        <v>0</v>
      </c>
      <c r="BJ154" s="18" t="s">
        <v>20</v>
      </c>
      <c r="BK154" s="163">
        <f t="shared" si="29"/>
        <v>0</v>
      </c>
      <c r="BL154" s="18" t="s">
        <v>168</v>
      </c>
      <c r="BM154" s="18" t="s">
        <v>1678</v>
      </c>
    </row>
    <row r="155" spans="2:65" s="1" customFormat="1" ht="31.5" customHeight="1" x14ac:dyDescent="0.3">
      <c r="B155" s="152"/>
      <c r="C155" s="153" t="s">
        <v>510</v>
      </c>
      <c r="D155" s="153" t="s">
        <v>163</v>
      </c>
      <c r="E155" s="154" t="s">
        <v>1679</v>
      </c>
      <c r="F155" s="155" t="s">
        <v>1680</v>
      </c>
      <c r="G155" s="156" t="s">
        <v>274</v>
      </c>
      <c r="H155" s="157">
        <v>32</v>
      </c>
      <c r="I155" s="158"/>
      <c r="J155" s="158">
        <f t="shared" si="20"/>
        <v>0</v>
      </c>
      <c r="K155" s="155" t="s">
        <v>167</v>
      </c>
      <c r="L155" s="32"/>
      <c r="M155" s="159" t="s">
        <v>3</v>
      </c>
      <c r="N155" s="160" t="s">
        <v>42</v>
      </c>
      <c r="O155" s="161">
        <v>0.38800000000000001</v>
      </c>
      <c r="P155" s="161">
        <f t="shared" si="21"/>
        <v>12.416</v>
      </c>
      <c r="Q155" s="161">
        <v>0</v>
      </c>
      <c r="R155" s="161">
        <f t="shared" si="22"/>
        <v>0</v>
      </c>
      <c r="S155" s="161">
        <v>0</v>
      </c>
      <c r="T155" s="162">
        <f t="shared" si="23"/>
        <v>0</v>
      </c>
      <c r="AR155" s="18" t="s">
        <v>168</v>
      </c>
      <c r="AT155" s="18" t="s">
        <v>163</v>
      </c>
      <c r="AU155" s="18" t="s">
        <v>71</v>
      </c>
      <c r="AY155" s="18" t="s">
        <v>161</v>
      </c>
      <c r="BE155" s="163">
        <f t="shared" si="24"/>
        <v>0</v>
      </c>
      <c r="BF155" s="163">
        <f t="shared" si="25"/>
        <v>0</v>
      </c>
      <c r="BG155" s="163">
        <f t="shared" si="26"/>
        <v>0</v>
      </c>
      <c r="BH155" s="163">
        <f t="shared" si="27"/>
        <v>0</v>
      </c>
      <c r="BI155" s="163">
        <f t="shared" si="28"/>
        <v>0</v>
      </c>
      <c r="BJ155" s="18" t="s">
        <v>20</v>
      </c>
      <c r="BK155" s="163">
        <f t="shared" si="29"/>
        <v>0</v>
      </c>
      <c r="BL155" s="18" t="s">
        <v>168</v>
      </c>
      <c r="BM155" s="18" t="s">
        <v>1681</v>
      </c>
    </row>
    <row r="156" spans="2:65" s="1" customFormat="1" ht="31.5" customHeight="1" x14ac:dyDescent="0.3">
      <c r="B156" s="152"/>
      <c r="C156" s="153" t="s">
        <v>338</v>
      </c>
      <c r="D156" s="153" t="s">
        <v>163</v>
      </c>
      <c r="E156" s="154" t="s">
        <v>1682</v>
      </c>
      <c r="F156" s="155" t="s">
        <v>1683</v>
      </c>
      <c r="G156" s="156" t="s">
        <v>274</v>
      </c>
      <c r="H156" s="157">
        <v>1</v>
      </c>
      <c r="I156" s="158"/>
      <c r="J156" s="158">
        <f t="shared" si="20"/>
        <v>0</v>
      </c>
      <c r="K156" s="155" t="s">
        <v>167</v>
      </c>
      <c r="L156" s="32"/>
      <c r="M156" s="159" t="s">
        <v>3</v>
      </c>
      <c r="N156" s="160" t="s">
        <v>42</v>
      </c>
      <c r="O156" s="161">
        <v>0.34799999999999998</v>
      </c>
      <c r="P156" s="161">
        <f t="shared" si="21"/>
        <v>0.34799999999999998</v>
      </c>
      <c r="Q156" s="161">
        <v>0</v>
      </c>
      <c r="R156" s="161">
        <f t="shared" si="22"/>
        <v>0</v>
      </c>
      <c r="S156" s="161">
        <v>0</v>
      </c>
      <c r="T156" s="162">
        <f t="shared" si="23"/>
        <v>0</v>
      </c>
      <c r="AR156" s="18" t="s">
        <v>168</v>
      </c>
      <c r="AT156" s="18" t="s">
        <v>163</v>
      </c>
      <c r="AU156" s="18" t="s">
        <v>71</v>
      </c>
      <c r="AY156" s="18" t="s">
        <v>161</v>
      </c>
      <c r="BE156" s="163">
        <f t="shared" si="24"/>
        <v>0</v>
      </c>
      <c r="BF156" s="163">
        <f t="shared" si="25"/>
        <v>0</v>
      </c>
      <c r="BG156" s="163">
        <f t="shared" si="26"/>
        <v>0</v>
      </c>
      <c r="BH156" s="163">
        <f t="shared" si="27"/>
        <v>0</v>
      </c>
      <c r="BI156" s="163">
        <f t="shared" si="28"/>
        <v>0</v>
      </c>
      <c r="BJ156" s="18" t="s">
        <v>20</v>
      </c>
      <c r="BK156" s="163">
        <f t="shared" si="29"/>
        <v>0</v>
      </c>
      <c r="BL156" s="18" t="s">
        <v>168</v>
      </c>
      <c r="BM156" s="18" t="s">
        <v>1684</v>
      </c>
    </row>
    <row r="157" spans="2:65" s="1" customFormat="1" ht="31.5" customHeight="1" x14ac:dyDescent="0.3">
      <c r="B157" s="152"/>
      <c r="C157" s="153" t="s">
        <v>381</v>
      </c>
      <c r="D157" s="153" t="s">
        <v>163</v>
      </c>
      <c r="E157" s="154" t="s">
        <v>1685</v>
      </c>
      <c r="F157" s="155" t="s">
        <v>1686</v>
      </c>
      <c r="G157" s="156" t="s">
        <v>274</v>
      </c>
      <c r="H157" s="157">
        <v>4</v>
      </c>
      <c r="I157" s="158"/>
      <c r="J157" s="158">
        <f t="shared" si="20"/>
        <v>0</v>
      </c>
      <c r="K157" s="155" t="s">
        <v>167</v>
      </c>
      <c r="L157" s="32"/>
      <c r="M157" s="159" t="s">
        <v>3</v>
      </c>
      <c r="N157" s="160" t="s">
        <v>42</v>
      </c>
      <c r="O157" s="161">
        <v>0.88</v>
      </c>
      <c r="P157" s="161">
        <f t="shared" si="21"/>
        <v>3.52</v>
      </c>
      <c r="Q157" s="161">
        <v>0</v>
      </c>
      <c r="R157" s="161">
        <f t="shared" si="22"/>
        <v>0</v>
      </c>
      <c r="S157" s="161">
        <v>0</v>
      </c>
      <c r="T157" s="162">
        <f t="shared" si="23"/>
        <v>0</v>
      </c>
      <c r="AR157" s="18" t="s">
        <v>168</v>
      </c>
      <c r="AT157" s="18" t="s">
        <v>163</v>
      </c>
      <c r="AU157" s="18" t="s">
        <v>71</v>
      </c>
      <c r="AY157" s="18" t="s">
        <v>161</v>
      </c>
      <c r="BE157" s="163">
        <f t="shared" si="24"/>
        <v>0</v>
      </c>
      <c r="BF157" s="163">
        <f t="shared" si="25"/>
        <v>0</v>
      </c>
      <c r="BG157" s="163">
        <f t="shared" si="26"/>
        <v>0</v>
      </c>
      <c r="BH157" s="163">
        <f t="shared" si="27"/>
        <v>0</v>
      </c>
      <c r="BI157" s="163">
        <f t="shared" si="28"/>
        <v>0</v>
      </c>
      <c r="BJ157" s="18" t="s">
        <v>20</v>
      </c>
      <c r="BK157" s="163">
        <f t="shared" si="29"/>
        <v>0</v>
      </c>
      <c r="BL157" s="18" t="s">
        <v>168</v>
      </c>
      <c r="BM157" s="18" t="s">
        <v>1687</v>
      </c>
    </row>
    <row r="158" spans="2:65" s="1" customFormat="1" ht="22.5" customHeight="1" x14ac:dyDescent="0.3">
      <c r="B158" s="152"/>
      <c r="C158" s="153" t="s">
        <v>397</v>
      </c>
      <c r="D158" s="153" t="s">
        <v>163</v>
      </c>
      <c r="E158" s="154" t="s">
        <v>1688</v>
      </c>
      <c r="F158" s="155" t="s">
        <v>1689</v>
      </c>
      <c r="G158" s="156" t="s">
        <v>274</v>
      </c>
      <c r="H158" s="157">
        <v>1</v>
      </c>
      <c r="I158" s="158"/>
      <c r="J158" s="158">
        <f t="shared" si="20"/>
        <v>0</v>
      </c>
      <c r="K158" s="155" t="s">
        <v>266</v>
      </c>
      <c r="L158" s="32"/>
      <c r="M158" s="159" t="s">
        <v>3</v>
      </c>
      <c r="N158" s="160" t="s">
        <v>42</v>
      </c>
      <c r="O158" s="161">
        <v>0</v>
      </c>
      <c r="P158" s="161">
        <f t="shared" si="21"/>
        <v>0</v>
      </c>
      <c r="Q158" s="161">
        <v>0</v>
      </c>
      <c r="R158" s="161">
        <f t="shared" si="22"/>
        <v>0</v>
      </c>
      <c r="S158" s="161">
        <v>0</v>
      </c>
      <c r="T158" s="162">
        <f t="shared" si="23"/>
        <v>0</v>
      </c>
      <c r="AR158" s="18" t="s">
        <v>168</v>
      </c>
      <c r="AT158" s="18" t="s">
        <v>163</v>
      </c>
      <c r="AU158" s="18" t="s">
        <v>71</v>
      </c>
      <c r="AY158" s="18" t="s">
        <v>161</v>
      </c>
      <c r="BE158" s="163">
        <f t="shared" si="24"/>
        <v>0</v>
      </c>
      <c r="BF158" s="163">
        <f t="shared" si="25"/>
        <v>0</v>
      </c>
      <c r="BG158" s="163">
        <f t="shared" si="26"/>
        <v>0</v>
      </c>
      <c r="BH158" s="163">
        <f t="shared" si="27"/>
        <v>0</v>
      </c>
      <c r="BI158" s="163">
        <f t="shared" si="28"/>
        <v>0</v>
      </c>
      <c r="BJ158" s="18" t="s">
        <v>20</v>
      </c>
      <c r="BK158" s="163">
        <f t="shared" si="29"/>
        <v>0</v>
      </c>
      <c r="BL158" s="18" t="s">
        <v>168</v>
      </c>
      <c r="BM158" s="18" t="s">
        <v>1690</v>
      </c>
    </row>
    <row r="159" spans="2:65" s="1" customFormat="1" ht="31.5" customHeight="1" x14ac:dyDescent="0.3">
      <c r="B159" s="152"/>
      <c r="C159" s="153" t="s">
        <v>534</v>
      </c>
      <c r="D159" s="153" t="s">
        <v>163</v>
      </c>
      <c r="E159" s="154" t="s">
        <v>1691</v>
      </c>
      <c r="F159" s="155" t="s">
        <v>1692</v>
      </c>
      <c r="G159" s="156" t="s">
        <v>274</v>
      </c>
      <c r="H159" s="157">
        <v>9</v>
      </c>
      <c r="I159" s="158"/>
      <c r="J159" s="158">
        <f t="shared" si="20"/>
        <v>0</v>
      </c>
      <c r="K159" s="155" t="s">
        <v>167</v>
      </c>
      <c r="L159" s="32"/>
      <c r="M159" s="159" t="s">
        <v>3</v>
      </c>
      <c r="N159" s="160" t="s">
        <v>42</v>
      </c>
      <c r="O159" s="161">
        <v>1.266</v>
      </c>
      <c r="P159" s="161">
        <f t="shared" si="21"/>
        <v>11.394</v>
      </c>
      <c r="Q159" s="161">
        <v>0</v>
      </c>
      <c r="R159" s="161">
        <f t="shared" si="22"/>
        <v>0</v>
      </c>
      <c r="S159" s="161">
        <v>0</v>
      </c>
      <c r="T159" s="162">
        <f t="shared" si="23"/>
        <v>0</v>
      </c>
      <c r="AR159" s="18" t="s">
        <v>168</v>
      </c>
      <c r="AT159" s="18" t="s">
        <v>163</v>
      </c>
      <c r="AU159" s="18" t="s">
        <v>71</v>
      </c>
      <c r="AY159" s="18" t="s">
        <v>161</v>
      </c>
      <c r="BE159" s="163">
        <f t="shared" si="24"/>
        <v>0</v>
      </c>
      <c r="BF159" s="163">
        <f t="shared" si="25"/>
        <v>0</v>
      </c>
      <c r="BG159" s="163">
        <f t="shared" si="26"/>
        <v>0</v>
      </c>
      <c r="BH159" s="163">
        <f t="shared" si="27"/>
        <v>0</v>
      </c>
      <c r="BI159" s="163">
        <f t="shared" si="28"/>
        <v>0</v>
      </c>
      <c r="BJ159" s="18" t="s">
        <v>20</v>
      </c>
      <c r="BK159" s="163">
        <f t="shared" si="29"/>
        <v>0</v>
      </c>
      <c r="BL159" s="18" t="s">
        <v>168</v>
      </c>
      <c r="BM159" s="18" t="s">
        <v>1693</v>
      </c>
    </row>
    <row r="160" spans="2:65" s="1" customFormat="1" ht="31.5" customHeight="1" x14ac:dyDescent="0.3">
      <c r="B160" s="152"/>
      <c r="C160" s="153" t="s">
        <v>538</v>
      </c>
      <c r="D160" s="153" t="s">
        <v>163</v>
      </c>
      <c r="E160" s="154" t="s">
        <v>1694</v>
      </c>
      <c r="F160" s="155" t="s">
        <v>1695</v>
      </c>
      <c r="G160" s="156" t="s">
        <v>247</v>
      </c>
      <c r="H160" s="157">
        <v>151</v>
      </c>
      <c r="I160" s="158"/>
      <c r="J160" s="158">
        <f t="shared" si="20"/>
        <v>0</v>
      </c>
      <c r="K160" s="155" t="s">
        <v>167</v>
      </c>
      <c r="L160" s="32"/>
      <c r="M160" s="159" t="s">
        <v>3</v>
      </c>
      <c r="N160" s="160" t="s">
        <v>42</v>
      </c>
      <c r="O160" s="161">
        <v>0.23499999999999999</v>
      </c>
      <c r="P160" s="161">
        <f t="shared" si="21"/>
        <v>35.484999999999999</v>
      </c>
      <c r="Q160" s="161">
        <v>0</v>
      </c>
      <c r="R160" s="161">
        <f t="shared" si="22"/>
        <v>0</v>
      </c>
      <c r="S160" s="161">
        <v>4.0000000000000001E-3</v>
      </c>
      <c r="T160" s="162">
        <f t="shared" si="23"/>
        <v>0.60399999999999998</v>
      </c>
      <c r="AR160" s="18" t="s">
        <v>168</v>
      </c>
      <c r="AT160" s="18" t="s">
        <v>163</v>
      </c>
      <c r="AU160" s="18" t="s">
        <v>71</v>
      </c>
      <c r="AY160" s="18" t="s">
        <v>161</v>
      </c>
      <c r="BE160" s="163">
        <f t="shared" si="24"/>
        <v>0</v>
      </c>
      <c r="BF160" s="163">
        <f t="shared" si="25"/>
        <v>0</v>
      </c>
      <c r="BG160" s="163">
        <f t="shared" si="26"/>
        <v>0</v>
      </c>
      <c r="BH160" s="163">
        <f t="shared" si="27"/>
        <v>0</v>
      </c>
      <c r="BI160" s="163">
        <f t="shared" si="28"/>
        <v>0</v>
      </c>
      <c r="BJ160" s="18" t="s">
        <v>20</v>
      </c>
      <c r="BK160" s="163">
        <f t="shared" si="29"/>
        <v>0</v>
      </c>
      <c r="BL160" s="18" t="s">
        <v>168</v>
      </c>
      <c r="BM160" s="18" t="s">
        <v>1696</v>
      </c>
    </row>
    <row r="161" spans="2:65" s="1" customFormat="1" ht="22.5" customHeight="1" x14ac:dyDescent="0.3">
      <c r="B161" s="152"/>
      <c r="C161" s="183" t="s">
        <v>543</v>
      </c>
      <c r="D161" s="183" t="s">
        <v>228</v>
      </c>
      <c r="E161" s="184" t="s">
        <v>1697</v>
      </c>
      <c r="F161" s="185" t="s">
        <v>1698</v>
      </c>
      <c r="G161" s="186" t="s">
        <v>247</v>
      </c>
      <c r="H161" s="187">
        <v>40</v>
      </c>
      <c r="I161" s="188"/>
      <c r="J161" s="188">
        <f t="shared" si="20"/>
        <v>0</v>
      </c>
      <c r="K161" s="185" t="s">
        <v>167</v>
      </c>
      <c r="L161" s="189"/>
      <c r="M161" s="190" t="s">
        <v>3</v>
      </c>
      <c r="N161" s="191" t="s">
        <v>42</v>
      </c>
      <c r="O161" s="161">
        <v>0</v>
      </c>
      <c r="P161" s="161">
        <f t="shared" si="21"/>
        <v>0</v>
      </c>
      <c r="Q161" s="161">
        <v>3.4999999999999997E-5</v>
      </c>
      <c r="R161" s="161">
        <f t="shared" si="22"/>
        <v>1.3999999999999998E-3</v>
      </c>
      <c r="S161" s="161">
        <v>0</v>
      </c>
      <c r="T161" s="162">
        <f t="shared" si="23"/>
        <v>0</v>
      </c>
      <c r="AR161" s="18" t="s">
        <v>206</v>
      </c>
      <c r="AT161" s="18" t="s">
        <v>228</v>
      </c>
      <c r="AU161" s="18" t="s">
        <v>71</v>
      </c>
      <c r="AY161" s="18" t="s">
        <v>161</v>
      </c>
      <c r="BE161" s="163">
        <f t="shared" si="24"/>
        <v>0</v>
      </c>
      <c r="BF161" s="163">
        <f t="shared" si="25"/>
        <v>0</v>
      </c>
      <c r="BG161" s="163">
        <f t="shared" si="26"/>
        <v>0</v>
      </c>
      <c r="BH161" s="163">
        <f t="shared" si="27"/>
        <v>0</v>
      </c>
      <c r="BI161" s="163">
        <f t="shared" si="28"/>
        <v>0</v>
      </c>
      <c r="BJ161" s="18" t="s">
        <v>20</v>
      </c>
      <c r="BK161" s="163">
        <f t="shared" si="29"/>
        <v>0</v>
      </c>
      <c r="BL161" s="18" t="s">
        <v>168</v>
      </c>
      <c r="BM161" s="18" t="s">
        <v>1699</v>
      </c>
    </row>
    <row r="162" spans="2:65" s="1" customFormat="1" ht="27" x14ac:dyDescent="0.3">
      <c r="B162" s="32"/>
      <c r="C162" s="305"/>
      <c r="D162" s="173" t="s">
        <v>664</v>
      </c>
      <c r="E162" s="305"/>
      <c r="F162" s="215" t="s">
        <v>1700</v>
      </c>
      <c r="G162" s="305"/>
      <c r="H162" s="305"/>
      <c r="L162" s="32"/>
      <c r="M162" s="61"/>
      <c r="N162" s="33"/>
      <c r="O162" s="33"/>
      <c r="P162" s="33"/>
      <c r="Q162" s="33"/>
      <c r="R162" s="33"/>
      <c r="S162" s="33"/>
      <c r="T162" s="62"/>
      <c r="AT162" s="18" t="s">
        <v>664</v>
      </c>
      <c r="AU162" s="18" t="s">
        <v>71</v>
      </c>
    </row>
    <row r="163" spans="2:65" s="1" customFormat="1" ht="22.5" customHeight="1" x14ac:dyDescent="0.3">
      <c r="B163" s="152"/>
      <c r="C163" s="183" t="s">
        <v>547</v>
      </c>
      <c r="D163" s="183" t="s">
        <v>228</v>
      </c>
      <c r="E163" s="184" t="s">
        <v>1701</v>
      </c>
      <c r="F163" s="185" t="s">
        <v>1702</v>
      </c>
      <c r="G163" s="186" t="s">
        <v>274</v>
      </c>
      <c r="H163" s="187">
        <v>1</v>
      </c>
      <c r="I163" s="188"/>
      <c r="J163" s="188">
        <f t="shared" ref="J163:J176" si="30">ROUND(I163*H163,2)</f>
        <v>0</v>
      </c>
      <c r="K163" s="185" t="s">
        <v>266</v>
      </c>
      <c r="L163" s="189"/>
      <c r="M163" s="190" t="s">
        <v>3</v>
      </c>
      <c r="N163" s="191" t="s">
        <v>42</v>
      </c>
      <c r="O163" s="161">
        <v>0</v>
      </c>
      <c r="P163" s="161">
        <f t="shared" ref="P163:P176" si="31">O163*H163</f>
        <v>0</v>
      </c>
      <c r="Q163" s="161">
        <v>6.0000000000000002E-5</v>
      </c>
      <c r="R163" s="161">
        <f t="shared" ref="R163:R176" si="32">Q163*H163</f>
        <v>6.0000000000000002E-5</v>
      </c>
      <c r="S163" s="161">
        <v>0</v>
      </c>
      <c r="T163" s="162">
        <f t="shared" ref="T163:T176" si="33">S163*H163</f>
        <v>0</v>
      </c>
      <c r="AR163" s="18" t="s">
        <v>206</v>
      </c>
      <c r="AT163" s="18" t="s">
        <v>228</v>
      </c>
      <c r="AU163" s="18" t="s">
        <v>71</v>
      </c>
      <c r="AY163" s="18" t="s">
        <v>161</v>
      </c>
      <c r="BE163" s="163">
        <f t="shared" ref="BE163:BE176" si="34">IF(N163="základní",J163,0)</f>
        <v>0</v>
      </c>
      <c r="BF163" s="163">
        <f t="shared" ref="BF163:BF176" si="35">IF(N163="snížená",J163,0)</f>
        <v>0</v>
      </c>
      <c r="BG163" s="163">
        <f t="shared" ref="BG163:BG176" si="36">IF(N163="zákl. přenesená",J163,0)</f>
        <v>0</v>
      </c>
      <c r="BH163" s="163">
        <f t="shared" ref="BH163:BH176" si="37">IF(N163="sníž. přenesená",J163,0)</f>
        <v>0</v>
      </c>
      <c r="BI163" s="163">
        <f t="shared" ref="BI163:BI176" si="38">IF(N163="nulová",J163,0)</f>
        <v>0</v>
      </c>
      <c r="BJ163" s="18" t="s">
        <v>20</v>
      </c>
      <c r="BK163" s="163">
        <f t="shared" ref="BK163:BK176" si="39">ROUND(I163*H163,2)</f>
        <v>0</v>
      </c>
      <c r="BL163" s="18" t="s">
        <v>168</v>
      </c>
      <c r="BM163" s="18" t="s">
        <v>1703</v>
      </c>
    </row>
    <row r="164" spans="2:65" s="1" customFormat="1" ht="31.5" customHeight="1" x14ac:dyDescent="0.3">
      <c r="B164" s="152"/>
      <c r="C164" s="153" t="s">
        <v>553</v>
      </c>
      <c r="D164" s="153" t="s">
        <v>163</v>
      </c>
      <c r="E164" s="154" t="s">
        <v>1704</v>
      </c>
      <c r="F164" s="155" t="s">
        <v>1705</v>
      </c>
      <c r="G164" s="156" t="s">
        <v>247</v>
      </c>
      <c r="H164" s="157">
        <v>79</v>
      </c>
      <c r="I164" s="158"/>
      <c r="J164" s="158">
        <f t="shared" si="30"/>
        <v>0</v>
      </c>
      <c r="K164" s="155" t="s">
        <v>266</v>
      </c>
      <c r="L164" s="32"/>
      <c r="M164" s="159" t="s">
        <v>3</v>
      </c>
      <c r="N164" s="160" t="s">
        <v>42</v>
      </c>
      <c r="O164" s="161">
        <v>4.5999999999999999E-2</v>
      </c>
      <c r="P164" s="161">
        <f t="shared" si="31"/>
        <v>3.6339999999999999</v>
      </c>
      <c r="Q164" s="161">
        <v>0</v>
      </c>
      <c r="R164" s="161">
        <f t="shared" si="32"/>
        <v>0</v>
      </c>
      <c r="S164" s="161">
        <v>0</v>
      </c>
      <c r="T164" s="162">
        <f t="shared" si="33"/>
        <v>0</v>
      </c>
      <c r="AR164" s="18" t="s">
        <v>534</v>
      </c>
      <c r="AT164" s="18" t="s">
        <v>163</v>
      </c>
      <c r="AU164" s="18" t="s">
        <v>71</v>
      </c>
      <c r="AY164" s="18" t="s">
        <v>161</v>
      </c>
      <c r="BE164" s="163">
        <f t="shared" si="34"/>
        <v>0</v>
      </c>
      <c r="BF164" s="163">
        <f t="shared" si="35"/>
        <v>0</v>
      </c>
      <c r="BG164" s="163">
        <f t="shared" si="36"/>
        <v>0</v>
      </c>
      <c r="BH164" s="163">
        <f t="shared" si="37"/>
        <v>0</v>
      </c>
      <c r="BI164" s="163">
        <f t="shared" si="38"/>
        <v>0</v>
      </c>
      <c r="BJ164" s="18" t="s">
        <v>20</v>
      </c>
      <c r="BK164" s="163">
        <f t="shared" si="39"/>
        <v>0</v>
      </c>
      <c r="BL164" s="18" t="s">
        <v>534</v>
      </c>
      <c r="BM164" s="18" t="s">
        <v>1706</v>
      </c>
    </row>
    <row r="165" spans="2:65" s="1" customFormat="1" ht="31.5" customHeight="1" x14ac:dyDescent="0.3">
      <c r="B165" s="152"/>
      <c r="C165" s="153" t="s">
        <v>557</v>
      </c>
      <c r="D165" s="153" t="s">
        <v>163</v>
      </c>
      <c r="E165" s="154" t="s">
        <v>1707</v>
      </c>
      <c r="F165" s="155" t="s">
        <v>1708</v>
      </c>
      <c r="G165" s="156" t="s">
        <v>247</v>
      </c>
      <c r="H165" s="157">
        <v>47</v>
      </c>
      <c r="I165" s="158"/>
      <c r="J165" s="158">
        <f t="shared" si="30"/>
        <v>0</v>
      </c>
      <c r="K165" s="155" t="s">
        <v>266</v>
      </c>
      <c r="L165" s="32"/>
      <c r="M165" s="159" t="s">
        <v>3</v>
      </c>
      <c r="N165" s="160" t="s">
        <v>42</v>
      </c>
      <c r="O165" s="161">
        <v>0</v>
      </c>
      <c r="P165" s="161">
        <f t="shared" si="31"/>
        <v>0</v>
      </c>
      <c r="Q165" s="161">
        <v>0</v>
      </c>
      <c r="R165" s="161">
        <f t="shared" si="32"/>
        <v>0</v>
      </c>
      <c r="S165" s="161">
        <v>0</v>
      </c>
      <c r="T165" s="162">
        <f t="shared" si="33"/>
        <v>0</v>
      </c>
      <c r="AR165" s="18" t="s">
        <v>1654</v>
      </c>
      <c r="AT165" s="18" t="s">
        <v>163</v>
      </c>
      <c r="AU165" s="18" t="s">
        <v>71</v>
      </c>
      <c r="AY165" s="18" t="s">
        <v>161</v>
      </c>
      <c r="BE165" s="163">
        <f t="shared" si="34"/>
        <v>0</v>
      </c>
      <c r="BF165" s="163">
        <f t="shared" si="35"/>
        <v>0</v>
      </c>
      <c r="BG165" s="163">
        <f t="shared" si="36"/>
        <v>0</v>
      </c>
      <c r="BH165" s="163">
        <f t="shared" si="37"/>
        <v>0</v>
      </c>
      <c r="BI165" s="163">
        <f t="shared" si="38"/>
        <v>0</v>
      </c>
      <c r="BJ165" s="18" t="s">
        <v>20</v>
      </c>
      <c r="BK165" s="163">
        <f t="shared" si="39"/>
        <v>0</v>
      </c>
      <c r="BL165" s="18" t="s">
        <v>1654</v>
      </c>
      <c r="BM165" s="18" t="s">
        <v>1709</v>
      </c>
    </row>
    <row r="166" spans="2:65" s="1" customFormat="1" ht="22.5" customHeight="1" x14ac:dyDescent="0.3">
      <c r="B166" s="152"/>
      <c r="C166" s="153" t="s">
        <v>563</v>
      </c>
      <c r="D166" s="153" t="s">
        <v>163</v>
      </c>
      <c r="E166" s="154" t="s">
        <v>1710</v>
      </c>
      <c r="F166" s="155" t="s">
        <v>1711</v>
      </c>
      <c r="G166" s="156" t="s">
        <v>247</v>
      </c>
      <c r="H166" s="157">
        <v>4</v>
      </c>
      <c r="I166" s="158"/>
      <c r="J166" s="158">
        <f t="shared" si="30"/>
        <v>0</v>
      </c>
      <c r="K166" s="155" t="s">
        <v>266</v>
      </c>
      <c r="L166" s="32"/>
      <c r="M166" s="159" t="s">
        <v>3</v>
      </c>
      <c r="N166" s="160" t="s">
        <v>42</v>
      </c>
      <c r="O166" s="161">
        <v>0</v>
      </c>
      <c r="P166" s="161">
        <f t="shared" si="31"/>
        <v>0</v>
      </c>
      <c r="Q166" s="161">
        <v>0</v>
      </c>
      <c r="R166" s="161">
        <f t="shared" si="32"/>
        <v>0</v>
      </c>
      <c r="S166" s="161">
        <v>0</v>
      </c>
      <c r="T166" s="162">
        <f t="shared" si="33"/>
        <v>0</v>
      </c>
      <c r="AR166" s="18" t="s">
        <v>534</v>
      </c>
      <c r="AT166" s="18" t="s">
        <v>163</v>
      </c>
      <c r="AU166" s="18" t="s">
        <v>71</v>
      </c>
      <c r="AY166" s="18" t="s">
        <v>161</v>
      </c>
      <c r="BE166" s="163">
        <f t="shared" si="34"/>
        <v>0</v>
      </c>
      <c r="BF166" s="163">
        <f t="shared" si="35"/>
        <v>0</v>
      </c>
      <c r="BG166" s="163">
        <f t="shared" si="36"/>
        <v>0</v>
      </c>
      <c r="BH166" s="163">
        <f t="shared" si="37"/>
        <v>0</v>
      </c>
      <c r="BI166" s="163">
        <f t="shared" si="38"/>
        <v>0</v>
      </c>
      <c r="BJ166" s="18" t="s">
        <v>20</v>
      </c>
      <c r="BK166" s="163">
        <f t="shared" si="39"/>
        <v>0</v>
      </c>
      <c r="BL166" s="18" t="s">
        <v>534</v>
      </c>
      <c r="BM166" s="18" t="s">
        <v>1712</v>
      </c>
    </row>
    <row r="167" spans="2:65" s="1" customFormat="1" ht="31.5" customHeight="1" x14ac:dyDescent="0.3">
      <c r="B167" s="152"/>
      <c r="C167" s="153" t="s">
        <v>567</v>
      </c>
      <c r="D167" s="153" t="s">
        <v>163</v>
      </c>
      <c r="E167" s="154" t="s">
        <v>1713</v>
      </c>
      <c r="F167" s="155" t="s">
        <v>1714</v>
      </c>
      <c r="G167" s="156" t="s">
        <v>247</v>
      </c>
      <c r="H167" s="157">
        <v>56</v>
      </c>
      <c r="I167" s="158"/>
      <c r="J167" s="158">
        <f t="shared" si="30"/>
        <v>0</v>
      </c>
      <c r="K167" s="155" t="s">
        <v>266</v>
      </c>
      <c r="L167" s="32"/>
      <c r="M167" s="159" t="s">
        <v>3</v>
      </c>
      <c r="N167" s="160" t="s">
        <v>42</v>
      </c>
      <c r="O167" s="161">
        <v>0</v>
      </c>
      <c r="P167" s="161">
        <f t="shared" si="31"/>
        <v>0</v>
      </c>
      <c r="Q167" s="161">
        <v>0</v>
      </c>
      <c r="R167" s="161">
        <f t="shared" si="32"/>
        <v>0</v>
      </c>
      <c r="S167" s="161">
        <v>0</v>
      </c>
      <c r="T167" s="162">
        <f t="shared" si="33"/>
        <v>0</v>
      </c>
      <c r="AR167" s="18" t="s">
        <v>1654</v>
      </c>
      <c r="AT167" s="18" t="s">
        <v>163</v>
      </c>
      <c r="AU167" s="18" t="s">
        <v>71</v>
      </c>
      <c r="AY167" s="18" t="s">
        <v>161</v>
      </c>
      <c r="BE167" s="163">
        <f t="shared" si="34"/>
        <v>0</v>
      </c>
      <c r="BF167" s="163">
        <f t="shared" si="35"/>
        <v>0</v>
      </c>
      <c r="BG167" s="163">
        <f t="shared" si="36"/>
        <v>0</v>
      </c>
      <c r="BH167" s="163">
        <f t="shared" si="37"/>
        <v>0</v>
      </c>
      <c r="BI167" s="163">
        <f t="shared" si="38"/>
        <v>0</v>
      </c>
      <c r="BJ167" s="18" t="s">
        <v>20</v>
      </c>
      <c r="BK167" s="163">
        <f t="shared" si="39"/>
        <v>0</v>
      </c>
      <c r="BL167" s="18" t="s">
        <v>1654</v>
      </c>
      <c r="BM167" s="18" t="s">
        <v>1715</v>
      </c>
    </row>
    <row r="168" spans="2:65" s="1" customFormat="1" ht="31.5" customHeight="1" x14ac:dyDescent="0.3">
      <c r="B168" s="152"/>
      <c r="C168" s="153" t="s">
        <v>573</v>
      </c>
      <c r="D168" s="153" t="s">
        <v>163</v>
      </c>
      <c r="E168" s="154" t="s">
        <v>1716</v>
      </c>
      <c r="F168" s="155" t="s">
        <v>1717</v>
      </c>
      <c r="G168" s="156" t="s">
        <v>247</v>
      </c>
      <c r="H168" s="157">
        <v>40</v>
      </c>
      <c r="I168" s="158"/>
      <c r="J168" s="158">
        <f t="shared" si="30"/>
        <v>0</v>
      </c>
      <c r="K168" s="155" t="s">
        <v>266</v>
      </c>
      <c r="L168" s="32"/>
      <c r="M168" s="159" t="s">
        <v>3</v>
      </c>
      <c r="N168" s="160" t="s">
        <v>42</v>
      </c>
      <c r="O168" s="161">
        <v>0.14799999999999999</v>
      </c>
      <c r="P168" s="161">
        <f t="shared" si="31"/>
        <v>5.92</v>
      </c>
      <c r="Q168" s="161">
        <v>0</v>
      </c>
      <c r="R168" s="161">
        <f t="shared" si="32"/>
        <v>0</v>
      </c>
      <c r="S168" s="161">
        <v>0</v>
      </c>
      <c r="T168" s="162">
        <f t="shared" si="33"/>
        <v>0</v>
      </c>
      <c r="AR168" s="18" t="s">
        <v>534</v>
      </c>
      <c r="AT168" s="18" t="s">
        <v>163</v>
      </c>
      <c r="AU168" s="18" t="s">
        <v>71</v>
      </c>
      <c r="AY168" s="18" t="s">
        <v>161</v>
      </c>
      <c r="BE168" s="163">
        <f t="shared" si="34"/>
        <v>0</v>
      </c>
      <c r="BF168" s="163">
        <f t="shared" si="35"/>
        <v>0</v>
      </c>
      <c r="BG168" s="163">
        <f t="shared" si="36"/>
        <v>0</v>
      </c>
      <c r="BH168" s="163">
        <f t="shared" si="37"/>
        <v>0</v>
      </c>
      <c r="BI168" s="163">
        <f t="shared" si="38"/>
        <v>0</v>
      </c>
      <c r="BJ168" s="18" t="s">
        <v>20</v>
      </c>
      <c r="BK168" s="163">
        <f t="shared" si="39"/>
        <v>0</v>
      </c>
      <c r="BL168" s="18" t="s">
        <v>534</v>
      </c>
      <c r="BM168" s="18" t="s">
        <v>1718</v>
      </c>
    </row>
    <row r="169" spans="2:65" s="1" customFormat="1" ht="22.5" customHeight="1" x14ac:dyDescent="0.3">
      <c r="B169" s="152"/>
      <c r="C169" s="153" t="s">
        <v>578</v>
      </c>
      <c r="D169" s="153" t="s">
        <v>163</v>
      </c>
      <c r="E169" s="154" t="s">
        <v>1719</v>
      </c>
      <c r="F169" s="155" t="s">
        <v>1720</v>
      </c>
      <c r="G169" s="156" t="s">
        <v>1721</v>
      </c>
      <c r="H169" s="157">
        <v>10</v>
      </c>
      <c r="I169" s="158"/>
      <c r="J169" s="158">
        <f t="shared" si="30"/>
        <v>0</v>
      </c>
      <c r="K169" s="155" t="s">
        <v>266</v>
      </c>
      <c r="L169" s="32"/>
      <c r="M169" s="159" t="s">
        <v>3</v>
      </c>
      <c r="N169" s="160" t="s">
        <v>42</v>
      </c>
      <c r="O169" s="161">
        <v>0</v>
      </c>
      <c r="P169" s="161">
        <f t="shared" si="31"/>
        <v>0</v>
      </c>
      <c r="Q169" s="161">
        <v>0</v>
      </c>
      <c r="R169" s="161">
        <f t="shared" si="32"/>
        <v>0</v>
      </c>
      <c r="S169" s="161">
        <v>0</v>
      </c>
      <c r="T169" s="162">
        <f t="shared" si="33"/>
        <v>0</v>
      </c>
      <c r="AR169" s="18" t="s">
        <v>1654</v>
      </c>
      <c r="AT169" s="18" t="s">
        <v>163</v>
      </c>
      <c r="AU169" s="18" t="s">
        <v>71</v>
      </c>
      <c r="AY169" s="18" t="s">
        <v>161</v>
      </c>
      <c r="BE169" s="163">
        <f t="shared" si="34"/>
        <v>0</v>
      </c>
      <c r="BF169" s="163">
        <f t="shared" si="35"/>
        <v>0</v>
      </c>
      <c r="BG169" s="163">
        <f t="shared" si="36"/>
        <v>0</v>
      </c>
      <c r="BH169" s="163">
        <f t="shared" si="37"/>
        <v>0</v>
      </c>
      <c r="BI169" s="163">
        <f t="shared" si="38"/>
        <v>0</v>
      </c>
      <c r="BJ169" s="18" t="s">
        <v>20</v>
      </c>
      <c r="BK169" s="163">
        <f t="shared" si="39"/>
        <v>0</v>
      </c>
      <c r="BL169" s="18" t="s">
        <v>1654</v>
      </c>
      <c r="BM169" s="18" t="s">
        <v>1722</v>
      </c>
    </row>
    <row r="170" spans="2:65" s="1" customFormat="1" ht="22.5" customHeight="1" x14ac:dyDescent="0.3">
      <c r="B170" s="152"/>
      <c r="C170" s="183" t="s">
        <v>583</v>
      </c>
      <c r="D170" s="183" t="s">
        <v>228</v>
      </c>
      <c r="E170" s="184" t="s">
        <v>1723</v>
      </c>
      <c r="F170" s="185" t="s">
        <v>1724</v>
      </c>
      <c r="G170" s="186" t="s">
        <v>274</v>
      </c>
      <c r="H170" s="187">
        <v>1</v>
      </c>
      <c r="I170" s="188"/>
      <c r="J170" s="188">
        <f t="shared" si="30"/>
        <v>0</v>
      </c>
      <c r="K170" s="185" t="s">
        <v>167</v>
      </c>
      <c r="L170" s="189"/>
      <c r="M170" s="190" t="s">
        <v>3</v>
      </c>
      <c r="N170" s="191" t="s">
        <v>42</v>
      </c>
      <c r="O170" s="161">
        <v>0</v>
      </c>
      <c r="P170" s="161">
        <f t="shared" si="31"/>
        <v>0</v>
      </c>
      <c r="Q170" s="161">
        <v>6.0000000000000002E-5</v>
      </c>
      <c r="R170" s="161">
        <f t="shared" si="32"/>
        <v>6.0000000000000002E-5</v>
      </c>
      <c r="S170" s="161">
        <v>0</v>
      </c>
      <c r="T170" s="162">
        <f t="shared" si="33"/>
        <v>0</v>
      </c>
      <c r="AR170" s="18" t="s">
        <v>1580</v>
      </c>
      <c r="AT170" s="18" t="s">
        <v>228</v>
      </c>
      <c r="AU170" s="18" t="s">
        <v>71</v>
      </c>
      <c r="AY170" s="18" t="s">
        <v>161</v>
      </c>
      <c r="BE170" s="163">
        <f t="shared" si="34"/>
        <v>0</v>
      </c>
      <c r="BF170" s="163">
        <f t="shared" si="35"/>
        <v>0</v>
      </c>
      <c r="BG170" s="163">
        <f t="shared" si="36"/>
        <v>0</v>
      </c>
      <c r="BH170" s="163">
        <f t="shared" si="37"/>
        <v>0</v>
      </c>
      <c r="BI170" s="163">
        <f t="shared" si="38"/>
        <v>0</v>
      </c>
      <c r="BJ170" s="18" t="s">
        <v>20</v>
      </c>
      <c r="BK170" s="163">
        <f t="shared" si="39"/>
        <v>0</v>
      </c>
      <c r="BL170" s="18" t="s">
        <v>534</v>
      </c>
      <c r="BM170" s="18" t="s">
        <v>1725</v>
      </c>
    </row>
    <row r="171" spans="2:65" s="1" customFormat="1" ht="22.5" customHeight="1" x14ac:dyDescent="0.3">
      <c r="B171" s="152"/>
      <c r="C171" s="153" t="s">
        <v>588</v>
      </c>
      <c r="D171" s="153" t="s">
        <v>163</v>
      </c>
      <c r="E171" s="154" t="s">
        <v>1726</v>
      </c>
      <c r="F171" s="155" t="s">
        <v>1727</v>
      </c>
      <c r="G171" s="156" t="s">
        <v>274</v>
      </c>
      <c r="H171" s="157">
        <v>1</v>
      </c>
      <c r="I171" s="158"/>
      <c r="J171" s="158">
        <f t="shared" si="30"/>
        <v>0</v>
      </c>
      <c r="K171" s="155" t="s">
        <v>266</v>
      </c>
      <c r="L171" s="32"/>
      <c r="M171" s="159" t="s">
        <v>3</v>
      </c>
      <c r="N171" s="160" t="s">
        <v>42</v>
      </c>
      <c r="O171" s="161">
        <v>0</v>
      </c>
      <c r="P171" s="161">
        <f t="shared" si="31"/>
        <v>0</v>
      </c>
      <c r="Q171" s="161">
        <v>0</v>
      </c>
      <c r="R171" s="161">
        <f t="shared" si="32"/>
        <v>0</v>
      </c>
      <c r="S171" s="161">
        <v>0</v>
      </c>
      <c r="T171" s="162">
        <f t="shared" si="33"/>
        <v>0</v>
      </c>
      <c r="AR171" s="18" t="s">
        <v>168</v>
      </c>
      <c r="AT171" s="18" t="s">
        <v>163</v>
      </c>
      <c r="AU171" s="18" t="s">
        <v>71</v>
      </c>
      <c r="AY171" s="18" t="s">
        <v>161</v>
      </c>
      <c r="BE171" s="163">
        <f t="shared" si="34"/>
        <v>0</v>
      </c>
      <c r="BF171" s="163">
        <f t="shared" si="35"/>
        <v>0</v>
      </c>
      <c r="BG171" s="163">
        <f t="shared" si="36"/>
        <v>0</v>
      </c>
      <c r="BH171" s="163">
        <f t="shared" si="37"/>
        <v>0</v>
      </c>
      <c r="BI171" s="163">
        <f t="shared" si="38"/>
        <v>0</v>
      </c>
      <c r="BJ171" s="18" t="s">
        <v>20</v>
      </c>
      <c r="BK171" s="163">
        <f t="shared" si="39"/>
        <v>0</v>
      </c>
      <c r="BL171" s="18" t="s">
        <v>168</v>
      </c>
      <c r="BM171" s="18" t="s">
        <v>1728</v>
      </c>
    </row>
    <row r="172" spans="2:65" s="1" customFormat="1" ht="22.5" customHeight="1" x14ac:dyDescent="0.3">
      <c r="B172" s="152"/>
      <c r="C172" s="153" t="s">
        <v>593</v>
      </c>
      <c r="D172" s="153" t="s">
        <v>163</v>
      </c>
      <c r="E172" s="154" t="s">
        <v>1586</v>
      </c>
      <c r="F172" s="155" t="s">
        <v>1587</v>
      </c>
      <c r="G172" s="156" t="s">
        <v>274</v>
      </c>
      <c r="H172" s="157">
        <v>1</v>
      </c>
      <c r="I172" s="158"/>
      <c r="J172" s="158">
        <f t="shared" si="30"/>
        <v>0</v>
      </c>
      <c r="K172" s="155" t="s">
        <v>266</v>
      </c>
      <c r="L172" s="32"/>
      <c r="M172" s="159" t="s">
        <v>3</v>
      </c>
      <c r="N172" s="160" t="s">
        <v>42</v>
      </c>
      <c r="O172" s="161">
        <v>0.33</v>
      </c>
      <c r="P172" s="161">
        <f t="shared" si="31"/>
        <v>0.33</v>
      </c>
      <c r="Q172" s="161">
        <v>0</v>
      </c>
      <c r="R172" s="161">
        <f t="shared" si="32"/>
        <v>0</v>
      </c>
      <c r="S172" s="161">
        <v>0</v>
      </c>
      <c r="T172" s="162">
        <f t="shared" si="33"/>
        <v>0</v>
      </c>
      <c r="AR172" s="18" t="s">
        <v>534</v>
      </c>
      <c r="AT172" s="18" t="s">
        <v>163</v>
      </c>
      <c r="AU172" s="18" t="s">
        <v>71</v>
      </c>
      <c r="AY172" s="18" t="s">
        <v>161</v>
      </c>
      <c r="BE172" s="163">
        <f t="shared" si="34"/>
        <v>0</v>
      </c>
      <c r="BF172" s="163">
        <f t="shared" si="35"/>
        <v>0</v>
      </c>
      <c r="BG172" s="163">
        <f t="shared" si="36"/>
        <v>0</v>
      </c>
      <c r="BH172" s="163">
        <f t="shared" si="37"/>
        <v>0</v>
      </c>
      <c r="BI172" s="163">
        <f t="shared" si="38"/>
        <v>0</v>
      </c>
      <c r="BJ172" s="18" t="s">
        <v>20</v>
      </c>
      <c r="BK172" s="163">
        <f t="shared" si="39"/>
        <v>0</v>
      </c>
      <c r="BL172" s="18" t="s">
        <v>534</v>
      </c>
      <c r="BM172" s="18" t="s">
        <v>1729</v>
      </c>
    </row>
    <row r="173" spans="2:65" s="1" customFormat="1" ht="31.5" customHeight="1" x14ac:dyDescent="0.3">
      <c r="B173" s="152"/>
      <c r="C173" s="153" t="s">
        <v>598</v>
      </c>
      <c r="D173" s="153" t="s">
        <v>163</v>
      </c>
      <c r="E173" s="154" t="s">
        <v>1730</v>
      </c>
      <c r="F173" s="155" t="s">
        <v>1731</v>
      </c>
      <c r="G173" s="156" t="s">
        <v>247</v>
      </c>
      <c r="H173" s="157">
        <v>1498</v>
      </c>
      <c r="I173" s="158"/>
      <c r="J173" s="158">
        <f t="shared" si="30"/>
        <v>0</v>
      </c>
      <c r="K173" s="155" t="s">
        <v>266</v>
      </c>
      <c r="L173" s="32"/>
      <c r="M173" s="159" t="s">
        <v>3</v>
      </c>
      <c r="N173" s="160" t="s">
        <v>42</v>
      </c>
      <c r="O173" s="161">
        <v>9.0999999999999998E-2</v>
      </c>
      <c r="P173" s="161">
        <f t="shared" si="31"/>
        <v>136.31799999999998</v>
      </c>
      <c r="Q173" s="161">
        <v>0</v>
      </c>
      <c r="R173" s="161">
        <f t="shared" si="32"/>
        <v>0</v>
      </c>
      <c r="S173" s="161">
        <v>0</v>
      </c>
      <c r="T173" s="162">
        <f t="shared" si="33"/>
        <v>0</v>
      </c>
      <c r="AR173" s="18" t="s">
        <v>534</v>
      </c>
      <c r="AT173" s="18" t="s">
        <v>163</v>
      </c>
      <c r="AU173" s="18" t="s">
        <v>71</v>
      </c>
      <c r="AY173" s="18" t="s">
        <v>161</v>
      </c>
      <c r="BE173" s="163">
        <f t="shared" si="34"/>
        <v>0</v>
      </c>
      <c r="BF173" s="163">
        <f t="shared" si="35"/>
        <v>0</v>
      </c>
      <c r="BG173" s="163">
        <f t="shared" si="36"/>
        <v>0</v>
      </c>
      <c r="BH173" s="163">
        <f t="shared" si="37"/>
        <v>0</v>
      </c>
      <c r="BI173" s="163">
        <f t="shared" si="38"/>
        <v>0</v>
      </c>
      <c r="BJ173" s="18" t="s">
        <v>20</v>
      </c>
      <c r="BK173" s="163">
        <f t="shared" si="39"/>
        <v>0</v>
      </c>
      <c r="BL173" s="18" t="s">
        <v>534</v>
      </c>
      <c r="BM173" s="18" t="s">
        <v>1732</v>
      </c>
    </row>
    <row r="174" spans="2:65" s="1" customFormat="1" ht="22.5" customHeight="1" x14ac:dyDescent="0.3">
      <c r="B174" s="152"/>
      <c r="C174" s="153" t="s">
        <v>603</v>
      </c>
      <c r="D174" s="153" t="s">
        <v>163</v>
      </c>
      <c r="E174" s="154" t="s">
        <v>1733</v>
      </c>
      <c r="F174" s="155" t="s">
        <v>1734</v>
      </c>
      <c r="G174" s="156" t="s">
        <v>1238</v>
      </c>
      <c r="H174" s="157">
        <v>1E-3</v>
      </c>
      <c r="I174" s="158"/>
      <c r="J174" s="158">
        <f t="shared" si="30"/>
        <v>0</v>
      </c>
      <c r="K174" s="155" t="s">
        <v>167</v>
      </c>
      <c r="L174" s="32"/>
      <c r="M174" s="159" t="s">
        <v>3</v>
      </c>
      <c r="N174" s="160" t="s">
        <v>42</v>
      </c>
      <c r="O174" s="161">
        <v>4.5999999999999999E-2</v>
      </c>
      <c r="P174" s="161">
        <f t="shared" si="31"/>
        <v>4.6E-5</v>
      </c>
      <c r="Q174" s="161">
        <v>0</v>
      </c>
      <c r="R174" s="161">
        <f t="shared" si="32"/>
        <v>0</v>
      </c>
      <c r="S174" s="161">
        <v>0</v>
      </c>
      <c r="T174" s="162">
        <f t="shared" si="33"/>
        <v>0</v>
      </c>
      <c r="AR174" s="18" t="s">
        <v>534</v>
      </c>
      <c r="AT174" s="18" t="s">
        <v>163</v>
      </c>
      <c r="AU174" s="18" t="s">
        <v>71</v>
      </c>
      <c r="AY174" s="18" t="s">
        <v>161</v>
      </c>
      <c r="BE174" s="163">
        <f t="shared" si="34"/>
        <v>0</v>
      </c>
      <c r="BF174" s="163">
        <f t="shared" si="35"/>
        <v>0</v>
      </c>
      <c r="BG174" s="163">
        <f t="shared" si="36"/>
        <v>0</v>
      </c>
      <c r="BH174" s="163">
        <f t="shared" si="37"/>
        <v>0</v>
      </c>
      <c r="BI174" s="163">
        <f t="shared" si="38"/>
        <v>0</v>
      </c>
      <c r="BJ174" s="18" t="s">
        <v>20</v>
      </c>
      <c r="BK174" s="163">
        <f t="shared" si="39"/>
        <v>0</v>
      </c>
      <c r="BL174" s="18" t="s">
        <v>534</v>
      </c>
      <c r="BM174" s="18" t="s">
        <v>1735</v>
      </c>
    </row>
    <row r="175" spans="2:65" s="1" customFormat="1" ht="31.5" customHeight="1" x14ac:dyDescent="0.3">
      <c r="B175" s="152"/>
      <c r="C175" s="153" t="s">
        <v>608</v>
      </c>
      <c r="D175" s="153" t="s">
        <v>163</v>
      </c>
      <c r="E175" s="154" t="s">
        <v>1736</v>
      </c>
      <c r="F175" s="155" t="s">
        <v>1737</v>
      </c>
      <c r="G175" s="156" t="s">
        <v>274</v>
      </c>
      <c r="H175" s="157">
        <v>1</v>
      </c>
      <c r="I175" s="158"/>
      <c r="J175" s="158">
        <f t="shared" si="30"/>
        <v>0</v>
      </c>
      <c r="K175" s="155" t="s">
        <v>167</v>
      </c>
      <c r="L175" s="32"/>
      <c r="M175" s="159" t="s">
        <v>3</v>
      </c>
      <c r="N175" s="160" t="s">
        <v>42</v>
      </c>
      <c r="O175" s="161">
        <v>0.70199999999999996</v>
      </c>
      <c r="P175" s="161">
        <f t="shared" si="31"/>
        <v>0.70199999999999996</v>
      </c>
      <c r="Q175" s="161">
        <v>0</v>
      </c>
      <c r="R175" s="161">
        <f t="shared" si="32"/>
        <v>0</v>
      </c>
      <c r="S175" s="161">
        <v>0</v>
      </c>
      <c r="T175" s="162">
        <f t="shared" si="33"/>
        <v>0</v>
      </c>
      <c r="AR175" s="18" t="s">
        <v>534</v>
      </c>
      <c r="AT175" s="18" t="s">
        <v>163</v>
      </c>
      <c r="AU175" s="18" t="s">
        <v>71</v>
      </c>
      <c r="AY175" s="18" t="s">
        <v>161</v>
      </c>
      <c r="BE175" s="163">
        <f t="shared" si="34"/>
        <v>0</v>
      </c>
      <c r="BF175" s="163">
        <f t="shared" si="35"/>
        <v>0</v>
      </c>
      <c r="BG175" s="163">
        <f t="shared" si="36"/>
        <v>0</v>
      </c>
      <c r="BH175" s="163">
        <f t="shared" si="37"/>
        <v>0</v>
      </c>
      <c r="BI175" s="163">
        <f t="shared" si="38"/>
        <v>0</v>
      </c>
      <c r="BJ175" s="18" t="s">
        <v>20</v>
      </c>
      <c r="BK175" s="163">
        <f t="shared" si="39"/>
        <v>0</v>
      </c>
      <c r="BL175" s="18" t="s">
        <v>534</v>
      </c>
      <c r="BM175" s="18" t="s">
        <v>1738</v>
      </c>
    </row>
    <row r="176" spans="2:65" s="1" customFormat="1" ht="22.5" customHeight="1" x14ac:dyDescent="0.3">
      <c r="B176" s="152"/>
      <c r="C176" s="153" t="s">
        <v>613</v>
      </c>
      <c r="D176" s="153" t="s">
        <v>163</v>
      </c>
      <c r="E176" s="154" t="s">
        <v>1739</v>
      </c>
      <c r="F176" s="155" t="s">
        <v>1740</v>
      </c>
      <c r="G176" s="156" t="s">
        <v>1246</v>
      </c>
      <c r="H176" s="157">
        <v>1</v>
      </c>
      <c r="I176" s="158"/>
      <c r="J176" s="158">
        <f t="shared" si="30"/>
        <v>0</v>
      </c>
      <c r="K176" s="155" t="s">
        <v>266</v>
      </c>
      <c r="L176" s="32"/>
      <c r="M176" s="159" t="s">
        <v>3</v>
      </c>
      <c r="N176" s="216" t="s">
        <v>42</v>
      </c>
      <c r="O176" s="217">
        <v>0</v>
      </c>
      <c r="P176" s="217">
        <f t="shared" si="31"/>
        <v>0</v>
      </c>
      <c r="Q176" s="217">
        <v>0</v>
      </c>
      <c r="R176" s="217">
        <f t="shared" si="32"/>
        <v>0</v>
      </c>
      <c r="S176" s="217">
        <v>0</v>
      </c>
      <c r="T176" s="218">
        <f t="shared" si="33"/>
        <v>0</v>
      </c>
      <c r="AR176" s="18" t="s">
        <v>1654</v>
      </c>
      <c r="AT176" s="18" t="s">
        <v>163</v>
      </c>
      <c r="AU176" s="18" t="s">
        <v>71</v>
      </c>
      <c r="AY176" s="18" t="s">
        <v>161</v>
      </c>
      <c r="BE176" s="163">
        <f t="shared" si="34"/>
        <v>0</v>
      </c>
      <c r="BF176" s="163">
        <f t="shared" si="35"/>
        <v>0</v>
      </c>
      <c r="BG176" s="163">
        <f t="shared" si="36"/>
        <v>0</v>
      </c>
      <c r="BH176" s="163">
        <f t="shared" si="37"/>
        <v>0</v>
      </c>
      <c r="BI176" s="163">
        <f t="shared" si="38"/>
        <v>0</v>
      </c>
      <c r="BJ176" s="18" t="s">
        <v>20</v>
      </c>
      <c r="BK176" s="163">
        <f t="shared" si="39"/>
        <v>0</v>
      </c>
      <c r="BL176" s="18" t="s">
        <v>1654</v>
      </c>
      <c r="BM176" s="18" t="s">
        <v>1741</v>
      </c>
    </row>
    <row r="177" spans="2:12" s="1" customFormat="1" ht="6.95" customHeight="1" x14ac:dyDescent="0.3">
      <c r="B177" s="47"/>
      <c r="C177" s="48"/>
      <c r="D177" s="48"/>
      <c r="E177" s="48"/>
      <c r="F177" s="48"/>
      <c r="G177" s="48"/>
      <c r="H177" s="48"/>
      <c r="I177" s="48"/>
      <c r="J177" s="48"/>
      <c r="K177" s="48"/>
      <c r="L177" s="32"/>
    </row>
  </sheetData>
  <sheetProtection algorithmName="SHA-512" hashValue="HlGzuC3CBKAvcamuN9lE5NVtXuHXwkXKQlxs8sXCWNfRpUmcf6yqR6CgOr/9TR7N8kewB49abm1dUkJmb7l+Mw==" saltValue="O2lLk/AR2kNikhe8wXg5bg==" spinCount="100000" sheet="1" objects="1" scenarios="1"/>
  <autoFilter ref="C81:K81"/>
  <mergeCells count="12">
    <mergeCell ref="E72:H72"/>
    <mergeCell ref="E74:H74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0:H70"/>
  </mergeCells>
  <hyperlinks>
    <hyperlink ref="F1:G1" location="C2" tooltip="Krycí list soupisu" display="1) Krycí list soupisu"/>
    <hyperlink ref="G1:H1" location="C58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6"/>
  <sheetViews>
    <sheetView showGridLines="0" workbookViewId="0">
      <pane ySplit="1" topLeftCell="A130" activePane="bottomLeft" state="frozen"/>
      <selection pane="bottomLeft" activeCell="D84" sqref="D84:H15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1848</v>
      </c>
      <c r="G1" s="344" t="s">
        <v>1849</v>
      </c>
      <c r="H1" s="344"/>
      <c r="I1" s="223"/>
      <c r="J1" s="221" t="s">
        <v>1850</v>
      </c>
      <c r="K1" s="224" t="s">
        <v>106</v>
      </c>
      <c r="L1" s="221" t="s">
        <v>1851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08" t="s">
        <v>6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102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1"/>
      <c r="AT3" s="18" t="s">
        <v>79</v>
      </c>
    </row>
    <row r="4" spans="1:70" ht="36.950000000000003" customHeight="1" x14ac:dyDescent="0.3">
      <c r="B4" s="22"/>
      <c r="C4" s="23"/>
      <c r="D4" s="24" t="s">
        <v>107</v>
      </c>
      <c r="E4" s="23"/>
      <c r="F4" s="23"/>
      <c r="G4" s="23"/>
      <c r="H4" s="23"/>
      <c r="I4" s="23"/>
      <c r="J4" s="23"/>
      <c r="K4" s="25"/>
      <c r="M4" s="26" t="s">
        <v>11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5"/>
    </row>
    <row r="6" spans="1:70" ht="15" x14ac:dyDescent="0.3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25"/>
    </row>
    <row r="7" spans="1:70" ht="22.5" customHeight="1" x14ac:dyDescent="0.3">
      <c r="B7" s="22"/>
      <c r="C7" s="23"/>
      <c r="D7" s="23"/>
      <c r="E7" s="345" t="str">
        <f>'Rekapitulace stavby'!K6</f>
        <v>SOUP Jílové - dílna kuchyň</v>
      </c>
      <c r="F7" s="338"/>
      <c r="G7" s="338"/>
      <c r="H7" s="338"/>
      <c r="I7" s="23"/>
      <c r="J7" s="23"/>
      <c r="K7" s="25"/>
    </row>
    <row r="8" spans="1:70" s="1" customFormat="1" ht="15" x14ac:dyDescent="0.3">
      <c r="B8" s="32"/>
      <c r="C8" s="33"/>
      <c r="D8" s="30" t="s">
        <v>108</v>
      </c>
      <c r="E8" s="33"/>
      <c r="F8" s="33"/>
      <c r="G8" s="33"/>
      <c r="H8" s="33"/>
      <c r="I8" s="33"/>
      <c r="J8" s="33"/>
      <c r="K8" s="36"/>
    </row>
    <row r="9" spans="1:70" s="1" customFormat="1" ht="36.950000000000003" customHeight="1" x14ac:dyDescent="0.3">
      <c r="B9" s="32"/>
      <c r="C9" s="33"/>
      <c r="D9" s="33"/>
      <c r="E9" s="346" t="s">
        <v>1742</v>
      </c>
      <c r="F9" s="325"/>
      <c r="G9" s="325"/>
      <c r="H9" s="325"/>
      <c r="I9" s="33"/>
      <c r="J9" s="33"/>
      <c r="K9" s="36"/>
    </row>
    <row r="10" spans="1:70" s="1" customFormat="1" x14ac:dyDescent="0.3">
      <c r="B10" s="32"/>
      <c r="C10" s="33"/>
      <c r="D10" s="33"/>
      <c r="E10" s="33"/>
      <c r="F10" s="33"/>
      <c r="G10" s="33"/>
      <c r="H10" s="33"/>
      <c r="I10" s="33"/>
      <c r="J10" s="33"/>
      <c r="K10" s="36"/>
    </row>
    <row r="11" spans="1:70" s="1" customFormat="1" ht="14.45" customHeight="1" x14ac:dyDescent="0.3">
      <c r="B11" s="32"/>
      <c r="C11" s="33"/>
      <c r="D11" s="30" t="s">
        <v>18</v>
      </c>
      <c r="E11" s="33"/>
      <c r="F11" s="28" t="s">
        <v>3</v>
      </c>
      <c r="G11" s="33"/>
      <c r="H11" s="33"/>
      <c r="I11" s="30" t="s">
        <v>19</v>
      </c>
      <c r="J11" s="28" t="s">
        <v>3</v>
      </c>
      <c r="K11" s="36"/>
    </row>
    <row r="12" spans="1:70" s="1" customFormat="1" ht="14.45" customHeight="1" x14ac:dyDescent="0.3">
      <c r="B12" s="32"/>
      <c r="C12" s="33"/>
      <c r="D12" s="30" t="s">
        <v>21</v>
      </c>
      <c r="E12" s="33"/>
      <c r="F12" s="28" t="s">
        <v>22</v>
      </c>
      <c r="G12" s="33"/>
      <c r="H12" s="33"/>
      <c r="I12" s="30" t="s">
        <v>23</v>
      </c>
      <c r="J12" s="97" t="str">
        <f>'Rekapitulace stavby'!AN8</f>
        <v>5. 9. 2016</v>
      </c>
      <c r="K12" s="36"/>
    </row>
    <row r="13" spans="1:70" s="1" customFormat="1" ht="10.9" customHeight="1" x14ac:dyDescent="0.3">
      <c r="B13" s="32"/>
      <c r="C13" s="33"/>
      <c r="D13" s="33"/>
      <c r="E13" s="33"/>
      <c r="F13" s="33"/>
      <c r="G13" s="33"/>
      <c r="H13" s="33"/>
      <c r="I13" s="33"/>
      <c r="J13" s="33"/>
      <c r="K13" s="36"/>
    </row>
    <row r="14" spans="1:70" s="1" customFormat="1" ht="14.45" customHeight="1" x14ac:dyDescent="0.3">
      <c r="B14" s="32"/>
      <c r="C14" s="33"/>
      <c r="D14" s="30" t="s">
        <v>27</v>
      </c>
      <c r="E14" s="33"/>
      <c r="F14" s="33"/>
      <c r="G14" s="33"/>
      <c r="H14" s="33"/>
      <c r="I14" s="30" t="s">
        <v>28</v>
      </c>
      <c r="J14" s="28" t="s">
        <v>3</v>
      </c>
      <c r="K14" s="36"/>
    </row>
    <row r="15" spans="1:70" s="1" customFormat="1" ht="18" customHeight="1" x14ac:dyDescent="0.3">
      <c r="B15" s="32"/>
      <c r="C15" s="33"/>
      <c r="D15" s="33"/>
      <c r="E15" s="28" t="s">
        <v>29</v>
      </c>
      <c r="F15" s="33"/>
      <c r="G15" s="33"/>
      <c r="H15" s="33"/>
      <c r="I15" s="30" t="s">
        <v>30</v>
      </c>
      <c r="J15" s="28" t="s">
        <v>3</v>
      </c>
      <c r="K15" s="36"/>
    </row>
    <row r="16" spans="1:70" s="1" customFormat="1" ht="6.95" customHeight="1" x14ac:dyDescent="0.3">
      <c r="B16" s="32"/>
      <c r="C16" s="33"/>
      <c r="D16" s="33"/>
      <c r="E16" s="33"/>
      <c r="F16" s="33"/>
      <c r="G16" s="33"/>
      <c r="H16" s="33"/>
      <c r="I16" s="33"/>
      <c r="J16" s="33"/>
      <c r="K16" s="36"/>
    </row>
    <row r="17" spans="2:11" s="1" customFormat="1" ht="14.45" customHeight="1" x14ac:dyDescent="0.3">
      <c r="B17" s="32"/>
      <c r="C17" s="33"/>
      <c r="D17" s="30" t="s">
        <v>31</v>
      </c>
      <c r="E17" s="33"/>
      <c r="F17" s="33"/>
      <c r="G17" s="33"/>
      <c r="H17" s="33"/>
      <c r="I17" s="30" t="s">
        <v>28</v>
      </c>
      <c r="J17" s="28" t="str">
        <f>IF('Rekapitulace stavby'!AN13="Vyplň údaj","",IF('Rekapitulace stavby'!AN13="","",'Rekapitulace stavby'!AN13))</f>
        <v/>
      </c>
      <c r="K17" s="36"/>
    </row>
    <row r="18" spans="2:11" s="1" customFormat="1" ht="18" customHeight="1" x14ac:dyDescent="0.3">
      <c r="B18" s="32"/>
      <c r="C18" s="33"/>
      <c r="D18" s="33"/>
      <c r="E18" s="28" t="str">
        <f>IF('Rekapitulace stavby'!E14="Vyplň údaj","",IF('Rekapitulace stavby'!E14="","",'Rekapitulace stavby'!E14))</f>
        <v xml:space="preserve"> </v>
      </c>
      <c r="F18" s="33"/>
      <c r="G18" s="33"/>
      <c r="H18" s="33"/>
      <c r="I18" s="30" t="s">
        <v>30</v>
      </c>
      <c r="J18" s="28" t="str">
        <f>IF('Rekapitulace stavby'!AN14="Vyplň údaj","",IF('Rekapitulace stavby'!AN14="","",'Rekapitulace stavby'!AN14))</f>
        <v/>
      </c>
      <c r="K18" s="36"/>
    </row>
    <row r="19" spans="2:11" s="1" customFormat="1" ht="6.95" customHeight="1" x14ac:dyDescent="0.3">
      <c r="B19" s="32"/>
      <c r="C19" s="33"/>
      <c r="D19" s="33"/>
      <c r="E19" s="33"/>
      <c r="F19" s="33"/>
      <c r="G19" s="33"/>
      <c r="H19" s="33"/>
      <c r="I19" s="33"/>
      <c r="J19" s="33"/>
      <c r="K19" s="36"/>
    </row>
    <row r="20" spans="2:11" s="1" customFormat="1" ht="14.45" customHeight="1" x14ac:dyDescent="0.3">
      <c r="B20" s="32"/>
      <c r="C20" s="33"/>
      <c r="D20" s="30" t="s">
        <v>33</v>
      </c>
      <c r="E20" s="33"/>
      <c r="F20" s="33"/>
      <c r="G20" s="33"/>
      <c r="H20" s="33"/>
      <c r="I20" s="30" t="s">
        <v>28</v>
      </c>
      <c r="J20" s="28" t="s">
        <v>3</v>
      </c>
      <c r="K20" s="36"/>
    </row>
    <row r="21" spans="2:11" s="1" customFormat="1" ht="18" customHeight="1" x14ac:dyDescent="0.3">
      <c r="B21" s="32"/>
      <c r="C21" s="33"/>
      <c r="D21" s="33"/>
      <c r="E21" s="28" t="s">
        <v>34</v>
      </c>
      <c r="F21" s="33"/>
      <c r="G21" s="33"/>
      <c r="H21" s="33"/>
      <c r="I21" s="30" t="s">
        <v>30</v>
      </c>
      <c r="J21" s="28" t="s">
        <v>3</v>
      </c>
      <c r="K21" s="36"/>
    </row>
    <row r="22" spans="2:11" s="1" customFormat="1" ht="6.95" customHeight="1" x14ac:dyDescent="0.3">
      <c r="B22" s="32"/>
      <c r="C22" s="33"/>
      <c r="D22" s="33"/>
      <c r="E22" s="33"/>
      <c r="F22" s="33"/>
      <c r="G22" s="33"/>
      <c r="H22" s="33"/>
      <c r="I22" s="33"/>
      <c r="J22" s="33"/>
      <c r="K22" s="36"/>
    </row>
    <row r="23" spans="2:11" s="1" customFormat="1" ht="14.45" customHeight="1" x14ac:dyDescent="0.3">
      <c r="B23" s="32"/>
      <c r="C23" s="33"/>
      <c r="D23" s="30" t="s">
        <v>36</v>
      </c>
      <c r="E23" s="33"/>
      <c r="F23" s="33"/>
      <c r="G23" s="33"/>
      <c r="H23" s="33"/>
      <c r="I23" s="33"/>
      <c r="J23" s="33"/>
      <c r="K23" s="36"/>
    </row>
    <row r="24" spans="2:11" s="7" customFormat="1" ht="22.5" customHeight="1" x14ac:dyDescent="0.3">
      <c r="B24" s="98"/>
      <c r="C24" s="99"/>
      <c r="D24" s="99"/>
      <c r="E24" s="340" t="s">
        <v>3</v>
      </c>
      <c r="F24" s="348"/>
      <c r="G24" s="348"/>
      <c r="H24" s="348"/>
      <c r="I24" s="99"/>
      <c r="J24" s="99"/>
      <c r="K24" s="100"/>
    </row>
    <row r="25" spans="2:11" s="1" customFormat="1" ht="6.95" customHeight="1" x14ac:dyDescent="0.3">
      <c r="B25" s="32"/>
      <c r="C25" s="33"/>
      <c r="D25" s="33"/>
      <c r="E25" s="33"/>
      <c r="F25" s="33"/>
      <c r="G25" s="33"/>
      <c r="H25" s="33"/>
      <c r="I25" s="33"/>
      <c r="J25" s="33"/>
      <c r="K25" s="36"/>
    </row>
    <row r="26" spans="2:11" s="1" customFormat="1" ht="6.95" customHeight="1" x14ac:dyDescent="0.3">
      <c r="B26" s="32"/>
      <c r="C26" s="33"/>
      <c r="D26" s="59"/>
      <c r="E26" s="59"/>
      <c r="F26" s="59"/>
      <c r="G26" s="59"/>
      <c r="H26" s="59"/>
      <c r="I26" s="59"/>
      <c r="J26" s="59"/>
      <c r="K26" s="101"/>
    </row>
    <row r="27" spans="2:11" s="1" customFormat="1" ht="25.35" customHeight="1" x14ac:dyDescent="0.3">
      <c r="B27" s="32"/>
      <c r="C27" s="33"/>
      <c r="D27" s="102" t="s">
        <v>37</v>
      </c>
      <c r="E27" s="33"/>
      <c r="F27" s="33"/>
      <c r="G27" s="33"/>
      <c r="H27" s="33"/>
      <c r="I27" s="33"/>
      <c r="J27" s="103">
        <f>ROUND(J81,2)</f>
        <v>0</v>
      </c>
      <c r="K27" s="36"/>
    </row>
    <row r="28" spans="2:11" s="1" customFormat="1" ht="6.95" customHeight="1" x14ac:dyDescent="0.3">
      <c r="B28" s="32"/>
      <c r="C28" s="33"/>
      <c r="D28" s="59"/>
      <c r="E28" s="59"/>
      <c r="F28" s="59"/>
      <c r="G28" s="59"/>
      <c r="H28" s="59"/>
      <c r="I28" s="59"/>
      <c r="J28" s="59"/>
      <c r="K28" s="101"/>
    </row>
    <row r="29" spans="2:11" s="1" customFormat="1" ht="14.45" customHeight="1" x14ac:dyDescent="0.3">
      <c r="B29" s="32"/>
      <c r="C29" s="33"/>
      <c r="D29" s="33"/>
      <c r="E29" s="33"/>
      <c r="F29" s="37" t="s">
        <v>39</v>
      </c>
      <c r="G29" s="33"/>
      <c r="H29" s="33"/>
      <c r="I29" s="37" t="s">
        <v>38</v>
      </c>
      <c r="J29" s="37" t="s">
        <v>40</v>
      </c>
      <c r="K29" s="36"/>
    </row>
    <row r="30" spans="2:11" s="1" customFormat="1" ht="14.45" customHeight="1" x14ac:dyDescent="0.3">
      <c r="B30" s="32"/>
      <c r="C30" s="33"/>
      <c r="D30" s="40" t="s">
        <v>41</v>
      </c>
      <c r="E30" s="40" t="s">
        <v>42</v>
      </c>
      <c r="F30" s="104">
        <f>ROUND(SUM(BE81:BE155), 2)</f>
        <v>0</v>
      </c>
      <c r="G30" s="33"/>
      <c r="H30" s="33"/>
      <c r="I30" s="105">
        <v>0.21</v>
      </c>
      <c r="J30" s="104">
        <f>ROUND(ROUND((SUM(BE81:BE155)), 2)*I30, 2)</f>
        <v>0</v>
      </c>
      <c r="K30" s="36"/>
    </row>
    <row r="31" spans="2:11" s="1" customFormat="1" ht="14.45" customHeight="1" x14ac:dyDescent="0.3">
      <c r="B31" s="32"/>
      <c r="C31" s="33"/>
      <c r="D31" s="33"/>
      <c r="E31" s="40" t="s">
        <v>43</v>
      </c>
      <c r="F31" s="104">
        <f>ROUND(SUM(BF81:BF155), 2)</f>
        <v>0</v>
      </c>
      <c r="G31" s="33"/>
      <c r="H31" s="33"/>
      <c r="I31" s="105">
        <v>0.15</v>
      </c>
      <c r="J31" s="104">
        <f>ROUND(ROUND((SUM(BF81:BF155)), 2)*I31, 2)</f>
        <v>0</v>
      </c>
      <c r="K31" s="36"/>
    </row>
    <row r="32" spans="2:11" s="1" customFormat="1" ht="14.45" hidden="1" customHeight="1" x14ac:dyDescent="0.3">
      <c r="B32" s="32"/>
      <c r="C32" s="33"/>
      <c r="D32" s="33"/>
      <c r="E32" s="40" t="s">
        <v>44</v>
      </c>
      <c r="F32" s="104">
        <f>ROUND(SUM(BG81:BG155), 2)</f>
        <v>0</v>
      </c>
      <c r="G32" s="33"/>
      <c r="H32" s="33"/>
      <c r="I32" s="105">
        <v>0.21</v>
      </c>
      <c r="J32" s="104">
        <v>0</v>
      </c>
      <c r="K32" s="36"/>
    </row>
    <row r="33" spans="2:11" s="1" customFormat="1" ht="14.45" hidden="1" customHeight="1" x14ac:dyDescent="0.3">
      <c r="B33" s="32"/>
      <c r="C33" s="33"/>
      <c r="D33" s="33"/>
      <c r="E33" s="40" t="s">
        <v>45</v>
      </c>
      <c r="F33" s="104">
        <f>ROUND(SUM(BH81:BH155), 2)</f>
        <v>0</v>
      </c>
      <c r="G33" s="33"/>
      <c r="H33" s="33"/>
      <c r="I33" s="105">
        <v>0.15</v>
      </c>
      <c r="J33" s="104">
        <v>0</v>
      </c>
      <c r="K33" s="36"/>
    </row>
    <row r="34" spans="2:11" s="1" customFormat="1" ht="14.45" hidden="1" customHeight="1" x14ac:dyDescent="0.3">
      <c r="B34" s="32"/>
      <c r="C34" s="33"/>
      <c r="D34" s="33"/>
      <c r="E34" s="40" t="s">
        <v>46</v>
      </c>
      <c r="F34" s="104">
        <f>ROUND(SUM(BI81:BI155), 2)</f>
        <v>0</v>
      </c>
      <c r="G34" s="33"/>
      <c r="H34" s="33"/>
      <c r="I34" s="105">
        <v>0</v>
      </c>
      <c r="J34" s="104">
        <v>0</v>
      </c>
      <c r="K34" s="36"/>
    </row>
    <row r="35" spans="2:11" s="1" customFormat="1" ht="6.95" customHeight="1" x14ac:dyDescent="0.3">
      <c r="B35" s="32"/>
      <c r="C35" s="33"/>
      <c r="D35" s="33"/>
      <c r="E35" s="33"/>
      <c r="F35" s="33"/>
      <c r="G35" s="33"/>
      <c r="H35" s="33"/>
      <c r="I35" s="33"/>
      <c r="J35" s="33"/>
      <c r="K35" s="36"/>
    </row>
    <row r="36" spans="2:11" s="1" customFormat="1" ht="25.35" customHeight="1" x14ac:dyDescent="0.3">
      <c r="B36" s="32"/>
      <c r="C36" s="106"/>
      <c r="D36" s="107" t="s">
        <v>47</v>
      </c>
      <c r="E36" s="63"/>
      <c r="F36" s="63"/>
      <c r="G36" s="108" t="s">
        <v>48</v>
      </c>
      <c r="H36" s="109" t="s">
        <v>49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7"/>
      <c r="C37" s="48"/>
      <c r="D37" s="48"/>
      <c r="E37" s="48"/>
      <c r="F37" s="48"/>
      <c r="G37" s="48"/>
      <c r="H37" s="48"/>
      <c r="I37" s="48"/>
      <c r="J37" s="48"/>
      <c r="K37" s="49"/>
    </row>
    <row r="41" spans="2:11" s="1" customFormat="1" ht="6.95" customHeight="1" x14ac:dyDescent="0.3">
      <c r="B41" s="50"/>
      <c r="C41" s="51"/>
      <c r="D41" s="51"/>
      <c r="E41" s="51"/>
      <c r="F41" s="51"/>
      <c r="G41" s="51"/>
      <c r="H41" s="51"/>
      <c r="I41" s="51"/>
      <c r="J41" s="51"/>
      <c r="K41" s="112"/>
    </row>
    <row r="42" spans="2:11" s="1" customFormat="1" ht="36.950000000000003" customHeight="1" x14ac:dyDescent="0.3">
      <c r="B42" s="32"/>
      <c r="C42" s="24" t="s">
        <v>112</v>
      </c>
      <c r="D42" s="33"/>
      <c r="E42" s="33"/>
      <c r="F42" s="33"/>
      <c r="G42" s="33"/>
      <c r="H42" s="33"/>
      <c r="I42" s="33"/>
      <c r="J42" s="33"/>
      <c r="K42" s="36"/>
    </row>
    <row r="43" spans="2:11" s="1" customFormat="1" ht="6.95" customHeight="1" x14ac:dyDescent="0.3">
      <c r="B43" s="32"/>
      <c r="C43" s="33"/>
      <c r="D43" s="33"/>
      <c r="E43" s="33"/>
      <c r="F43" s="33"/>
      <c r="G43" s="33"/>
      <c r="H43" s="33"/>
      <c r="I43" s="33"/>
      <c r="J43" s="33"/>
      <c r="K43" s="36"/>
    </row>
    <row r="44" spans="2:11" s="1" customFormat="1" ht="14.45" customHeight="1" x14ac:dyDescent="0.3">
      <c r="B44" s="32"/>
      <c r="C44" s="30" t="s">
        <v>15</v>
      </c>
      <c r="D44" s="33"/>
      <c r="E44" s="33"/>
      <c r="F44" s="33"/>
      <c r="G44" s="33"/>
      <c r="H44" s="33"/>
      <c r="I44" s="33"/>
      <c r="J44" s="33"/>
      <c r="K44" s="36"/>
    </row>
    <row r="45" spans="2:11" s="1" customFormat="1" ht="22.5" customHeight="1" x14ac:dyDescent="0.3">
      <c r="B45" s="32"/>
      <c r="C45" s="33"/>
      <c r="D45" s="33"/>
      <c r="E45" s="345" t="str">
        <f>E7</f>
        <v>SOUP Jílové - dílna kuchyň</v>
      </c>
      <c r="F45" s="325"/>
      <c r="G45" s="325"/>
      <c r="H45" s="325"/>
      <c r="I45" s="33"/>
      <c r="J45" s="33"/>
      <c r="K45" s="36"/>
    </row>
    <row r="46" spans="2:11" s="1" customFormat="1" ht="14.45" customHeight="1" x14ac:dyDescent="0.3">
      <c r="B46" s="32"/>
      <c r="C46" s="30" t="s">
        <v>108</v>
      </c>
      <c r="D46" s="33"/>
      <c r="E46" s="33"/>
      <c r="F46" s="33"/>
      <c r="G46" s="33"/>
      <c r="H46" s="33"/>
      <c r="I46" s="33"/>
      <c r="J46" s="33"/>
      <c r="K46" s="36"/>
    </row>
    <row r="47" spans="2:11" s="1" customFormat="1" ht="23.25" customHeight="1" x14ac:dyDescent="0.3">
      <c r="B47" s="32"/>
      <c r="C47" s="33"/>
      <c r="D47" s="33"/>
      <c r="E47" s="346" t="str">
        <f>E9</f>
        <v>OVN - Ostatní a vedlejší náklady</v>
      </c>
      <c r="F47" s="325"/>
      <c r="G47" s="325"/>
      <c r="H47" s="325"/>
      <c r="I47" s="33"/>
      <c r="J47" s="33"/>
      <c r="K47" s="36"/>
    </row>
    <row r="48" spans="2:11" s="1" customFormat="1" ht="6.95" customHeight="1" x14ac:dyDescent="0.3">
      <c r="B48" s="32"/>
      <c r="C48" s="33"/>
      <c r="D48" s="33"/>
      <c r="E48" s="33"/>
      <c r="F48" s="33"/>
      <c r="G48" s="33"/>
      <c r="H48" s="33"/>
      <c r="I48" s="33"/>
      <c r="J48" s="33"/>
      <c r="K48" s="36"/>
    </row>
    <row r="49" spans="2:47" s="1" customFormat="1" ht="18" customHeight="1" x14ac:dyDescent="0.3">
      <c r="B49" s="32"/>
      <c r="C49" s="30" t="s">
        <v>21</v>
      </c>
      <c r="D49" s="33"/>
      <c r="E49" s="33"/>
      <c r="F49" s="28" t="str">
        <f>F12</f>
        <v>Jílové u Prahy</v>
      </c>
      <c r="G49" s="33"/>
      <c r="H49" s="33"/>
      <c r="I49" s="30" t="s">
        <v>23</v>
      </c>
      <c r="J49" s="97" t="str">
        <f>IF(J12="","",J12)</f>
        <v>5. 9. 2016</v>
      </c>
      <c r="K49" s="36"/>
    </row>
    <row r="50" spans="2:47" s="1" customFormat="1" ht="6.95" customHeight="1" x14ac:dyDescent="0.3">
      <c r="B50" s="32"/>
      <c r="C50" s="33"/>
      <c r="D50" s="33"/>
      <c r="E50" s="33"/>
      <c r="F50" s="33"/>
      <c r="G50" s="33"/>
      <c r="H50" s="33"/>
      <c r="I50" s="33"/>
      <c r="J50" s="33"/>
      <c r="K50" s="36"/>
    </row>
    <row r="51" spans="2:47" s="1" customFormat="1" ht="15" x14ac:dyDescent="0.3">
      <c r="B51" s="32"/>
      <c r="C51" s="30" t="s">
        <v>27</v>
      </c>
      <c r="D51" s="33"/>
      <c r="E51" s="33"/>
      <c r="F51" s="28" t="str">
        <f>E15</f>
        <v>SOUp, Šenflukova 220, Jílove u Prahy</v>
      </c>
      <c r="G51" s="33"/>
      <c r="H51" s="33"/>
      <c r="I51" s="30" t="s">
        <v>33</v>
      </c>
      <c r="J51" s="28" t="str">
        <f>E21</f>
        <v>Ing. Jan Suk, EREKTA</v>
      </c>
      <c r="K51" s="36"/>
    </row>
    <row r="52" spans="2:47" s="1" customFormat="1" ht="14.45" customHeight="1" x14ac:dyDescent="0.3">
      <c r="B52" s="32"/>
      <c r="C52" s="30" t="s">
        <v>31</v>
      </c>
      <c r="D52" s="33"/>
      <c r="E52" s="33"/>
      <c r="F52" s="28" t="str">
        <f>IF(E18="","",E18)</f>
        <v xml:space="preserve"> </v>
      </c>
      <c r="G52" s="33"/>
      <c r="H52" s="33"/>
      <c r="I52" s="33"/>
      <c r="J52" s="33"/>
      <c r="K52" s="36"/>
    </row>
    <row r="53" spans="2:47" s="1" customFormat="1" ht="10.35" customHeight="1" x14ac:dyDescent="0.3">
      <c r="B53" s="32"/>
      <c r="C53" s="33"/>
      <c r="D53" s="33"/>
      <c r="E53" s="33"/>
      <c r="F53" s="33"/>
      <c r="G53" s="33"/>
      <c r="H53" s="33"/>
      <c r="I53" s="33"/>
      <c r="J53" s="33"/>
      <c r="K53" s="36"/>
    </row>
    <row r="54" spans="2:47" s="1" customFormat="1" ht="29.25" customHeight="1" x14ac:dyDescent="0.3">
      <c r="B54" s="32"/>
      <c r="C54" s="113" t="s">
        <v>113</v>
      </c>
      <c r="D54" s="106"/>
      <c r="E54" s="106"/>
      <c r="F54" s="106"/>
      <c r="G54" s="106"/>
      <c r="H54" s="106"/>
      <c r="I54" s="106"/>
      <c r="J54" s="114" t="s">
        <v>114</v>
      </c>
      <c r="K54" s="115"/>
    </row>
    <row r="55" spans="2:47" s="1" customFormat="1" ht="10.35" customHeight="1" x14ac:dyDescent="0.3">
      <c r="B55" s="32"/>
      <c r="C55" s="33"/>
      <c r="D55" s="33"/>
      <c r="E55" s="33"/>
      <c r="F55" s="33"/>
      <c r="G55" s="33"/>
      <c r="H55" s="33"/>
      <c r="I55" s="33"/>
      <c r="J55" s="33"/>
      <c r="K55" s="36"/>
    </row>
    <row r="56" spans="2:47" s="1" customFormat="1" ht="29.25" customHeight="1" x14ac:dyDescent="0.3">
      <c r="B56" s="32"/>
      <c r="C56" s="116" t="s">
        <v>115</v>
      </c>
      <c r="D56" s="33"/>
      <c r="E56" s="33"/>
      <c r="F56" s="33"/>
      <c r="G56" s="33"/>
      <c r="H56" s="33"/>
      <c r="I56" s="33"/>
      <c r="J56" s="103">
        <f>J81</f>
        <v>0</v>
      </c>
      <c r="K56" s="36"/>
      <c r="AU56" s="18" t="s">
        <v>116</v>
      </c>
    </row>
    <row r="57" spans="2:47" s="8" customFormat="1" ht="24.95" customHeight="1" x14ac:dyDescent="0.3">
      <c r="B57" s="117"/>
      <c r="C57" s="118"/>
      <c r="D57" s="119" t="s">
        <v>1743</v>
      </c>
      <c r="E57" s="120"/>
      <c r="F57" s="120"/>
      <c r="G57" s="120"/>
      <c r="H57" s="120"/>
      <c r="I57" s="120"/>
      <c r="J57" s="121">
        <f>J82</f>
        <v>0</v>
      </c>
      <c r="K57" s="122"/>
    </row>
    <row r="58" spans="2:47" s="9" customFormat="1" ht="19.899999999999999" customHeight="1" x14ac:dyDescent="0.3">
      <c r="B58" s="123"/>
      <c r="C58" s="124"/>
      <c r="D58" s="125" t="s">
        <v>1744</v>
      </c>
      <c r="E58" s="126"/>
      <c r="F58" s="126"/>
      <c r="G58" s="126"/>
      <c r="H58" s="126"/>
      <c r="I58" s="126"/>
      <c r="J58" s="127">
        <f>J83</f>
        <v>0</v>
      </c>
      <c r="K58" s="128"/>
    </row>
    <row r="59" spans="2:47" s="9" customFormat="1" ht="19.899999999999999" customHeight="1" x14ac:dyDescent="0.3">
      <c r="B59" s="123"/>
      <c r="C59" s="124"/>
      <c r="D59" s="125" t="s">
        <v>1745</v>
      </c>
      <c r="E59" s="126"/>
      <c r="F59" s="126"/>
      <c r="G59" s="126"/>
      <c r="H59" s="126"/>
      <c r="I59" s="126"/>
      <c r="J59" s="127">
        <f>J89</f>
        <v>0</v>
      </c>
      <c r="K59" s="128"/>
    </row>
    <row r="60" spans="2:47" s="9" customFormat="1" ht="19.899999999999999" customHeight="1" x14ac:dyDescent="0.3">
      <c r="B60" s="123"/>
      <c r="C60" s="124"/>
      <c r="D60" s="125" t="s">
        <v>1746</v>
      </c>
      <c r="E60" s="126"/>
      <c r="F60" s="126"/>
      <c r="G60" s="126"/>
      <c r="H60" s="126"/>
      <c r="I60" s="126"/>
      <c r="J60" s="127">
        <f>J135</f>
        <v>0</v>
      </c>
      <c r="K60" s="128"/>
    </row>
    <row r="61" spans="2:47" s="9" customFormat="1" ht="19.899999999999999" customHeight="1" x14ac:dyDescent="0.3">
      <c r="B61" s="123"/>
      <c r="C61" s="124"/>
      <c r="D61" s="125" t="s">
        <v>1747</v>
      </c>
      <c r="E61" s="126"/>
      <c r="F61" s="126"/>
      <c r="G61" s="126"/>
      <c r="H61" s="126"/>
      <c r="I61" s="126"/>
      <c r="J61" s="127">
        <f>J141</f>
        <v>0</v>
      </c>
      <c r="K61" s="128"/>
    </row>
    <row r="62" spans="2:47" s="1" customFormat="1" ht="21.75" customHeight="1" x14ac:dyDescent="0.3">
      <c r="B62" s="32"/>
      <c r="C62" s="33"/>
      <c r="D62" s="33"/>
      <c r="E62" s="33"/>
      <c r="F62" s="33"/>
      <c r="G62" s="33"/>
      <c r="H62" s="33"/>
      <c r="I62" s="33"/>
      <c r="J62" s="33"/>
      <c r="K62" s="36"/>
    </row>
    <row r="63" spans="2:47" s="1" customFormat="1" ht="6.95" customHeight="1" x14ac:dyDescent="0.3">
      <c r="B63" s="47"/>
      <c r="C63" s="48"/>
      <c r="D63" s="48"/>
      <c r="E63" s="48"/>
      <c r="F63" s="48"/>
      <c r="G63" s="48"/>
      <c r="H63" s="48"/>
      <c r="I63" s="48"/>
      <c r="J63" s="48"/>
      <c r="K63" s="49"/>
    </row>
    <row r="67" spans="2:20" s="1" customFormat="1" ht="6.95" customHeight="1" x14ac:dyDescent="0.3"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32"/>
    </row>
    <row r="68" spans="2:20" s="1" customFormat="1" ht="36.950000000000003" customHeight="1" x14ac:dyDescent="0.3">
      <c r="B68" s="32"/>
      <c r="C68" s="52" t="s">
        <v>145</v>
      </c>
      <c r="L68" s="32"/>
    </row>
    <row r="69" spans="2:20" s="1" customFormat="1" ht="6.95" customHeight="1" x14ac:dyDescent="0.3">
      <c r="B69" s="32"/>
      <c r="L69" s="32"/>
    </row>
    <row r="70" spans="2:20" s="1" customFormat="1" ht="14.45" customHeight="1" x14ac:dyDescent="0.3">
      <c r="B70" s="32"/>
      <c r="C70" s="54" t="s">
        <v>15</v>
      </c>
      <c r="L70" s="32"/>
    </row>
    <row r="71" spans="2:20" s="1" customFormat="1" ht="22.5" customHeight="1" x14ac:dyDescent="0.3">
      <c r="B71" s="32"/>
      <c r="E71" s="347" t="str">
        <f>E7</f>
        <v>SOUP Jílové - dílna kuchyň</v>
      </c>
      <c r="F71" s="318"/>
      <c r="G71" s="318"/>
      <c r="H71" s="318"/>
      <c r="L71" s="32"/>
    </row>
    <row r="72" spans="2:20" s="1" customFormat="1" ht="14.45" customHeight="1" x14ac:dyDescent="0.3">
      <c r="B72" s="32"/>
      <c r="C72" s="54" t="s">
        <v>108</v>
      </c>
      <c r="L72" s="32"/>
    </row>
    <row r="73" spans="2:20" s="1" customFormat="1" ht="23.25" customHeight="1" x14ac:dyDescent="0.3">
      <c r="B73" s="32"/>
      <c r="E73" s="315" t="str">
        <f>E9</f>
        <v>OVN - Ostatní a vedlejší náklady</v>
      </c>
      <c r="F73" s="318"/>
      <c r="G73" s="318"/>
      <c r="H73" s="318"/>
      <c r="L73" s="32"/>
    </row>
    <row r="74" spans="2:20" s="1" customFormat="1" ht="6.95" customHeight="1" x14ac:dyDescent="0.3">
      <c r="B74" s="32"/>
      <c r="L74" s="32"/>
    </row>
    <row r="75" spans="2:20" s="1" customFormat="1" ht="18" customHeight="1" x14ac:dyDescent="0.3">
      <c r="B75" s="32"/>
      <c r="C75" s="54" t="s">
        <v>21</v>
      </c>
      <c r="F75" s="129" t="str">
        <f>F12</f>
        <v>Jílové u Prahy</v>
      </c>
      <c r="I75" s="54" t="s">
        <v>23</v>
      </c>
      <c r="J75" s="58" t="str">
        <f>IF(J12="","",J12)</f>
        <v>5. 9. 2016</v>
      </c>
      <c r="L75" s="32"/>
    </row>
    <row r="76" spans="2:20" s="1" customFormat="1" ht="6.95" customHeight="1" x14ac:dyDescent="0.3">
      <c r="B76" s="32"/>
      <c r="L76" s="32"/>
    </row>
    <row r="77" spans="2:20" s="1" customFormat="1" ht="15" x14ac:dyDescent="0.3">
      <c r="B77" s="32"/>
      <c r="C77" s="54" t="s">
        <v>27</v>
      </c>
      <c r="F77" s="129" t="str">
        <f>E15</f>
        <v>SOUp, Šenflukova 220, Jílove u Prahy</v>
      </c>
      <c r="I77" s="54" t="s">
        <v>33</v>
      </c>
      <c r="J77" s="129" t="str">
        <f>E21</f>
        <v>Ing. Jan Suk, EREKTA</v>
      </c>
      <c r="L77" s="32"/>
    </row>
    <row r="78" spans="2:20" s="1" customFormat="1" ht="14.45" customHeight="1" x14ac:dyDescent="0.3">
      <c r="B78" s="32"/>
      <c r="C78" s="54" t="s">
        <v>31</v>
      </c>
      <c r="F78" s="129" t="str">
        <f>IF(E18="","",E18)</f>
        <v xml:space="preserve"> </v>
      </c>
      <c r="L78" s="32"/>
    </row>
    <row r="79" spans="2:20" s="1" customFormat="1" ht="10.35" customHeight="1" x14ac:dyDescent="0.3">
      <c r="B79" s="32"/>
      <c r="L79" s="32"/>
    </row>
    <row r="80" spans="2:20" s="10" customFormat="1" ht="29.25" customHeight="1" x14ac:dyDescent="0.3">
      <c r="B80" s="130"/>
      <c r="C80" s="131" t="s">
        <v>146</v>
      </c>
      <c r="D80" s="132" t="s">
        <v>56</v>
      </c>
      <c r="E80" s="132" t="s">
        <v>52</v>
      </c>
      <c r="F80" s="132" t="s">
        <v>147</v>
      </c>
      <c r="G80" s="132" t="s">
        <v>148</v>
      </c>
      <c r="H80" s="132" t="s">
        <v>149</v>
      </c>
      <c r="I80" s="133" t="s">
        <v>150</v>
      </c>
      <c r="J80" s="132" t="s">
        <v>114</v>
      </c>
      <c r="K80" s="134" t="s">
        <v>151</v>
      </c>
      <c r="L80" s="130"/>
      <c r="M80" s="65" t="s">
        <v>152</v>
      </c>
      <c r="N80" s="66" t="s">
        <v>41</v>
      </c>
      <c r="O80" s="66" t="s">
        <v>153</v>
      </c>
      <c r="P80" s="66" t="s">
        <v>154</v>
      </c>
      <c r="Q80" s="66" t="s">
        <v>155</v>
      </c>
      <c r="R80" s="66" t="s">
        <v>156</v>
      </c>
      <c r="S80" s="66" t="s">
        <v>157</v>
      </c>
      <c r="T80" s="67" t="s">
        <v>158</v>
      </c>
    </row>
    <row r="81" spans="2:65" s="1" customFormat="1" ht="29.25" customHeight="1" x14ac:dyDescent="0.35">
      <c r="B81" s="32"/>
      <c r="C81" s="69" t="s">
        <v>115</v>
      </c>
      <c r="J81" s="135">
        <f>BK81</f>
        <v>0</v>
      </c>
      <c r="L81" s="32"/>
      <c r="M81" s="68"/>
      <c r="N81" s="59"/>
      <c r="O81" s="59"/>
      <c r="P81" s="136">
        <f>P82</f>
        <v>0</v>
      </c>
      <c r="Q81" s="59"/>
      <c r="R81" s="136">
        <f>R82</f>
        <v>0</v>
      </c>
      <c r="S81" s="59"/>
      <c r="T81" s="137">
        <f>T82</f>
        <v>0</v>
      </c>
      <c r="AT81" s="18" t="s">
        <v>70</v>
      </c>
      <c r="AU81" s="18" t="s">
        <v>116</v>
      </c>
      <c r="BK81" s="138">
        <f>BK82</f>
        <v>0</v>
      </c>
    </row>
    <row r="82" spans="2:65" s="11" customFormat="1" ht="37.35" customHeight="1" x14ac:dyDescent="0.35">
      <c r="B82" s="139"/>
      <c r="D82" s="140" t="s">
        <v>70</v>
      </c>
      <c r="E82" s="141" t="s">
        <v>1748</v>
      </c>
      <c r="F82" s="141" t="s">
        <v>1749</v>
      </c>
      <c r="J82" s="142">
        <f>BK82</f>
        <v>0</v>
      </c>
      <c r="L82" s="139"/>
      <c r="M82" s="143"/>
      <c r="N82" s="144"/>
      <c r="O82" s="144"/>
      <c r="P82" s="145">
        <f>P83+P89+P135+P141</f>
        <v>0</v>
      </c>
      <c r="Q82" s="144"/>
      <c r="R82" s="145">
        <f>R83+R89+R135+R141</f>
        <v>0</v>
      </c>
      <c r="S82" s="144"/>
      <c r="T82" s="146">
        <f>T83+T89+T135+T141</f>
        <v>0</v>
      </c>
      <c r="AR82" s="140" t="s">
        <v>192</v>
      </c>
      <c r="AT82" s="147" t="s">
        <v>70</v>
      </c>
      <c r="AU82" s="147" t="s">
        <v>71</v>
      </c>
      <c r="AY82" s="140" t="s">
        <v>161</v>
      </c>
      <c r="BK82" s="148">
        <f>BK83+BK89+BK135+BK141</f>
        <v>0</v>
      </c>
    </row>
    <row r="83" spans="2:65" s="11" customFormat="1" ht="19.899999999999999" customHeight="1" x14ac:dyDescent="0.3">
      <c r="B83" s="139"/>
      <c r="D83" s="149" t="s">
        <v>70</v>
      </c>
      <c r="E83" s="150" t="s">
        <v>1750</v>
      </c>
      <c r="F83" s="150" t="s">
        <v>1751</v>
      </c>
      <c r="J83" s="151">
        <f>BK83</f>
        <v>0</v>
      </c>
      <c r="L83" s="139"/>
      <c r="M83" s="143"/>
      <c r="N83" s="144"/>
      <c r="O83" s="144"/>
      <c r="P83" s="145">
        <f>SUM(P84:P88)</f>
        <v>0</v>
      </c>
      <c r="Q83" s="144"/>
      <c r="R83" s="145">
        <f>SUM(R84:R88)</f>
        <v>0</v>
      </c>
      <c r="S83" s="144"/>
      <c r="T83" s="146">
        <f>SUM(T84:T88)</f>
        <v>0</v>
      </c>
      <c r="AR83" s="140" t="s">
        <v>192</v>
      </c>
      <c r="AT83" s="147" t="s">
        <v>70</v>
      </c>
      <c r="AU83" s="147" t="s">
        <v>20</v>
      </c>
      <c r="AY83" s="140" t="s">
        <v>161</v>
      </c>
      <c r="BK83" s="148">
        <f>SUM(BK84:BK88)</f>
        <v>0</v>
      </c>
    </row>
    <row r="84" spans="2:65" s="1" customFormat="1" ht="22.5" customHeight="1" x14ac:dyDescent="0.3">
      <c r="B84" s="152"/>
      <c r="C84" s="153" t="s">
        <v>20</v>
      </c>
      <c r="D84" s="153" t="s">
        <v>163</v>
      </c>
      <c r="E84" s="154" t="s">
        <v>1752</v>
      </c>
      <c r="F84" s="155" t="s">
        <v>1753</v>
      </c>
      <c r="G84" s="156" t="s">
        <v>1246</v>
      </c>
      <c r="H84" s="157">
        <v>1</v>
      </c>
      <c r="I84" s="158"/>
      <c r="J84" s="158">
        <f>ROUND(I84*H84,2)</f>
        <v>0</v>
      </c>
      <c r="K84" s="155" t="s">
        <v>266</v>
      </c>
      <c r="L84" s="32"/>
      <c r="M84" s="159" t="s">
        <v>3</v>
      </c>
      <c r="N84" s="160" t="s">
        <v>42</v>
      </c>
      <c r="O84" s="161">
        <v>0</v>
      </c>
      <c r="P84" s="161">
        <f>O84*H84</f>
        <v>0</v>
      </c>
      <c r="Q84" s="161">
        <v>0</v>
      </c>
      <c r="R84" s="161">
        <f>Q84*H84</f>
        <v>0</v>
      </c>
      <c r="S84" s="161">
        <v>0</v>
      </c>
      <c r="T84" s="162">
        <f>S84*H84</f>
        <v>0</v>
      </c>
      <c r="AR84" s="18" t="s">
        <v>1654</v>
      </c>
      <c r="AT84" s="18" t="s">
        <v>163</v>
      </c>
      <c r="AU84" s="18" t="s">
        <v>79</v>
      </c>
      <c r="AY84" s="18" t="s">
        <v>161</v>
      </c>
      <c r="BE84" s="163">
        <f>IF(N84="základní",J84,0)</f>
        <v>0</v>
      </c>
      <c r="BF84" s="163">
        <f>IF(N84="snížená",J84,0)</f>
        <v>0</v>
      </c>
      <c r="BG84" s="163">
        <f>IF(N84="zákl. přenesená",J84,0)</f>
        <v>0</v>
      </c>
      <c r="BH84" s="163">
        <f>IF(N84="sníž. přenesená",J84,0)</f>
        <v>0</v>
      </c>
      <c r="BI84" s="163">
        <f>IF(N84="nulová",J84,0)</f>
        <v>0</v>
      </c>
      <c r="BJ84" s="18" t="s">
        <v>20</v>
      </c>
      <c r="BK84" s="163">
        <f>ROUND(I84*H84,2)</f>
        <v>0</v>
      </c>
      <c r="BL84" s="18" t="s">
        <v>1654</v>
      </c>
      <c r="BM84" s="18" t="s">
        <v>1754</v>
      </c>
    </row>
    <row r="85" spans="2:65" s="12" customFormat="1" x14ac:dyDescent="0.3">
      <c r="B85" s="164"/>
      <c r="D85" s="165" t="s">
        <v>170</v>
      </c>
      <c r="E85" s="166" t="s">
        <v>3</v>
      </c>
      <c r="F85" s="167" t="s">
        <v>1755</v>
      </c>
      <c r="H85" s="168" t="s">
        <v>3</v>
      </c>
      <c r="L85" s="164"/>
      <c r="M85" s="169"/>
      <c r="N85" s="170"/>
      <c r="O85" s="170"/>
      <c r="P85" s="170"/>
      <c r="Q85" s="170"/>
      <c r="R85" s="170"/>
      <c r="S85" s="170"/>
      <c r="T85" s="171"/>
      <c r="AT85" s="168" t="s">
        <v>170</v>
      </c>
      <c r="AU85" s="168" t="s">
        <v>79</v>
      </c>
      <c r="AV85" s="12" t="s">
        <v>20</v>
      </c>
      <c r="AW85" s="12" t="s">
        <v>35</v>
      </c>
      <c r="AX85" s="12" t="s">
        <v>71</v>
      </c>
      <c r="AY85" s="168" t="s">
        <v>161</v>
      </c>
    </row>
    <row r="86" spans="2:65" s="12" customFormat="1" x14ac:dyDescent="0.3">
      <c r="B86" s="164"/>
      <c r="D86" s="165" t="s">
        <v>170</v>
      </c>
      <c r="E86" s="166" t="s">
        <v>3</v>
      </c>
      <c r="F86" s="167" t="s">
        <v>1756</v>
      </c>
      <c r="H86" s="168" t="s">
        <v>3</v>
      </c>
      <c r="L86" s="164"/>
      <c r="M86" s="169"/>
      <c r="N86" s="170"/>
      <c r="O86" s="170"/>
      <c r="P86" s="170"/>
      <c r="Q86" s="170"/>
      <c r="R86" s="170"/>
      <c r="S86" s="170"/>
      <c r="T86" s="171"/>
      <c r="AT86" s="168" t="s">
        <v>170</v>
      </c>
      <c r="AU86" s="168" t="s">
        <v>79</v>
      </c>
      <c r="AV86" s="12" t="s">
        <v>20</v>
      </c>
      <c r="AW86" s="12" t="s">
        <v>35</v>
      </c>
      <c r="AX86" s="12" t="s">
        <v>71</v>
      </c>
      <c r="AY86" s="168" t="s">
        <v>161</v>
      </c>
    </row>
    <row r="87" spans="2:65" s="12" customFormat="1" x14ac:dyDescent="0.3">
      <c r="B87" s="164"/>
      <c r="D87" s="165" t="s">
        <v>170</v>
      </c>
      <c r="E87" s="166" t="s">
        <v>3</v>
      </c>
      <c r="F87" s="167" t="s">
        <v>218</v>
      </c>
      <c r="H87" s="168" t="s">
        <v>3</v>
      </c>
      <c r="L87" s="164"/>
      <c r="M87" s="169"/>
      <c r="N87" s="170"/>
      <c r="O87" s="170"/>
      <c r="P87" s="170"/>
      <c r="Q87" s="170"/>
      <c r="R87" s="170"/>
      <c r="S87" s="170"/>
      <c r="T87" s="171"/>
      <c r="AT87" s="168" t="s">
        <v>170</v>
      </c>
      <c r="AU87" s="168" t="s">
        <v>79</v>
      </c>
      <c r="AV87" s="12" t="s">
        <v>20</v>
      </c>
      <c r="AW87" s="12" t="s">
        <v>35</v>
      </c>
      <c r="AX87" s="12" t="s">
        <v>71</v>
      </c>
      <c r="AY87" s="168" t="s">
        <v>161</v>
      </c>
    </row>
    <row r="88" spans="2:65" s="13" customFormat="1" x14ac:dyDescent="0.3">
      <c r="B88" s="172"/>
      <c r="D88" s="165" t="s">
        <v>170</v>
      </c>
      <c r="E88" s="180" t="s">
        <v>3</v>
      </c>
      <c r="F88" s="181" t="s">
        <v>20</v>
      </c>
      <c r="H88" s="182">
        <v>1</v>
      </c>
      <c r="L88" s="172"/>
      <c r="M88" s="177"/>
      <c r="N88" s="178"/>
      <c r="O88" s="178"/>
      <c r="P88" s="178"/>
      <c r="Q88" s="178"/>
      <c r="R88" s="178"/>
      <c r="S88" s="178"/>
      <c r="T88" s="179"/>
      <c r="AT88" s="180" t="s">
        <v>170</v>
      </c>
      <c r="AU88" s="180" t="s">
        <v>79</v>
      </c>
      <c r="AV88" s="13" t="s">
        <v>79</v>
      </c>
      <c r="AW88" s="13" t="s">
        <v>35</v>
      </c>
      <c r="AX88" s="13" t="s">
        <v>71</v>
      </c>
      <c r="AY88" s="180" t="s">
        <v>161</v>
      </c>
    </row>
    <row r="89" spans="2:65" s="11" customFormat="1" ht="29.85" customHeight="1" x14ac:dyDescent="0.3">
      <c r="B89" s="139"/>
      <c r="D89" s="149" t="s">
        <v>70</v>
      </c>
      <c r="E89" s="150" t="s">
        <v>1757</v>
      </c>
      <c r="F89" s="150" t="s">
        <v>1758</v>
      </c>
      <c r="J89" s="151">
        <f>BK89</f>
        <v>0</v>
      </c>
      <c r="L89" s="139"/>
      <c r="M89" s="143"/>
      <c r="N89" s="144"/>
      <c r="O89" s="144"/>
      <c r="P89" s="145">
        <f>SUM(P90:P134)</f>
        <v>0</v>
      </c>
      <c r="Q89" s="144"/>
      <c r="R89" s="145">
        <f>SUM(R90:R134)</f>
        <v>0</v>
      </c>
      <c r="S89" s="144"/>
      <c r="T89" s="146">
        <f>SUM(T90:T134)</f>
        <v>0</v>
      </c>
      <c r="AR89" s="140" t="s">
        <v>192</v>
      </c>
      <c r="AT89" s="147" t="s">
        <v>70</v>
      </c>
      <c r="AU89" s="147" t="s">
        <v>20</v>
      </c>
      <c r="AY89" s="140" t="s">
        <v>161</v>
      </c>
      <c r="BK89" s="148">
        <f>SUM(BK90:BK134)</f>
        <v>0</v>
      </c>
    </row>
    <row r="90" spans="2:65" s="1" customFormat="1" ht="22.5" customHeight="1" x14ac:dyDescent="0.3">
      <c r="B90" s="152"/>
      <c r="C90" s="153" t="s">
        <v>79</v>
      </c>
      <c r="D90" s="153" t="s">
        <v>163</v>
      </c>
      <c r="E90" s="154" t="s">
        <v>1759</v>
      </c>
      <c r="F90" s="155" t="s">
        <v>1760</v>
      </c>
      <c r="G90" s="156" t="s">
        <v>1246</v>
      </c>
      <c r="H90" s="157">
        <v>1</v>
      </c>
      <c r="I90" s="158"/>
      <c r="J90" s="158">
        <f>ROUND(I90*H90,2)</f>
        <v>0</v>
      </c>
      <c r="K90" s="155" t="s">
        <v>266</v>
      </c>
      <c r="L90" s="32"/>
      <c r="M90" s="159" t="s">
        <v>3</v>
      </c>
      <c r="N90" s="160" t="s">
        <v>42</v>
      </c>
      <c r="O90" s="161">
        <v>0</v>
      </c>
      <c r="P90" s="161">
        <f>O90*H90</f>
        <v>0</v>
      </c>
      <c r="Q90" s="161">
        <v>0</v>
      </c>
      <c r="R90" s="161">
        <f>Q90*H90</f>
        <v>0</v>
      </c>
      <c r="S90" s="161">
        <v>0</v>
      </c>
      <c r="T90" s="162">
        <f>S90*H90</f>
        <v>0</v>
      </c>
      <c r="AR90" s="18" t="s">
        <v>1654</v>
      </c>
      <c r="AT90" s="18" t="s">
        <v>163</v>
      </c>
      <c r="AU90" s="18" t="s">
        <v>79</v>
      </c>
      <c r="AY90" s="18" t="s">
        <v>161</v>
      </c>
      <c r="BE90" s="163">
        <f>IF(N90="základní",J90,0)</f>
        <v>0</v>
      </c>
      <c r="BF90" s="163">
        <f>IF(N90="snížená",J90,0)</f>
        <v>0</v>
      </c>
      <c r="BG90" s="163">
        <f>IF(N90="zákl. přenesená",J90,0)</f>
        <v>0</v>
      </c>
      <c r="BH90" s="163">
        <f>IF(N90="sníž. přenesená",J90,0)</f>
        <v>0</v>
      </c>
      <c r="BI90" s="163">
        <f>IF(N90="nulová",J90,0)</f>
        <v>0</v>
      </c>
      <c r="BJ90" s="18" t="s">
        <v>20</v>
      </c>
      <c r="BK90" s="163">
        <f>ROUND(I90*H90,2)</f>
        <v>0</v>
      </c>
      <c r="BL90" s="18" t="s">
        <v>1654</v>
      </c>
      <c r="BM90" s="18" t="s">
        <v>1761</v>
      </c>
    </row>
    <row r="91" spans="2:65" s="12" customFormat="1" x14ac:dyDescent="0.3">
      <c r="B91" s="164"/>
      <c r="D91" s="165" t="s">
        <v>170</v>
      </c>
      <c r="E91" s="166" t="s">
        <v>3</v>
      </c>
      <c r="F91" s="167" t="s">
        <v>1762</v>
      </c>
      <c r="H91" s="168" t="s">
        <v>3</v>
      </c>
      <c r="L91" s="164"/>
      <c r="M91" s="169"/>
      <c r="N91" s="170"/>
      <c r="O91" s="170"/>
      <c r="P91" s="170"/>
      <c r="Q91" s="170"/>
      <c r="R91" s="170"/>
      <c r="S91" s="170"/>
      <c r="T91" s="171"/>
      <c r="AT91" s="168" t="s">
        <v>170</v>
      </c>
      <c r="AU91" s="168" t="s">
        <v>79</v>
      </c>
      <c r="AV91" s="12" t="s">
        <v>20</v>
      </c>
      <c r="AW91" s="12" t="s">
        <v>35</v>
      </c>
      <c r="AX91" s="12" t="s">
        <v>71</v>
      </c>
      <c r="AY91" s="168" t="s">
        <v>161</v>
      </c>
    </row>
    <row r="92" spans="2:65" s="12" customFormat="1" x14ac:dyDescent="0.3">
      <c r="B92" s="164"/>
      <c r="D92" s="165" t="s">
        <v>170</v>
      </c>
      <c r="E92" s="166" t="s">
        <v>3</v>
      </c>
      <c r="F92" s="167" t="s">
        <v>1763</v>
      </c>
      <c r="H92" s="168" t="s">
        <v>3</v>
      </c>
      <c r="L92" s="164"/>
      <c r="M92" s="169"/>
      <c r="N92" s="170"/>
      <c r="O92" s="170"/>
      <c r="P92" s="170"/>
      <c r="Q92" s="170"/>
      <c r="R92" s="170"/>
      <c r="S92" s="170"/>
      <c r="T92" s="171"/>
      <c r="AT92" s="168" t="s">
        <v>170</v>
      </c>
      <c r="AU92" s="168" t="s">
        <v>79</v>
      </c>
      <c r="AV92" s="12" t="s">
        <v>20</v>
      </c>
      <c r="AW92" s="12" t="s">
        <v>35</v>
      </c>
      <c r="AX92" s="12" t="s">
        <v>71</v>
      </c>
      <c r="AY92" s="168" t="s">
        <v>161</v>
      </c>
    </row>
    <row r="93" spans="2:65" s="12" customFormat="1" x14ac:dyDescent="0.3">
      <c r="B93" s="164"/>
      <c r="D93" s="165" t="s">
        <v>170</v>
      </c>
      <c r="E93" s="166" t="s">
        <v>3</v>
      </c>
      <c r="F93" s="167" t="s">
        <v>1764</v>
      </c>
      <c r="H93" s="168" t="s">
        <v>3</v>
      </c>
      <c r="L93" s="164"/>
      <c r="M93" s="169"/>
      <c r="N93" s="170"/>
      <c r="O93" s="170"/>
      <c r="P93" s="170"/>
      <c r="Q93" s="170"/>
      <c r="R93" s="170"/>
      <c r="S93" s="170"/>
      <c r="T93" s="171"/>
      <c r="AT93" s="168" t="s">
        <v>170</v>
      </c>
      <c r="AU93" s="168" t="s">
        <v>79</v>
      </c>
      <c r="AV93" s="12" t="s">
        <v>20</v>
      </c>
      <c r="AW93" s="12" t="s">
        <v>35</v>
      </c>
      <c r="AX93" s="12" t="s">
        <v>71</v>
      </c>
      <c r="AY93" s="168" t="s">
        <v>161</v>
      </c>
    </row>
    <row r="94" spans="2:65" s="12" customFormat="1" x14ac:dyDescent="0.3">
      <c r="B94" s="164"/>
      <c r="D94" s="165" t="s">
        <v>170</v>
      </c>
      <c r="E94" s="166" t="s">
        <v>3</v>
      </c>
      <c r="F94" s="167" t="s">
        <v>1765</v>
      </c>
      <c r="H94" s="168" t="s">
        <v>3</v>
      </c>
      <c r="L94" s="164"/>
      <c r="M94" s="169"/>
      <c r="N94" s="170"/>
      <c r="O94" s="170"/>
      <c r="P94" s="170"/>
      <c r="Q94" s="170"/>
      <c r="R94" s="170"/>
      <c r="S94" s="170"/>
      <c r="T94" s="171"/>
      <c r="AT94" s="168" t="s">
        <v>170</v>
      </c>
      <c r="AU94" s="168" t="s">
        <v>79</v>
      </c>
      <c r="AV94" s="12" t="s">
        <v>20</v>
      </c>
      <c r="AW94" s="12" t="s">
        <v>35</v>
      </c>
      <c r="AX94" s="12" t="s">
        <v>71</v>
      </c>
      <c r="AY94" s="168" t="s">
        <v>161</v>
      </c>
    </row>
    <row r="95" spans="2:65" s="12" customFormat="1" x14ac:dyDescent="0.3">
      <c r="B95" s="164"/>
      <c r="D95" s="165" t="s">
        <v>170</v>
      </c>
      <c r="E95" s="166" t="s">
        <v>3</v>
      </c>
      <c r="F95" s="167" t="s">
        <v>1766</v>
      </c>
      <c r="H95" s="168" t="s">
        <v>3</v>
      </c>
      <c r="L95" s="164"/>
      <c r="M95" s="169"/>
      <c r="N95" s="170"/>
      <c r="O95" s="170"/>
      <c r="P95" s="170"/>
      <c r="Q95" s="170"/>
      <c r="R95" s="170"/>
      <c r="S95" s="170"/>
      <c r="T95" s="171"/>
      <c r="AT95" s="168" t="s">
        <v>170</v>
      </c>
      <c r="AU95" s="168" t="s">
        <v>79</v>
      </c>
      <c r="AV95" s="12" t="s">
        <v>20</v>
      </c>
      <c r="AW95" s="12" t="s">
        <v>35</v>
      </c>
      <c r="AX95" s="12" t="s">
        <v>71</v>
      </c>
      <c r="AY95" s="168" t="s">
        <v>161</v>
      </c>
    </row>
    <row r="96" spans="2:65" s="12" customFormat="1" x14ac:dyDescent="0.3">
      <c r="B96" s="164"/>
      <c r="D96" s="165" t="s">
        <v>170</v>
      </c>
      <c r="E96" s="166" t="s">
        <v>3</v>
      </c>
      <c r="F96" s="167" t="s">
        <v>1767</v>
      </c>
      <c r="H96" s="168" t="s">
        <v>3</v>
      </c>
      <c r="L96" s="164"/>
      <c r="M96" s="169"/>
      <c r="N96" s="170"/>
      <c r="O96" s="170"/>
      <c r="P96" s="170"/>
      <c r="Q96" s="170"/>
      <c r="R96" s="170"/>
      <c r="S96" s="170"/>
      <c r="T96" s="171"/>
      <c r="AT96" s="168" t="s">
        <v>170</v>
      </c>
      <c r="AU96" s="168" t="s">
        <v>79</v>
      </c>
      <c r="AV96" s="12" t="s">
        <v>20</v>
      </c>
      <c r="AW96" s="12" t="s">
        <v>35</v>
      </c>
      <c r="AX96" s="12" t="s">
        <v>71</v>
      </c>
      <c r="AY96" s="168" t="s">
        <v>161</v>
      </c>
    </row>
    <row r="97" spans="2:65" s="12" customFormat="1" x14ac:dyDescent="0.3">
      <c r="B97" s="164"/>
      <c r="D97" s="165" t="s">
        <v>170</v>
      </c>
      <c r="E97" s="166" t="s">
        <v>3</v>
      </c>
      <c r="F97" s="167" t="s">
        <v>1768</v>
      </c>
      <c r="H97" s="168" t="s">
        <v>3</v>
      </c>
      <c r="L97" s="164"/>
      <c r="M97" s="169"/>
      <c r="N97" s="170"/>
      <c r="O97" s="170"/>
      <c r="P97" s="170"/>
      <c r="Q97" s="170"/>
      <c r="R97" s="170"/>
      <c r="S97" s="170"/>
      <c r="T97" s="171"/>
      <c r="AT97" s="168" t="s">
        <v>170</v>
      </c>
      <c r="AU97" s="168" t="s">
        <v>79</v>
      </c>
      <c r="AV97" s="12" t="s">
        <v>20</v>
      </c>
      <c r="AW97" s="12" t="s">
        <v>35</v>
      </c>
      <c r="AX97" s="12" t="s">
        <v>71</v>
      </c>
      <c r="AY97" s="168" t="s">
        <v>161</v>
      </c>
    </row>
    <row r="98" spans="2:65" s="12" customFormat="1" x14ac:dyDescent="0.3">
      <c r="B98" s="164"/>
      <c r="D98" s="165" t="s">
        <v>170</v>
      </c>
      <c r="E98" s="166" t="s">
        <v>3</v>
      </c>
      <c r="F98" s="167" t="s">
        <v>1769</v>
      </c>
      <c r="H98" s="168" t="s">
        <v>3</v>
      </c>
      <c r="L98" s="164"/>
      <c r="M98" s="169"/>
      <c r="N98" s="170"/>
      <c r="O98" s="170"/>
      <c r="P98" s="170"/>
      <c r="Q98" s="170"/>
      <c r="R98" s="170"/>
      <c r="S98" s="170"/>
      <c r="T98" s="171"/>
      <c r="AT98" s="168" t="s">
        <v>170</v>
      </c>
      <c r="AU98" s="168" t="s">
        <v>79</v>
      </c>
      <c r="AV98" s="12" t="s">
        <v>20</v>
      </c>
      <c r="AW98" s="12" t="s">
        <v>35</v>
      </c>
      <c r="AX98" s="12" t="s">
        <v>71</v>
      </c>
      <c r="AY98" s="168" t="s">
        <v>161</v>
      </c>
    </row>
    <row r="99" spans="2:65" s="12" customFormat="1" x14ac:dyDescent="0.3">
      <c r="B99" s="164"/>
      <c r="D99" s="165" t="s">
        <v>170</v>
      </c>
      <c r="E99" s="166" t="s">
        <v>3</v>
      </c>
      <c r="F99" s="167" t="s">
        <v>1770</v>
      </c>
      <c r="H99" s="168" t="s">
        <v>3</v>
      </c>
      <c r="L99" s="164"/>
      <c r="M99" s="169"/>
      <c r="N99" s="170"/>
      <c r="O99" s="170"/>
      <c r="P99" s="170"/>
      <c r="Q99" s="170"/>
      <c r="R99" s="170"/>
      <c r="S99" s="170"/>
      <c r="T99" s="171"/>
      <c r="AT99" s="168" t="s">
        <v>170</v>
      </c>
      <c r="AU99" s="168" t="s">
        <v>79</v>
      </c>
      <c r="AV99" s="12" t="s">
        <v>20</v>
      </c>
      <c r="AW99" s="12" t="s">
        <v>35</v>
      </c>
      <c r="AX99" s="12" t="s">
        <v>71</v>
      </c>
      <c r="AY99" s="168" t="s">
        <v>161</v>
      </c>
    </row>
    <row r="100" spans="2:65" s="12" customFormat="1" x14ac:dyDescent="0.3">
      <c r="B100" s="164"/>
      <c r="D100" s="165" t="s">
        <v>170</v>
      </c>
      <c r="E100" s="166" t="s">
        <v>3</v>
      </c>
      <c r="F100" s="167" t="s">
        <v>1771</v>
      </c>
      <c r="H100" s="168" t="s">
        <v>3</v>
      </c>
      <c r="L100" s="164"/>
      <c r="M100" s="169"/>
      <c r="N100" s="170"/>
      <c r="O100" s="170"/>
      <c r="P100" s="170"/>
      <c r="Q100" s="170"/>
      <c r="R100" s="170"/>
      <c r="S100" s="170"/>
      <c r="T100" s="171"/>
      <c r="AT100" s="168" t="s">
        <v>170</v>
      </c>
      <c r="AU100" s="168" t="s">
        <v>79</v>
      </c>
      <c r="AV100" s="12" t="s">
        <v>20</v>
      </c>
      <c r="AW100" s="12" t="s">
        <v>35</v>
      </c>
      <c r="AX100" s="12" t="s">
        <v>71</v>
      </c>
      <c r="AY100" s="168" t="s">
        <v>161</v>
      </c>
    </row>
    <row r="101" spans="2:65" s="12" customFormat="1" x14ac:dyDescent="0.3">
      <c r="B101" s="164"/>
      <c r="D101" s="165" t="s">
        <v>170</v>
      </c>
      <c r="E101" s="166" t="s">
        <v>3</v>
      </c>
      <c r="F101" s="167" t="s">
        <v>1772</v>
      </c>
      <c r="H101" s="168" t="s">
        <v>3</v>
      </c>
      <c r="L101" s="164"/>
      <c r="M101" s="169"/>
      <c r="N101" s="170"/>
      <c r="O101" s="170"/>
      <c r="P101" s="170"/>
      <c r="Q101" s="170"/>
      <c r="R101" s="170"/>
      <c r="S101" s="170"/>
      <c r="T101" s="171"/>
      <c r="AT101" s="168" t="s">
        <v>170</v>
      </c>
      <c r="AU101" s="168" t="s">
        <v>79</v>
      </c>
      <c r="AV101" s="12" t="s">
        <v>20</v>
      </c>
      <c r="AW101" s="12" t="s">
        <v>35</v>
      </c>
      <c r="AX101" s="12" t="s">
        <v>71</v>
      </c>
      <c r="AY101" s="168" t="s">
        <v>161</v>
      </c>
    </row>
    <row r="102" spans="2:65" s="13" customFormat="1" x14ac:dyDescent="0.3">
      <c r="B102" s="172"/>
      <c r="D102" s="173" t="s">
        <v>170</v>
      </c>
      <c r="E102" s="174" t="s">
        <v>3</v>
      </c>
      <c r="F102" s="175" t="s">
        <v>20</v>
      </c>
      <c r="H102" s="176">
        <v>1</v>
      </c>
      <c r="L102" s="172"/>
      <c r="M102" s="177"/>
      <c r="N102" s="178"/>
      <c r="O102" s="178"/>
      <c r="P102" s="178"/>
      <c r="Q102" s="178"/>
      <c r="R102" s="178"/>
      <c r="S102" s="178"/>
      <c r="T102" s="179"/>
      <c r="AT102" s="180" t="s">
        <v>170</v>
      </c>
      <c r="AU102" s="180" t="s">
        <v>79</v>
      </c>
      <c r="AV102" s="13" t="s">
        <v>79</v>
      </c>
      <c r="AW102" s="13" t="s">
        <v>35</v>
      </c>
      <c r="AX102" s="13" t="s">
        <v>71</v>
      </c>
      <c r="AY102" s="180" t="s">
        <v>161</v>
      </c>
    </row>
    <row r="103" spans="2:65" s="1" customFormat="1" ht="22.5" customHeight="1" x14ac:dyDescent="0.3">
      <c r="B103" s="152"/>
      <c r="C103" s="153" t="s">
        <v>181</v>
      </c>
      <c r="D103" s="153" t="s">
        <v>163</v>
      </c>
      <c r="E103" s="154" t="s">
        <v>1773</v>
      </c>
      <c r="F103" s="155" t="s">
        <v>1774</v>
      </c>
      <c r="G103" s="156" t="s">
        <v>1246</v>
      </c>
      <c r="H103" s="157">
        <v>1</v>
      </c>
      <c r="I103" s="158"/>
      <c r="J103" s="158">
        <f>ROUND(I103*H103,2)</f>
        <v>0</v>
      </c>
      <c r="K103" s="155" t="s">
        <v>266</v>
      </c>
      <c r="L103" s="32"/>
      <c r="M103" s="159" t="s">
        <v>3</v>
      </c>
      <c r="N103" s="160" t="s">
        <v>42</v>
      </c>
      <c r="O103" s="161">
        <v>0</v>
      </c>
      <c r="P103" s="161">
        <f>O103*H103</f>
        <v>0</v>
      </c>
      <c r="Q103" s="161">
        <v>0</v>
      </c>
      <c r="R103" s="161">
        <f>Q103*H103</f>
        <v>0</v>
      </c>
      <c r="S103" s="161">
        <v>0</v>
      </c>
      <c r="T103" s="162">
        <f>S103*H103</f>
        <v>0</v>
      </c>
      <c r="AR103" s="18" t="s">
        <v>1654</v>
      </c>
      <c r="AT103" s="18" t="s">
        <v>163</v>
      </c>
      <c r="AU103" s="18" t="s">
        <v>79</v>
      </c>
      <c r="AY103" s="18" t="s">
        <v>161</v>
      </c>
      <c r="BE103" s="163">
        <f>IF(N103="základní",J103,0)</f>
        <v>0</v>
      </c>
      <c r="BF103" s="163">
        <f>IF(N103="snížená",J103,0)</f>
        <v>0</v>
      </c>
      <c r="BG103" s="163">
        <f>IF(N103="zákl. přenesená",J103,0)</f>
        <v>0</v>
      </c>
      <c r="BH103" s="163">
        <f>IF(N103="sníž. přenesená",J103,0)</f>
        <v>0</v>
      </c>
      <c r="BI103" s="163">
        <f>IF(N103="nulová",J103,0)</f>
        <v>0</v>
      </c>
      <c r="BJ103" s="18" t="s">
        <v>20</v>
      </c>
      <c r="BK103" s="163">
        <f>ROUND(I103*H103,2)</f>
        <v>0</v>
      </c>
      <c r="BL103" s="18" t="s">
        <v>1654</v>
      </c>
      <c r="BM103" s="18" t="s">
        <v>1775</v>
      </c>
    </row>
    <row r="104" spans="2:65" s="12" customFormat="1" x14ac:dyDescent="0.3">
      <c r="B104" s="164"/>
      <c r="D104" s="165" t="s">
        <v>170</v>
      </c>
      <c r="E104" s="166" t="s">
        <v>3</v>
      </c>
      <c r="F104" s="167" t="s">
        <v>1776</v>
      </c>
      <c r="H104" s="168" t="s">
        <v>3</v>
      </c>
      <c r="L104" s="164"/>
      <c r="M104" s="169"/>
      <c r="N104" s="170"/>
      <c r="O104" s="170"/>
      <c r="P104" s="170"/>
      <c r="Q104" s="170"/>
      <c r="R104" s="170"/>
      <c r="S104" s="170"/>
      <c r="T104" s="171"/>
      <c r="AT104" s="168" t="s">
        <v>170</v>
      </c>
      <c r="AU104" s="168" t="s">
        <v>79</v>
      </c>
      <c r="AV104" s="12" t="s">
        <v>20</v>
      </c>
      <c r="AW104" s="12" t="s">
        <v>35</v>
      </c>
      <c r="AX104" s="12" t="s">
        <v>71</v>
      </c>
      <c r="AY104" s="168" t="s">
        <v>161</v>
      </c>
    </row>
    <row r="105" spans="2:65" s="12" customFormat="1" x14ac:dyDescent="0.3">
      <c r="B105" s="164"/>
      <c r="D105" s="165" t="s">
        <v>170</v>
      </c>
      <c r="E105" s="166" t="s">
        <v>3</v>
      </c>
      <c r="F105" s="167" t="s">
        <v>1777</v>
      </c>
      <c r="H105" s="168" t="s">
        <v>3</v>
      </c>
      <c r="L105" s="164"/>
      <c r="M105" s="169"/>
      <c r="N105" s="170"/>
      <c r="O105" s="170"/>
      <c r="P105" s="170"/>
      <c r="Q105" s="170"/>
      <c r="R105" s="170"/>
      <c r="S105" s="170"/>
      <c r="T105" s="171"/>
      <c r="AT105" s="168" t="s">
        <v>170</v>
      </c>
      <c r="AU105" s="168" t="s">
        <v>79</v>
      </c>
      <c r="AV105" s="12" t="s">
        <v>20</v>
      </c>
      <c r="AW105" s="12" t="s">
        <v>35</v>
      </c>
      <c r="AX105" s="12" t="s">
        <v>71</v>
      </c>
      <c r="AY105" s="168" t="s">
        <v>161</v>
      </c>
    </row>
    <row r="106" spans="2:65" s="13" customFormat="1" x14ac:dyDescent="0.3">
      <c r="B106" s="172"/>
      <c r="D106" s="173" t="s">
        <v>170</v>
      </c>
      <c r="E106" s="174" t="s">
        <v>3</v>
      </c>
      <c r="F106" s="175" t="s">
        <v>20</v>
      </c>
      <c r="H106" s="176">
        <v>1</v>
      </c>
      <c r="L106" s="172"/>
      <c r="M106" s="177"/>
      <c r="N106" s="178"/>
      <c r="O106" s="178"/>
      <c r="P106" s="178"/>
      <c r="Q106" s="178"/>
      <c r="R106" s="178"/>
      <c r="S106" s="178"/>
      <c r="T106" s="179"/>
      <c r="AT106" s="180" t="s">
        <v>170</v>
      </c>
      <c r="AU106" s="180" t="s">
        <v>79</v>
      </c>
      <c r="AV106" s="13" t="s">
        <v>79</v>
      </c>
      <c r="AW106" s="13" t="s">
        <v>35</v>
      </c>
      <c r="AX106" s="13" t="s">
        <v>71</v>
      </c>
      <c r="AY106" s="180" t="s">
        <v>161</v>
      </c>
    </row>
    <row r="107" spans="2:65" s="1" customFormat="1" ht="22.5" customHeight="1" x14ac:dyDescent="0.3">
      <c r="B107" s="152"/>
      <c r="C107" s="153" t="s">
        <v>168</v>
      </c>
      <c r="D107" s="153" t="s">
        <v>163</v>
      </c>
      <c r="E107" s="154" t="s">
        <v>1778</v>
      </c>
      <c r="F107" s="155" t="s">
        <v>1779</v>
      </c>
      <c r="G107" s="156" t="s">
        <v>1246</v>
      </c>
      <c r="H107" s="157">
        <v>1</v>
      </c>
      <c r="I107" s="158"/>
      <c r="J107" s="158">
        <f>ROUND(I107*H107,2)</f>
        <v>0</v>
      </c>
      <c r="K107" s="155" t="s">
        <v>266</v>
      </c>
      <c r="L107" s="32"/>
      <c r="M107" s="159" t="s">
        <v>3</v>
      </c>
      <c r="N107" s="160" t="s">
        <v>42</v>
      </c>
      <c r="O107" s="161">
        <v>0</v>
      </c>
      <c r="P107" s="161">
        <f>O107*H107</f>
        <v>0</v>
      </c>
      <c r="Q107" s="161">
        <v>0</v>
      </c>
      <c r="R107" s="161">
        <f>Q107*H107</f>
        <v>0</v>
      </c>
      <c r="S107" s="161">
        <v>0</v>
      </c>
      <c r="T107" s="162">
        <f>S107*H107</f>
        <v>0</v>
      </c>
      <c r="AR107" s="18" t="s">
        <v>1654</v>
      </c>
      <c r="AT107" s="18" t="s">
        <v>163</v>
      </c>
      <c r="AU107" s="18" t="s">
        <v>79</v>
      </c>
      <c r="AY107" s="18" t="s">
        <v>161</v>
      </c>
      <c r="BE107" s="163">
        <f>IF(N107="základní",J107,0)</f>
        <v>0</v>
      </c>
      <c r="BF107" s="163">
        <f>IF(N107="snížená",J107,0)</f>
        <v>0</v>
      </c>
      <c r="BG107" s="163">
        <f>IF(N107="zákl. přenesená",J107,0)</f>
        <v>0</v>
      </c>
      <c r="BH107" s="163">
        <f>IF(N107="sníž. přenesená",J107,0)</f>
        <v>0</v>
      </c>
      <c r="BI107" s="163">
        <f>IF(N107="nulová",J107,0)</f>
        <v>0</v>
      </c>
      <c r="BJ107" s="18" t="s">
        <v>20</v>
      </c>
      <c r="BK107" s="163">
        <f>ROUND(I107*H107,2)</f>
        <v>0</v>
      </c>
      <c r="BL107" s="18" t="s">
        <v>1654</v>
      </c>
      <c r="BM107" s="18" t="s">
        <v>1780</v>
      </c>
    </row>
    <row r="108" spans="2:65" s="12" customFormat="1" x14ac:dyDescent="0.3">
      <c r="B108" s="164"/>
      <c r="D108" s="165" t="s">
        <v>170</v>
      </c>
      <c r="E108" s="166" t="s">
        <v>3</v>
      </c>
      <c r="F108" s="167" t="s">
        <v>1781</v>
      </c>
      <c r="H108" s="168" t="s">
        <v>3</v>
      </c>
      <c r="L108" s="164"/>
      <c r="M108" s="169"/>
      <c r="N108" s="170"/>
      <c r="O108" s="170"/>
      <c r="P108" s="170"/>
      <c r="Q108" s="170"/>
      <c r="R108" s="170"/>
      <c r="S108" s="170"/>
      <c r="T108" s="171"/>
      <c r="AT108" s="168" t="s">
        <v>170</v>
      </c>
      <c r="AU108" s="168" t="s">
        <v>79</v>
      </c>
      <c r="AV108" s="12" t="s">
        <v>20</v>
      </c>
      <c r="AW108" s="12" t="s">
        <v>35</v>
      </c>
      <c r="AX108" s="12" t="s">
        <v>71</v>
      </c>
      <c r="AY108" s="168" t="s">
        <v>161</v>
      </c>
    </row>
    <row r="109" spans="2:65" s="12" customFormat="1" x14ac:dyDescent="0.3">
      <c r="B109" s="164"/>
      <c r="D109" s="165" t="s">
        <v>170</v>
      </c>
      <c r="E109" s="166" t="s">
        <v>3</v>
      </c>
      <c r="F109" s="167" t="s">
        <v>1782</v>
      </c>
      <c r="H109" s="168" t="s">
        <v>3</v>
      </c>
      <c r="L109" s="164"/>
      <c r="M109" s="169"/>
      <c r="N109" s="170"/>
      <c r="O109" s="170"/>
      <c r="P109" s="170"/>
      <c r="Q109" s="170"/>
      <c r="R109" s="170"/>
      <c r="S109" s="170"/>
      <c r="T109" s="171"/>
      <c r="AT109" s="168" t="s">
        <v>170</v>
      </c>
      <c r="AU109" s="168" t="s">
        <v>79</v>
      </c>
      <c r="AV109" s="12" t="s">
        <v>20</v>
      </c>
      <c r="AW109" s="12" t="s">
        <v>35</v>
      </c>
      <c r="AX109" s="12" t="s">
        <v>71</v>
      </c>
      <c r="AY109" s="168" t="s">
        <v>161</v>
      </c>
    </row>
    <row r="110" spans="2:65" s="12" customFormat="1" x14ac:dyDescent="0.3">
      <c r="B110" s="164"/>
      <c r="D110" s="165" t="s">
        <v>170</v>
      </c>
      <c r="E110" s="166" t="s">
        <v>3</v>
      </c>
      <c r="F110" s="167" t="s">
        <v>1783</v>
      </c>
      <c r="H110" s="168" t="s">
        <v>3</v>
      </c>
      <c r="L110" s="164"/>
      <c r="M110" s="169"/>
      <c r="N110" s="170"/>
      <c r="O110" s="170"/>
      <c r="P110" s="170"/>
      <c r="Q110" s="170"/>
      <c r="R110" s="170"/>
      <c r="S110" s="170"/>
      <c r="T110" s="171"/>
      <c r="AT110" s="168" t="s">
        <v>170</v>
      </c>
      <c r="AU110" s="168" t="s">
        <v>79</v>
      </c>
      <c r="AV110" s="12" t="s">
        <v>20</v>
      </c>
      <c r="AW110" s="12" t="s">
        <v>35</v>
      </c>
      <c r="AX110" s="12" t="s">
        <v>71</v>
      </c>
      <c r="AY110" s="168" t="s">
        <v>161</v>
      </c>
    </row>
    <row r="111" spans="2:65" s="13" customFormat="1" x14ac:dyDescent="0.3">
      <c r="B111" s="172"/>
      <c r="D111" s="173" t="s">
        <v>170</v>
      </c>
      <c r="E111" s="174" t="s">
        <v>3</v>
      </c>
      <c r="F111" s="175" t="s">
        <v>20</v>
      </c>
      <c r="H111" s="176">
        <v>1</v>
      </c>
      <c r="L111" s="172"/>
      <c r="M111" s="177"/>
      <c r="N111" s="178"/>
      <c r="O111" s="178"/>
      <c r="P111" s="178"/>
      <c r="Q111" s="178"/>
      <c r="R111" s="178"/>
      <c r="S111" s="178"/>
      <c r="T111" s="179"/>
      <c r="AT111" s="180" t="s">
        <v>170</v>
      </c>
      <c r="AU111" s="180" t="s">
        <v>79</v>
      </c>
      <c r="AV111" s="13" t="s">
        <v>79</v>
      </c>
      <c r="AW111" s="13" t="s">
        <v>35</v>
      </c>
      <c r="AX111" s="13" t="s">
        <v>71</v>
      </c>
      <c r="AY111" s="180" t="s">
        <v>161</v>
      </c>
    </row>
    <row r="112" spans="2:65" s="1" customFormat="1" ht="22.5" customHeight="1" x14ac:dyDescent="0.3">
      <c r="B112" s="152"/>
      <c r="C112" s="153" t="s">
        <v>192</v>
      </c>
      <c r="D112" s="153" t="s">
        <v>163</v>
      </c>
      <c r="E112" s="154" t="s">
        <v>1784</v>
      </c>
      <c r="F112" s="155" t="s">
        <v>1785</v>
      </c>
      <c r="G112" s="156" t="s">
        <v>1246</v>
      </c>
      <c r="H112" s="157">
        <v>1</v>
      </c>
      <c r="I112" s="158"/>
      <c r="J112" s="158">
        <f>ROUND(I112*H112,2)</f>
        <v>0</v>
      </c>
      <c r="K112" s="155" t="s">
        <v>266</v>
      </c>
      <c r="L112" s="32"/>
      <c r="M112" s="159" t="s">
        <v>3</v>
      </c>
      <c r="N112" s="160" t="s">
        <v>42</v>
      </c>
      <c r="O112" s="161">
        <v>0</v>
      </c>
      <c r="P112" s="161">
        <f>O112*H112</f>
        <v>0</v>
      </c>
      <c r="Q112" s="161">
        <v>0</v>
      </c>
      <c r="R112" s="161">
        <f>Q112*H112</f>
        <v>0</v>
      </c>
      <c r="S112" s="161">
        <v>0</v>
      </c>
      <c r="T112" s="162">
        <f>S112*H112</f>
        <v>0</v>
      </c>
      <c r="AR112" s="18" t="s">
        <v>1654</v>
      </c>
      <c r="AT112" s="18" t="s">
        <v>163</v>
      </c>
      <c r="AU112" s="18" t="s">
        <v>79</v>
      </c>
      <c r="AY112" s="18" t="s">
        <v>161</v>
      </c>
      <c r="BE112" s="163">
        <f>IF(N112="základní",J112,0)</f>
        <v>0</v>
      </c>
      <c r="BF112" s="163">
        <f>IF(N112="snížená",J112,0)</f>
        <v>0</v>
      </c>
      <c r="BG112" s="163">
        <f>IF(N112="zákl. přenesená",J112,0)</f>
        <v>0</v>
      </c>
      <c r="BH112" s="163">
        <f>IF(N112="sníž. přenesená",J112,0)</f>
        <v>0</v>
      </c>
      <c r="BI112" s="163">
        <f>IF(N112="nulová",J112,0)</f>
        <v>0</v>
      </c>
      <c r="BJ112" s="18" t="s">
        <v>20</v>
      </c>
      <c r="BK112" s="163">
        <f>ROUND(I112*H112,2)</f>
        <v>0</v>
      </c>
      <c r="BL112" s="18" t="s">
        <v>1654</v>
      </c>
      <c r="BM112" s="18" t="s">
        <v>1786</v>
      </c>
    </row>
    <row r="113" spans="2:65" s="12" customFormat="1" x14ac:dyDescent="0.3">
      <c r="B113" s="164"/>
      <c r="D113" s="165" t="s">
        <v>170</v>
      </c>
      <c r="E113" s="166" t="s">
        <v>3</v>
      </c>
      <c r="F113" s="167" t="s">
        <v>1787</v>
      </c>
      <c r="H113" s="168" t="s">
        <v>3</v>
      </c>
      <c r="L113" s="164"/>
      <c r="M113" s="169"/>
      <c r="N113" s="170"/>
      <c r="O113" s="170"/>
      <c r="P113" s="170"/>
      <c r="Q113" s="170"/>
      <c r="R113" s="170"/>
      <c r="S113" s="170"/>
      <c r="T113" s="171"/>
      <c r="AT113" s="168" t="s">
        <v>170</v>
      </c>
      <c r="AU113" s="168" t="s">
        <v>79</v>
      </c>
      <c r="AV113" s="12" t="s">
        <v>20</v>
      </c>
      <c r="AW113" s="12" t="s">
        <v>35</v>
      </c>
      <c r="AX113" s="12" t="s">
        <v>71</v>
      </c>
      <c r="AY113" s="168" t="s">
        <v>161</v>
      </c>
    </row>
    <row r="114" spans="2:65" s="12" customFormat="1" x14ac:dyDescent="0.3">
      <c r="B114" s="164"/>
      <c r="D114" s="165" t="s">
        <v>170</v>
      </c>
      <c r="E114" s="166" t="s">
        <v>3</v>
      </c>
      <c r="F114" s="167" t="s">
        <v>1788</v>
      </c>
      <c r="H114" s="168" t="s">
        <v>3</v>
      </c>
      <c r="L114" s="164"/>
      <c r="M114" s="169"/>
      <c r="N114" s="170"/>
      <c r="O114" s="170"/>
      <c r="P114" s="170"/>
      <c r="Q114" s="170"/>
      <c r="R114" s="170"/>
      <c r="S114" s="170"/>
      <c r="T114" s="171"/>
      <c r="AT114" s="168" t="s">
        <v>170</v>
      </c>
      <c r="AU114" s="168" t="s">
        <v>79</v>
      </c>
      <c r="AV114" s="12" t="s">
        <v>20</v>
      </c>
      <c r="AW114" s="12" t="s">
        <v>35</v>
      </c>
      <c r="AX114" s="12" t="s">
        <v>71</v>
      </c>
      <c r="AY114" s="168" t="s">
        <v>161</v>
      </c>
    </row>
    <row r="115" spans="2:65" s="12" customFormat="1" x14ac:dyDescent="0.3">
      <c r="B115" s="164"/>
      <c r="D115" s="165" t="s">
        <v>170</v>
      </c>
      <c r="E115" s="166" t="s">
        <v>3</v>
      </c>
      <c r="F115" s="167" t="s">
        <v>1789</v>
      </c>
      <c r="H115" s="168" t="s">
        <v>3</v>
      </c>
      <c r="L115" s="164"/>
      <c r="M115" s="169"/>
      <c r="N115" s="170"/>
      <c r="O115" s="170"/>
      <c r="P115" s="170"/>
      <c r="Q115" s="170"/>
      <c r="R115" s="170"/>
      <c r="S115" s="170"/>
      <c r="T115" s="171"/>
      <c r="AT115" s="168" t="s">
        <v>170</v>
      </c>
      <c r="AU115" s="168" t="s">
        <v>79</v>
      </c>
      <c r="AV115" s="12" t="s">
        <v>20</v>
      </c>
      <c r="AW115" s="12" t="s">
        <v>35</v>
      </c>
      <c r="AX115" s="12" t="s">
        <v>71</v>
      </c>
      <c r="AY115" s="168" t="s">
        <v>161</v>
      </c>
    </row>
    <row r="116" spans="2:65" s="12" customFormat="1" x14ac:dyDescent="0.3">
      <c r="B116" s="164"/>
      <c r="D116" s="165" t="s">
        <v>170</v>
      </c>
      <c r="E116" s="166" t="s">
        <v>3</v>
      </c>
      <c r="F116" s="167" t="s">
        <v>1790</v>
      </c>
      <c r="H116" s="168" t="s">
        <v>3</v>
      </c>
      <c r="L116" s="164"/>
      <c r="M116" s="169"/>
      <c r="N116" s="170"/>
      <c r="O116" s="170"/>
      <c r="P116" s="170"/>
      <c r="Q116" s="170"/>
      <c r="R116" s="170"/>
      <c r="S116" s="170"/>
      <c r="T116" s="171"/>
      <c r="AT116" s="168" t="s">
        <v>170</v>
      </c>
      <c r="AU116" s="168" t="s">
        <v>79</v>
      </c>
      <c r="AV116" s="12" t="s">
        <v>20</v>
      </c>
      <c r="AW116" s="12" t="s">
        <v>35</v>
      </c>
      <c r="AX116" s="12" t="s">
        <v>71</v>
      </c>
      <c r="AY116" s="168" t="s">
        <v>161</v>
      </c>
    </row>
    <row r="117" spans="2:65" s="12" customFormat="1" x14ac:dyDescent="0.3">
      <c r="B117" s="164"/>
      <c r="D117" s="165" t="s">
        <v>170</v>
      </c>
      <c r="E117" s="166" t="s">
        <v>3</v>
      </c>
      <c r="F117" s="167" t="s">
        <v>1791</v>
      </c>
      <c r="H117" s="168" t="s">
        <v>3</v>
      </c>
      <c r="L117" s="164"/>
      <c r="M117" s="169"/>
      <c r="N117" s="170"/>
      <c r="O117" s="170"/>
      <c r="P117" s="170"/>
      <c r="Q117" s="170"/>
      <c r="R117" s="170"/>
      <c r="S117" s="170"/>
      <c r="T117" s="171"/>
      <c r="AT117" s="168" t="s">
        <v>170</v>
      </c>
      <c r="AU117" s="168" t="s">
        <v>79</v>
      </c>
      <c r="AV117" s="12" t="s">
        <v>20</v>
      </c>
      <c r="AW117" s="12" t="s">
        <v>35</v>
      </c>
      <c r="AX117" s="12" t="s">
        <v>71</v>
      </c>
      <c r="AY117" s="168" t="s">
        <v>161</v>
      </c>
    </row>
    <row r="118" spans="2:65" s="12" customFormat="1" x14ac:dyDescent="0.3">
      <c r="B118" s="164"/>
      <c r="D118" s="165" t="s">
        <v>170</v>
      </c>
      <c r="E118" s="166" t="s">
        <v>3</v>
      </c>
      <c r="F118" s="167" t="s">
        <v>1792</v>
      </c>
      <c r="H118" s="168" t="s">
        <v>3</v>
      </c>
      <c r="L118" s="164"/>
      <c r="M118" s="169"/>
      <c r="N118" s="170"/>
      <c r="O118" s="170"/>
      <c r="P118" s="170"/>
      <c r="Q118" s="170"/>
      <c r="R118" s="170"/>
      <c r="S118" s="170"/>
      <c r="T118" s="171"/>
      <c r="AT118" s="168" t="s">
        <v>170</v>
      </c>
      <c r="AU118" s="168" t="s">
        <v>79</v>
      </c>
      <c r="AV118" s="12" t="s">
        <v>20</v>
      </c>
      <c r="AW118" s="12" t="s">
        <v>35</v>
      </c>
      <c r="AX118" s="12" t="s">
        <v>71</v>
      </c>
      <c r="AY118" s="168" t="s">
        <v>161</v>
      </c>
    </row>
    <row r="119" spans="2:65" s="12" customFormat="1" x14ac:dyDescent="0.3">
      <c r="B119" s="164"/>
      <c r="D119" s="165" t="s">
        <v>170</v>
      </c>
      <c r="E119" s="166" t="s">
        <v>3</v>
      </c>
      <c r="F119" s="167" t="s">
        <v>1793</v>
      </c>
      <c r="H119" s="168" t="s">
        <v>3</v>
      </c>
      <c r="L119" s="164"/>
      <c r="M119" s="169"/>
      <c r="N119" s="170"/>
      <c r="O119" s="170"/>
      <c r="P119" s="170"/>
      <c r="Q119" s="170"/>
      <c r="R119" s="170"/>
      <c r="S119" s="170"/>
      <c r="T119" s="171"/>
      <c r="AT119" s="168" t="s">
        <v>170</v>
      </c>
      <c r="AU119" s="168" t="s">
        <v>79</v>
      </c>
      <c r="AV119" s="12" t="s">
        <v>20</v>
      </c>
      <c r="AW119" s="12" t="s">
        <v>35</v>
      </c>
      <c r="AX119" s="12" t="s">
        <v>71</v>
      </c>
      <c r="AY119" s="168" t="s">
        <v>161</v>
      </c>
    </row>
    <row r="120" spans="2:65" s="12" customFormat="1" x14ac:dyDescent="0.3">
      <c r="B120" s="164"/>
      <c r="D120" s="165" t="s">
        <v>170</v>
      </c>
      <c r="E120" s="166" t="s">
        <v>3</v>
      </c>
      <c r="F120" s="167" t="s">
        <v>1794</v>
      </c>
      <c r="H120" s="168" t="s">
        <v>3</v>
      </c>
      <c r="L120" s="164"/>
      <c r="M120" s="169"/>
      <c r="N120" s="170"/>
      <c r="O120" s="170"/>
      <c r="P120" s="170"/>
      <c r="Q120" s="170"/>
      <c r="R120" s="170"/>
      <c r="S120" s="170"/>
      <c r="T120" s="171"/>
      <c r="AT120" s="168" t="s">
        <v>170</v>
      </c>
      <c r="AU120" s="168" t="s">
        <v>79</v>
      </c>
      <c r="AV120" s="12" t="s">
        <v>20</v>
      </c>
      <c r="AW120" s="12" t="s">
        <v>35</v>
      </c>
      <c r="AX120" s="12" t="s">
        <v>71</v>
      </c>
      <c r="AY120" s="168" t="s">
        <v>161</v>
      </c>
    </row>
    <row r="121" spans="2:65" s="13" customFormat="1" x14ac:dyDescent="0.3">
      <c r="B121" s="172"/>
      <c r="D121" s="173" t="s">
        <v>170</v>
      </c>
      <c r="E121" s="174" t="s">
        <v>3</v>
      </c>
      <c r="F121" s="175" t="s">
        <v>20</v>
      </c>
      <c r="H121" s="176">
        <v>1</v>
      </c>
      <c r="L121" s="172"/>
      <c r="M121" s="177"/>
      <c r="N121" s="178"/>
      <c r="O121" s="178"/>
      <c r="P121" s="178"/>
      <c r="Q121" s="178"/>
      <c r="R121" s="178"/>
      <c r="S121" s="178"/>
      <c r="T121" s="179"/>
      <c r="AT121" s="180" t="s">
        <v>170</v>
      </c>
      <c r="AU121" s="180" t="s">
        <v>79</v>
      </c>
      <c r="AV121" s="13" t="s">
        <v>79</v>
      </c>
      <c r="AW121" s="13" t="s">
        <v>35</v>
      </c>
      <c r="AX121" s="13" t="s">
        <v>71</v>
      </c>
      <c r="AY121" s="180" t="s">
        <v>161</v>
      </c>
    </row>
    <row r="122" spans="2:65" s="1" customFormat="1" ht="22.5" customHeight="1" x14ac:dyDescent="0.3">
      <c r="B122" s="152"/>
      <c r="C122" s="153" t="s">
        <v>197</v>
      </c>
      <c r="D122" s="153" t="s">
        <v>163</v>
      </c>
      <c r="E122" s="154" t="s">
        <v>1795</v>
      </c>
      <c r="F122" s="155" t="s">
        <v>1796</v>
      </c>
      <c r="G122" s="156" t="s">
        <v>1246</v>
      </c>
      <c r="H122" s="157">
        <v>1</v>
      </c>
      <c r="I122" s="158"/>
      <c r="J122" s="158">
        <f>ROUND(I122*H122,2)</f>
        <v>0</v>
      </c>
      <c r="K122" s="155" t="s">
        <v>266</v>
      </c>
      <c r="L122" s="32"/>
      <c r="M122" s="159" t="s">
        <v>3</v>
      </c>
      <c r="N122" s="160" t="s">
        <v>42</v>
      </c>
      <c r="O122" s="161">
        <v>0</v>
      </c>
      <c r="P122" s="161">
        <f>O122*H122</f>
        <v>0</v>
      </c>
      <c r="Q122" s="161">
        <v>0</v>
      </c>
      <c r="R122" s="161">
        <f>Q122*H122</f>
        <v>0</v>
      </c>
      <c r="S122" s="161">
        <v>0</v>
      </c>
      <c r="T122" s="162">
        <f>S122*H122</f>
        <v>0</v>
      </c>
      <c r="AR122" s="18" t="s">
        <v>1654</v>
      </c>
      <c r="AT122" s="18" t="s">
        <v>163</v>
      </c>
      <c r="AU122" s="18" t="s">
        <v>79</v>
      </c>
      <c r="AY122" s="18" t="s">
        <v>161</v>
      </c>
      <c r="BE122" s="163">
        <f>IF(N122="základní",J122,0)</f>
        <v>0</v>
      </c>
      <c r="BF122" s="163">
        <f>IF(N122="snížená",J122,0)</f>
        <v>0</v>
      </c>
      <c r="BG122" s="163">
        <f>IF(N122="zákl. přenesená",J122,0)</f>
        <v>0</v>
      </c>
      <c r="BH122" s="163">
        <f>IF(N122="sníž. přenesená",J122,0)</f>
        <v>0</v>
      </c>
      <c r="BI122" s="163">
        <f>IF(N122="nulová",J122,0)</f>
        <v>0</v>
      </c>
      <c r="BJ122" s="18" t="s">
        <v>20</v>
      </c>
      <c r="BK122" s="163">
        <f>ROUND(I122*H122,2)</f>
        <v>0</v>
      </c>
      <c r="BL122" s="18" t="s">
        <v>1654</v>
      </c>
      <c r="BM122" s="18" t="s">
        <v>1797</v>
      </c>
    </row>
    <row r="123" spans="2:65" s="12" customFormat="1" x14ac:dyDescent="0.3">
      <c r="B123" s="164"/>
      <c r="D123" s="165" t="s">
        <v>170</v>
      </c>
      <c r="E123" s="166" t="s">
        <v>3</v>
      </c>
      <c r="F123" s="167" t="s">
        <v>1798</v>
      </c>
      <c r="H123" s="168" t="s">
        <v>3</v>
      </c>
      <c r="L123" s="164"/>
      <c r="M123" s="169"/>
      <c r="N123" s="170"/>
      <c r="O123" s="170"/>
      <c r="P123" s="170"/>
      <c r="Q123" s="170"/>
      <c r="R123" s="170"/>
      <c r="S123" s="170"/>
      <c r="T123" s="171"/>
      <c r="AT123" s="168" t="s">
        <v>170</v>
      </c>
      <c r="AU123" s="168" t="s">
        <v>79</v>
      </c>
      <c r="AV123" s="12" t="s">
        <v>20</v>
      </c>
      <c r="AW123" s="12" t="s">
        <v>35</v>
      </c>
      <c r="AX123" s="12" t="s">
        <v>71</v>
      </c>
      <c r="AY123" s="168" t="s">
        <v>161</v>
      </c>
    </row>
    <row r="124" spans="2:65" s="12" customFormat="1" x14ac:dyDescent="0.3">
      <c r="B124" s="164"/>
      <c r="D124" s="165" t="s">
        <v>170</v>
      </c>
      <c r="E124" s="166" t="s">
        <v>3</v>
      </c>
      <c r="F124" s="167" t="s">
        <v>1799</v>
      </c>
      <c r="H124" s="168" t="s">
        <v>3</v>
      </c>
      <c r="L124" s="164"/>
      <c r="M124" s="169"/>
      <c r="N124" s="170"/>
      <c r="O124" s="170"/>
      <c r="P124" s="170"/>
      <c r="Q124" s="170"/>
      <c r="R124" s="170"/>
      <c r="S124" s="170"/>
      <c r="T124" s="171"/>
      <c r="AT124" s="168" t="s">
        <v>170</v>
      </c>
      <c r="AU124" s="168" t="s">
        <v>79</v>
      </c>
      <c r="AV124" s="12" t="s">
        <v>20</v>
      </c>
      <c r="AW124" s="12" t="s">
        <v>35</v>
      </c>
      <c r="AX124" s="12" t="s">
        <v>71</v>
      </c>
      <c r="AY124" s="168" t="s">
        <v>161</v>
      </c>
    </row>
    <row r="125" spans="2:65" s="12" customFormat="1" x14ac:dyDescent="0.3">
      <c r="B125" s="164"/>
      <c r="D125" s="165" t="s">
        <v>170</v>
      </c>
      <c r="E125" s="166" t="s">
        <v>3</v>
      </c>
      <c r="F125" s="167" t="s">
        <v>1800</v>
      </c>
      <c r="H125" s="168" t="s">
        <v>3</v>
      </c>
      <c r="L125" s="164"/>
      <c r="M125" s="169"/>
      <c r="N125" s="170"/>
      <c r="O125" s="170"/>
      <c r="P125" s="170"/>
      <c r="Q125" s="170"/>
      <c r="R125" s="170"/>
      <c r="S125" s="170"/>
      <c r="T125" s="171"/>
      <c r="AT125" s="168" t="s">
        <v>170</v>
      </c>
      <c r="AU125" s="168" t="s">
        <v>79</v>
      </c>
      <c r="AV125" s="12" t="s">
        <v>20</v>
      </c>
      <c r="AW125" s="12" t="s">
        <v>35</v>
      </c>
      <c r="AX125" s="12" t="s">
        <v>71</v>
      </c>
      <c r="AY125" s="168" t="s">
        <v>161</v>
      </c>
    </row>
    <row r="126" spans="2:65" s="12" customFormat="1" x14ac:dyDescent="0.3">
      <c r="B126" s="164"/>
      <c r="D126" s="165" t="s">
        <v>170</v>
      </c>
      <c r="E126" s="166" t="s">
        <v>3</v>
      </c>
      <c r="F126" s="167" t="s">
        <v>1801</v>
      </c>
      <c r="H126" s="168" t="s">
        <v>3</v>
      </c>
      <c r="L126" s="164"/>
      <c r="M126" s="169"/>
      <c r="N126" s="170"/>
      <c r="O126" s="170"/>
      <c r="P126" s="170"/>
      <c r="Q126" s="170"/>
      <c r="R126" s="170"/>
      <c r="S126" s="170"/>
      <c r="T126" s="171"/>
      <c r="AT126" s="168" t="s">
        <v>170</v>
      </c>
      <c r="AU126" s="168" t="s">
        <v>79</v>
      </c>
      <c r="AV126" s="12" t="s">
        <v>20</v>
      </c>
      <c r="AW126" s="12" t="s">
        <v>35</v>
      </c>
      <c r="AX126" s="12" t="s">
        <v>71</v>
      </c>
      <c r="AY126" s="168" t="s">
        <v>161</v>
      </c>
    </row>
    <row r="127" spans="2:65" s="13" customFormat="1" x14ac:dyDescent="0.3">
      <c r="B127" s="172"/>
      <c r="D127" s="173" t="s">
        <v>170</v>
      </c>
      <c r="E127" s="174" t="s">
        <v>3</v>
      </c>
      <c r="F127" s="175" t="s">
        <v>20</v>
      </c>
      <c r="H127" s="176">
        <v>1</v>
      </c>
      <c r="L127" s="172"/>
      <c r="M127" s="177"/>
      <c r="N127" s="178"/>
      <c r="O127" s="178"/>
      <c r="P127" s="178"/>
      <c r="Q127" s="178"/>
      <c r="R127" s="178"/>
      <c r="S127" s="178"/>
      <c r="T127" s="179"/>
      <c r="AT127" s="180" t="s">
        <v>170</v>
      </c>
      <c r="AU127" s="180" t="s">
        <v>79</v>
      </c>
      <c r="AV127" s="13" t="s">
        <v>79</v>
      </c>
      <c r="AW127" s="13" t="s">
        <v>35</v>
      </c>
      <c r="AX127" s="13" t="s">
        <v>71</v>
      </c>
      <c r="AY127" s="180" t="s">
        <v>161</v>
      </c>
    </row>
    <row r="128" spans="2:65" s="1" customFormat="1" ht="22.5" customHeight="1" x14ac:dyDescent="0.3">
      <c r="B128" s="152"/>
      <c r="C128" s="153" t="s">
        <v>202</v>
      </c>
      <c r="D128" s="153" t="s">
        <v>163</v>
      </c>
      <c r="E128" s="154" t="s">
        <v>1802</v>
      </c>
      <c r="F128" s="155" t="s">
        <v>1803</v>
      </c>
      <c r="G128" s="156" t="s">
        <v>1246</v>
      </c>
      <c r="H128" s="157">
        <v>1</v>
      </c>
      <c r="I128" s="158"/>
      <c r="J128" s="158">
        <f>ROUND(I128*H128,2)</f>
        <v>0</v>
      </c>
      <c r="K128" s="155" t="s">
        <v>266</v>
      </c>
      <c r="L128" s="32"/>
      <c r="M128" s="159" t="s">
        <v>3</v>
      </c>
      <c r="N128" s="160" t="s">
        <v>42</v>
      </c>
      <c r="O128" s="161">
        <v>0</v>
      </c>
      <c r="P128" s="161">
        <f>O128*H128</f>
        <v>0</v>
      </c>
      <c r="Q128" s="161">
        <v>0</v>
      </c>
      <c r="R128" s="161">
        <f>Q128*H128</f>
        <v>0</v>
      </c>
      <c r="S128" s="161">
        <v>0</v>
      </c>
      <c r="T128" s="162">
        <f>S128*H128</f>
        <v>0</v>
      </c>
      <c r="AR128" s="18" t="s">
        <v>1654</v>
      </c>
      <c r="AT128" s="18" t="s">
        <v>163</v>
      </c>
      <c r="AU128" s="18" t="s">
        <v>79</v>
      </c>
      <c r="AY128" s="18" t="s">
        <v>161</v>
      </c>
      <c r="BE128" s="163">
        <f>IF(N128="základní",J128,0)</f>
        <v>0</v>
      </c>
      <c r="BF128" s="163">
        <f>IF(N128="snížená",J128,0)</f>
        <v>0</v>
      </c>
      <c r="BG128" s="163">
        <f>IF(N128="zákl. přenesená",J128,0)</f>
        <v>0</v>
      </c>
      <c r="BH128" s="163">
        <f>IF(N128="sníž. přenesená",J128,0)</f>
        <v>0</v>
      </c>
      <c r="BI128" s="163">
        <f>IF(N128="nulová",J128,0)</f>
        <v>0</v>
      </c>
      <c r="BJ128" s="18" t="s">
        <v>20</v>
      </c>
      <c r="BK128" s="163">
        <f>ROUND(I128*H128,2)</f>
        <v>0</v>
      </c>
      <c r="BL128" s="18" t="s">
        <v>1654</v>
      </c>
      <c r="BM128" s="18" t="s">
        <v>1804</v>
      </c>
    </row>
    <row r="129" spans="2:65" s="12" customFormat="1" x14ac:dyDescent="0.3">
      <c r="B129" s="164"/>
      <c r="D129" s="165" t="s">
        <v>170</v>
      </c>
      <c r="E129" s="166" t="s">
        <v>3</v>
      </c>
      <c r="F129" s="167" t="s">
        <v>1805</v>
      </c>
      <c r="H129" s="168" t="s">
        <v>3</v>
      </c>
      <c r="L129" s="164"/>
      <c r="M129" s="169"/>
      <c r="N129" s="170"/>
      <c r="O129" s="170"/>
      <c r="P129" s="170"/>
      <c r="Q129" s="170"/>
      <c r="R129" s="170"/>
      <c r="S129" s="170"/>
      <c r="T129" s="171"/>
      <c r="AT129" s="168" t="s">
        <v>170</v>
      </c>
      <c r="AU129" s="168" t="s">
        <v>79</v>
      </c>
      <c r="AV129" s="12" t="s">
        <v>20</v>
      </c>
      <c r="AW129" s="12" t="s">
        <v>35</v>
      </c>
      <c r="AX129" s="12" t="s">
        <v>71</v>
      </c>
      <c r="AY129" s="168" t="s">
        <v>161</v>
      </c>
    </row>
    <row r="130" spans="2:65" s="12" customFormat="1" x14ac:dyDescent="0.3">
      <c r="B130" s="164"/>
      <c r="D130" s="165" t="s">
        <v>170</v>
      </c>
      <c r="E130" s="166" t="s">
        <v>3</v>
      </c>
      <c r="F130" s="167" t="s">
        <v>1806</v>
      </c>
      <c r="H130" s="168" t="s">
        <v>3</v>
      </c>
      <c r="L130" s="164"/>
      <c r="M130" s="169"/>
      <c r="N130" s="170"/>
      <c r="O130" s="170"/>
      <c r="P130" s="170"/>
      <c r="Q130" s="170"/>
      <c r="R130" s="170"/>
      <c r="S130" s="170"/>
      <c r="T130" s="171"/>
      <c r="AT130" s="168" t="s">
        <v>170</v>
      </c>
      <c r="AU130" s="168" t="s">
        <v>79</v>
      </c>
      <c r="AV130" s="12" t="s">
        <v>20</v>
      </c>
      <c r="AW130" s="12" t="s">
        <v>35</v>
      </c>
      <c r="AX130" s="12" t="s">
        <v>71</v>
      </c>
      <c r="AY130" s="168" t="s">
        <v>161</v>
      </c>
    </row>
    <row r="131" spans="2:65" s="12" customFormat="1" x14ac:dyDescent="0.3">
      <c r="B131" s="164"/>
      <c r="D131" s="165" t="s">
        <v>170</v>
      </c>
      <c r="E131" s="166" t="s">
        <v>3</v>
      </c>
      <c r="F131" s="167" t="s">
        <v>1807</v>
      </c>
      <c r="H131" s="168" t="s">
        <v>3</v>
      </c>
      <c r="L131" s="164"/>
      <c r="M131" s="169"/>
      <c r="N131" s="170"/>
      <c r="O131" s="170"/>
      <c r="P131" s="170"/>
      <c r="Q131" s="170"/>
      <c r="R131" s="170"/>
      <c r="S131" s="170"/>
      <c r="T131" s="171"/>
      <c r="AT131" s="168" t="s">
        <v>170</v>
      </c>
      <c r="AU131" s="168" t="s">
        <v>79</v>
      </c>
      <c r="AV131" s="12" t="s">
        <v>20</v>
      </c>
      <c r="AW131" s="12" t="s">
        <v>35</v>
      </c>
      <c r="AX131" s="12" t="s">
        <v>71</v>
      </c>
      <c r="AY131" s="168" t="s">
        <v>161</v>
      </c>
    </row>
    <row r="132" spans="2:65" s="12" customFormat="1" x14ac:dyDescent="0.3">
      <c r="B132" s="164"/>
      <c r="D132" s="165" t="s">
        <v>170</v>
      </c>
      <c r="E132" s="166" t="s">
        <v>3</v>
      </c>
      <c r="F132" s="167" t="s">
        <v>1808</v>
      </c>
      <c r="H132" s="168" t="s">
        <v>3</v>
      </c>
      <c r="L132" s="164"/>
      <c r="M132" s="169"/>
      <c r="N132" s="170"/>
      <c r="O132" s="170"/>
      <c r="P132" s="170"/>
      <c r="Q132" s="170"/>
      <c r="R132" s="170"/>
      <c r="S132" s="170"/>
      <c r="T132" s="171"/>
      <c r="AT132" s="168" t="s">
        <v>170</v>
      </c>
      <c r="AU132" s="168" t="s">
        <v>79</v>
      </c>
      <c r="AV132" s="12" t="s">
        <v>20</v>
      </c>
      <c r="AW132" s="12" t="s">
        <v>35</v>
      </c>
      <c r="AX132" s="12" t="s">
        <v>71</v>
      </c>
      <c r="AY132" s="168" t="s">
        <v>161</v>
      </c>
    </row>
    <row r="133" spans="2:65" s="12" customFormat="1" x14ac:dyDescent="0.3">
      <c r="B133" s="164"/>
      <c r="D133" s="165" t="s">
        <v>170</v>
      </c>
      <c r="E133" s="166" t="s">
        <v>3</v>
      </c>
      <c r="F133" s="167" t="s">
        <v>1809</v>
      </c>
      <c r="H133" s="168" t="s">
        <v>3</v>
      </c>
      <c r="L133" s="164"/>
      <c r="M133" s="169"/>
      <c r="N133" s="170"/>
      <c r="O133" s="170"/>
      <c r="P133" s="170"/>
      <c r="Q133" s="170"/>
      <c r="R133" s="170"/>
      <c r="S133" s="170"/>
      <c r="T133" s="171"/>
      <c r="AT133" s="168" t="s">
        <v>170</v>
      </c>
      <c r="AU133" s="168" t="s">
        <v>79</v>
      </c>
      <c r="AV133" s="12" t="s">
        <v>20</v>
      </c>
      <c r="AW133" s="12" t="s">
        <v>35</v>
      </c>
      <c r="AX133" s="12" t="s">
        <v>71</v>
      </c>
      <c r="AY133" s="168" t="s">
        <v>161</v>
      </c>
    </row>
    <row r="134" spans="2:65" s="13" customFormat="1" x14ac:dyDescent="0.3">
      <c r="B134" s="172"/>
      <c r="D134" s="165" t="s">
        <v>170</v>
      </c>
      <c r="E134" s="180" t="s">
        <v>3</v>
      </c>
      <c r="F134" s="181" t="s">
        <v>20</v>
      </c>
      <c r="H134" s="182">
        <v>1</v>
      </c>
      <c r="L134" s="172"/>
      <c r="M134" s="177"/>
      <c r="N134" s="178"/>
      <c r="O134" s="178"/>
      <c r="P134" s="178"/>
      <c r="Q134" s="178"/>
      <c r="R134" s="178"/>
      <c r="S134" s="178"/>
      <c r="T134" s="179"/>
      <c r="AT134" s="180" t="s">
        <v>170</v>
      </c>
      <c r="AU134" s="180" t="s">
        <v>79</v>
      </c>
      <c r="AV134" s="13" t="s">
        <v>79</v>
      </c>
      <c r="AW134" s="13" t="s">
        <v>35</v>
      </c>
      <c r="AX134" s="13" t="s">
        <v>71</v>
      </c>
      <c r="AY134" s="180" t="s">
        <v>161</v>
      </c>
    </row>
    <row r="135" spans="2:65" s="11" customFormat="1" ht="29.85" customHeight="1" x14ac:dyDescent="0.3">
      <c r="B135" s="139"/>
      <c r="D135" s="149" t="s">
        <v>70</v>
      </c>
      <c r="E135" s="150" t="s">
        <v>1810</v>
      </c>
      <c r="F135" s="150" t="s">
        <v>1811</v>
      </c>
      <c r="J135" s="151">
        <f>BK135</f>
        <v>0</v>
      </c>
      <c r="L135" s="139"/>
      <c r="M135" s="143"/>
      <c r="N135" s="144"/>
      <c r="O135" s="144"/>
      <c r="P135" s="145">
        <f>SUM(P136:P140)</f>
        <v>0</v>
      </c>
      <c r="Q135" s="144"/>
      <c r="R135" s="145">
        <f>SUM(R136:R140)</f>
        <v>0</v>
      </c>
      <c r="S135" s="144"/>
      <c r="T135" s="146">
        <f>SUM(T136:T140)</f>
        <v>0</v>
      </c>
      <c r="AR135" s="140" t="s">
        <v>192</v>
      </c>
      <c r="AT135" s="147" t="s">
        <v>70</v>
      </c>
      <c r="AU135" s="147" t="s">
        <v>20</v>
      </c>
      <c r="AY135" s="140" t="s">
        <v>161</v>
      </c>
      <c r="BK135" s="148">
        <f>SUM(BK136:BK140)</f>
        <v>0</v>
      </c>
    </row>
    <row r="136" spans="2:65" s="1" customFormat="1" ht="22.5" customHeight="1" x14ac:dyDescent="0.3">
      <c r="B136" s="152"/>
      <c r="C136" s="153" t="s">
        <v>206</v>
      </c>
      <c r="D136" s="153" t="s">
        <v>163</v>
      </c>
      <c r="E136" s="154" t="s">
        <v>1812</v>
      </c>
      <c r="F136" s="155" t="s">
        <v>1813</v>
      </c>
      <c r="G136" s="156" t="s">
        <v>1246</v>
      </c>
      <c r="H136" s="157">
        <v>1</v>
      </c>
      <c r="I136" s="158"/>
      <c r="J136" s="158">
        <f>ROUND(I136*H136,2)</f>
        <v>0</v>
      </c>
      <c r="K136" s="155" t="s">
        <v>266</v>
      </c>
      <c r="L136" s="32"/>
      <c r="M136" s="159" t="s">
        <v>3</v>
      </c>
      <c r="N136" s="160" t="s">
        <v>42</v>
      </c>
      <c r="O136" s="161">
        <v>0</v>
      </c>
      <c r="P136" s="161">
        <f>O136*H136</f>
        <v>0</v>
      </c>
      <c r="Q136" s="161">
        <v>0</v>
      </c>
      <c r="R136" s="161">
        <f>Q136*H136</f>
        <v>0</v>
      </c>
      <c r="S136" s="161">
        <v>0</v>
      </c>
      <c r="T136" s="162">
        <f>S136*H136</f>
        <v>0</v>
      </c>
      <c r="AR136" s="18" t="s">
        <v>1654</v>
      </c>
      <c r="AT136" s="18" t="s">
        <v>163</v>
      </c>
      <c r="AU136" s="18" t="s">
        <v>79</v>
      </c>
      <c r="AY136" s="18" t="s">
        <v>161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8" t="s">
        <v>20</v>
      </c>
      <c r="BK136" s="163">
        <f>ROUND(I136*H136,2)</f>
        <v>0</v>
      </c>
      <c r="BL136" s="18" t="s">
        <v>1654</v>
      </c>
      <c r="BM136" s="18" t="s">
        <v>1814</v>
      </c>
    </row>
    <row r="137" spans="2:65" s="12" customFormat="1" x14ac:dyDescent="0.3">
      <c r="B137" s="164"/>
      <c r="D137" s="165" t="s">
        <v>170</v>
      </c>
      <c r="E137" s="166" t="s">
        <v>3</v>
      </c>
      <c r="F137" s="167" t="s">
        <v>1815</v>
      </c>
      <c r="H137" s="168" t="s">
        <v>3</v>
      </c>
      <c r="L137" s="164"/>
      <c r="M137" s="169"/>
      <c r="N137" s="170"/>
      <c r="O137" s="170"/>
      <c r="P137" s="170"/>
      <c r="Q137" s="170"/>
      <c r="R137" s="170"/>
      <c r="S137" s="170"/>
      <c r="T137" s="171"/>
      <c r="AT137" s="168" t="s">
        <v>170</v>
      </c>
      <c r="AU137" s="168" t="s">
        <v>79</v>
      </c>
      <c r="AV137" s="12" t="s">
        <v>20</v>
      </c>
      <c r="AW137" s="12" t="s">
        <v>35</v>
      </c>
      <c r="AX137" s="12" t="s">
        <v>71</v>
      </c>
      <c r="AY137" s="168" t="s">
        <v>161</v>
      </c>
    </row>
    <row r="138" spans="2:65" s="12" customFormat="1" x14ac:dyDescent="0.3">
      <c r="B138" s="164"/>
      <c r="D138" s="165" t="s">
        <v>170</v>
      </c>
      <c r="E138" s="166" t="s">
        <v>3</v>
      </c>
      <c r="F138" s="167" t="s">
        <v>1816</v>
      </c>
      <c r="H138" s="168" t="s">
        <v>3</v>
      </c>
      <c r="L138" s="164"/>
      <c r="M138" s="169"/>
      <c r="N138" s="170"/>
      <c r="O138" s="170"/>
      <c r="P138" s="170"/>
      <c r="Q138" s="170"/>
      <c r="R138" s="170"/>
      <c r="S138" s="170"/>
      <c r="T138" s="171"/>
      <c r="AT138" s="168" t="s">
        <v>170</v>
      </c>
      <c r="AU138" s="168" t="s">
        <v>79</v>
      </c>
      <c r="AV138" s="12" t="s">
        <v>20</v>
      </c>
      <c r="AW138" s="12" t="s">
        <v>35</v>
      </c>
      <c r="AX138" s="12" t="s">
        <v>71</v>
      </c>
      <c r="AY138" s="168" t="s">
        <v>161</v>
      </c>
    </row>
    <row r="139" spans="2:65" s="12" customFormat="1" x14ac:dyDescent="0.3">
      <c r="B139" s="164"/>
      <c r="D139" s="165" t="s">
        <v>170</v>
      </c>
      <c r="E139" s="166" t="s">
        <v>3</v>
      </c>
      <c r="F139" s="167" t="s">
        <v>1817</v>
      </c>
      <c r="H139" s="168" t="s">
        <v>3</v>
      </c>
      <c r="L139" s="164"/>
      <c r="M139" s="169"/>
      <c r="N139" s="170"/>
      <c r="O139" s="170"/>
      <c r="P139" s="170"/>
      <c r="Q139" s="170"/>
      <c r="R139" s="170"/>
      <c r="S139" s="170"/>
      <c r="T139" s="171"/>
      <c r="AT139" s="168" t="s">
        <v>170</v>
      </c>
      <c r="AU139" s="168" t="s">
        <v>79</v>
      </c>
      <c r="AV139" s="12" t="s">
        <v>20</v>
      </c>
      <c r="AW139" s="12" t="s">
        <v>35</v>
      </c>
      <c r="AX139" s="12" t="s">
        <v>71</v>
      </c>
      <c r="AY139" s="168" t="s">
        <v>161</v>
      </c>
    </row>
    <row r="140" spans="2:65" s="13" customFormat="1" x14ac:dyDescent="0.3">
      <c r="B140" s="172"/>
      <c r="D140" s="165" t="s">
        <v>170</v>
      </c>
      <c r="E140" s="180" t="s">
        <v>3</v>
      </c>
      <c r="F140" s="181" t="s">
        <v>20</v>
      </c>
      <c r="H140" s="182">
        <v>1</v>
      </c>
      <c r="L140" s="172"/>
      <c r="M140" s="177"/>
      <c r="N140" s="178"/>
      <c r="O140" s="178"/>
      <c r="P140" s="178"/>
      <c r="Q140" s="178"/>
      <c r="R140" s="178"/>
      <c r="S140" s="178"/>
      <c r="T140" s="179"/>
      <c r="AT140" s="180" t="s">
        <v>170</v>
      </c>
      <c r="AU140" s="180" t="s">
        <v>79</v>
      </c>
      <c r="AV140" s="13" t="s">
        <v>79</v>
      </c>
      <c r="AW140" s="13" t="s">
        <v>35</v>
      </c>
      <c r="AX140" s="13" t="s">
        <v>71</v>
      </c>
      <c r="AY140" s="180" t="s">
        <v>161</v>
      </c>
    </row>
    <row r="141" spans="2:65" s="11" customFormat="1" ht="29.85" customHeight="1" x14ac:dyDescent="0.3">
      <c r="B141" s="139"/>
      <c r="D141" s="149" t="s">
        <v>70</v>
      </c>
      <c r="E141" s="150" t="s">
        <v>1818</v>
      </c>
      <c r="F141" s="150" t="s">
        <v>1819</v>
      </c>
      <c r="J141" s="151">
        <f>BK141</f>
        <v>0</v>
      </c>
      <c r="L141" s="139"/>
      <c r="M141" s="143"/>
      <c r="N141" s="144"/>
      <c r="O141" s="144"/>
      <c r="P141" s="145">
        <f>SUM(P142:P155)</f>
        <v>0</v>
      </c>
      <c r="Q141" s="144"/>
      <c r="R141" s="145">
        <f>SUM(R142:R155)</f>
        <v>0</v>
      </c>
      <c r="S141" s="144"/>
      <c r="T141" s="146">
        <f>SUM(T142:T155)</f>
        <v>0</v>
      </c>
      <c r="AR141" s="140" t="s">
        <v>192</v>
      </c>
      <c r="AT141" s="147" t="s">
        <v>70</v>
      </c>
      <c r="AU141" s="147" t="s">
        <v>20</v>
      </c>
      <c r="AY141" s="140" t="s">
        <v>161</v>
      </c>
      <c r="BK141" s="148">
        <f>SUM(BK142:BK155)</f>
        <v>0</v>
      </c>
    </row>
    <row r="142" spans="2:65" s="1" customFormat="1" ht="22.5" customHeight="1" x14ac:dyDescent="0.3">
      <c r="B142" s="152"/>
      <c r="C142" s="153" t="s">
        <v>212</v>
      </c>
      <c r="D142" s="153" t="s">
        <v>163</v>
      </c>
      <c r="E142" s="154" t="s">
        <v>1820</v>
      </c>
      <c r="F142" s="155" t="s">
        <v>1821</v>
      </c>
      <c r="G142" s="156" t="s">
        <v>1246</v>
      </c>
      <c r="H142" s="157">
        <v>1</v>
      </c>
      <c r="I142" s="158"/>
      <c r="J142" s="158">
        <f>ROUND(I142*H142,2)</f>
        <v>0</v>
      </c>
      <c r="K142" s="155" t="s">
        <v>266</v>
      </c>
      <c r="L142" s="32"/>
      <c r="M142" s="159" t="s">
        <v>3</v>
      </c>
      <c r="N142" s="160" t="s">
        <v>42</v>
      </c>
      <c r="O142" s="161">
        <v>0</v>
      </c>
      <c r="P142" s="161">
        <f>O142*H142</f>
        <v>0</v>
      </c>
      <c r="Q142" s="161">
        <v>0</v>
      </c>
      <c r="R142" s="161">
        <f>Q142*H142</f>
        <v>0</v>
      </c>
      <c r="S142" s="161">
        <v>0</v>
      </c>
      <c r="T142" s="162">
        <f>S142*H142</f>
        <v>0</v>
      </c>
      <c r="AR142" s="18" t="s">
        <v>1654</v>
      </c>
      <c r="AT142" s="18" t="s">
        <v>163</v>
      </c>
      <c r="AU142" s="18" t="s">
        <v>79</v>
      </c>
      <c r="AY142" s="18" t="s">
        <v>161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8" t="s">
        <v>20</v>
      </c>
      <c r="BK142" s="163">
        <f>ROUND(I142*H142,2)</f>
        <v>0</v>
      </c>
      <c r="BL142" s="18" t="s">
        <v>1654</v>
      </c>
      <c r="BM142" s="18" t="s">
        <v>1822</v>
      </c>
    </row>
    <row r="143" spans="2:65" s="12" customFormat="1" x14ac:dyDescent="0.3">
      <c r="B143" s="164"/>
      <c r="D143" s="165" t="s">
        <v>170</v>
      </c>
      <c r="E143" s="166" t="s">
        <v>3</v>
      </c>
      <c r="F143" s="167" t="s">
        <v>1823</v>
      </c>
      <c r="H143" s="168" t="s">
        <v>3</v>
      </c>
      <c r="L143" s="164"/>
      <c r="M143" s="169"/>
      <c r="N143" s="170"/>
      <c r="O143" s="170"/>
      <c r="P143" s="170"/>
      <c r="Q143" s="170"/>
      <c r="R143" s="170"/>
      <c r="S143" s="170"/>
      <c r="T143" s="171"/>
      <c r="AT143" s="168" t="s">
        <v>170</v>
      </c>
      <c r="AU143" s="168" t="s">
        <v>79</v>
      </c>
      <c r="AV143" s="12" t="s">
        <v>20</v>
      </c>
      <c r="AW143" s="12" t="s">
        <v>35</v>
      </c>
      <c r="AX143" s="12" t="s">
        <v>71</v>
      </c>
      <c r="AY143" s="168" t="s">
        <v>161</v>
      </c>
    </row>
    <row r="144" spans="2:65" s="12" customFormat="1" x14ac:dyDescent="0.3">
      <c r="B144" s="164"/>
      <c r="D144" s="165" t="s">
        <v>170</v>
      </c>
      <c r="E144" s="166" t="s">
        <v>3</v>
      </c>
      <c r="F144" s="167" t="s">
        <v>1824</v>
      </c>
      <c r="H144" s="168" t="s">
        <v>3</v>
      </c>
      <c r="L144" s="164"/>
      <c r="M144" s="169"/>
      <c r="N144" s="170"/>
      <c r="O144" s="170"/>
      <c r="P144" s="170"/>
      <c r="Q144" s="170"/>
      <c r="R144" s="170"/>
      <c r="S144" s="170"/>
      <c r="T144" s="171"/>
      <c r="AT144" s="168" t="s">
        <v>170</v>
      </c>
      <c r="AU144" s="168" t="s">
        <v>79</v>
      </c>
      <c r="AV144" s="12" t="s">
        <v>20</v>
      </c>
      <c r="AW144" s="12" t="s">
        <v>35</v>
      </c>
      <c r="AX144" s="12" t="s">
        <v>71</v>
      </c>
      <c r="AY144" s="168" t="s">
        <v>161</v>
      </c>
    </row>
    <row r="145" spans="2:65" s="12" customFormat="1" x14ac:dyDescent="0.3">
      <c r="B145" s="164"/>
      <c r="D145" s="165" t="s">
        <v>170</v>
      </c>
      <c r="E145" s="166" t="s">
        <v>3</v>
      </c>
      <c r="F145" s="167" t="s">
        <v>1825</v>
      </c>
      <c r="H145" s="168" t="s">
        <v>3</v>
      </c>
      <c r="L145" s="164"/>
      <c r="M145" s="169"/>
      <c r="N145" s="170"/>
      <c r="O145" s="170"/>
      <c r="P145" s="170"/>
      <c r="Q145" s="170"/>
      <c r="R145" s="170"/>
      <c r="S145" s="170"/>
      <c r="T145" s="171"/>
      <c r="AT145" s="168" t="s">
        <v>170</v>
      </c>
      <c r="AU145" s="168" t="s">
        <v>79</v>
      </c>
      <c r="AV145" s="12" t="s">
        <v>20</v>
      </c>
      <c r="AW145" s="12" t="s">
        <v>35</v>
      </c>
      <c r="AX145" s="12" t="s">
        <v>71</v>
      </c>
      <c r="AY145" s="168" t="s">
        <v>161</v>
      </c>
    </row>
    <row r="146" spans="2:65" s="12" customFormat="1" x14ac:dyDescent="0.3">
      <c r="B146" s="164"/>
      <c r="D146" s="165" t="s">
        <v>170</v>
      </c>
      <c r="E146" s="166" t="s">
        <v>3</v>
      </c>
      <c r="F146" s="167" t="s">
        <v>1826</v>
      </c>
      <c r="H146" s="168" t="s">
        <v>3</v>
      </c>
      <c r="L146" s="164"/>
      <c r="M146" s="169"/>
      <c r="N146" s="170"/>
      <c r="O146" s="170"/>
      <c r="P146" s="170"/>
      <c r="Q146" s="170"/>
      <c r="R146" s="170"/>
      <c r="S146" s="170"/>
      <c r="T146" s="171"/>
      <c r="AT146" s="168" t="s">
        <v>170</v>
      </c>
      <c r="AU146" s="168" t="s">
        <v>79</v>
      </c>
      <c r="AV146" s="12" t="s">
        <v>20</v>
      </c>
      <c r="AW146" s="12" t="s">
        <v>35</v>
      </c>
      <c r="AX146" s="12" t="s">
        <v>71</v>
      </c>
      <c r="AY146" s="168" t="s">
        <v>161</v>
      </c>
    </row>
    <row r="147" spans="2:65" s="13" customFormat="1" x14ac:dyDescent="0.3">
      <c r="B147" s="172"/>
      <c r="D147" s="173" t="s">
        <v>170</v>
      </c>
      <c r="E147" s="174" t="s">
        <v>3</v>
      </c>
      <c r="F147" s="175" t="s">
        <v>20</v>
      </c>
      <c r="H147" s="176">
        <v>1</v>
      </c>
      <c r="L147" s="172"/>
      <c r="M147" s="177"/>
      <c r="N147" s="178"/>
      <c r="O147" s="178"/>
      <c r="P147" s="178"/>
      <c r="Q147" s="178"/>
      <c r="R147" s="178"/>
      <c r="S147" s="178"/>
      <c r="T147" s="179"/>
      <c r="AT147" s="180" t="s">
        <v>170</v>
      </c>
      <c r="AU147" s="180" t="s">
        <v>79</v>
      </c>
      <c r="AV147" s="13" t="s">
        <v>79</v>
      </c>
      <c r="AW147" s="13" t="s">
        <v>35</v>
      </c>
      <c r="AX147" s="13" t="s">
        <v>71</v>
      </c>
      <c r="AY147" s="180" t="s">
        <v>161</v>
      </c>
    </row>
    <row r="148" spans="2:65" s="1" customFormat="1" ht="22.5" customHeight="1" x14ac:dyDescent="0.3">
      <c r="B148" s="152"/>
      <c r="C148" s="153" t="s">
        <v>25</v>
      </c>
      <c r="D148" s="153" t="s">
        <v>163</v>
      </c>
      <c r="E148" s="154" t="s">
        <v>1827</v>
      </c>
      <c r="F148" s="155" t="s">
        <v>1828</v>
      </c>
      <c r="G148" s="156" t="s">
        <v>1246</v>
      </c>
      <c r="H148" s="157">
        <v>1</v>
      </c>
      <c r="I148" s="158"/>
      <c r="J148" s="158">
        <f>ROUND(I148*H148,2)</f>
        <v>0</v>
      </c>
      <c r="K148" s="155" t="s">
        <v>266</v>
      </c>
      <c r="L148" s="32"/>
      <c r="M148" s="159" t="s">
        <v>3</v>
      </c>
      <c r="N148" s="160" t="s">
        <v>42</v>
      </c>
      <c r="O148" s="161">
        <v>0</v>
      </c>
      <c r="P148" s="161">
        <f>O148*H148</f>
        <v>0</v>
      </c>
      <c r="Q148" s="161">
        <v>0</v>
      </c>
      <c r="R148" s="161">
        <f>Q148*H148</f>
        <v>0</v>
      </c>
      <c r="S148" s="161">
        <v>0</v>
      </c>
      <c r="T148" s="162">
        <f>S148*H148</f>
        <v>0</v>
      </c>
      <c r="AR148" s="18" t="s">
        <v>1654</v>
      </c>
      <c r="AT148" s="18" t="s">
        <v>163</v>
      </c>
      <c r="AU148" s="18" t="s">
        <v>79</v>
      </c>
      <c r="AY148" s="18" t="s">
        <v>161</v>
      </c>
      <c r="BE148" s="163">
        <f>IF(N148="základní",J148,0)</f>
        <v>0</v>
      </c>
      <c r="BF148" s="163">
        <f>IF(N148="snížená",J148,0)</f>
        <v>0</v>
      </c>
      <c r="BG148" s="163">
        <f>IF(N148="zákl. přenesená",J148,0)</f>
        <v>0</v>
      </c>
      <c r="BH148" s="163">
        <f>IF(N148="sníž. přenesená",J148,0)</f>
        <v>0</v>
      </c>
      <c r="BI148" s="163">
        <f>IF(N148="nulová",J148,0)</f>
        <v>0</v>
      </c>
      <c r="BJ148" s="18" t="s">
        <v>20</v>
      </c>
      <c r="BK148" s="163">
        <f>ROUND(I148*H148,2)</f>
        <v>0</v>
      </c>
      <c r="BL148" s="18" t="s">
        <v>1654</v>
      </c>
      <c r="BM148" s="18" t="s">
        <v>1829</v>
      </c>
    </row>
    <row r="149" spans="2:65" s="12" customFormat="1" x14ac:dyDescent="0.3">
      <c r="B149" s="164"/>
      <c r="D149" s="165" t="s">
        <v>170</v>
      </c>
      <c r="E149" s="166" t="s">
        <v>3</v>
      </c>
      <c r="F149" s="167" t="s">
        <v>1830</v>
      </c>
      <c r="H149" s="168" t="s">
        <v>3</v>
      </c>
      <c r="L149" s="164"/>
      <c r="M149" s="169"/>
      <c r="N149" s="170"/>
      <c r="O149" s="170"/>
      <c r="P149" s="170"/>
      <c r="Q149" s="170"/>
      <c r="R149" s="170"/>
      <c r="S149" s="170"/>
      <c r="T149" s="171"/>
      <c r="AT149" s="168" t="s">
        <v>170</v>
      </c>
      <c r="AU149" s="168" t="s">
        <v>79</v>
      </c>
      <c r="AV149" s="12" t="s">
        <v>20</v>
      </c>
      <c r="AW149" s="12" t="s">
        <v>35</v>
      </c>
      <c r="AX149" s="12" t="s">
        <v>71</v>
      </c>
      <c r="AY149" s="168" t="s">
        <v>161</v>
      </c>
    </row>
    <row r="150" spans="2:65" s="12" customFormat="1" x14ac:dyDescent="0.3">
      <c r="B150" s="164"/>
      <c r="D150" s="165" t="s">
        <v>170</v>
      </c>
      <c r="E150" s="166" t="s">
        <v>3</v>
      </c>
      <c r="F150" s="167" t="s">
        <v>1831</v>
      </c>
      <c r="H150" s="168" t="s">
        <v>3</v>
      </c>
      <c r="L150" s="164"/>
      <c r="M150" s="169"/>
      <c r="N150" s="170"/>
      <c r="O150" s="170"/>
      <c r="P150" s="170"/>
      <c r="Q150" s="170"/>
      <c r="R150" s="170"/>
      <c r="S150" s="170"/>
      <c r="T150" s="171"/>
      <c r="AT150" s="168" t="s">
        <v>170</v>
      </c>
      <c r="AU150" s="168" t="s">
        <v>79</v>
      </c>
      <c r="AV150" s="12" t="s">
        <v>20</v>
      </c>
      <c r="AW150" s="12" t="s">
        <v>35</v>
      </c>
      <c r="AX150" s="12" t="s">
        <v>71</v>
      </c>
      <c r="AY150" s="168" t="s">
        <v>161</v>
      </c>
    </row>
    <row r="151" spans="2:65" s="12" customFormat="1" x14ac:dyDescent="0.3">
      <c r="B151" s="164"/>
      <c r="D151" s="165" t="s">
        <v>170</v>
      </c>
      <c r="E151" s="166" t="s">
        <v>3</v>
      </c>
      <c r="F151" s="167" t="s">
        <v>1832</v>
      </c>
      <c r="H151" s="168" t="s">
        <v>3</v>
      </c>
      <c r="L151" s="164"/>
      <c r="M151" s="169"/>
      <c r="N151" s="170"/>
      <c r="O151" s="170"/>
      <c r="P151" s="170"/>
      <c r="Q151" s="170"/>
      <c r="R151" s="170"/>
      <c r="S151" s="170"/>
      <c r="T151" s="171"/>
      <c r="AT151" s="168" t="s">
        <v>170</v>
      </c>
      <c r="AU151" s="168" t="s">
        <v>79</v>
      </c>
      <c r="AV151" s="12" t="s">
        <v>20</v>
      </c>
      <c r="AW151" s="12" t="s">
        <v>35</v>
      </c>
      <c r="AX151" s="12" t="s">
        <v>71</v>
      </c>
      <c r="AY151" s="168" t="s">
        <v>161</v>
      </c>
    </row>
    <row r="152" spans="2:65" s="12" customFormat="1" x14ac:dyDescent="0.3">
      <c r="B152" s="164"/>
      <c r="D152" s="165" t="s">
        <v>170</v>
      </c>
      <c r="E152" s="166" t="s">
        <v>3</v>
      </c>
      <c r="F152" s="167" t="s">
        <v>1833</v>
      </c>
      <c r="H152" s="168" t="s">
        <v>3</v>
      </c>
      <c r="L152" s="164"/>
      <c r="M152" s="169"/>
      <c r="N152" s="170"/>
      <c r="O152" s="170"/>
      <c r="P152" s="170"/>
      <c r="Q152" s="170"/>
      <c r="R152" s="170"/>
      <c r="S152" s="170"/>
      <c r="T152" s="171"/>
      <c r="AT152" s="168" t="s">
        <v>170</v>
      </c>
      <c r="AU152" s="168" t="s">
        <v>79</v>
      </c>
      <c r="AV152" s="12" t="s">
        <v>20</v>
      </c>
      <c r="AW152" s="12" t="s">
        <v>35</v>
      </c>
      <c r="AX152" s="12" t="s">
        <v>71</v>
      </c>
      <c r="AY152" s="168" t="s">
        <v>161</v>
      </c>
    </row>
    <row r="153" spans="2:65" s="12" customFormat="1" x14ac:dyDescent="0.3">
      <c r="B153" s="164"/>
      <c r="D153" s="165" t="s">
        <v>170</v>
      </c>
      <c r="E153" s="166" t="s">
        <v>3</v>
      </c>
      <c r="F153" s="167" t="s">
        <v>1834</v>
      </c>
      <c r="H153" s="168" t="s">
        <v>3</v>
      </c>
      <c r="L153" s="164"/>
      <c r="M153" s="169"/>
      <c r="N153" s="170"/>
      <c r="O153" s="170"/>
      <c r="P153" s="170"/>
      <c r="Q153" s="170"/>
      <c r="R153" s="170"/>
      <c r="S153" s="170"/>
      <c r="T153" s="171"/>
      <c r="AT153" s="168" t="s">
        <v>170</v>
      </c>
      <c r="AU153" s="168" t="s">
        <v>79</v>
      </c>
      <c r="AV153" s="12" t="s">
        <v>20</v>
      </c>
      <c r="AW153" s="12" t="s">
        <v>35</v>
      </c>
      <c r="AX153" s="12" t="s">
        <v>71</v>
      </c>
      <c r="AY153" s="168" t="s">
        <v>161</v>
      </c>
    </row>
    <row r="154" spans="2:65" s="12" customFormat="1" x14ac:dyDescent="0.3">
      <c r="B154" s="164"/>
      <c r="D154" s="165" t="s">
        <v>170</v>
      </c>
      <c r="E154" s="166" t="s">
        <v>3</v>
      </c>
      <c r="F154" s="167" t="s">
        <v>1835</v>
      </c>
      <c r="H154" s="168" t="s">
        <v>3</v>
      </c>
      <c r="L154" s="164"/>
      <c r="M154" s="169"/>
      <c r="N154" s="170"/>
      <c r="O154" s="170"/>
      <c r="P154" s="170"/>
      <c r="Q154" s="170"/>
      <c r="R154" s="170"/>
      <c r="S154" s="170"/>
      <c r="T154" s="171"/>
      <c r="AT154" s="168" t="s">
        <v>170</v>
      </c>
      <c r="AU154" s="168" t="s">
        <v>79</v>
      </c>
      <c r="AV154" s="12" t="s">
        <v>20</v>
      </c>
      <c r="AW154" s="12" t="s">
        <v>35</v>
      </c>
      <c r="AX154" s="12" t="s">
        <v>71</v>
      </c>
      <c r="AY154" s="168" t="s">
        <v>161</v>
      </c>
    </row>
    <row r="155" spans="2:65" s="13" customFormat="1" x14ac:dyDescent="0.3">
      <c r="B155" s="172"/>
      <c r="D155" s="165" t="s">
        <v>170</v>
      </c>
      <c r="E155" s="180" t="s">
        <v>3</v>
      </c>
      <c r="F155" s="181" t="s">
        <v>20</v>
      </c>
      <c r="H155" s="182">
        <v>1</v>
      </c>
      <c r="L155" s="172"/>
      <c r="M155" s="195"/>
      <c r="N155" s="196"/>
      <c r="O155" s="196"/>
      <c r="P155" s="196"/>
      <c r="Q155" s="196"/>
      <c r="R155" s="196"/>
      <c r="S155" s="196"/>
      <c r="T155" s="197"/>
      <c r="AT155" s="180" t="s">
        <v>170</v>
      </c>
      <c r="AU155" s="180" t="s">
        <v>79</v>
      </c>
      <c r="AV155" s="13" t="s">
        <v>79</v>
      </c>
      <c r="AW155" s="13" t="s">
        <v>35</v>
      </c>
      <c r="AX155" s="13" t="s">
        <v>71</v>
      </c>
      <c r="AY155" s="180" t="s">
        <v>161</v>
      </c>
    </row>
    <row r="156" spans="2:65" s="1" customFormat="1" ht="6.95" customHeight="1" x14ac:dyDescent="0.3">
      <c r="B156" s="47"/>
      <c r="C156" s="48"/>
      <c r="D156" s="48"/>
      <c r="E156" s="48"/>
      <c r="F156" s="48"/>
      <c r="G156" s="48"/>
      <c r="H156" s="48"/>
      <c r="I156" s="48"/>
      <c r="J156" s="48"/>
      <c r="K156" s="48"/>
      <c r="L156" s="32"/>
    </row>
  </sheetData>
  <sheetProtection algorithmName="SHA-512" hashValue="SdDI+N8dzk5hh9/HcCafw6yGVvx/kxfVNKBtqLy/6/J+kEsmM29UintONkU/sZwl/thm0y9xTtth9tPKXqTR5Q==" saltValue="WJSJjJMIDvudCRjyXnPsxQ==" spinCount="100000" sheet="1" objects="1" scenarios="1"/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3"/>
  <sheetViews>
    <sheetView showGridLines="0" tabSelected="1" workbookViewId="0">
      <pane ySplit="1" topLeftCell="A65" activePane="bottomLeft" state="frozen"/>
      <selection pane="bottomLeft" activeCell="I79" sqref="I7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1848</v>
      </c>
      <c r="G1" s="344" t="s">
        <v>1849</v>
      </c>
      <c r="H1" s="344"/>
      <c r="I1" s="223"/>
      <c r="J1" s="221" t="s">
        <v>1850</v>
      </c>
      <c r="K1" s="224" t="s">
        <v>106</v>
      </c>
      <c r="L1" s="221" t="s">
        <v>1851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08" t="s">
        <v>6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105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1"/>
      <c r="AT3" s="18" t="s">
        <v>79</v>
      </c>
    </row>
    <row r="4" spans="1:70" ht="36.950000000000003" customHeight="1" x14ac:dyDescent="0.3">
      <c r="B4" s="22"/>
      <c r="C4" s="23"/>
      <c r="D4" s="24" t="s">
        <v>107</v>
      </c>
      <c r="E4" s="23"/>
      <c r="F4" s="23"/>
      <c r="G4" s="23"/>
      <c r="H4" s="23"/>
      <c r="I4" s="23"/>
      <c r="J4" s="23"/>
      <c r="K4" s="25"/>
      <c r="M4" s="26" t="s">
        <v>11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5"/>
    </row>
    <row r="6" spans="1:70" ht="15" x14ac:dyDescent="0.3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25"/>
    </row>
    <row r="7" spans="1:70" ht="22.5" customHeight="1" x14ac:dyDescent="0.3">
      <c r="B7" s="22"/>
      <c r="C7" s="23"/>
      <c r="D7" s="23"/>
      <c r="E7" s="345" t="str">
        <f>'Rekapitulace stavby'!K6</f>
        <v>SOUP Jílové - dílna kuchyň</v>
      </c>
      <c r="F7" s="338"/>
      <c r="G7" s="338"/>
      <c r="H7" s="338"/>
      <c r="I7" s="23"/>
      <c r="J7" s="23"/>
      <c r="K7" s="25"/>
    </row>
    <row r="8" spans="1:70" s="1" customFormat="1" ht="15" x14ac:dyDescent="0.3">
      <c r="B8" s="32"/>
      <c r="C8" s="33"/>
      <c r="D8" s="30" t="s">
        <v>108</v>
      </c>
      <c r="E8" s="33"/>
      <c r="F8" s="33"/>
      <c r="G8" s="33"/>
      <c r="H8" s="33"/>
      <c r="I8" s="33"/>
      <c r="J8" s="33"/>
      <c r="K8" s="36"/>
    </row>
    <row r="9" spans="1:70" s="1" customFormat="1" ht="36.950000000000003" customHeight="1" x14ac:dyDescent="0.3">
      <c r="B9" s="32"/>
      <c r="C9" s="33"/>
      <c r="D9" s="33"/>
      <c r="E9" s="346" t="s">
        <v>1836</v>
      </c>
      <c r="F9" s="325"/>
      <c r="G9" s="325"/>
      <c r="H9" s="325"/>
      <c r="I9" s="33"/>
      <c r="J9" s="33"/>
      <c r="K9" s="36"/>
    </row>
    <row r="10" spans="1:70" s="1" customFormat="1" x14ac:dyDescent="0.3">
      <c r="B10" s="32"/>
      <c r="C10" s="33"/>
      <c r="D10" s="33"/>
      <c r="E10" s="33"/>
      <c r="F10" s="33"/>
      <c r="G10" s="33"/>
      <c r="H10" s="33"/>
      <c r="I10" s="33"/>
      <c r="J10" s="33"/>
      <c r="K10" s="36"/>
    </row>
    <row r="11" spans="1:70" s="1" customFormat="1" ht="14.45" customHeight="1" x14ac:dyDescent="0.3">
      <c r="B11" s="32"/>
      <c r="C11" s="33"/>
      <c r="D11" s="30" t="s">
        <v>18</v>
      </c>
      <c r="E11" s="33"/>
      <c r="F11" s="28" t="s">
        <v>3</v>
      </c>
      <c r="G11" s="33"/>
      <c r="H11" s="33"/>
      <c r="I11" s="30" t="s">
        <v>19</v>
      </c>
      <c r="J11" s="28" t="s">
        <v>3</v>
      </c>
      <c r="K11" s="36"/>
    </row>
    <row r="12" spans="1:70" s="1" customFormat="1" ht="14.45" customHeight="1" x14ac:dyDescent="0.3">
      <c r="B12" s="32"/>
      <c r="C12" s="33"/>
      <c r="D12" s="30" t="s">
        <v>21</v>
      </c>
      <c r="E12" s="33"/>
      <c r="F12" s="28" t="s">
        <v>22</v>
      </c>
      <c r="G12" s="33"/>
      <c r="H12" s="33"/>
      <c r="I12" s="30" t="s">
        <v>23</v>
      </c>
      <c r="J12" s="97" t="str">
        <f>'Rekapitulace stavby'!AN8</f>
        <v>5. 9. 2016</v>
      </c>
      <c r="K12" s="36"/>
    </row>
    <row r="13" spans="1:70" s="1" customFormat="1" ht="10.9" customHeight="1" x14ac:dyDescent="0.3">
      <c r="B13" s="32"/>
      <c r="C13" s="33"/>
      <c r="D13" s="33"/>
      <c r="E13" s="33"/>
      <c r="F13" s="33"/>
      <c r="G13" s="33"/>
      <c r="H13" s="33"/>
      <c r="I13" s="33"/>
      <c r="J13" s="33"/>
      <c r="K13" s="36"/>
    </row>
    <row r="14" spans="1:70" s="1" customFormat="1" ht="14.45" customHeight="1" x14ac:dyDescent="0.3">
      <c r="B14" s="32"/>
      <c r="C14" s="33"/>
      <c r="D14" s="30" t="s">
        <v>27</v>
      </c>
      <c r="E14" s="33"/>
      <c r="F14" s="33"/>
      <c r="G14" s="33"/>
      <c r="H14" s="33"/>
      <c r="I14" s="30" t="s">
        <v>28</v>
      </c>
      <c r="J14" s="28" t="s">
        <v>3</v>
      </c>
      <c r="K14" s="36"/>
    </row>
    <row r="15" spans="1:70" s="1" customFormat="1" ht="18" customHeight="1" x14ac:dyDescent="0.3">
      <c r="B15" s="32"/>
      <c r="C15" s="33"/>
      <c r="D15" s="33"/>
      <c r="E15" s="28" t="s">
        <v>29</v>
      </c>
      <c r="F15" s="33"/>
      <c r="G15" s="33"/>
      <c r="H15" s="33"/>
      <c r="I15" s="30" t="s">
        <v>30</v>
      </c>
      <c r="J15" s="28" t="s">
        <v>3</v>
      </c>
      <c r="K15" s="36"/>
    </row>
    <row r="16" spans="1:70" s="1" customFormat="1" ht="6.95" customHeight="1" x14ac:dyDescent="0.3">
      <c r="B16" s="32"/>
      <c r="C16" s="33"/>
      <c r="D16" s="33"/>
      <c r="E16" s="33"/>
      <c r="F16" s="33"/>
      <c r="G16" s="33"/>
      <c r="H16" s="33"/>
      <c r="I16" s="33"/>
      <c r="J16" s="33"/>
      <c r="K16" s="36"/>
    </row>
    <row r="17" spans="2:11" s="1" customFormat="1" ht="14.45" customHeight="1" x14ac:dyDescent="0.3">
      <c r="B17" s="32"/>
      <c r="C17" s="33"/>
      <c r="D17" s="30" t="s">
        <v>31</v>
      </c>
      <c r="E17" s="33"/>
      <c r="F17" s="33"/>
      <c r="G17" s="33"/>
      <c r="H17" s="33"/>
      <c r="I17" s="30" t="s">
        <v>28</v>
      </c>
      <c r="J17" s="28" t="str">
        <f>IF('Rekapitulace stavby'!AN13="Vyplň údaj","",IF('Rekapitulace stavby'!AN13="","",'Rekapitulace stavby'!AN13))</f>
        <v/>
      </c>
      <c r="K17" s="36"/>
    </row>
    <row r="18" spans="2:11" s="1" customFormat="1" ht="18" customHeight="1" x14ac:dyDescent="0.3">
      <c r="B18" s="32"/>
      <c r="C18" s="33"/>
      <c r="D18" s="33"/>
      <c r="E18" s="28" t="str">
        <f>IF('Rekapitulace stavby'!E14="Vyplň údaj","",IF('Rekapitulace stavby'!E14="","",'Rekapitulace stavby'!E14))</f>
        <v xml:space="preserve"> </v>
      </c>
      <c r="F18" s="33"/>
      <c r="G18" s="33"/>
      <c r="H18" s="33"/>
      <c r="I18" s="30" t="s">
        <v>30</v>
      </c>
      <c r="J18" s="28" t="str">
        <f>IF('Rekapitulace stavby'!AN14="Vyplň údaj","",IF('Rekapitulace stavby'!AN14="","",'Rekapitulace stavby'!AN14))</f>
        <v/>
      </c>
      <c r="K18" s="36"/>
    </row>
    <row r="19" spans="2:11" s="1" customFormat="1" ht="6.95" customHeight="1" x14ac:dyDescent="0.3">
      <c r="B19" s="32"/>
      <c r="C19" s="33"/>
      <c r="D19" s="33"/>
      <c r="E19" s="33"/>
      <c r="F19" s="33"/>
      <c r="G19" s="33"/>
      <c r="H19" s="33"/>
      <c r="I19" s="33"/>
      <c r="J19" s="33"/>
      <c r="K19" s="36"/>
    </row>
    <row r="20" spans="2:11" s="1" customFormat="1" ht="14.45" customHeight="1" x14ac:dyDescent="0.3">
      <c r="B20" s="32"/>
      <c r="C20" s="33"/>
      <c r="D20" s="30" t="s">
        <v>33</v>
      </c>
      <c r="E20" s="33"/>
      <c r="F20" s="33"/>
      <c r="G20" s="33"/>
      <c r="H20" s="33"/>
      <c r="I20" s="30" t="s">
        <v>28</v>
      </c>
      <c r="J20" s="28" t="s">
        <v>3</v>
      </c>
      <c r="K20" s="36"/>
    </row>
    <row r="21" spans="2:11" s="1" customFormat="1" ht="18" customHeight="1" x14ac:dyDescent="0.3">
      <c r="B21" s="32"/>
      <c r="C21" s="33"/>
      <c r="D21" s="33"/>
      <c r="E21" s="28" t="s">
        <v>34</v>
      </c>
      <c r="F21" s="33"/>
      <c r="G21" s="33"/>
      <c r="H21" s="33"/>
      <c r="I21" s="30" t="s">
        <v>30</v>
      </c>
      <c r="J21" s="28" t="s">
        <v>3</v>
      </c>
      <c r="K21" s="36"/>
    </row>
    <row r="22" spans="2:11" s="1" customFormat="1" ht="6.95" customHeight="1" x14ac:dyDescent="0.3">
      <c r="B22" s="32"/>
      <c r="C22" s="33"/>
      <c r="D22" s="33"/>
      <c r="E22" s="33"/>
      <c r="F22" s="33"/>
      <c r="G22" s="33"/>
      <c r="H22" s="33"/>
      <c r="I22" s="33"/>
      <c r="J22" s="33"/>
      <c r="K22" s="36"/>
    </row>
    <row r="23" spans="2:11" s="1" customFormat="1" ht="14.45" customHeight="1" x14ac:dyDescent="0.3">
      <c r="B23" s="32"/>
      <c r="C23" s="33"/>
      <c r="D23" s="30" t="s">
        <v>36</v>
      </c>
      <c r="E23" s="33"/>
      <c r="F23" s="33"/>
      <c r="G23" s="33"/>
      <c r="H23" s="33"/>
      <c r="I23" s="33"/>
      <c r="J23" s="33"/>
      <c r="K23" s="36"/>
    </row>
    <row r="24" spans="2:11" s="7" customFormat="1" ht="22.5" customHeight="1" x14ac:dyDescent="0.3">
      <c r="B24" s="98"/>
      <c r="C24" s="99"/>
      <c r="D24" s="99"/>
      <c r="E24" s="340" t="s">
        <v>3</v>
      </c>
      <c r="F24" s="348"/>
      <c r="G24" s="348"/>
      <c r="H24" s="348"/>
      <c r="I24" s="99"/>
      <c r="J24" s="99"/>
      <c r="K24" s="100"/>
    </row>
    <row r="25" spans="2:11" s="1" customFormat="1" ht="6.95" customHeight="1" x14ac:dyDescent="0.3">
      <c r="B25" s="32"/>
      <c r="C25" s="33"/>
      <c r="D25" s="33"/>
      <c r="E25" s="33"/>
      <c r="F25" s="33"/>
      <c r="G25" s="33"/>
      <c r="H25" s="33"/>
      <c r="I25" s="33"/>
      <c r="J25" s="33"/>
      <c r="K25" s="36"/>
    </row>
    <row r="26" spans="2:11" s="1" customFormat="1" ht="6.95" customHeight="1" x14ac:dyDescent="0.3">
      <c r="B26" s="32"/>
      <c r="C26" s="33"/>
      <c r="D26" s="59"/>
      <c r="E26" s="59"/>
      <c r="F26" s="59"/>
      <c r="G26" s="59"/>
      <c r="H26" s="59"/>
      <c r="I26" s="59"/>
      <c r="J26" s="59"/>
      <c r="K26" s="101"/>
    </row>
    <row r="27" spans="2:11" s="1" customFormat="1" ht="25.35" customHeight="1" x14ac:dyDescent="0.3">
      <c r="B27" s="32"/>
      <c r="C27" s="33"/>
      <c r="D27" s="102" t="s">
        <v>37</v>
      </c>
      <c r="E27" s="33"/>
      <c r="F27" s="33"/>
      <c r="G27" s="33"/>
      <c r="H27" s="33"/>
      <c r="I27" s="33"/>
      <c r="J27" s="103">
        <f>ROUND(J77,2)</f>
        <v>0</v>
      </c>
      <c r="K27" s="36"/>
    </row>
    <row r="28" spans="2:11" s="1" customFormat="1" ht="6.95" customHeight="1" x14ac:dyDescent="0.3">
      <c r="B28" s="32"/>
      <c r="C28" s="33"/>
      <c r="D28" s="59"/>
      <c r="E28" s="59"/>
      <c r="F28" s="59"/>
      <c r="G28" s="59"/>
      <c r="H28" s="59"/>
      <c r="I28" s="59"/>
      <c r="J28" s="59"/>
      <c r="K28" s="101"/>
    </row>
    <row r="29" spans="2:11" s="1" customFormat="1" ht="14.45" customHeight="1" x14ac:dyDescent="0.3">
      <c r="B29" s="32"/>
      <c r="C29" s="33"/>
      <c r="D29" s="33"/>
      <c r="E29" s="33"/>
      <c r="F29" s="37" t="s">
        <v>39</v>
      </c>
      <c r="G29" s="33"/>
      <c r="H29" s="33"/>
      <c r="I29" s="37" t="s">
        <v>38</v>
      </c>
      <c r="J29" s="37" t="s">
        <v>40</v>
      </c>
      <c r="K29" s="36"/>
    </row>
    <row r="30" spans="2:11" s="1" customFormat="1" ht="14.45" customHeight="1" x14ac:dyDescent="0.3">
      <c r="B30" s="32"/>
      <c r="C30" s="33"/>
      <c r="D30" s="40" t="s">
        <v>41</v>
      </c>
      <c r="E30" s="40" t="s">
        <v>42</v>
      </c>
      <c r="F30" s="104">
        <f>ROUND(SUM(BE77:BE82), 2)</f>
        <v>0</v>
      </c>
      <c r="G30" s="33"/>
      <c r="H30" s="33"/>
      <c r="I30" s="105">
        <v>0.21</v>
      </c>
      <c r="J30" s="104">
        <f>ROUND(ROUND((SUM(BE77:BE82)), 2)*I30, 2)</f>
        <v>0</v>
      </c>
      <c r="K30" s="36"/>
    </row>
    <row r="31" spans="2:11" s="1" customFormat="1" ht="14.45" customHeight="1" x14ac:dyDescent="0.3">
      <c r="B31" s="32"/>
      <c r="C31" s="33"/>
      <c r="D31" s="33"/>
      <c r="E31" s="40" t="s">
        <v>43</v>
      </c>
      <c r="F31" s="104">
        <f>ROUND(SUM(BF77:BF82), 2)</f>
        <v>0</v>
      </c>
      <c r="G31" s="33"/>
      <c r="H31" s="33"/>
      <c r="I31" s="105">
        <v>0.15</v>
      </c>
      <c r="J31" s="104">
        <f>ROUND(ROUND((SUM(BF77:BF82)), 2)*I31, 2)</f>
        <v>0</v>
      </c>
      <c r="K31" s="36"/>
    </row>
    <row r="32" spans="2:11" s="1" customFormat="1" ht="14.45" hidden="1" customHeight="1" x14ac:dyDescent="0.3">
      <c r="B32" s="32"/>
      <c r="C32" s="33"/>
      <c r="D32" s="33"/>
      <c r="E32" s="40" t="s">
        <v>44</v>
      </c>
      <c r="F32" s="104">
        <f>ROUND(SUM(BG77:BG82), 2)</f>
        <v>0</v>
      </c>
      <c r="G32" s="33"/>
      <c r="H32" s="33"/>
      <c r="I32" s="105">
        <v>0.21</v>
      </c>
      <c r="J32" s="104">
        <v>0</v>
      </c>
      <c r="K32" s="36"/>
    </row>
    <row r="33" spans="2:11" s="1" customFormat="1" ht="14.45" hidden="1" customHeight="1" x14ac:dyDescent="0.3">
      <c r="B33" s="32"/>
      <c r="C33" s="33"/>
      <c r="D33" s="33"/>
      <c r="E33" s="40" t="s">
        <v>45</v>
      </c>
      <c r="F33" s="104">
        <f>ROUND(SUM(BH77:BH82), 2)</f>
        <v>0</v>
      </c>
      <c r="G33" s="33"/>
      <c r="H33" s="33"/>
      <c r="I33" s="105">
        <v>0.15</v>
      </c>
      <c r="J33" s="104">
        <v>0</v>
      </c>
      <c r="K33" s="36"/>
    </row>
    <row r="34" spans="2:11" s="1" customFormat="1" ht="14.45" hidden="1" customHeight="1" x14ac:dyDescent="0.3">
      <c r="B34" s="32"/>
      <c r="C34" s="33"/>
      <c r="D34" s="33"/>
      <c r="E34" s="40" t="s">
        <v>46</v>
      </c>
      <c r="F34" s="104">
        <f>ROUND(SUM(BI77:BI82), 2)</f>
        <v>0</v>
      </c>
      <c r="G34" s="33"/>
      <c r="H34" s="33"/>
      <c r="I34" s="105">
        <v>0</v>
      </c>
      <c r="J34" s="104">
        <v>0</v>
      </c>
      <c r="K34" s="36"/>
    </row>
    <row r="35" spans="2:11" s="1" customFormat="1" ht="6.95" customHeight="1" x14ac:dyDescent="0.3">
      <c r="B35" s="32"/>
      <c r="C35" s="33"/>
      <c r="D35" s="33"/>
      <c r="E35" s="33"/>
      <c r="F35" s="33"/>
      <c r="G35" s="33"/>
      <c r="H35" s="33"/>
      <c r="I35" s="33"/>
      <c r="J35" s="33"/>
      <c r="K35" s="36"/>
    </row>
    <row r="36" spans="2:11" s="1" customFormat="1" ht="25.35" customHeight="1" x14ac:dyDescent="0.3">
      <c r="B36" s="32"/>
      <c r="C36" s="106"/>
      <c r="D36" s="107" t="s">
        <v>47</v>
      </c>
      <c r="E36" s="63"/>
      <c r="F36" s="63"/>
      <c r="G36" s="108" t="s">
        <v>48</v>
      </c>
      <c r="H36" s="109" t="s">
        <v>49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7"/>
      <c r="C37" s="48"/>
      <c r="D37" s="48"/>
      <c r="E37" s="48"/>
      <c r="F37" s="48"/>
      <c r="G37" s="48"/>
      <c r="H37" s="48"/>
      <c r="I37" s="48"/>
      <c r="J37" s="48"/>
      <c r="K37" s="49"/>
    </row>
    <row r="41" spans="2:11" s="1" customFormat="1" ht="6.95" customHeight="1" x14ac:dyDescent="0.3">
      <c r="B41" s="50"/>
      <c r="C41" s="51"/>
      <c r="D41" s="51"/>
      <c r="E41" s="51"/>
      <c r="F41" s="51"/>
      <c r="G41" s="51"/>
      <c r="H41" s="51"/>
      <c r="I41" s="51"/>
      <c r="J41" s="51"/>
      <c r="K41" s="112"/>
    </row>
    <row r="42" spans="2:11" s="1" customFormat="1" ht="36.950000000000003" customHeight="1" x14ac:dyDescent="0.3">
      <c r="B42" s="32"/>
      <c r="C42" s="24" t="s">
        <v>112</v>
      </c>
      <c r="D42" s="33"/>
      <c r="E42" s="33"/>
      <c r="F42" s="33"/>
      <c r="G42" s="33"/>
      <c r="H42" s="33"/>
      <c r="I42" s="33"/>
      <c r="J42" s="33"/>
      <c r="K42" s="36"/>
    </row>
    <row r="43" spans="2:11" s="1" customFormat="1" ht="6.95" customHeight="1" x14ac:dyDescent="0.3">
      <c r="B43" s="32"/>
      <c r="C43" s="33"/>
      <c r="D43" s="33"/>
      <c r="E43" s="33"/>
      <c r="F43" s="33"/>
      <c r="G43" s="33"/>
      <c r="H43" s="33"/>
      <c r="I43" s="33"/>
      <c r="J43" s="33"/>
      <c r="K43" s="36"/>
    </row>
    <row r="44" spans="2:11" s="1" customFormat="1" ht="14.45" customHeight="1" x14ac:dyDescent="0.3">
      <c r="B44" s="32"/>
      <c r="C44" s="30" t="s">
        <v>15</v>
      </c>
      <c r="D44" s="33"/>
      <c r="E44" s="33"/>
      <c r="F44" s="33"/>
      <c r="G44" s="33"/>
      <c r="H44" s="33"/>
      <c r="I44" s="33"/>
      <c r="J44" s="33"/>
      <c r="K44" s="36"/>
    </row>
    <row r="45" spans="2:11" s="1" customFormat="1" ht="22.5" customHeight="1" x14ac:dyDescent="0.3">
      <c r="B45" s="32"/>
      <c r="C45" s="33"/>
      <c r="D45" s="33"/>
      <c r="E45" s="345" t="str">
        <f>E7</f>
        <v>SOUP Jílové - dílna kuchyň</v>
      </c>
      <c r="F45" s="325"/>
      <c r="G45" s="325"/>
      <c r="H45" s="325"/>
      <c r="I45" s="33"/>
      <c r="J45" s="33"/>
      <c r="K45" s="36"/>
    </row>
    <row r="46" spans="2:11" s="1" customFormat="1" ht="14.45" customHeight="1" x14ac:dyDescent="0.3">
      <c r="B46" s="32"/>
      <c r="C46" s="30" t="s">
        <v>108</v>
      </c>
      <c r="D46" s="33"/>
      <c r="E46" s="33"/>
      <c r="F46" s="33"/>
      <c r="G46" s="33"/>
      <c r="H46" s="33"/>
      <c r="I46" s="33"/>
      <c r="J46" s="33"/>
      <c r="K46" s="36"/>
    </row>
    <row r="47" spans="2:11" s="1" customFormat="1" ht="23.25" customHeight="1" x14ac:dyDescent="0.3">
      <c r="B47" s="32"/>
      <c r="C47" s="33"/>
      <c r="D47" s="33"/>
      <c r="E47" s="346" t="str">
        <f>E9</f>
        <v>VA - Vedlejší aktivity</v>
      </c>
      <c r="F47" s="325"/>
      <c r="G47" s="325"/>
      <c r="H47" s="325"/>
      <c r="I47" s="33"/>
      <c r="J47" s="33"/>
      <c r="K47" s="36"/>
    </row>
    <row r="48" spans="2:11" s="1" customFormat="1" ht="6.95" customHeight="1" x14ac:dyDescent="0.3">
      <c r="B48" s="32"/>
      <c r="C48" s="33"/>
      <c r="D48" s="33"/>
      <c r="E48" s="33"/>
      <c r="F48" s="33"/>
      <c r="G48" s="33"/>
      <c r="H48" s="33"/>
      <c r="I48" s="33"/>
      <c r="J48" s="33"/>
      <c r="K48" s="36"/>
    </row>
    <row r="49" spans="2:47" s="1" customFormat="1" ht="18" customHeight="1" x14ac:dyDescent="0.3">
      <c r="B49" s="32"/>
      <c r="C49" s="30" t="s">
        <v>21</v>
      </c>
      <c r="D49" s="33"/>
      <c r="E49" s="33"/>
      <c r="F49" s="28" t="str">
        <f>F12</f>
        <v>Jílové u Prahy</v>
      </c>
      <c r="G49" s="33"/>
      <c r="H49" s="33"/>
      <c r="I49" s="30" t="s">
        <v>23</v>
      </c>
      <c r="J49" s="97" t="str">
        <f>IF(J12="","",J12)</f>
        <v>5. 9. 2016</v>
      </c>
      <c r="K49" s="36"/>
    </row>
    <row r="50" spans="2:47" s="1" customFormat="1" ht="6.95" customHeight="1" x14ac:dyDescent="0.3">
      <c r="B50" s="32"/>
      <c r="C50" s="33"/>
      <c r="D50" s="33"/>
      <c r="E50" s="33"/>
      <c r="F50" s="33"/>
      <c r="G50" s="33"/>
      <c r="H50" s="33"/>
      <c r="I50" s="33"/>
      <c r="J50" s="33"/>
      <c r="K50" s="36"/>
    </row>
    <row r="51" spans="2:47" s="1" customFormat="1" ht="15" x14ac:dyDescent="0.3">
      <c r="B51" s="32"/>
      <c r="C51" s="30" t="s">
        <v>27</v>
      </c>
      <c r="D51" s="33"/>
      <c r="E51" s="33"/>
      <c r="F51" s="28" t="str">
        <f>E15</f>
        <v>SOUp, Šenflukova 220, Jílove u Prahy</v>
      </c>
      <c r="G51" s="33"/>
      <c r="H51" s="33"/>
      <c r="I51" s="30" t="s">
        <v>33</v>
      </c>
      <c r="J51" s="28" t="str">
        <f>E21</f>
        <v>Ing. Jan Suk, EREKTA</v>
      </c>
      <c r="K51" s="36"/>
    </row>
    <row r="52" spans="2:47" s="1" customFormat="1" ht="14.45" customHeight="1" x14ac:dyDescent="0.3">
      <c r="B52" s="32"/>
      <c r="C52" s="30" t="s">
        <v>31</v>
      </c>
      <c r="D52" s="33"/>
      <c r="E52" s="33"/>
      <c r="F52" s="28" t="str">
        <f>IF(E18="","",E18)</f>
        <v xml:space="preserve"> </v>
      </c>
      <c r="G52" s="33"/>
      <c r="H52" s="33"/>
      <c r="I52" s="33"/>
      <c r="J52" s="33"/>
      <c r="K52" s="36"/>
    </row>
    <row r="53" spans="2:47" s="1" customFormat="1" ht="10.35" customHeight="1" x14ac:dyDescent="0.3">
      <c r="B53" s="32"/>
      <c r="C53" s="33"/>
      <c r="D53" s="33"/>
      <c r="E53" s="33"/>
      <c r="F53" s="33"/>
      <c r="G53" s="33"/>
      <c r="H53" s="33"/>
      <c r="I53" s="33"/>
      <c r="J53" s="33"/>
      <c r="K53" s="36"/>
    </row>
    <row r="54" spans="2:47" s="1" customFormat="1" ht="29.25" customHeight="1" x14ac:dyDescent="0.3">
      <c r="B54" s="32"/>
      <c r="C54" s="113" t="s">
        <v>113</v>
      </c>
      <c r="D54" s="106"/>
      <c r="E54" s="106"/>
      <c r="F54" s="106"/>
      <c r="G54" s="106"/>
      <c r="H54" s="106"/>
      <c r="I54" s="106"/>
      <c r="J54" s="114" t="s">
        <v>114</v>
      </c>
      <c r="K54" s="115"/>
    </row>
    <row r="55" spans="2:47" s="1" customFormat="1" ht="10.35" customHeight="1" x14ac:dyDescent="0.3">
      <c r="B55" s="32"/>
      <c r="C55" s="33"/>
      <c r="D55" s="33"/>
      <c r="E55" s="33"/>
      <c r="F55" s="33"/>
      <c r="G55" s="33"/>
      <c r="H55" s="33"/>
      <c r="I55" s="33"/>
      <c r="J55" s="33"/>
      <c r="K55" s="36"/>
    </row>
    <row r="56" spans="2:47" s="1" customFormat="1" ht="29.25" customHeight="1" x14ac:dyDescent="0.3">
      <c r="B56" s="32"/>
      <c r="C56" s="116" t="s">
        <v>115</v>
      </c>
      <c r="D56" s="33"/>
      <c r="E56" s="33"/>
      <c r="F56" s="33"/>
      <c r="G56" s="33"/>
      <c r="H56" s="33"/>
      <c r="I56" s="33"/>
      <c r="J56" s="103">
        <f>J77</f>
        <v>0</v>
      </c>
      <c r="K56" s="36"/>
      <c r="AU56" s="18" t="s">
        <v>116</v>
      </c>
    </row>
    <row r="57" spans="2:47" s="8" customFormat="1" ht="24.95" customHeight="1" x14ac:dyDescent="0.3">
      <c r="B57" s="117"/>
      <c r="C57" s="118"/>
      <c r="D57" s="119" t="s">
        <v>1837</v>
      </c>
      <c r="E57" s="120"/>
      <c r="F57" s="120"/>
      <c r="G57" s="120"/>
      <c r="H57" s="120"/>
      <c r="I57" s="120"/>
      <c r="J57" s="121">
        <f>J78</f>
        <v>0</v>
      </c>
      <c r="K57" s="122"/>
    </row>
    <row r="58" spans="2:47" s="1" customFormat="1" ht="21.75" customHeight="1" x14ac:dyDescent="0.3">
      <c r="B58" s="32"/>
      <c r="C58" s="33"/>
      <c r="D58" s="33"/>
      <c r="E58" s="33"/>
      <c r="F58" s="33"/>
      <c r="G58" s="33"/>
      <c r="H58" s="33"/>
      <c r="I58" s="33"/>
      <c r="J58" s="33"/>
      <c r="K58" s="36"/>
    </row>
    <row r="59" spans="2:47" s="1" customFormat="1" ht="6.95" customHeight="1" x14ac:dyDescent="0.3">
      <c r="B59" s="47"/>
      <c r="C59" s="48"/>
      <c r="D59" s="48"/>
      <c r="E59" s="48"/>
      <c r="F59" s="48"/>
      <c r="G59" s="48"/>
      <c r="H59" s="48"/>
      <c r="I59" s="48"/>
      <c r="J59" s="48"/>
      <c r="K59" s="49"/>
    </row>
    <row r="63" spans="2:47" s="1" customFormat="1" ht="6.95" customHeight="1" x14ac:dyDescent="0.3"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32"/>
    </row>
    <row r="64" spans="2:47" s="1" customFormat="1" ht="36.950000000000003" customHeight="1" x14ac:dyDescent="0.3">
      <c r="B64" s="32"/>
      <c r="C64" s="52" t="s">
        <v>145</v>
      </c>
      <c r="L64" s="32"/>
    </row>
    <row r="65" spans="2:65" s="1" customFormat="1" ht="6.95" customHeight="1" x14ac:dyDescent="0.3">
      <c r="B65" s="32"/>
      <c r="L65" s="32"/>
    </row>
    <row r="66" spans="2:65" s="1" customFormat="1" ht="14.45" customHeight="1" x14ac:dyDescent="0.3">
      <c r="B66" s="32"/>
      <c r="C66" s="54" t="s">
        <v>15</v>
      </c>
      <c r="L66" s="32"/>
    </row>
    <row r="67" spans="2:65" s="1" customFormat="1" ht="22.5" customHeight="1" x14ac:dyDescent="0.3">
      <c r="B67" s="32"/>
      <c r="E67" s="347" t="str">
        <f>E7</f>
        <v>SOUP Jílové - dílna kuchyň</v>
      </c>
      <c r="F67" s="318"/>
      <c r="G67" s="318"/>
      <c r="H67" s="318"/>
      <c r="L67" s="32"/>
    </row>
    <row r="68" spans="2:65" s="1" customFormat="1" ht="14.45" customHeight="1" x14ac:dyDescent="0.3">
      <c r="B68" s="32"/>
      <c r="C68" s="54" t="s">
        <v>108</v>
      </c>
      <c r="L68" s="32"/>
    </row>
    <row r="69" spans="2:65" s="1" customFormat="1" ht="23.25" customHeight="1" x14ac:dyDescent="0.3">
      <c r="B69" s="32"/>
      <c r="E69" s="315" t="str">
        <f>E9</f>
        <v>VA - Vedlejší aktivity</v>
      </c>
      <c r="F69" s="318"/>
      <c r="G69" s="318"/>
      <c r="H69" s="318"/>
      <c r="L69" s="32"/>
    </row>
    <row r="70" spans="2:65" s="1" customFormat="1" ht="6.95" customHeight="1" x14ac:dyDescent="0.3">
      <c r="B70" s="32"/>
      <c r="L70" s="32"/>
    </row>
    <row r="71" spans="2:65" s="1" customFormat="1" ht="18" customHeight="1" x14ac:dyDescent="0.3">
      <c r="B71" s="32"/>
      <c r="C71" s="54" t="s">
        <v>21</v>
      </c>
      <c r="F71" s="129" t="str">
        <f>F12</f>
        <v>Jílové u Prahy</v>
      </c>
      <c r="I71" s="54" t="s">
        <v>23</v>
      </c>
      <c r="J71" s="58" t="str">
        <f>IF(J12="","",J12)</f>
        <v>5. 9. 2016</v>
      </c>
      <c r="L71" s="32"/>
    </row>
    <row r="72" spans="2:65" s="1" customFormat="1" ht="6.95" customHeight="1" x14ac:dyDescent="0.3">
      <c r="B72" s="32"/>
      <c r="L72" s="32"/>
    </row>
    <row r="73" spans="2:65" s="1" customFormat="1" ht="15" x14ac:dyDescent="0.3">
      <c r="B73" s="32"/>
      <c r="C73" s="54" t="s">
        <v>27</v>
      </c>
      <c r="F73" s="129" t="str">
        <f>E15</f>
        <v>SOUp, Šenflukova 220, Jílove u Prahy</v>
      </c>
      <c r="I73" s="54" t="s">
        <v>33</v>
      </c>
      <c r="J73" s="129" t="str">
        <f>E21</f>
        <v>Ing. Jan Suk, EREKTA</v>
      </c>
      <c r="L73" s="32"/>
    </row>
    <row r="74" spans="2:65" s="1" customFormat="1" ht="14.45" customHeight="1" x14ac:dyDescent="0.3">
      <c r="B74" s="32"/>
      <c r="C74" s="54" t="s">
        <v>31</v>
      </c>
      <c r="F74" s="129" t="str">
        <f>IF(E18="","",E18)</f>
        <v xml:space="preserve"> </v>
      </c>
      <c r="L74" s="32"/>
    </row>
    <row r="75" spans="2:65" s="1" customFormat="1" ht="10.35" customHeight="1" x14ac:dyDescent="0.3">
      <c r="B75" s="32"/>
      <c r="L75" s="32"/>
    </row>
    <row r="76" spans="2:65" s="10" customFormat="1" ht="29.25" customHeight="1" x14ac:dyDescent="0.3">
      <c r="B76" s="130"/>
      <c r="C76" s="131" t="s">
        <v>146</v>
      </c>
      <c r="D76" s="132" t="s">
        <v>56</v>
      </c>
      <c r="E76" s="132" t="s">
        <v>52</v>
      </c>
      <c r="F76" s="132" t="s">
        <v>147</v>
      </c>
      <c r="G76" s="132" t="s">
        <v>148</v>
      </c>
      <c r="H76" s="132" t="s">
        <v>149</v>
      </c>
      <c r="I76" s="133" t="s">
        <v>150</v>
      </c>
      <c r="J76" s="132" t="s">
        <v>114</v>
      </c>
      <c r="K76" s="134" t="s">
        <v>151</v>
      </c>
      <c r="L76" s="130"/>
      <c r="M76" s="65" t="s">
        <v>152</v>
      </c>
      <c r="N76" s="66" t="s">
        <v>41</v>
      </c>
      <c r="O76" s="66" t="s">
        <v>153</v>
      </c>
      <c r="P76" s="66" t="s">
        <v>154</v>
      </c>
      <c r="Q76" s="66" t="s">
        <v>155</v>
      </c>
      <c r="R76" s="66" t="s">
        <v>156</v>
      </c>
      <c r="S76" s="66" t="s">
        <v>157</v>
      </c>
      <c r="T76" s="67" t="s">
        <v>158</v>
      </c>
    </row>
    <row r="77" spans="2:65" s="1" customFormat="1" ht="29.25" customHeight="1" x14ac:dyDescent="0.35">
      <c r="B77" s="32"/>
      <c r="C77" s="69" t="s">
        <v>115</v>
      </c>
      <c r="J77" s="135">
        <f>BK77</f>
        <v>0</v>
      </c>
      <c r="L77" s="32"/>
      <c r="M77" s="68"/>
      <c r="N77" s="59"/>
      <c r="O77" s="59"/>
      <c r="P77" s="136">
        <f>P78</f>
        <v>0</v>
      </c>
      <c r="Q77" s="59"/>
      <c r="R77" s="136">
        <f>R78</f>
        <v>0</v>
      </c>
      <c r="S77" s="59"/>
      <c r="T77" s="137">
        <f>T78</f>
        <v>0</v>
      </c>
      <c r="AT77" s="18" t="s">
        <v>70</v>
      </c>
      <c r="AU77" s="18" t="s">
        <v>116</v>
      </c>
      <c r="BK77" s="138">
        <f>BK78</f>
        <v>0</v>
      </c>
    </row>
    <row r="78" spans="2:65" s="11" customFormat="1" ht="37.35" customHeight="1" x14ac:dyDescent="0.35">
      <c r="B78" s="139"/>
      <c r="D78" s="149" t="s">
        <v>70</v>
      </c>
      <c r="E78" s="212" t="s">
        <v>1838</v>
      </c>
      <c r="F78" s="212" t="s">
        <v>1839</v>
      </c>
      <c r="J78" s="213">
        <f>BK78</f>
        <v>0</v>
      </c>
      <c r="L78" s="139"/>
      <c r="M78" s="143"/>
      <c r="N78" s="144"/>
      <c r="O78" s="144"/>
      <c r="P78" s="145">
        <f>SUM(P79:P82)</f>
        <v>0</v>
      </c>
      <c r="Q78" s="144"/>
      <c r="R78" s="145">
        <f>SUM(R79:R82)</f>
        <v>0</v>
      </c>
      <c r="S78" s="144"/>
      <c r="T78" s="146">
        <f>SUM(T79:T82)</f>
        <v>0</v>
      </c>
      <c r="AR78" s="140" t="s">
        <v>192</v>
      </c>
      <c r="AT78" s="147" t="s">
        <v>70</v>
      </c>
      <c r="AU78" s="147" t="s">
        <v>71</v>
      </c>
      <c r="AY78" s="140" t="s">
        <v>161</v>
      </c>
      <c r="BK78" s="148">
        <f>SUM(BK79:BK82)</f>
        <v>0</v>
      </c>
    </row>
    <row r="79" spans="2:65" s="1" customFormat="1" ht="22.5" customHeight="1" x14ac:dyDescent="0.3">
      <c r="B79" s="152"/>
      <c r="C79" s="153" t="s">
        <v>20</v>
      </c>
      <c r="D79" s="153" t="s">
        <v>163</v>
      </c>
      <c r="E79" s="154" t="s">
        <v>1840</v>
      </c>
      <c r="F79" s="155" t="s">
        <v>1841</v>
      </c>
      <c r="G79" s="156" t="s">
        <v>1246</v>
      </c>
      <c r="H79" s="157">
        <v>1</v>
      </c>
      <c r="I79" s="158"/>
      <c r="J79" s="158">
        <f>ROUND(I79*H79,2)</f>
        <v>0</v>
      </c>
      <c r="K79" s="155" t="s">
        <v>266</v>
      </c>
      <c r="L79" s="32"/>
      <c r="M79" s="159" t="s">
        <v>3</v>
      </c>
      <c r="N79" s="160" t="s">
        <v>42</v>
      </c>
      <c r="O79" s="161">
        <v>0</v>
      </c>
      <c r="P79" s="161">
        <f>O79*H79</f>
        <v>0</v>
      </c>
      <c r="Q79" s="161">
        <v>0</v>
      </c>
      <c r="R79" s="161">
        <f>Q79*H79</f>
        <v>0</v>
      </c>
      <c r="S79" s="161">
        <v>0</v>
      </c>
      <c r="T79" s="162">
        <f>S79*H79</f>
        <v>0</v>
      </c>
      <c r="AR79" s="18" t="s">
        <v>1654</v>
      </c>
      <c r="AT79" s="18" t="s">
        <v>163</v>
      </c>
      <c r="AU79" s="18" t="s">
        <v>20</v>
      </c>
      <c r="AY79" s="18" t="s">
        <v>161</v>
      </c>
      <c r="BE79" s="163">
        <f>IF(N79="základní",J79,0)</f>
        <v>0</v>
      </c>
      <c r="BF79" s="163">
        <f>IF(N79="snížená",J79,0)</f>
        <v>0</v>
      </c>
      <c r="BG79" s="163">
        <f>IF(N79="zákl. přenesená",J79,0)</f>
        <v>0</v>
      </c>
      <c r="BH79" s="163">
        <f>IF(N79="sníž. přenesená",J79,0)</f>
        <v>0</v>
      </c>
      <c r="BI79" s="163">
        <f>IF(N79="nulová",J79,0)</f>
        <v>0</v>
      </c>
      <c r="BJ79" s="18" t="s">
        <v>20</v>
      </c>
      <c r="BK79" s="163">
        <f>ROUND(I79*H79,2)</f>
        <v>0</v>
      </c>
      <c r="BL79" s="18" t="s">
        <v>1654</v>
      </c>
      <c r="BM79" s="18" t="s">
        <v>1842</v>
      </c>
    </row>
    <row r="80" spans="2:65" s="12" customFormat="1" x14ac:dyDescent="0.3">
      <c r="B80" s="164"/>
      <c r="D80" s="165" t="s">
        <v>170</v>
      </c>
      <c r="E80" s="166" t="s">
        <v>3</v>
      </c>
      <c r="F80" s="167" t="s">
        <v>1843</v>
      </c>
      <c r="H80" s="168" t="s">
        <v>3</v>
      </c>
      <c r="L80" s="164"/>
      <c r="M80" s="169"/>
      <c r="N80" s="170"/>
      <c r="O80" s="170"/>
      <c r="P80" s="170"/>
      <c r="Q80" s="170"/>
      <c r="R80" s="170"/>
      <c r="S80" s="170"/>
      <c r="T80" s="171"/>
      <c r="AT80" s="168" t="s">
        <v>170</v>
      </c>
      <c r="AU80" s="168" t="s">
        <v>20</v>
      </c>
      <c r="AV80" s="12" t="s">
        <v>20</v>
      </c>
      <c r="AW80" s="12" t="s">
        <v>35</v>
      </c>
      <c r="AX80" s="12" t="s">
        <v>71</v>
      </c>
      <c r="AY80" s="168" t="s">
        <v>161</v>
      </c>
    </row>
    <row r="81" spans="2:51" s="12" customFormat="1" x14ac:dyDescent="0.3">
      <c r="B81" s="164"/>
      <c r="D81" s="165" t="s">
        <v>170</v>
      </c>
      <c r="E81" s="166" t="s">
        <v>3</v>
      </c>
      <c r="F81" s="167" t="s">
        <v>1844</v>
      </c>
      <c r="H81" s="168" t="s">
        <v>3</v>
      </c>
      <c r="L81" s="164"/>
      <c r="M81" s="169"/>
      <c r="N81" s="170"/>
      <c r="O81" s="170"/>
      <c r="P81" s="170"/>
      <c r="Q81" s="170"/>
      <c r="R81" s="170"/>
      <c r="S81" s="170"/>
      <c r="T81" s="171"/>
      <c r="AT81" s="168" t="s">
        <v>170</v>
      </c>
      <c r="AU81" s="168" t="s">
        <v>20</v>
      </c>
      <c r="AV81" s="12" t="s">
        <v>20</v>
      </c>
      <c r="AW81" s="12" t="s">
        <v>35</v>
      </c>
      <c r="AX81" s="12" t="s">
        <v>71</v>
      </c>
      <c r="AY81" s="168" t="s">
        <v>161</v>
      </c>
    </row>
    <row r="82" spans="2:51" s="13" customFormat="1" x14ac:dyDescent="0.3">
      <c r="B82" s="172"/>
      <c r="D82" s="165" t="s">
        <v>170</v>
      </c>
      <c r="E82" s="180" t="s">
        <v>3</v>
      </c>
      <c r="F82" s="181" t="s">
        <v>20</v>
      </c>
      <c r="H82" s="182">
        <v>1</v>
      </c>
      <c r="L82" s="172"/>
      <c r="M82" s="195"/>
      <c r="N82" s="196"/>
      <c r="O82" s="196"/>
      <c r="P82" s="196"/>
      <c r="Q82" s="196"/>
      <c r="R82" s="196"/>
      <c r="S82" s="196"/>
      <c r="T82" s="197"/>
      <c r="AT82" s="180" t="s">
        <v>170</v>
      </c>
      <c r="AU82" s="180" t="s">
        <v>20</v>
      </c>
      <c r="AV82" s="13" t="s">
        <v>79</v>
      </c>
      <c r="AW82" s="13" t="s">
        <v>35</v>
      </c>
      <c r="AX82" s="13" t="s">
        <v>71</v>
      </c>
      <c r="AY82" s="180" t="s">
        <v>161</v>
      </c>
    </row>
    <row r="83" spans="2:51" s="1" customFormat="1" ht="6.95" customHeight="1" x14ac:dyDescent="0.3">
      <c r="B83" s="47"/>
      <c r="C83" s="48"/>
      <c r="D83" s="48"/>
      <c r="E83" s="48"/>
      <c r="F83" s="48"/>
      <c r="G83" s="48"/>
      <c r="H83" s="48"/>
      <c r="I83" s="48"/>
      <c r="J83" s="48"/>
      <c r="K83" s="48"/>
      <c r="L83" s="32"/>
    </row>
  </sheetData>
  <sheetProtection algorithmName="SHA-512" hashValue="gaEvs7UsZ0MP2gpaakxHFfUJHDacXzQjeQ8VT0O48LyFI0rja1e5r/TUrH/pKzgvucqAKhP7CZKgYHeysXdf4g==" saltValue="LH2I1sL8Fo0vJvDGlsrioA==" spinCount="100000" sheet="1" objects="1" scenarios="1"/>
  <autoFilter ref="C76:K76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226" customWidth="1"/>
    <col min="2" max="2" width="1.6640625" style="226" customWidth="1"/>
    <col min="3" max="4" width="5" style="226" customWidth="1"/>
    <col min="5" max="5" width="11.6640625" style="226" customWidth="1"/>
    <col min="6" max="6" width="9.1640625" style="226" customWidth="1"/>
    <col min="7" max="7" width="5" style="226" customWidth="1"/>
    <col min="8" max="8" width="77.83203125" style="226" customWidth="1"/>
    <col min="9" max="10" width="20" style="226" customWidth="1"/>
    <col min="11" max="11" width="1.6640625" style="226" customWidth="1"/>
    <col min="12" max="256" width="9.33203125" style="226"/>
    <col min="257" max="257" width="8.33203125" style="226" customWidth="1"/>
    <col min="258" max="258" width="1.6640625" style="226" customWidth="1"/>
    <col min="259" max="260" width="5" style="226" customWidth="1"/>
    <col min="261" max="261" width="11.6640625" style="226" customWidth="1"/>
    <col min="262" max="262" width="9.1640625" style="226" customWidth="1"/>
    <col min="263" max="263" width="5" style="226" customWidth="1"/>
    <col min="264" max="264" width="77.83203125" style="226" customWidth="1"/>
    <col min="265" max="266" width="20" style="226" customWidth="1"/>
    <col min="267" max="267" width="1.6640625" style="226" customWidth="1"/>
    <col min="268" max="512" width="9.33203125" style="226"/>
    <col min="513" max="513" width="8.33203125" style="226" customWidth="1"/>
    <col min="514" max="514" width="1.6640625" style="226" customWidth="1"/>
    <col min="515" max="516" width="5" style="226" customWidth="1"/>
    <col min="517" max="517" width="11.6640625" style="226" customWidth="1"/>
    <col min="518" max="518" width="9.1640625" style="226" customWidth="1"/>
    <col min="519" max="519" width="5" style="226" customWidth="1"/>
    <col min="520" max="520" width="77.83203125" style="226" customWidth="1"/>
    <col min="521" max="522" width="20" style="226" customWidth="1"/>
    <col min="523" max="523" width="1.6640625" style="226" customWidth="1"/>
    <col min="524" max="768" width="9.33203125" style="226"/>
    <col min="769" max="769" width="8.33203125" style="226" customWidth="1"/>
    <col min="770" max="770" width="1.6640625" style="226" customWidth="1"/>
    <col min="771" max="772" width="5" style="226" customWidth="1"/>
    <col min="773" max="773" width="11.6640625" style="226" customWidth="1"/>
    <col min="774" max="774" width="9.1640625" style="226" customWidth="1"/>
    <col min="775" max="775" width="5" style="226" customWidth="1"/>
    <col min="776" max="776" width="77.83203125" style="226" customWidth="1"/>
    <col min="777" max="778" width="20" style="226" customWidth="1"/>
    <col min="779" max="779" width="1.6640625" style="226" customWidth="1"/>
    <col min="780" max="1024" width="9.33203125" style="226"/>
    <col min="1025" max="1025" width="8.33203125" style="226" customWidth="1"/>
    <col min="1026" max="1026" width="1.6640625" style="226" customWidth="1"/>
    <col min="1027" max="1028" width="5" style="226" customWidth="1"/>
    <col min="1029" max="1029" width="11.6640625" style="226" customWidth="1"/>
    <col min="1030" max="1030" width="9.1640625" style="226" customWidth="1"/>
    <col min="1031" max="1031" width="5" style="226" customWidth="1"/>
    <col min="1032" max="1032" width="77.83203125" style="226" customWidth="1"/>
    <col min="1033" max="1034" width="20" style="226" customWidth="1"/>
    <col min="1035" max="1035" width="1.6640625" style="226" customWidth="1"/>
    <col min="1036" max="1280" width="9.33203125" style="226"/>
    <col min="1281" max="1281" width="8.33203125" style="226" customWidth="1"/>
    <col min="1282" max="1282" width="1.6640625" style="226" customWidth="1"/>
    <col min="1283" max="1284" width="5" style="226" customWidth="1"/>
    <col min="1285" max="1285" width="11.6640625" style="226" customWidth="1"/>
    <col min="1286" max="1286" width="9.1640625" style="226" customWidth="1"/>
    <col min="1287" max="1287" width="5" style="226" customWidth="1"/>
    <col min="1288" max="1288" width="77.83203125" style="226" customWidth="1"/>
    <col min="1289" max="1290" width="20" style="226" customWidth="1"/>
    <col min="1291" max="1291" width="1.6640625" style="226" customWidth="1"/>
    <col min="1292" max="1536" width="9.33203125" style="226"/>
    <col min="1537" max="1537" width="8.33203125" style="226" customWidth="1"/>
    <col min="1538" max="1538" width="1.6640625" style="226" customWidth="1"/>
    <col min="1539" max="1540" width="5" style="226" customWidth="1"/>
    <col min="1541" max="1541" width="11.6640625" style="226" customWidth="1"/>
    <col min="1542" max="1542" width="9.1640625" style="226" customWidth="1"/>
    <col min="1543" max="1543" width="5" style="226" customWidth="1"/>
    <col min="1544" max="1544" width="77.83203125" style="226" customWidth="1"/>
    <col min="1545" max="1546" width="20" style="226" customWidth="1"/>
    <col min="1547" max="1547" width="1.6640625" style="226" customWidth="1"/>
    <col min="1548" max="1792" width="9.33203125" style="226"/>
    <col min="1793" max="1793" width="8.33203125" style="226" customWidth="1"/>
    <col min="1794" max="1794" width="1.6640625" style="226" customWidth="1"/>
    <col min="1795" max="1796" width="5" style="226" customWidth="1"/>
    <col min="1797" max="1797" width="11.6640625" style="226" customWidth="1"/>
    <col min="1798" max="1798" width="9.1640625" style="226" customWidth="1"/>
    <col min="1799" max="1799" width="5" style="226" customWidth="1"/>
    <col min="1800" max="1800" width="77.83203125" style="226" customWidth="1"/>
    <col min="1801" max="1802" width="20" style="226" customWidth="1"/>
    <col min="1803" max="1803" width="1.6640625" style="226" customWidth="1"/>
    <col min="1804" max="2048" width="9.33203125" style="226"/>
    <col min="2049" max="2049" width="8.33203125" style="226" customWidth="1"/>
    <col min="2050" max="2050" width="1.6640625" style="226" customWidth="1"/>
    <col min="2051" max="2052" width="5" style="226" customWidth="1"/>
    <col min="2053" max="2053" width="11.6640625" style="226" customWidth="1"/>
    <col min="2054" max="2054" width="9.1640625" style="226" customWidth="1"/>
    <col min="2055" max="2055" width="5" style="226" customWidth="1"/>
    <col min="2056" max="2056" width="77.83203125" style="226" customWidth="1"/>
    <col min="2057" max="2058" width="20" style="226" customWidth="1"/>
    <col min="2059" max="2059" width="1.6640625" style="226" customWidth="1"/>
    <col min="2060" max="2304" width="9.33203125" style="226"/>
    <col min="2305" max="2305" width="8.33203125" style="226" customWidth="1"/>
    <col min="2306" max="2306" width="1.6640625" style="226" customWidth="1"/>
    <col min="2307" max="2308" width="5" style="226" customWidth="1"/>
    <col min="2309" max="2309" width="11.6640625" style="226" customWidth="1"/>
    <col min="2310" max="2310" width="9.1640625" style="226" customWidth="1"/>
    <col min="2311" max="2311" width="5" style="226" customWidth="1"/>
    <col min="2312" max="2312" width="77.83203125" style="226" customWidth="1"/>
    <col min="2313" max="2314" width="20" style="226" customWidth="1"/>
    <col min="2315" max="2315" width="1.6640625" style="226" customWidth="1"/>
    <col min="2316" max="2560" width="9.33203125" style="226"/>
    <col min="2561" max="2561" width="8.33203125" style="226" customWidth="1"/>
    <col min="2562" max="2562" width="1.6640625" style="226" customWidth="1"/>
    <col min="2563" max="2564" width="5" style="226" customWidth="1"/>
    <col min="2565" max="2565" width="11.6640625" style="226" customWidth="1"/>
    <col min="2566" max="2566" width="9.1640625" style="226" customWidth="1"/>
    <col min="2567" max="2567" width="5" style="226" customWidth="1"/>
    <col min="2568" max="2568" width="77.83203125" style="226" customWidth="1"/>
    <col min="2569" max="2570" width="20" style="226" customWidth="1"/>
    <col min="2571" max="2571" width="1.6640625" style="226" customWidth="1"/>
    <col min="2572" max="2816" width="9.33203125" style="226"/>
    <col min="2817" max="2817" width="8.33203125" style="226" customWidth="1"/>
    <col min="2818" max="2818" width="1.6640625" style="226" customWidth="1"/>
    <col min="2819" max="2820" width="5" style="226" customWidth="1"/>
    <col min="2821" max="2821" width="11.6640625" style="226" customWidth="1"/>
    <col min="2822" max="2822" width="9.1640625" style="226" customWidth="1"/>
    <col min="2823" max="2823" width="5" style="226" customWidth="1"/>
    <col min="2824" max="2824" width="77.83203125" style="226" customWidth="1"/>
    <col min="2825" max="2826" width="20" style="226" customWidth="1"/>
    <col min="2827" max="2827" width="1.6640625" style="226" customWidth="1"/>
    <col min="2828" max="3072" width="9.33203125" style="226"/>
    <col min="3073" max="3073" width="8.33203125" style="226" customWidth="1"/>
    <col min="3074" max="3074" width="1.6640625" style="226" customWidth="1"/>
    <col min="3075" max="3076" width="5" style="226" customWidth="1"/>
    <col min="3077" max="3077" width="11.6640625" style="226" customWidth="1"/>
    <col min="3078" max="3078" width="9.1640625" style="226" customWidth="1"/>
    <col min="3079" max="3079" width="5" style="226" customWidth="1"/>
    <col min="3080" max="3080" width="77.83203125" style="226" customWidth="1"/>
    <col min="3081" max="3082" width="20" style="226" customWidth="1"/>
    <col min="3083" max="3083" width="1.6640625" style="226" customWidth="1"/>
    <col min="3084" max="3328" width="9.33203125" style="226"/>
    <col min="3329" max="3329" width="8.33203125" style="226" customWidth="1"/>
    <col min="3330" max="3330" width="1.6640625" style="226" customWidth="1"/>
    <col min="3331" max="3332" width="5" style="226" customWidth="1"/>
    <col min="3333" max="3333" width="11.6640625" style="226" customWidth="1"/>
    <col min="3334" max="3334" width="9.1640625" style="226" customWidth="1"/>
    <col min="3335" max="3335" width="5" style="226" customWidth="1"/>
    <col min="3336" max="3336" width="77.83203125" style="226" customWidth="1"/>
    <col min="3337" max="3338" width="20" style="226" customWidth="1"/>
    <col min="3339" max="3339" width="1.6640625" style="226" customWidth="1"/>
    <col min="3340" max="3584" width="9.33203125" style="226"/>
    <col min="3585" max="3585" width="8.33203125" style="226" customWidth="1"/>
    <col min="3586" max="3586" width="1.6640625" style="226" customWidth="1"/>
    <col min="3587" max="3588" width="5" style="226" customWidth="1"/>
    <col min="3589" max="3589" width="11.6640625" style="226" customWidth="1"/>
    <col min="3590" max="3590" width="9.1640625" style="226" customWidth="1"/>
    <col min="3591" max="3591" width="5" style="226" customWidth="1"/>
    <col min="3592" max="3592" width="77.83203125" style="226" customWidth="1"/>
    <col min="3593" max="3594" width="20" style="226" customWidth="1"/>
    <col min="3595" max="3595" width="1.6640625" style="226" customWidth="1"/>
    <col min="3596" max="3840" width="9.33203125" style="226"/>
    <col min="3841" max="3841" width="8.33203125" style="226" customWidth="1"/>
    <col min="3842" max="3842" width="1.6640625" style="226" customWidth="1"/>
    <col min="3843" max="3844" width="5" style="226" customWidth="1"/>
    <col min="3845" max="3845" width="11.6640625" style="226" customWidth="1"/>
    <col min="3846" max="3846" width="9.1640625" style="226" customWidth="1"/>
    <col min="3847" max="3847" width="5" style="226" customWidth="1"/>
    <col min="3848" max="3848" width="77.83203125" style="226" customWidth="1"/>
    <col min="3849" max="3850" width="20" style="226" customWidth="1"/>
    <col min="3851" max="3851" width="1.6640625" style="226" customWidth="1"/>
    <col min="3852" max="4096" width="9.33203125" style="226"/>
    <col min="4097" max="4097" width="8.33203125" style="226" customWidth="1"/>
    <col min="4098" max="4098" width="1.6640625" style="226" customWidth="1"/>
    <col min="4099" max="4100" width="5" style="226" customWidth="1"/>
    <col min="4101" max="4101" width="11.6640625" style="226" customWidth="1"/>
    <col min="4102" max="4102" width="9.1640625" style="226" customWidth="1"/>
    <col min="4103" max="4103" width="5" style="226" customWidth="1"/>
    <col min="4104" max="4104" width="77.83203125" style="226" customWidth="1"/>
    <col min="4105" max="4106" width="20" style="226" customWidth="1"/>
    <col min="4107" max="4107" width="1.6640625" style="226" customWidth="1"/>
    <col min="4108" max="4352" width="9.33203125" style="226"/>
    <col min="4353" max="4353" width="8.33203125" style="226" customWidth="1"/>
    <col min="4354" max="4354" width="1.6640625" style="226" customWidth="1"/>
    <col min="4355" max="4356" width="5" style="226" customWidth="1"/>
    <col min="4357" max="4357" width="11.6640625" style="226" customWidth="1"/>
    <col min="4358" max="4358" width="9.1640625" style="226" customWidth="1"/>
    <col min="4359" max="4359" width="5" style="226" customWidth="1"/>
    <col min="4360" max="4360" width="77.83203125" style="226" customWidth="1"/>
    <col min="4361" max="4362" width="20" style="226" customWidth="1"/>
    <col min="4363" max="4363" width="1.6640625" style="226" customWidth="1"/>
    <col min="4364" max="4608" width="9.33203125" style="226"/>
    <col min="4609" max="4609" width="8.33203125" style="226" customWidth="1"/>
    <col min="4610" max="4610" width="1.6640625" style="226" customWidth="1"/>
    <col min="4611" max="4612" width="5" style="226" customWidth="1"/>
    <col min="4613" max="4613" width="11.6640625" style="226" customWidth="1"/>
    <col min="4614" max="4614" width="9.1640625" style="226" customWidth="1"/>
    <col min="4615" max="4615" width="5" style="226" customWidth="1"/>
    <col min="4616" max="4616" width="77.83203125" style="226" customWidth="1"/>
    <col min="4617" max="4618" width="20" style="226" customWidth="1"/>
    <col min="4619" max="4619" width="1.6640625" style="226" customWidth="1"/>
    <col min="4620" max="4864" width="9.33203125" style="226"/>
    <col min="4865" max="4865" width="8.33203125" style="226" customWidth="1"/>
    <col min="4866" max="4866" width="1.6640625" style="226" customWidth="1"/>
    <col min="4867" max="4868" width="5" style="226" customWidth="1"/>
    <col min="4869" max="4869" width="11.6640625" style="226" customWidth="1"/>
    <col min="4870" max="4870" width="9.1640625" style="226" customWidth="1"/>
    <col min="4871" max="4871" width="5" style="226" customWidth="1"/>
    <col min="4872" max="4872" width="77.83203125" style="226" customWidth="1"/>
    <col min="4873" max="4874" width="20" style="226" customWidth="1"/>
    <col min="4875" max="4875" width="1.6640625" style="226" customWidth="1"/>
    <col min="4876" max="5120" width="9.33203125" style="226"/>
    <col min="5121" max="5121" width="8.33203125" style="226" customWidth="1"/>
    <col min="5122" max="5122" width="1.6640625" style="226" customWidth="1"/>
    <col min="5123" max="5124" width="5" style="226" customWidth="1"/>
    <col min="5125" max="5125" width="11.6640625" style="226" customWidth="1"/>
    <col min="5126" max="5126" width="9.1640625" style="226" customWidth="1"/>
    <col min="5127" max="5127" width="5" style="226" customWidth="1"/>
    <col min="5128" max="5128" width="77.83203125" style="226" customWidth="1"/>
    <col min="5129" max="5130" width="20" style="226" customWidth="1"/>
    <col min="5131" max="5131" width="1.6640625" style="226" customWidth="1"/>
    <col min="5132" max="5376" width="9.33203125" style="226"/>
    <col min="5377" max="5377" width="8.33203125" style="226" customWidth="1"/>
    <col min="5378" max="5378" width="1.6640625" style="226" customWidth="1"/>
    <col min="5379" max="5380" width="5" style="226" customWidth="1"/>
    <col min="5381" max="5381" width="11.6640625" style="226" customWidth="1"/>
    <col min="5382" max="5382" width="9.1640625" style="226" customWidth="1"/>
    <col min="5383" max="5383" width="5" style="226" customWidth="1"/>
    <col min="5384" max="5384" width="77.83203125" style="226" customWidth="1"/>
    <col min="5385" max="5386" width="20" style="226" customWidth="1"/>
    <col min="5387" max="5387" width="1.6640625" style="226" customWidth="1"/>
    <col min="5388" max="5632" width="9.33203125" style="226"/>
    <col min="5633" max="5633" width="8.33203125" style="226" customWidth="1"/>
    <col min="5634" max="5634" width="1.6640625" style="226" customWidth="1"/>
    <col min="5635" max="5636" width="5" style="226" customWidth="1"/>
    <col min="5637" max="5637" width="11.6640625" style="226" customWidth="1"/>
    <col min="5638" max="5638" width="9.1640625" style="226" customWidth="1"/>
    <col min="5639" max="5639" width="5" style="226" customWidth="1"/>
    <col min="5640" max="5640" width="77.83203125" style="226" customWidth="1"/>
    <col min="5641" max="5642" width="20" style="226" customWidth="1"/>
    <col min="5643" max="5643" width="1.6640625" style="226" customWidth="1"/>
    <col min="5644" max="5888" width="9.33203125" style="226"/>
    <col min="5889" max="5889" width="8.33203125" style="226" customWidth="1"/>
    <col min="5890" max="5890" width="1.6640625" style="226" customWidth="1"/>
    <col min="5891" max="5892" width="5" style="226" customWidth="1"/>
    <col min="5893" max="5893" width="11.6640625" style="226" customWidth="1"/>
    <col min="5894" max="5894" width="9.1640625" style="226" customWidth="1"/>
    <col min="5895" max="5895" width="5" style="226" customWidth="1"/>
    <col min="5896" max="5896" width="77.83203125" style="226" customWidth="1"/>
    <col min="5897" max="5898" width="20" style="226" customWidth="1"/>
    <col min="5899" max="5899" width="1.6640625" style="226" customWidth="1"/>
    <col min="5900" max="6144" width="9.33203125" style="226"/>
    <col min="6145" max="6145" width="8.33203125" style="226" customWidth="1"/>
    <col min="6146" max="6146" width="1.6640625" style="226" customWidth="1"/>
    <col min="6147" max="6148" width="5" style="226" customWidth="1"/>
    <col min="6149" max="6149" width="11.6640625" style="226" customWidth="1"/>
    <col min="6150" max="6150" width="9.1640625" style="226" customWidth="1"/>
    <col min="6151" max="6151" width="5" style="226" customWidth="1"/>
    <col min="6152" max="6152" width="77.83203125" style="226" customWidth="1"/>
    <col min="6153" max="6154" width="20" style="226" customWidth="1"/>
    <col min="6155" max="6155" width="1.6640625" style="226" customWidth="1"/>
    <col min="6156" max="6400" width="9.33203125" style="226"/>
    <col min="6401" max="6401" width="8.33203125" style="226" customWidth="1"/>
    <col min="6402" max="6402" width="1.6640625" style="226" customWidth="1"/>
    <col min="6403" max="6404" width="5" style="226" customWidth="1"/>
    <col min="6405" max="6405" width="11.6640625" style="226" customWidth="1"/>
    <col min="6406" max="6406" width="9.1640625" style="226" customWidth="1"/>
    <col min="6407" max="6407" width="5" style="226" customWidth="1"/>
    <col min="6408" max="6408" width="77.83203125" style="226" customWidth="1"/>
    <col min="6409" max="6410" width="20" style="226" customWidth="1"/>
    <col min="6411" max="6411" width="1.6640625" style="226" customWidth="1"/>
    <col min="6412" max="6656" width="9.33203125" style="226"/>
    <col min="6657" max="6657" width="8.33203125" style="226" customWidth="1"/>
    <col min="6658" max="6658" width="1.6640625" style="226" customWidth="1"/>
    <col min="6659" max="6660" width="5" style="226" customWidth="1"/>
    <col min="6661" max="6661" width="11.6640625" style="226" customWidth="1"/>
    <col min="6662" max="6662" width="9.1640625" style="226" customWidth="1"/>
    <col min="6663" max="6663" width="5" style="226" customWidth="1"/>
    <col min="6664" max="6664" width="77.83203125" style="226" customWidth="1"/>
    <col min="6665" max="6666" width="20" style="226" customWidth="1"/>
    <col min="6667" max="6667" width="1.6640625" style="226" customWidth="1"/>
    <col min="6668" max="6912" width="9.33203125" style="226"/>
    <col min="6913" max="6913" width="8.33203125" style="226" customWidth="1"/>
    <col min="6914" max="6914" width="1.6640625" style="226" customWidth="1"/>
    <col min="6915" max="6916" width="5" style="226" customWidth="1"/>
    <col min="6917" max="6917" width="11.6640625" style="226" customWidth="1"/>
    <col min="6918" max="6918" width="9.1640625" style="226" customWidth="1"/>
    <col min="6919" max="6919" width="5" style="226" customWidth="1"/>
    <col min="6920" max="6920" width="77.83203125" style="226" customWidth="1"/>
    <col min="6921" max="6922" width="20" style="226" customWidth="1"/>
    <col min="6923" max="6923" width="1.6640625" style="226" customWidth="1"/>
    <col min="6924" max="7168" width="9.33203125" style="226"/>
    <col min="7169" max="7169" width="8.33203125" style="226" customWidth="1"/>
    <col min="7170" max="7170" width="1.6640625" style="226" customWidth="1"/>
    <col min="7171" max="7172" width="5" style="226" customWidth="1"/>
    <col min="7173" max="7173" width="11.6640625" style="226" customWidth="1"/>
    <col min="7174" max="7174" width="9.1640625" style="226" customWidth="1"/>
    <col min="7175" max="7175" width="5" style="226" customWidth="1"/>
    <col min="7176" max="7176" width="77.83203125" style="226" customWidth="1"/>
    <col min="7177" max="7178" width="20" style="226" customWidth="1"/>
    <col min="7179" max="7179" width="1.6640625" style="226" customWidth="1"/>
    <col min="7180" max="7424" width="9.33203125" style="226"/>
    <col min="7425" max="7425" width="8.33203125" style="226" customWidth="1"/>
    <col min="7426" max="7426" width="1.6640625" style="226" customWidth="1"/>
    <col min="7427" max="7428" width="5" style="226" customWidth="1"/>
    <col min="7429" max="7429" width="11.6640625" style="226" customWidth="1"/>
    <col min="7430" max="7430" width="9.1640625" style="226" customWidth="1"/>
    <col min="7431" max="7431" width="5" style="226" customWidth="1"/>
    <col min="7432" max="7432" width="77.83203125" style="226" customWidth="1"/>
    <col min="7433" max="7434" width="20" style="226" customWidth="1"/>
    <col min="7435" max="7435" width="1.6640625" style="226" customWidth="1"/>
    <col min="7436" max="7680" width="9.33203125" style="226"/>
    <col min="7681" max="7681" width="8.33203125" style="226" customWidth="1"/>
    <col min="7682" max="7682" width="1.6640625" style="226" customWidth="1"/>
    <col min="7683" max="7684" width="5" style="226" customWidth="1"/>
    <col min="7685" max="7685" width="11.6640625" style="226" customWidth="1"/>
    <col min="7686" max="7686" width="9.1640625" style="226" customWidth="1"/>
    <col min="7687" max="7687" width="5" style="226" customWidth="1"/>
    <col min="7688" max="7688" width="77.83203125" style="226" customWidth="1"/>
    <col min="7689" max="7690" width="20" style="226" customWidth="1"/>
    <col min="7691" max="7691" width="1.6640625" style="226" customWidth="1"/>
    <col min="7692" max="7936" width="9.33203125" style="226"/>
    <col min="7937" max="7937" width="8.33203125" style="226" customWidth="1"/>
    <col min="7938" max="7938" width="1.6640625" style="226" customWidth="1"/>
    <col min="7939" max="7940" width="5" style="226" customWidth="1"/>
    <col min="7941" max="7941" width="11.6640625" style="226" customWidth="1"/>
    <col min="7942" max="7942" width="9.1640625" style="226" customWidth="1"/>
    <col min="7943" max="7943" width="5" style="226" customWidth="1"/>
    <col min="7944" max="7944" width="77.83203125" style="226" customWidth="1"/>
    <col min="7945" max="7946" width="20" style="226" customWidth="1"/>
    <col min="7947" max="7947" width="1.6640625" style="226" customWidth="1"/>
    <col min="7948" max="8192" width="9.33203125" style="226"/>
    <col min="8193" max="8193" width="8.33203125" style="226" customWidth="1"/>
    <col min="8194" max="8194" width="1.6640625" style="226" customWidth="1"/>
    <col min="8195" max="8196" width="5" style="226" customWidth="1"/>
    <col min="8197" max="8197" width="11.6640625" style="226" customWidth="1"/>
    <col min="8198" max="8198" width="9.1640625" style="226" customWidth="1"/>
    <col min="8199" max="8199" width="5" style="226" customWidth="1"/>
    <col min="8200" max="8200" width="77.83203125" style="226" customWidth="1"/>
    <col min="8201" max="8202" width="20" style="226" customWidth="1"/>
    <col min="8203" max="8203" width="1.6640625" style="226" customWidth="1"/>
    <col min="8204" max="8448" width="9.33203125" style="226"/>
    <col min="8449" max="8449" width="8.33203125" style="226" customWidth="1"/>
    <col min="8450" max="8450" width="1.6640625" style="226" customWidth="1"/>
    <col min="8451" max="8452" width="5" style="226" customWidth="1"/>
    <col min="8453" max="8453" width="11.6640625" style="226" customWidth="1"/>
    <col min="8454" max="8454" width="9.1640625" style="226" customWidth="1"/>
    <col min="8455" max="8455" width="5" style="226" customWidth="1"/>
    <col min="8456" max="8456" width="77.83203125" style="226" customWidth="1"/>
    <col min="8457" max="8458" width="20" style="226" customWidth="1"/>
    <col min="8459" max="8459" width="1.6640625" style="226" customWidth="1"/>
    <col min="8460" max="8704" width="9.33203125" style="226"/>
    <col min="8705" max="8705" width="8.33203125" style="226" customWidth="1"/>
    <col min="8706" max="8706" width="1.6640625" style="226" customWidth="1"/>
    <col min="8707" max="8708" width="5" style="226" customWidth="1"/>
    <col min="8709" max="8709" width="11.6640625" style="226" customWidth="1"/>
    <col min="8710" max="8710" width="9.1640625" style="226" customWidth="1"/>
    <col min="8711" max="8711" width="5" style="226" customWidth="1"/>
    <col min="8712" max="8712" width="77.83203125" style="226" customWidth="1"/>
    <col min="8713" max="8714" width="20" style="226" customWidth="1"/>
    <col min="8715" max="8715" width="1.6640625" style="226" customWidth="1"/>
    <col min="8716" max="8960" width="9.33203125" style="226"/>
    <col min="8961" max="8961" width="8.33203125" style="226" customWidth="1"/>
    <col min="8962" max="8962" width="1.6640625" style="226" customWidth="1"/>
    <col min="8963" max="8964" width="5" style="226" customWidth="1"/>
    <col min="8965" max="8965" width="11.6640625" style="226" customWidth="1"/>
    <col min="8966" max="8966" width="9.1640625" style="226" customWidth="1"/>
    <col min="8967" max="8967" width="5" style="226" customWidth="1"/>
    <col min="8968" max="8968" width="77.83203125" style="226" customWidth="1"/>
    <col min="8969" max="8970" width="20" style="226" customWidth="1"/>
    <col min="8971" max="8971" width="1.6640625" style="226" customWidth="1"/>
    <col min="8972" max="9216" width="9.33203125" style="226"/>
    <col min="9217" max="9217" width="8.33203125" style="226" customWidth="1"/>
    <col min="9218" max="9218" width="1.6640625" style="226" customWidth="1"/>
    <col min="9219" max="9220" width="5" style="226" customWidth="1"/>
    <col min="9221" max="9221" width="11.6640625" style="226" customWidth="1"/>
    <col min="9222" max="9222" width="9.1640625" style="226" customWidth="1"/>
    <col min="9223" max="9223" width="5" style="226" customWidth="1"/>
    <col min="9224" max="9224" width="77.83203125" style="226" customWidth="1"/>
    <col min="9225" max="9226" width="20" style="226" customWidth="1"/>
    <col min="9227" max="9227" width="1.6640625" style="226" customWidth="1"/>
    <col min="9228" max="9472" width="9.33203125" style="226"/>
    <col min="9473" max="9473" width="8.33203125" style="226" customWidth="1"/>
    <col min="9474" max="9474" width="1.6640625" style="226" customWidth="1"/>
    <col min="9475" max="9476" width="5" style="226" customWidth="1"/>
    <col min="9477" max="9477" width="11.6640625" style="226" customWidth="1"/>
    <col min="9478" max="9478" width="9.1640625" style="226" customWidth="1"/>
    <col min="9479" max="9479" width="5" style="226" customWidth="1"/>
    <col min="9480" max="9480" width="77.83203125" style="226" customWidth="1"/>
    <col min="9481" max="9482" width="20" style="226" customWidth="1"/>
    <col min="9483" max="9483" width="1.6640625" style="226" customWidth="1"/>
    <col min="9484" max="9728" width="9.33203125" style="226"/>
    <col min="9729" max="9729" width="8.33203125" style="226" customWidth="1"/>
    <col min="9730" max="9730" width="1.6640625" style="226" customWidth="1"/>
    <col min="9731" max="9732" width="5" style="226" customWidth="1"/>
    <col min="9733" max="9733" width="11.6640625" style="226" customWidth="1"/>
    <col min="9734" max="9734" width="9.1640625" style="226" customWidth="1"/>
    <col min="9735" max="9735" width="5" style="226" customWidth="1"/>
    <col min="9736" max="9736" width="77.83203125" style="226" customWidth="1"/>
    <col min="9737" max="9738" width="20" style="226" customWidth="1"/>
    <col min="9739" max="9739" width="1.6640625" style="226" customWidth="1"/>
    <col min="9740" max="9984" width="9.33203125" style="226"/>
    <col min="9985" max="9985" width="8.33203125" style="226" customWidth="1"/>
    <col min="9986" max="9986" width="1.6640625" style="226" customWidth="1"/>
    <col min="9987" max="9988" width="5" style="226" customWidth="1"/>
    <col min="9989" max="9989" width="11.6640625" style="226" customWidth="1"/>
    <col min="9990" max="9990" width="9.1640625" style="226" customWidth="1"/>
    <col min="9991" max="9991" width="5" style="226" customWidth="1"/>
    <col min="9992" max="9992" width="77.83203125" style="226" customWidth="1"/>
    <col min="9993" max="9994" width="20" style="226" customWidth="1"/>
    <col min="9995" max="9995" width="1.6640625" style="226" customWidth="1"/>
    <col min="9996" max="10240" width="9.33203125" style="226"/>
    <col min="10241" max="10241" width="8.33203125" style="226" customWidth="1"/>
    <col min="10242" max="10242" width="1.6640625" style="226" customWidth="1"/>
    <col min="10243" max="10244" width="5" style="226" customWidth="1"/>
    <col min="10245" max="10245" width="11.6640625" style="226" customWidth="1"/>
    <col min="10246" max="10246" width="9.1640625" style="226" customWidth="1"/>
    <col min="10247" max="10247" width="5" style="226" customWidth="1"/>
    <col min="10248" max="10248" width="77.83203125" style="226" customWidth="1"/>
    <col min="10249" max="10250" width="20" style="226" customWidth="1"/>
    <col min="10251" max="10251" width="1.6640625" style="226" customWidth="1"/>
    <col min="10252" max="10496" width="9.33203125" style="226"/>
    <col min="10497" max="10497" width="8.33203125" style="226" customWidth="1"/>
    <col min="10498" max="10498" width="1.6640625" style="226" customWidth="1"/>
    <col min="10499" max="10500" width="5" style="226" customWidth="1"/>
    <col min="10501" max="10501" width="11.6640625" style="226" customWidth="1"/>
    <col min="10502" max="10502" width="9.1640625" style="226" customWidth="1"/>
    <col min="10503" max="10503" width="5" style="226" customWidth="1"/>
    <col min="10504" max="10504" width="77.83203125" style="226" customWidth="1"/>
    <col min="10505" max="10506" width="20" style="226" customWidth="1"/>
    <col min="10507" max="10507" width="1.6640625" style="226" customWidth="1"/>
    <col min="10508" max="10752" width="9.33203125" style="226"/>
    <col min="10753" max="10753" width="8.33203125" style="226" customWidth="1"/>
    <col min="10754" max="10754" width="1.6640625" style="226" customWidth="1"/>
    <col min="10755" max="10756" width="5" style="226" customWidth="1"/>
    <col min="10757" max="10757" width="11.6640625" style="226" customWidth="1"/>
    <col min="10758" max="10758" width="9.1640625" style="226" customWidth="1"/>
    <col min="10759" max="10759" width="5" style="226" customWidth="1"/>
    <col min="10760" max="10760" width="77.83203125" style="226" customWidth="1"/>
    <col min="10761" max="10762" width="20" style="226" customWidth="1"/>
    <col min="10763" max="10763" width="1.6640625" style="226" customWidth="1"/>
    <col min="10764" max="11008" width="9.33203125" style="226"/>
    <col min="11009" max="11009" width="8.33203125" style="226" customWidth="1"/>
    <col min="11010" max="11010" width="1.6640625" style="226" customWidth="1"/>
    <col min="11011" max="11012" width="5" style="226" customWidth="1"/>
    <col min="11013" max="11013" width="11.6640625" style="226" customWidth="1"/>
    <col min="11014" max="11014" width="9.1640625" style="226" customWidth="1"/>
    <col min="11015" max="11015" width="5" style="226" customWidth="1"/>
    <col min="11016" max="11016" width="77.83203125" style="226" customWidth="1"/>
    <col min="11017" max="11018" width="20" style="226" customWidth="1"/>
    <col min="11019" max="11019" width="1.6640625" style="226" customWidth="1"/>
    <col min="11020" max="11264" width="9.33203125" style="226"/>
    <col min="11265" max="11265" width="8.33203125" style="226" customWidth="1"/>
    <col min="11266" max="11266" width="1.6640625" style="226" customWidth="1"/>
    <col min="11267" max="11268" width="5" style="226" customWidth="1"/>
    <col min="11269" max="11269" width="11.6640625" style="226" customWidth="1"/>
    <col min="11270" max="11270" width="9.1640625" style="226" customWidth="1"/>
    <col min="11271" max="11271" width="5" style="226" customWidth="1"/>
    <col min="11272" max="11272" width="77.83203125" style="226" customWidth="1"/>
    <col min="11273" max="11274" width="20" style="226" customWidth="1"/>
    <col min="11275" max="11275" width="1.6640625" style="226" customWidth="1"/>
    <col min="11276" max="11520" width="9.33203125" style="226"/>
    <col min="11521" max="11521" width="8.33203125" style="226" customWidth="1"/>
    <col min="11522" max="11522" width="1.6640625" style="226" customWidth="1"/>
    <col min="11523" max="11524" width="5" style="226" customWidth="1"/>
    <col min="11525" max="11525" width="11.6640625" style="226" customWidth="1"/>
    <col min="11526" max="11526" width="9.1640625" style="226" customWidth="1"/>
    <col min="11527" max="11527" width="5" style="226" customWidth="1"/>
    <col min="11528" max="11528" width="77.83203125" style="226" customWidth="1"/>
    <col min="11529" max="11530" width="20" style="226" customWidth="1"/>
    <col min="11531" max="11531" width="1.6640625" style="226" customWidth="1"/>
    <col min="11532" max="11776" width="9.33203125" style="226"/>
    <col min="11777" max="11777" width="8.33203125" style="226" customWidth="1"/>
    <col min="11778" max="11778" width="1.6640625" style="226" customWidth="1"/>
    <col min="11779" max="11780" width="5" style="226" customWidth="1"/>
    <col min="11781" max="11781" width="11.6640625" style="226" customWidth="1"/>
    <col min="11782" max="11782" width="9.1640625" style="226" customWidth="1"/>
    <col min="11783" max="11783" width="5" style="226" customWidth="1"/>
    <col min="11784" max="11784" width="77.83203125" style="226" customWidth="1"/>
    <col min="11785" max="11786" width="20" style="226" customWidth="1"/>
    <col min="11787" max="11787" width="1.6640625" style="226" customWidth="1"/>
    <col min="11788" max="12032" width="9.33203125" style="226"/>
    <col min="12033" max="12033" width="8.33203125" style="226" customWidth="1"/>
    <col min="12034" max="12034" width="1.6640625" style="226" customWidth="1"/>
    <col min="12035" max="12036" width="5" style="226" customWidth="1"/>
    <col min="12037" max="12037" width="11.6640625" style="226" customWidth="1"/>
    <col min="12038" max="12038" width="9.1640625" style="226" customWidth="1"/>
    <col min="12039" max="12039" width="5" style="226" customWidth="1"/>
    <col min="12040" max="12040" width="77.83203125" style="226" customWidth="1"/>
    <col min="12041" max="12042" width="20" style="226" customWidth="1"/>
    <col min="12043" max="12043" width="1.6640625" style="226" customWidth="1"/>
    <col min="12044" max="12288" width="9.33203125" style="226"/>
    <col min="12289" max="12289" width="8.33203125" style="226" customWidth="1"/>
    <col min="12290" max="12290" width="1.6640625" style="226" customWidth="1"/>
    <col min="12291" max="12292" width="5" style="226" customWidth="1"/>
    <col min="12293" max="12293" width="11.6640625" style="226" customWidth="1"/>
    <col min="12294" max="12294" width="9.1640625" style="226" customWidth="1"/>
    <col min="12295" max="12295" width="5" style="226" customWidth="1"/>
    <col min="12296" max="12296" width="77.83203125" style="226" customWidth="1"/>
    <col min="12297" max="12298" width="20" style="226" customWidth="1"/>
    <col min="12299" max="12299" width="1.6640625" style="226" customWidth="1"/>
    <col min="12300" max="12544" width="9.33203125" style="226"/>
    <col min="12545" max="12545" width="8.33203125" style="226" customWidth="1"/>
    <col min="12546" max="12546" width="1.6640625" style="226" customWidth="1"/>
    <col min="12547" max="12548" width="5" style="226" customWidth="1"/>
    <col min="12549" max="12549" width="11.6640625" style="226" customWidth="1"/>
    <col min="12550" max="12550" width="9.1640625" style="226" customWidth="1"/>
    <col min="12551" max="12551" width="5" style="226" customWidth="1"/>
    <col min="12552" max="12552" width="77.83203125" style="226" customWidth="1"/>
    <col min="12553" max="12554" width="20" style="226" customWidth="1"/>
    <col min="12555" max="12555" width="1.6640625" style="226" customWidth="1"/>
    <col min="12556" max="12800" width="9.33203125" style="226"/>
    <col min="12801" max="12801" width="8.33203125" style="226" customWidth="1"/>
    <col min="12802" max="12802" width="1.6640625" style="226" customWidth="1"/>
    <col min="12803" max="12804" width="5" style="226" customWidth="1"/>
    <col min="12805" max="12805" width="11.6640625" style="226" customWidth="1"/>
    <col min="12806" max="12806" width="9.1640625" style="226" customWidth="1"/>
    <col min="12807" max="12807" width="5" style="226" customWidth="1"/>
    <col min="12808" max="12808" width="77.83203125" style="226" customWidth="1"/>
    <col min="12809" max="12810" width="20" style="226" customWidth="1"/>
    <col min="12811" max="12811" width="1.6640625" style="226" customWidth="1"/>
    <col min="12812" max="13056" width="9.33203125" style="226"/>
    <col min="13057" max="13057" width="8.33203125" style="226" customWidth="1"/>
    <col min="13058" max="13058" width="1.6640625" style="226" customWidth="1"/>
    <col min="13059" max="13060" width="5" style="226" customWidth="1"/>
    <col min="13061" max="13061" width="11.6640625" style="226" customWidth="1"/>
    <col min="13062" max="13062" width="9.1640625" style="226" customWidth="1"/>
    <col min="13063" max="13063" width="5" style="226" customWidth="1"/>
    <col min="13064" max="13064" width="77.83203125" style="226" customWidth="1"/>
    <col min="13065" max="13066" width="20" style="226" customWidth="1"/>
    <col min="13067" max="13067" width="1.6640625" style="226" customWidth="1"/>
    <col min="13068" max="13312" width="9.33203125" style="226"/>
    <col min="13313" max="13313" width="8.33203125" style="226" customWidth="1"/>
    <col min="13314" max="13314" width="1.6640625" style="226" customWidth="1"/>
    <col min="13315" max="13316" width="5" style="226" customWidth="1"/>
    <col min="13317" max="13317" width="11.6640625" style="226" customWidth="1"/>
    <col min="13318" max="13318" width="9.1640625" style="226" customWidth="1"/>
    <col min="13319" max="13319" width="5" style="226" customWidth="1"/>
    <col min="13320" max="13320" width="77.83203125" style="226" customWidth="1"/>
    <col min="13321" max="13322" width="20" style="226" customWidth="1"/>
    <col min="13323" max="13323" width="1.6640625" style="226" customWidth="1"/>
    <col min="13324" max="13568" width="9.33203125" style="226"/>
    <col min="13569" max="13569" width="8.33203125" style="226" customWidth="1"/>
    <col min="13570" max="13570" width="1.6640625" style="226" customWidth="1"/>
    <col min="13571" max="13572" width="5" style="226" customWidth="1"/>
    <col min="13573" max="13573" width="11.6640625" style="226" customWidth="1"/>
    <col min="13574" max="13574" width="9.1640625" style="226" customWidth="1"/>
    <col min="13575" max="13575" width="5" style="226" customWidth="1"/>
    <col min="13576" max="13576" width="77.83203125" style="226" customWidth="1"/>
    <col min="13577" max="13578" width="20" style="226" customWidth="1"/>
    <col min="13579" max="13579" width="1.6640625" style="226" customWidth="1"/>
    <col min="13580" max="13824" width="9.33203125" style="226"/>
    <col min="13825" max="13825" width="8.33203125" style="226" customWidth="1"/>
    <col min="13826" max="13826" width="1.6640625" style="226" customWidth="1"/>
    <col min="13827" max="13828" width="5" style="226" customWidth="1"/>
    <col min="13829" max="13829" width="11.6640625" style="226" customWidth="1"/>
    <col min="13830" max="13830" width="9.1640625" style="226" customWidth="1"/>
    <col min="13831" max="13831" width="5" style="226" customWidth="1"/>
    <col min="13832" max="13832" width="77.83203125" style="226" customWidth="1"/>
    <col min="13833" max="13834" width="20" style="226" customWidth="1"/>
    <col min="13835" max="13835" width="1.6640625" style="226" customWidth="1"/>
    <col min="13836" max="14080" width="9.33203125" style="226"/>
    <col min="14081" max="14081" width="8.33203125" style="226" customWidth="1"/>
    <col min="14082" max="14082" width="1.6640625" style="226" customWidth="1"/>
    <col min="14083" max="14084" width="5" style="226" customWidth="1"/>
    <col min="14085" max="14085" width="11.6640625" style="226" customWidth="1"/>
    <col min="14086" max="14086" width="9.1640625" style="226" customWidth="1"/>
    <col min="14087" max="14087" width="5" style="226" customWidth="1"/>
    <col min="14088" max="14088" width="77.83203125" style="226" customWidth="1"/>
    <col min="14089" max="14090" width="20" style="226" customWidth="1"/>
    <col min="14091" max="14091" width="1.6640625" style="226" customWidth="1"/>
    <col min="14092" max="14336" width="9.33203125" style="226"/>
    <col min="14337" max="14337" width="8.33203125" style="226" customWidth="1"/>
    <col min="14338" max="14338" width="1.6640625" style="226" customWidth="1"/>
    <col min="14339" max="14340" width="5" style="226" customWidth="1"/>
    <col min="14341" max="14341" width="11.6640625" style="226" customWidth="1"/>
    <col min="14342" max="14342" width="9.1640625" style="226" customWidth="1"/>
    <col min="14343" max="14343" width="5" style="226" customWidth="1"/>
    <col min="14344" max="14344" width="77.83203125" style="226" customWidth="1"/>
    <col min="14345" max="14346" width="20" style="226" customWidth="1"/>
    <col min="14347" max="14347" width="1.6640625" style="226" customWidth="1"/>
    <col min="14348" max="14592" width="9.33203125" style="226"/>
    <col min="14593" max="14593" width="8.33203125" style="226" customWidth="1"/>
    <col min="14594" max="14594" width="1.6640625" style="226" customWidth="1"/>
    <col min="14595" max="14596" width="5" style="226" customWidth="1"/>
    <col min="14597" max="14597" width="11.6640625" style="226" customWidth="1"/>
    <col min="14598" max="14598" width="9.1640625" style="226" customWidth="1"/>
    <col min="14599" max="14599" width="5" style="226" customWidth="1"/>
    <col min="14600" max="14600" width="77.83203125" style="226" customWidth="1"/>
    <col min="14601" max="14602" width="20" style="226" customWidth="1"/>
    <col min="14603" max="14603" width="1.6640625" style="226" customWidth="1"/>
    <col min="14604" max="14848" width="9.33203125" style="226"/>
    <col min="14849" max="14849" width="8.33203125" style="226" customWidth="1"/>
    <col min="14850" max="14850" width="1.6640625" style="226" customWidth="1"/>
    <col min="14851" max="14852" width="5" style="226" customWidth="1"/>
    <col min="14853" max="14853" width="11.6640625" style="226" customWidth="1"/>
    <col min="14854" max="14854" width="9.1640625" style="226" customWidth="1"/>
    <col min="14855" max="14855" width="5" style="226" customWidth="1"/>
    <col min="14856" max="14856" width="77.83203125" style="226" customWidth="1"/>
    <col min="14857" max="14858" width="20" style="226" customWidth="1"/>
    <col min="14859" max="14859" width="1.6640625" style="226" customWidth="1"/>
    <col min="14860" max="15104" width="9.33203125" style="226"/>
    <col min="15105" max="15105" width="8.33203125" style="226" customWidth="1"/>
    <col min="15106" max="15106" width="1.6640625" style="226" customWidth="1"/>
    <col min="15107" max="15108" width="5" style="226" customWidth="1"/>
    <col min="15109" max="15109" width="11.6640625" style="226" customWidth="1"/>
    <col min="15110" max="15110" width="9.1640625" style="226" customWidth="1"/>
    <col min="15111" max="15111" width="5" style="226" customWidth="1"/>
    <col min="15112" max="15112" width="77.83203125" style="226" customWidth="1"/>
    <col min="15113" max="15114" width="20" style="226" customWidth="1"/>
    <col min="15115" max="15115" width="1.6640625" style="226" customWidth="1"/>
    <col min="15116" max="15360" width="9.33203125" style="226"/>
    <col min="15361" max="15361" width="8.33203125" style="226" customWidth="1"/>
    <col min="15362" max="15362" width="1.6640625" style="226" customWidth="1"/>
    <col min="15363" max="15364" width="5" style="226" customWidth="1"/>
    <col min="15365" max="15365" width="11.6640625" style="226" customWidth="1"/>
    <col min="15366" max="15366" width="9.1640625" style="226" customWidth="1"/>
    <col min="15367" max="15367" width="5" style="226" customWidth="1"/>
    <col min="15368" max="15368" width="77.83203125" style="226" customWidth="1"/>
    <col min="15369" max="15370" width="20" style="226" customWidth="1"/>
    <col min="15371" max="15371" width="1.6640625" style="226" customWidth="1"/>
    <col min="15372" max="15616" width="9.33203125" style="226"/>
    <col min="15617" max="15617" width="8.33203125" style="226" customWidth="1"/>
    <col min="15618" max="15618" width="1.6640625" style="226" customWidth="1"/>
    <col min="15619" max="15620" width="5" style="226" customWidth="1"/>
    <col min="15621" max="15621" width="11.6640625" style="226" customWidth="1"/>
    <col min="15622" max="15622" width="9.1640625" style="226" customWidth="1"/>
    <col min="15623" max="15623" width="5" style="226" customWidth="1"/>
    <col min="15624" max="15624" width="77.83203125" style="226" customWidth="1"/>
    <col min="15625" max="15626" width="20" style="226" customWidth="1"/>
    <col min="15627" max="15627" width="1.6640625" style="226" customWidth="1"/>
    <col min="15628" max="15872" width="9.33203125" style="226"/>
    <col min="15873" max="15873" width="8.33203125" style="226" customWidth="1"/>
    <col min="15874" max="15874" width="1.6640625" style="226" customWidth="1"/>
    <col min="15875" max="15876" width="5" style="226" customWidth="1"/>
    <col min="15877" max="15877" width="11.6640625" style="226" customWidth="1"/>
    <col min="15878" max="15878" width="9.1640625" style="226" customWidth="1"/>
    <col min="15879" max="15879" width="5" style="226" customWidth="1"/>
    <col min="15880" max="15880" width="77.83203125" style="226" customWidth="1"/>
    <col min="15881" max="15882" width="20" style="226" customWidth="1"/>
    <col min="15883" max="15883" width="1.6640625" style="226" customWidth="1"/>
    <col min="15884" max="16128" width="9.33203125" style="226"/>
    <col min="16129" max="16129" width="8.33203125" style="226" customWidth="1"/>
    <col min="16130" max="16130" width="1.6640625" style="226" customWidth="1"/>
    <col min="16131" max="16132" width="5" style="226" customWidth="1"/>
    <col min="16133" max="16133" width="11.6640625" style="226" customWidth="1"/>
    <col min="16134" max="16134" width="9.1640625" style="226" customWidth="1"/>
    <col min="16135" max="16135" width="5" style="226" customWidth="1"/>
    <col min="16136" max="16136" width="77.83203125" style="226" customWidth="1"/>
    <col min="16137" max="16138" width="20" style="226" customWidth="1"/>
    <col min="16139" max="16139" width="1.6640625" style="226" customWidth="1"/>
    <col min="16140" max="16384" width="9.33203125" style="226"/>
  </cols>
  <sheetData>
    <row r="1" spans="2:11" ht="37.5" customHeight="1" x14ac:dyDescent="0.3"/>
    <row r="2" spans="2:11" ht="7.5" customHeight="1" x14ac:dyDescent="0.3">
      <c r="B2" s="227"/>
      <c r="C2" s="228"/>
      <c r="D2" s="228"/>
      <c r="E2" s="228"/>
      <c r="F2" s="228"/>
      <c r="G2" s="228"/>
      <c r="H2" s="228"/>
      <c r="I2" s="228"/>
      <c r="J2" s="228"/>
      <c r="K2" s="229"/>
    </row>
    <row r="3" spans="2:11" s="232" customFormat="1" ht="45" customHeight="1" x14ac:dyDescent="0.3">
      <c r="B3" s="230"/>
      <c r="C3" s="350" t="s">
        <v>1852</v>
      </c>
      <c r="D3" s="350"/>
      <c r="E3" s="350"/>
      <c r="F3" s="350"/>
      <c r="G3" s="350"/>
      <c r="H3" s="350"/>
      <c r="I3" s="350"/>
      <c r="J3" s="350"/>
      <c r="K3" s="231"/>
    </row>
    <row r="4" spans="2:11" ht="25.5" customHeight="1" x14ac:dyDescent="0.3">
      <c r="B4" s="233"/>
      <c r="C4" s="356" t="s">
        <v>1853</v>
      </c>
      <c r="D4" s="356"/>
      <c r="E4" s="356"/>
      <c r="F4" s="356"/>
      <c r="G4" s="356"/>
      <c r="H4" s="356"/>
      <c r="I4" s="356"/>
      <c r="J4" s="356"/>
      <c r="K4" s="234"/>
    </row>
    <row r="5" spans="2:11" ht="5.25" customHeight="1" x14ac:dyDescent="0.3">
      <c r="B5" s="233"/>
      <c r="C5" s="235"/>
      <c r="D5" s="235"/>
      <c r="E5" s="235"/>
      <c r="F5" s="235"/>
      <c r="G5" s="235"/>
      <c r="H5" s="235"/>
      <c r="I5" s="235"/>
      <c r="J5" s="235"/>
      <c r="K5" s="234"/>
    </row>
    <row r="6" spans="2:11" ht="15" customHeight="1" x14ac:dyDescent="0.3">
      <c r="B6" s="233"/>
      <c r="C6" s="355" t="s">
        <v>1854</v>
      </c>
      <c r="D6" s="355"/>
      <c r="E6" s="355"/>
      <c r="F6" s="355"/>
      <c r="G6" s="355"/>
      <c r="H6" s="355"/>
      <c r="I6" s="355"/>
      <c r="J6" s="355"/>
      <c r="K6" s="234"/>
    </row>
    <row r="7" spans="2:11" ht="15" customHeight="1" x14ac:dyDescent="0.3">
      <c r="B7" s="236"/>
      <c r="C7" s="355" t="s">
        <v>1855</v>
      </c>
      <c r="D7" s="355"/>
      <c r="E7" s="355"/>
      <c r="F7" s="355"/>
      <c r="G7" s="355"/>
      <c r="H7" s="355"/>
      <c r="I7" s="355"/>
      <c r="J7" s="355"/>
      <c r="K7" s="234"/>
    </row>
    <row r="8" spans="2:11" ht="12.75" customHeight="1" x14ac:dyDescent="0.3">
      <c r="B8" s="236"/>
      <c r="C8" s="237"/>
      <c r="D8" s="237"/>
      <c r="E8" s="237"/>
      <c r="F8" s="237"/>
      <c r="G8" s="237"/>
      <c r="H8" s="237"/>
      <c r="I8" s="237"/>
      <c r="J8" s="237"/>
      <c r="K8" s="234"/>
    </row>
    <row r="9" spans="2:11" ht="15" customHeight="1" x14ac:dyDescent="0.3">
      <c r="B9" s="236"/>
      <c r="C9" s="355" t="s">
        <v>1856</v>
      </c>
      <c r="D9" s="355"/>
      <c r="E9" s="355"/>
      <c r="F9" s="355"/>
      <c r="G9" s="355"/>
      <c r="H9" s="355"/>
      <c r="I9" s="355"/>
      <c r="J9" s="355"/>
      <c r="K9" s="234"/>
    </row>
    <row r="10" spans="2:11" ht="15" customHeight="1" x14ac:dyDescent="0.3">
      <c r="B10" s="236"/>
      <c r="C10" s="237"/>
      <c r="D10" s="355" t="s">
        <v>1857</v>
      </c>
      <c r="E10" s="355"/>
      <c r="F10" s="355"/>
      <c r="G10" s="355"/>
      <c r="H10" s="355"/>
      <c r="I10" s="355"/>
      <c r="J10" s="355"/>
      <c r="K10" s="234"/>
    </row>
    <row r="11" spans="2:11" ht="15" customHeight="1" x14ac:dyDescent="0.3">
      <c r="B11" s="236"/>
      <c r="C11" s="238"/>
      <c r="D11" s="355" t="s">
        <v>1858</v>
      </c>
      <c r="E11" s="355"/>
      <c r="F11" s="355"/>
      <c r="G11" s="355"/>
      <c r="H11" s="355"/>
      <c r="I11" s="355"/>
      <c r="J11" s="355"/>
      <c r="K11" s="234"/>
    </row>
    <row r="12" spans="2:11" ht="12.75" customHeight="1" x14ac:dyDescent="0.3">
      <c r="B12" s="236"/>
      <c r="C12" s="238"/>
      <c r="D12" s="238"/>
      <c r="E12" s="238"/>
      <c r="F12" s="238"/>
      <c r="G12" s="238"/>
      <c r="H12" s="238"/>
      <c r="I12" s="238"/>
      <c r="J12" s="238"/>
      <c r="K12" s="234"/>
    </row>
    <row r="13" spans="2:11" ht="15" customHeight="1" x14ac:dyDescent="0.3">
      <c r="B13" s="236"/>
      <c r="C13" s="238"/>
      <c r="D13" s="355" t="s">
        <v>1859</v>
      </c>
      <c r="E13" s="355"/>
      <c r="F13" s="355"/>
      <c r="G13" s="355"/>
      <c r="H13" s="355"/>
      <c r="I13" s="355"/>
      <c r="J13" s="355"/>
      <c r="K13" s="234"/>
    </row>
    <row r="14" spans="2:11" ht="15" customHeight="1" x14ac:dyDescent="0.3">
      <c r="B14" s="236"/>
      <c r="C14" s="238"/>
      <c r="D14" s="355" t="s">
        <v>1860</v>
      </c>
      <c r="E14" s="355"/>
      <c r="F14" s="355"/>
      <c r="G14" s="355"/>
      <c r="H14" s="355"/>
      <c r="I14" s="355"/>
      <c r="J14" s="355"/>
      <c r="K14" s="234"/>
    </row>
    <row r="15" spans="2:11" ht="15" customHeight="1" x14ac:dyDescent="0.3">
      <c r="B15" s="236"/>
      <c r="C15" s="238"/>
      <c r="D15" s="355" t="s">
        <v>1861</v>
      </c>
      <c r="E15" s="355"/>
      <c r="F15" s="355"/>
      <c r="G15" s="355"/>
      <c r="H15" s="355"/>
      <c r="I15" s="355"/>
      <c r="J15" s="355"/>
      <c r="K15" s="234"/>
    </row>
    <row r="16" spans="2:11" ht="15" customHeight="1" x14ac:dyDescent="0.3">
      <c r="B16" s="236"/>
      <c r="C16" s="238"/>
      <c r="D16" s="238"/>
      <c r="E16" s="239" t="s">
        <v>77</v>
      </c>
      <c r="F16" s="355" t="s">
        <v>1862</v>
      </c>
      <c r="G16" s="355"/>
      <c r="H16" s="355"/>
      <c r="I16" s="355"/>
      <c r="J16" s="355"/>
      <c r="K16" s="234"/>
    </row>
    <row r="17" spans="2:11" ht="15" customHeight="1" x14ac:dyDescent="0.3">
      <c r="B17" s="236"/>
      <c r="C17" s="238"/>
      <c r="D17" s="238"/>
      <c r="E17" s="239" t="s">
        <v>1863</v>
      </c>
      <c r="F17" s="355" t="s">
        <v>1864</v>
      </c>
      <c r="G17" s="355"/>
      <c r="H17" s="355"/>
      <c r="I17" s="355"/>
      <c r="J17" s="355"/>
      <c r="K17" s="234"/>
    </row>
    <row r="18" spans="2:11" ht="15" customHeight="1" x14ac:dyDescent="0.3">
      <c r="B18" s="236"/>
      <c r="C18" s="238"/>
      <c r="D18" s="238"/>
      <c r="E18" s="239" t="s">
        <v>1865</v>
      </c>
      <c r="F18" s="355" t="s">
        <v>1866</v>
      </c>
      <c r="G18" s="355"/>
      <c r="H18" s="355"/>
      <c r="I18" s="355"/>
      <c r="J18" s="355"/>
      <c r="K18" s="234"/>
    </row>
    <row r="19" spans="2:11" ht="15" customHeight="1" x14ac:dyDescent="0.3">
      <c r="B19" s="236"/>
      <c r="C19" s="238"/>
      <c r="D19" s="238"/>
      <c r="E19" s="239" t="s">
        <v>101</v>
      </c>
      <c r="F19" s="355" t="s">
        <v>1867</v>
      </c>
      <c r="G19" s="355"/>
      <c r="H19" s="355"/>
      <c r="I19" s="355"/>
      <c r="J19" s="355"/>
      <c r="K19" s="234"/>
    </row>
    <row r="20" spans="2:11" ht="15" customHeight="1" x14ac:dyDescent="0.3">
      <c r="B20" s="236"/>
      <c r="C20" s="238"/>
      <c r="D20" s="238"/>
      <c r="E20" s="239" t="s">
        <v>1868</v>
      </c>
      <c r="F20" s="355" t="s">
        <v>1869</v>
      </c>
      <c r="G20" s="355"/>
      <c r="H20" s="355"/>
      <c r="I20" s="355"/>
      <c r="J20" s="355"/>
      <c r="K20" s="234"/>
    </row>
    <row r="21" spans="2:11" ht="15" customHeight="1" x14ac:dyDescent="0.3">
      <c r="B21" s="236"/>
      <c r="C21" s="238"/>
      <c r="D21" s="238"/>
      <c r="E21" s="239" t="s">
        <v>82</v>
      </c>
      <c r="F21" s="355" t="s">
        <v>1870</v>
      </c>
      <c r="G21" s="355"/>
      <c r="H21" s="355"/>
      <c r="I21" s="355"/>
      <c r="J21" s="355"/>
      <c r="K21" s="234"/>
    </row>
    <row r="22" spans="2:11" ht="12.75" customHeight="1" x14ac:dyDescent="0.3">
      <c r="B22" s="236"/>
      <c r="C22" s="238"/>
      <c r="D22" s="238"/>
      <c r="E22" s="238"/>
      <c r="F22" s="238"/>
      <c r="G22" s="238"/>
      <c r="H22" s="238"/>
      <c r="I22" s="238"/>
      <c r="J22" s="238"/>
      <c r="K22" s="234"/>
    </row>
    <row r="23" spans="2:11" ht="15" customHeight="1" x14ac:dyDescent="0.3">
      <c r="B23" s="236"/>
      <c r="C23" s="355" t="s">
        <v>1871</v>
      </c>
      <c r="D23" s="355"/>
      <c r="E23" s="355"/>
      <c r="F23" s="355"/>
      <c r="G23" s="355"/>
      <c r="H23" s="355"/>
      <c r="I23" s="355"/>
      <c r="J23" s="355"/>
      <c r="K23" s="234"/>
    </row>
    <row r="24" spans="2:11" ht="15" customHeight="1" x14ac:dyDescent="0.3">
      <c r="B24" s="236"/>
      <c r="C24" s="355" t="s">
        <v>1872</v>
      </c>
      <c r="D24" s="355"/>
      <c r="E24" s="355"/>
      <c r="F24" s="355"/>
      <c r="G24" s="355"/>
      <c r="H24" s="355"/>
      <c r="I24" s="355"/>
      <c r="J24" s="355"/>
      <c r="K24" s="234"/>
    </row>
    <row r="25" spans="2:11" ht="15" customHeight="1" x14ac:dyDescent="0.3">
      <c r="B25" s="236"/>
      <c r="C25" s="237"/>
      <c r="D25" s="355" t="s">
        <v>1873</v>
      </c>
      <c r="E25" s="355"/>
      <c r="F25" s="355"/>
      <c r="G25" s="355"/>
      <c r="H25" s="355"/>
      <c r="I25" s="355"/>
      <c r="J25" s="355"/>
      <c r="K25" s="234"/>
    </row>
    <row r="26" spans="2:11" ht="15" customHeight="1" x14ac:dyDescent="0.3">
      <c r="B26" s="236"/>
      <c r="C26" s="238"/>
      <c r="D26" s="355" t="s">
        <v>1874</v>
      </c>
      <c r="E26" s="355"/>
      <c r="F26" s="355"/>
      <c r="G26" s="355"/>
      <c r="H26" s="355"/>
      <c r="I26" s="355"/>
      <c r="J26" s="355"/>
      <c r="K26" s="234"/>
    </row>
    <row r="27" spans="2:11" ht="12.75" customHeight="1" x14ac:dyDescent="0.3">
      <c r="B27" s="236"/>
      <c r="C27" s="238"/>
      <c r="D27" s="238"/>
      <c r="E27" s="238"/>
      <c r="F27" s="238"/>
      <c r="G27" s="238"/>
      <c r="H27" s="238"/>
      <c r="I27" s="238"/>
      <c r="J27" s="238"/>
      <c r="K27" s="234"/>
    </row>
    <row r="28" spans="2:11" ht="15" customHeight="1" x14ac:dyDescent="0.3">
      <c r="B28" s="236"/>
      <c r="C28" s="238"/>
      <c r="D28" s="355" t="s">
        <v>1875</v>
      </c>
      <c r="E28" s="355"/>
      <c r="F28" s="355"/>
      <c r="G28" s="355"/>
      <c r="H28" s="355"/>
      <c r="I28" s="355"/>
      <c r="J28" s="355"/>
      <c r="K28" s="234"/>
    </row>
    <row r="29" spans="2:11" ht="15" customHeight="1" x14ac:dyDescent="0.3">
      <c r="B29" s="236"/>
      <c r="C29" s="238"/>
      <c r="D29" s="355" t="s">
        <v>1876</v>
      </c>
      <c r="E29" s="355"/>
      <c r="F29" s="355"/>
      <c r="G29" s="355"/>
      <c r="H29" s="355"/>
      <c r="I29" s="355"/>
      <c r="J29" s="355"/>
      <c r="K29" s="234"/>
    </row>
    <row r="30" spans="2:11" ht="12.75" customHeight="1" x14ac:dyDescent="0.3">
      <c r="B30" s="236"/>
      <c r="C30" s="238"/>
      <c r="D30" s="238"/>
      <c r="E30" s="238"/>
      <c r="F30" s="238"/>
      <c r="G30" s="238"/>
      <c r="H30" s="238"/>
      <c r="I30" s="238"/>
      <c r="J30" s="238"/>
      <c r="K30" s="234"/>
    </row>
    <row r="31" spans="2:11" ht="15" customHeight="1" x14ac:dyDescent="0.3">
      <c r="B31" s="236"/>
      <c r="C31" s="238"/>
      <c r="D31" s="355" t="s">
        <v>1877</v>
      </c>
      <c r="E31" s="355"/>
      <c r="F31" s="355"/>
      <c r="G31" s="355"/>
      <c r="H31" s="355"/>
      <c r="I31" s="355"/>
      <c r="J31" s="355"/>
      <c r="K31" s="234"/>
    </row>
    <row r="32" spans="2:11" ht="15" customHeight="1" x14ac:dyDescent="0.3">
      <c r="B32" s="236"/>
      <c r="C32" s="238"/>
      <c r="D32" s="355" t="s">
        <v>1878</v>
      </c>
      <c r="E32" s="355"/>
      <c r="F32" s="355"/>
      <c r="G32" s="355"/>
      <c r="H32" s="355"/>
      <c r="I32" s="355"/>
      <c r="J32" s="355"/>
      <c r="K32" s="234"/>
    </row>
    <row r="33" spans="2:11" ht="15" customHeight="1" x14ac:dyDescent="0.3">
      <c r="B33" s="236"/>
      <c r="C33" s="238"/>
      <c r="D33" s="355" t="s">
        <v>1879</v>
      </c>
      <c r="E33" s="355"/>
      <c r="F33" s="355"/>
      <c r="G33" s="355"/>
      <c r="H33" s="355"/>
      <c r="I33" s="355"/>
      <c r="J33" s="355"/>
      <c r="K33" s="234"/>
    </row>
    <row r="34" spans="2:11" ht="15" customHeight="1" x14ac:dyDescent="0.3">
      <c r="B34" s="236"/>
      <c r="C34" s="238"/>
      <c r="D34" s="237"/>
      <c r="E34" s="240" t="s">
        <v>146</v>
      </c>
      <c r="F34" s="237"/>
      <c r="G34" s="355" t="s">
        <v>1880</v>
      </c>
      <c r="H34" s="355"/>
      <c r="I34" s="355"/>
      <c r="J34" s="355"/>
      <c r="K34" s="234"/>
    </row>
    <row r="35" spans="2:11" ht="30.75" customHeight="1" x14ac:dyDescent="0.3">
      <c r="B35" s="236"/>
      <c r="C35" s="238"/>
      <c r="D35" s="237"/>
      <c r="E35" s="240" t="s">
        <v>1881</v>
      </c>
      <c r="F35" s="237"/>
      <c r="G35" s="355" t="s">
        <v>1882</v>
      </c>
      <c r="H35" s="355"/>
      <c r="I35" s="355"/>
      <c r="J35" s="355"/>
      <c r="K35" s="234"/>
    </row>
    <row r="36" spans="2:11" ht="15" customHeight="1" x14ac:dyDescent="0.3">
      <c r="B36" s="236"/>
      <c r="C36" s="238"/>
      <c r="D36" s="237"/>
      <c r="E36" s="240" t="s">
        <v>52</v>
      </c>
      <c r="F36" s="237"/>
      <c r="G36" s="355" t="s">
        <v>1883</v>
      </c>
      <c r="H36" s="355"/>
      <c r="I36" s="355"/>
      <c r="J36" s="355"/>
      <c r="K36" s="234"/>
    </row>
    <row r="37" spans="2:11" ht="15" customHeight="1" x14ac:dyDescent="0.3">
      <c r="B37" s="236"/>
      <c r="C37" s="238"/>
      <c r="D37" s="237"/>
      <c r="E37" s="240" t="s">
        <v>147</v>
      </c>
      <c r="F37" s="237"/>
      <c r="G37" s="355" t="s">
        <v>1884</v>
      </c>
      <c r="H37" s="355"/>
      <c r="I37" s="355"/>
      <c r="J37" s="355"/>
      <c r="K37" s="234"/>
    </row>
    <row r="38" spans="2:11" ht="15" customHeight="1" x14ac:dyDescent="0.3">
      <c r="B38" s="236"/>
      <c r="C38" s="238"/>
      <c r="D38" s="237"/>
      <c r="E38" s="240" t="s">
        <v>148</v>
      </c>
      <c r="F38" s="237"/>
      <c r="G38" s="355" t="s">
        <v>1885</v>
      </c>
      <c r="H38" s="355"/>
      <c r="I38" s="355"/>
      <c r="J38" s="355"/>
      <c r="K38" s="234"/>
    </row>
    <row r="39" spans="2:11" ht="15" customHeight="1" x14ac:dyDescent="0.3">
      <c r="B39" s="236"/>
      <c r="C39" s="238"/>
      <c r="D39" s="237"/>
      <c r="E39" s="240" t="s">
        <v>149</v>
      </c>
      <c r="F39" s="237"/>
      <c r="G39" s="355" t="s">
        <v>1886</v>
      </c>
      <c r="H39" s="355"/>
      <c r="I39" s="355"/>
      <c r="J39" s="355"/>
      <c r="K39" s="234"/>
    </row>
    <row r="40" spans="2:11" ht="15" customHeight="1" x14ac:dyDescent="0.3">
      <c r="B40" s="236"/>
      <c r="C40" s="238"/>
      <c r="D40" s="237"/>
      <c r="E40" s="240" t="s">
        <v>1887</v>
      </c>
      <c r="F40" s="237"/>
      <c r="G40" s="355" t="s">
        <v>1888</v>
      </c>
      <c r="H40" s="355"/>
      <c r="I40" s="355"/>
      <c r="J40" s="355"/>
      <c r="K40" s="234"/>
    </row>
    <row r="41" spans="2:11" ht="15" customHeight="1" x14ac:dyDescent="0.3">
      <c r="B41" s="236"/>
      <c r="C41" s="238"/>
      <c r="D41" s="237"/>
      <c r="E41" s="240"/>
      <c r="F41" s="237"/>
      <c r="G41" s="355" t="s">
        <v>1889</v>
      </c>
      <c r="H41" s="355"/>
      <c r="I41" s="355"/>
      <c r="J41" s="355"/>
      <c r="K41" s="234"/>
    </row>
    <row r="42" spans="2:11" ht="15" customHeight="1" x14ac:dyDescent="0.3">
      <c r="B42" s="236"/>
      <c r="C42" s="238"/>
      <c r="D42" s="237"/>
      <c r="E42" s="240" t="s">
        <v>1890</v>
      </c>
      <c r="F42" s="237"/>
      <c r="G42" s="355" t="s">
        <v>1891</v>
      </c>
      <c r="H42" s="355"/>
      <c r="I42" s="355"/>
      <c r="J42" s="355"/>
      <c r="K42" s="234"/>
    </row>
    <row r="43" spans="2:11" ht="15" customHeight="1" x14ac:dyDescent="0.3">
      <c r="B43" s="236"/>
      <c r="C43" s="238"/>
      <c r="D43" s="237"/>
      <c r="E43" s="240" t="s">
        <v>151</v>
      </c>
      <c r="F43" s="237"/>
      <c r="G43" s="355" t="s">
        <v>1892</v>
      </c>
      <c r="H43" s="355"/>
      <c r="I43" s="355"/>
      <c r="J43" s="355"/>
      <c r="K43" s="234"/>
    </row>
    <row r="44" spans="2:11" ht="12.75" customHeight="1" x14ac:dyDescent="0.3">
      <c r="B44" s="236"/>
      <c r="C44" s="238"/>
      <c r="D44" s="237"/>
      <c r="E44" s="237"/>
      <c r="F44" s="237"/>
      <c r="G44" s="237"/>
      <c r="H44" s="237"/>
      <c r="I44" s="237"/>
      <c r="J44" s="237"/>
      <c r="K44" s="234"/>
    </row>
    <row r="45" spans="2:11" ht="15" customHeight="1" x14ac:dyDescent="0.3">
      <c r="B45" s="236"/>
      <c r="C45" s="238"/>
      <c r="D45" s="355" t="s">
        <v>1893</v>
      </c>
      <c r="E45" s="355"/>
      <c r="F45" s="355"/>
      <c r="G45" s="355"/>
      <c r="H45" s="355"/>
      <c r="I45" s="355"/>
      <c r="J45" s="355"/>
      <c r="K45" s="234"/>
    </row>
    <row r="46" spans="2:11" ht="15" customHeight="1" x14ac:dyDescent="0.3">
      <c r="B46" s="236"/>
      <c r="C46" s="238"/>
      <c r="D46" s="238"/>
      <c r="E46" s="355" t="s">
        <v>1894</v>
      </c>
      <c r="F46" s="355"/>
      <c r="G46" s="355"/>
      <c r="H46" s="355"/>
      <c r="I46" s="355"/>
      <c r="J46" s="355"/>
      <c r="K46" s="234"/>
    </row>
    <row r="47" spans="2:11" ht="15" customHeight="1" x14ac:dyDescent="0.3">
      <c r="B47" s="236"/>
      <c r="C47" s="238"/>
      <c r="D47" s="238"/>
      <c r="E47" s="355" t="s">
        <v>1895</v>
      </c>
      <c r="F47" s="355"/>
      <c r="G47" s="355"/>
      <c r="H47" s="355"/>
      <c r="I47" s="355"/>
      <c r="J47" s="355"/>
      <c r="K47" s="234"/>
    </row>
    <row r="48" spans="2:11" ht="15" customHeight="1" x14ac:dyDescent="0.3">
      <c r="B48" s="236"/>
      <c r="C48" s="238"/>
      <c r="D48" s="238"/>
      <c r="E48" s="355" t="s">
        <v>1896</v>
      </c>
      <c r="F48" s="355"/>
      <c r="G48" s="355"/>
      <c r="H48" s="355"/>
      <c r="I48" s="355"/>
      <c r="J48" s="355"/>
      <c r="K48" s="234"/>
    </row>
    <row r="49" spans="2:11" ht="15" customHeight="1" x14ac:dyDescent="0.3">
      <c r="B49" s="236"/>
      <c r="C49" s="238"/>
      <c r="D49" s="355" t="s">
        <v>1897</v>
      </c>
      <c r="E49" s="355"/>
      <c r="F49" s="355"/>
      <c r="G49" s="355"/>
      <c r="H49" s="355"/>
      <c r="I49" s="355"/>
      <c r="J49" s="355"/>
      <c r="K49" s="234"/>
    </row>
    <row r="50" spans="2:11" ht="25.5" customHeight="1" x14ac:dyDescent="0.3">
      <c r="B50" s="233"/>
      <c r="C50" s="356" t="s">
        <v>1898</v>
      </c>
      <c r="D50" s="356"/>
      <c r="E50" s="356"/>
      <c r="F50" s="356"/>
      <c r="G50" s="356"/>
      <c r="H50" s="356"/>
      <c r="I50" s="356"/>
      <c r="J50" s="356"/>
      <c r="K50" s="234"/>
    </row>
    <row r="51" spans="2:11" ht="5.25" customHeight="1" x14ac:dyDescent="0.3">
      <c r="B51" s="233"/>
      <c r="C51" s="235"/>
      <c r="D51" s="235"/>
      <c r="E51" s="235"/>
      <c r="F51" s="235"/>
      <c r="G51" s="235"/>
      <c r="H51" s="235"/>
      <c r="I51" s="235"/>
      <c r="J51" s="235"/>
      <c r="K51" s="234"/>
    </row>
    <row r="52" spans="2:11" ht="15" customHeight="1" x14ac:dyDescent="0.3">
      <c r="B52" s="233"/>
      <c r="C52" s="355" t="s">
        <v>1899</v>
      </c>
      <c r="D52" s="355"/>
      <c r="E52" s="355"/>
      <c r="F52" s="355"/>
      <c r="G52" s="355"/>
      <c r="H52" s="355"/>
      <c r="I52" s="355"/>
      <c r="J52" s="355"/>
      <c r="K52" s="234"/>
    </row>
    <row r="53" spans="2:11" ht="15" customHeight="1" x14ac:dyDescent="0.3">
      <c r="B53" s="233"/>
      <c r="C53" s="355" t="s">
        <v>1900</v>
      </c>
      <c r="D53" s="355"/>
      <c r="E53" s="355"/>
      <c r="F53" s="355"/>
      <c r="G53" s="355"/>
      <c r="H53" s="355"/>
      <c r="I53" s="355"/>
      <c r="J53" s="355"/>
      <c r="K53" s="234"/>
    </row>
    <row r="54" spans="2:11" ht="12.75" customHeight="1" x14ac:dyDescent="0.3">
      <c r="B54" s="233"/>
      <c r="C54" s="237"/>
      <c r="D54" s="237"/>
      <c r="E54" s="237"/>
      <c r="F54" s="237"/>
      <c r="G54" s="237"/>
      <c r="H54" s="237"/>
      <c r="I54" s="237"/>
      <c r="J54" s="237"/>
      <c r="K54" s="234"/>
    </row>
    <row r="55" spans="2:11" ht="15" customHeight="1" x14ac:dyDescent="0.3">
      <c r="B55" s="233"/>
      <c r="C55" s="355" t="s">
        <v>1901</v>
      </c>
      <c r="D55" s="355"/>
      <c r="E55" s="355"/>
      <c r="F55" s="355"/>
      <c r="G55" s="355"/>
      <c r="H55" s="355"/>
      <c r="I55" s="355"/>
      <c r="J55" s="355"/>
      <c r="K55" s="234"/>
    </row>
    <row r="56" spans="2:11" ht="15" customHeight="1" x14ac:dyDescent="0.3">
      <c r="B56" s="233"/>
      <c r="C56" s="238"/>
      <c r="D56" s="355" t="s">
        <v>1902</v>
      </c>
      <c r="E56" s="355"/>
      <c r="F56" s="355"/>
      <c r="G56" s="355"/>
      <c r="H56" s="355"/>
      <c r="I56" s="355"/>
      <c r="J56" s="355"/>
      <c r="K56" s="234"/>
    </row>
    <row r="57" spans="2:11" ht="15" customHeight="1" x14ac:dyDescent="0.3">
      <c r="B57" s="233"/>
      <c r="C57" s="238"/>
      <c r="D57" s="355" t="s">
        <v>1903</v>
      </c>
      <c r="E57" s="355"/>
      <c r="F57" s="355"/>
      <c r="G57" s="355"/>
      <c r="H57" s="355"/>
      <c r="I57" s="355"/>
      <c r="J57" s="355"/>
      <c r="K57" s="234"/>
    </row>
    <row r="58" spans="2:11" ht="15" customHeight="1" x14ac:dyDescent="0.3">
      <c r="B58" s="233"/>
      <c r="C58" s="238"/>
      <c r="D58" s="355" t="s">
        <v>1904</v>
      </c>
      <c r="E58" s="355"/>
      <c r="F58" s="355"/>
      <c r="G58" s="355"/>
      <c r="H58" s="355"/>
      <c r="I58" s="355"/>
      <c r="J58" s="355"/>
      <c r="K58" s="234"/>
    </row>
    <row r="59" spans="2:11" ht="15" customHeight="1" x14ac:dyDescent="0.3">
      <c r="B59" s="233"/>
      <c r="C59" s="238"/>
      <c r="D59" s="355" t="s">
        <v>1905</v>
      </c>
      <c r="E59" s="355"/>
      <c r="F59" s="355"/>
      <c r="G59" s="355"/>
      <c r="H59" s="355"/>
      <c r="I59" s="355"/>
      <c r="J59" s="355"/>
      <c r="K59" s="234"/>
    </row>
    <row r="60" spans="2:11" ht="15" customHeight="1" x14ac:dyDescent="0.3">
      <c r="B60" s="233"/>
      <c r="C60" s="238"/>
      <c r="D60" s="354" t="s">
        <v>1906</v>
      </c>
      <c r="E60" s="354"/>
      <c r="F60" s="354"/>
      <c r="G60" s="354"/>
      <c r="H60" s="354"/>
      <c r="I60" s="354"/>
      <c r="J60" s="354"/>
      <c r="K60" s="234"/>
    </row>
    <row r="61" spans="2:11" ht="15" customHeight="1" x14ac:dyDescent="0.3">
      <c r="B61" s="233"/>
      <c r="C61" s="238"/>
      <c r="D61" s="355" t="s">
        <v>1907</v>
      </c>
      <c r="E61" s="355"/>
      <c r="F61" s="355"/>
      <c r="G61" s="355"/>
      <c r="H61" s="355"/>
      <c r="I61" s="355"/>
      <c r="J61" s="355"/>
      <c r="K61" s="234"/>
    </row>
    <row r="62" spans="2:11" ht="12.75" customHeight="1" x14ac:dyDescent="0.3">
      <c r="B62" s="233"/>
      <c r="C62" s="238"/>
      <c r="D62" s="238"/>
      <c r="E62" s="241"/>
      <c r="F62" s="238"/>
      <c r="G62" s="238"/>
      <c r="H62" s="238"/>
      <c r="I62" s="238"/>
      <c r="J62" s="238"/>
      <c r="K62" s="234"/>
    </row>
    <row r="63" spans="2:11" ht="15" customHeight="1" x14ac:dyDescent="0.3">
      <c r="B63" s="233"/>
      <c r="C63" s="238"/>
      <c r="D63" s="355" t="s">
        <v>1908</v>
      </c>
      <c r="E63" s="355"/>
      <c r="F63" s="355"/>
      <c r="G63" s="355"/>
      <c r="H63" s="355"/>
      <c r="I63" s="355"/>
      <c r="J63" s="355"/>
      <c r="K63" s="234"/>
    </row>
    <row r="64" spans="2:11" ht="15" customHeight="1" x14ac:dyDescent="0.3">
      <c r="B64" s="233"/>
      <c r="C64" s="238"/>
      <c r="D64" s="354" t="s">
        <v>1909</v>
      </c>
      <c r="E64" s="354"/>
      <c r="F64" s="354"/>
      <c r="G64" s="354"/>
      <c r="H64" s="354"/>
      <c r="I64" s="354"/>
      <c r="J64" s="354"/>
      <c r="K64" s="234"/>
    </row>
    <row r="65" spans="2:11" ht="15" customHeight="1" x14ac:dyDescent="0.3">
      <c r="B65" s="233"/>
      <c r="C65" s="238"/>
      <c r="D65" s="355" t="s">
        <v>1910</v>
      </c>
      <c r="E65" s="355"/>
      <c r="F65" s="355"/>
      <c r="G65" s="355"/>
      <c r="H65" s="355"/>
      <c r="I65" s="355"/>
      <c r="J65" s="355"/>
      <c r="K65" s="234"/>
    </row>
    <row r="66" spans="2:11" ht="15" customHeight="1" x14ac:dyDescent="0.3">
      <c r="B66" s="233"/>
      <c r="C66" s="238"/>
      <c r="D66" s="355" t="s">
        <v>1911</v>
      </c>
      <c r="E66" s="355"/>
      <c r="F66" s="355"/>
      <c r="G66" s="355"/>
      <c r="H66" s="355"/>
      <c r="I66" s="355"/>
      <c r="J66" s="355"/>
      <c r="K66" s="234"/>
    </row>
    <row r="67" spans="2:11" ht="15" customHeight="1" x14ac:dyDescent="0.3">
      <c r="B67" s="233"/>
      <c r="C67" s="238"/>
      <c r="D67" s="355" t="s">
        <v>1912</v>
      </c>
      <c r="E67" s="355"/>
      <c r="F67" s="355"/>
      <c r="G67" s="355"/>
      <c r="H67" s="355"/>
      <c r="I67" s="355"/>
      <c r="J67" s="355"/>
      <c r="K67" s="234"/>
    </row>
    <row r="68" spans="2:11" ht="15" customHeight="1" x14ac:dyDescent="0.3">
      <c r="B68" s="233"/>
      <c r="C68" s="238"/>
      <c r="D68" s="355" t="s">
        <v>1913</v>
      </c>
      <c r="E68" s="355"/>
      <c r="F68" s="355"/>
      <c r="G68" s="355"/>
      <c r="H68" s="355"/>
      <c r="I68" s="355"/>
      <c r="J68" s="355"/>
      <c r="K68" s="234"/>
    </row>
    <row r="69" spans="2:11" ht="12.75" customHeight="1" x14ac:dyDescent="0.3">
      <c r="B69" s="242"/>
      <c r="C69" s="243"/>
      <c r="D69" s="243"/>
      <c r="E69" s="243"/>
      <c r="F69" s="243"/>
      <c r="G69" s="243"/>
      <c r="H69" s="243"/>
      <c r="I69" s="243"/>
      <c r="J69" s="243"/>
      <c r="K69" s="244"/>
    </row>
    <row r="70" spans="2:11" ht="18.75" customHeight="1" x14ac:dyDescent="0.3">
      <c r="B70" s="245"/>
      <c r="C70" s="245"/>
      <c r="D70" s="245"/>
      <c r="E70" s="245"/>
      <c r="F70" s="245"/>
      <c r="G70" s="245"/>
      <c r="H70" s="245"/>
      <c r="I70" s="245"/>
      <c r="J70" s="245"/>
      <c r="K70" s="246"/>
    </row>
    <row r="71" spans="2:11" ht="18.75" customHeight="1" x14ac:dyDescent="0.3">
      <c r="B71" s="246"/>
      <c r="C71" s="246"/>
      <c r="D71" s="246"/>
      <c r="E71" s="246"/>
      <c r="F71" s="246"/>
      <c r="G71" s="246"/>
      <c r="H71" s="246"/>
      <c r="I71" s="246"/>
      <c r="J71" s="246"/>
      <c r="K71" s="246"/>
    </row>
    <row r="72" spans="2:11" ht="7.5" customHeight="1" x14ac:dyDescent="0.3">
      <c r="B72" s="247"/>
      <c r="C72" s="248"/>
      <c r="D72" s="248"/>
      <c r="E72" s="248"/>
      <c r="F72" s="248"/>
      <c r="G72" s="248"/>
      <c r="H72" s="248"/>
      <c r="I72" s="248"/>
      <c r="J72" s="248"/>
      <c r="K72" s="249"/>
    </row>
    <row r="73" spans="2:11" ht="45" customHeight="1" x14ac:dyDescent="0.3">
      <c r="B73" s="250"/>
      <c r="C73" s="353" t="s">
        <v>1851</v>
      </c>
      <c r="D73" s="353"/>
      <c r="E73" s="353"/>
      <c r="F73" s="353"/>
      <c r="G73" s="353"/>
      <c r="H73" s="353"/>
      <c r="I73" s="353"/>
      <c r="J73" s="353"/>
      <c r="K73" s="251"/>
    </row>
    <row r="74" spans="2:11" ht="17.25" customHeight="1" x14ac:dyDescent="0.3">
      <c r="B74" s="250"/>
      <c r="C74" s="252" t="s">
        <v>1914</v>
      </c>
      <c r="D74" s="252"/>
      <c r="E74" s="252"/>
      <c r="F74" s="252" t="s">
        <v>1915</v>
      </c>
      <c r="G74" s="253"/>
      <c r="H74" s="252" t="s">
        <v>147</v>
      </c>
      <c r="I74" s="252" t="s">
        <v>56</v>
      </c>
      <c r="J74" s="252" t="s">
        <v>1916</v>
      </c>
      <c r="K74" s="251"/>
    </row>
    <row r="75" spans="2:11" ht="17.25" customHeight="1" x14ac:dyDescent="0.3">
      <c r="B75" s="250"/>
      <c r="C75" s="254" t="s">
        <v>1917</v>
      </c>
      <c r="D75" s="254"/>
      <c r="E75" s="254"/>
      <c r="F75" s="255" t="s">
        <v>1918</v>
      </c>
      <c r="G75" s="256"/>
      <c r="H75" s="254"/>
      <c r="I75" s="254"/>
      <c r="J75" s="254" t="s">
        <v>1919</v>
      </c>
      <c r="K75" s="251"/>
    </row>
    <row r="76" spans="2:11" ht="5.25" customHeight="1" x14ac:dyDescent="0.3">
      <c r="B76" s="250"/>
      <c r="C76" s="257"/>
      <c r="D76" s="257"/>
      <c r="E76" s="257"/>
      <c r="F76" s="257"/>
      <c r="G76" s="258"/>
      <c r="H76" s="257"/>
      <c r="I76" s="257"/>
      <c r="J76" s="257"/>
      <c r="K76" s="251"/>
    </row>
    <row r="77" spans="2:11" ht="15" customHeight="1" x14ac:dyDescent="0.3">
      <c r="B77" s="250"/>
      <c r="C77" s="240" t="s">
        <v>52</v>
      </c>
      <c r="D77" s="257"/>
      <c r="E77" s="257"/>
      <c r="F77" s="259" t="s">
        <v>1920</v>
      </c>
      <c r="G77" s="258"/>
      <c r="H77" s="240" t="s">
        <v>1921</v>
      </c>
      <c r="I77" s="240" t="s">
        <v>1922</v>
      </c>
      <c r="J77" s="240">
        <v>20</v>
      </c>
      <c r="K77" s="251"/>
    </row>
    <row r="78" spans="2:11" ht="15" customHeight="1" x14ac:dyDescent="0.3">
      <c r="B78" s="250"/>
      <c r="C78" s="240" t="s">
        <v>1923</v>
      </c>
      <c r="D78" s="240"/>
      <c r="E78" s="240"/>
      <c r="F78" s="259" t="s">
        <v>1920</v>
      </c>
      <c r="G78" s="258"/>
      <c r="H78" s="240" t="s">
        <v>1924</v>
      </c>
      <c r="I78" s="240" t="s">
        <v>1922</v>
      </c>
      <c r="J78" s="240">
        <v>120</v>
      </c>
      <c r="K78" s="251"/>
    </row>
    <row r="79" spans="2:11" ht="15" customHeight="1" x14ac:dyDescent="0.3">
      <c r="B79" s="260"/>
      <c r="C79" s="240" t="s">
        <v>1925</v>
      </c>
      <c r="D79" s="240"/>
      <c r="E79" s="240"/>
      <c r="F79" s="259" t="s">
        <v>1926</v>
      </c>
      <c r="G79" s="258"/>
      <c r="H79" s="240" t="s">
        <v>1927</v>
      </c>
      <c r="I79" s="240" t="s">
        <v>1922</v>
      </c>
      <c r="J79" s="240">
        <v>50</v>
      </c>
      <c r="K79" s="251"/>
    </row>
    <row r="80" spans="2:11" ht="15" customHeight="1" x14ac:dyDescent="0.3">
      <c r="B80" s="260"/>
      <c r="C80" s="240" t="s">
        <v>1928</v>
      </c>
      <c r="D80" s="240"/>
      <c r="E80" s="240"/>
      <c r="F80" s="259" t="s">
        <v>1920</v>
      </c>
      <c r="G80" s="258"/>
      <c r="H80" s="240" t="s">
        <v>1929</v>
      </c>
      <c r="I80" s="240" t="s">
        <v>1930</v>
      </c>
      <c r="J80" s="240"/>
      <c r="K80" s="251"/>
    </row>
    <row r="81" spans="2:11" ht="15" customHeight="1" x14ac:dyDescent="0.3">
      <c r="B81" s="260"/>
      <c r="C81" s="261" t="s">
        <v>1931</v>
      </c>
      <c r="D81" s="261"/>
      <c r="E81" s="261"/>
      <c r="F81" s="262" t="s">
        <v>1926</v>
      </c>
      <c r="G81" s="261"/>
      <c r="H81" s="261" t="s">
        <v>1932</v>
      </c>
      <c r="I81" s="261" t="s">
        <v>1922</v>
      </c>
      <c r="J81" s="261">
        <v>15</v>
      </c>
      <c r="K81" s="251"/>
    </row>
    <row r="82" spans="2:11" ht="15" customHeight="1" x14ac:dyDescent="0.3">
      <c r="B82" s="260"/>
      <c r="C82" s="261" t="s">
        <v>1933</v>
      </c>
      <c r="D82" s="261"/>
      <c r="E82" s="261"/>
      <c r="F82" s="262" t="s">
        <v>1926</v>
      </c>
      <c r="G82" s="261"/>
      <c r="H82" s="261" t="s">
        <v>1934</v>
      </c>
      <c r="I82" s="261" t="s">
        <v>1922</v>
      </c>
      <c r="J82" s="261">
        <v>15</v>
      </c>
      <c r="K82" s="251"/>
    </row>
    <row r="83" spans="2:11" ht="15" customHeight="1" x14ac:dyDescent="0.3">
      <c r="B83" s="260"/>
      <c r="C83" s="261" t="s">
        <v>1935</v>
      </c>
      <c r="D83" s="261"/>
      <c r="E83" s="261"/>
      <c r="F83" s="262" t="s">
        <v>1926</v>
      </c>
      <c r="G83" s="261"/>
      <c r="H83" s="261" t="s">
        <v>1936</v>
      </c>
      <c r="I83" s="261" t="s">
        <v>1922</v>
      </c>
      <c r="J83" s="261">
        <v>20</v>
      </c>
      <c r="K83" s="251"/>
    </row>
    <row r="84" spans="2:11" ht="15" customHeight="1" x14ac:dyDescent="0.3">
      <c r="B84" s="260"/>
      <c r="C84" s="261" t="s">
        <v>1937</v>
      </c>
      <c r="D84" s="261"/>
      <c r="E84" s="261"/>
      <c r="F84" s="262" t="s">
        <v>1926</v>
      </c>
      <c r="G84" s="261"/>
      <c r="H84" s="261" t="s">
        <v>1938</v>
      </c>
      <c r="I84" s="261" t="s">
        <v>1922</v>
      </c>
      <c r="J84" s="261">
        <v>20</v>
      </c>
      <c r="K84" s="251"/>
    </row>
    <row r="85" spans="2:11" ht="15" customHeight="1" x14ac:dyDescent="0.3">
      <c r="B85" s="260"/>
      <c r="C85" s="240" t="s">
        <v>1939</v>
      </c>
      <c r="D85" s="240"/>
      <c r="E85" s="240"/>
      <c r="F85" s="259" t="s">
        <v>1926</v>
      </c>
      <c r="G85" s="258"/>
      <c r="H85" s="240" t="s">
        <v>1940</v>
      </c>
      <c r="I85" s="240" t="s">
        <v>1922</v>
      </c>
      <c r="J85" s="240">
        <v>50</v>
      </c>
      <c r="K85" s="251"/>
    </row>
    <row r="86" spans="2:11" ht="15" customHeight="1" x14ac:dyDescent="0.3">
      <c r="B86" s="260"/>
      <c r="C86" s="240" t="s">
        <v>1941</v>
      </c>
      <c r="D86" s="240"/>
      <c r="E86" s="240"/>
      <c r="F86" s="259" t="s">
        <v>1926</v>
      </c>
      <c r="G86" s="258"/>
      <c r="H86" s="240" t="s">
        <v>1942</v>
      </c>
      <c r="I86" s="240" t="s">
        <v>1922</v>
      </c>
      <c r="J86" s="240">
        <v>20</v>
      </c>
      <c r="K86" s="251"/>
    </row>
    <row r="87" spans="2:11" ht="15" customHeight="1" x14ac:dyDescent="0.3">
      <c r="B87" s="260"/>
      <c r="C87" s="240" t="s">
        <v>1943</v>
      </c>
      <c r="D87" s="240"/>
      <c r="E87" s="240"/>
      <c r="F87" s="259" t="s">
        <v>1926</v>
      </c>
      <c r="G87" s="258"/>
      <c r="H87" s="240" t="s">
        <v>1944</v>
      </c>
      <c r="I87" s="240" t="s">
        <v>1922</v>
      </c>
      <c r="J87" s="240">
        <v>20</v>
      </c>
      <c r="K87" s="251"/>
    </row>
    <row r="88" spans="2:11" ht="15" customHeight="1" x14ac:dyDescent="0.3">
      <c r="B88" s="260"/>
      <c r="C88" s="240" t="s">
        <v>1945</v>
      </c>
      <c r="D88" s="240"/>
      <c r="E88" s="240"/>
      <c r="F88" s="259" t="s">
        <v>1926</v>
      </c>
      <c r="G88" s="258"/>
      <c r="H88" s="240" t="s">
        <v>1946</v>
      </c>
      <c r="I88" s="240" t="s">
        <v>1922</v>
      </c>
      <c r="J88" s="240">
        <v>50</v>
      </c>
      <c r="K88" s="251"/>
    </row>
    <row r="89" spans="2:11" ht="15" customHeight="1" x14ac:dyDescent="0.3">
      <c r="B89" s="260"/>
      <c r="C89" s="240" t="s">
        <v>1947</v>
      </c>
      <c r="D89" s="240"/>
      <c r="E89" s="240"/>
      <c r="F89" s="259" t="s">
        <v>1926</v>
      </c>
      <c r="G89" s="258"/>
      <c r="H89" s="240" t="s">
        <v>1947</v>
      </c>
      <c r="I89" s="240" t="s">
        <v>1922</v>
      </c>
      <c r="J89" s="240">
        <v>50</v>
      </c>
      <c r="K89" s="251"/>
    </row>
    <row r="90" spans="2:11" ht="15" customHeight="1" x14ac:dyDescent="0.3">
      <c r="B90" s="260"/>
      <c r="C90" s="240" t="s">
        <v>152</v>
      </c>
      <c r="D90" s="240"/>
      <c r="E90" s="240"/>
      <c r="F90" s="259" t="s">
        <v>1926</v>
      </c>
      <c r="G90" s="258"/>
      <c r="H90" s="240" t="s">
        <v>1948</v>
      </c>
      <c r="I90" s="240" t="s">
        <v>1922</v>
      </c>
      <c r="J90" s="240">
        <v>255</v>
      </c>
      <c r="K90" s="251"/>
    </row>
    <row r="91" spans="2:11" ht="15" customHeight="1" x14ac:dyDescent="0.3">
      <c r="B91" s="260"/>
      <c r="C91" s="240" t="s">
        <v>1949</v>
      </c>
      <c r="D91" s="240"/>
      <c r="E91" s="240"/>
      <c r="F91" s="259" t="s">
        <v>1920</v>
      </c>
      <c r="G91" s="258"/>
      <c r="H91" s="240" t="s">
        <v>1950</v>
      </c>
      <c r="I91" s="240" t="s">
        <v>1951</v>
      </c>
      <c r="J91" s="240"/>
      <c r="K91" s="251"/>
    </row>
    <row r="92" spans="2:11" ht="15" customHeight="1" x14ac:dyDescent="0.3">
      <c r="B92" s="260"/>
      <c r="C92" s="240" t="s">
        <v>1952</v>
      </c>
      <c r="D92" s="240"/>
      <c r="E92" s="240"/>
      <c r="F92" s="259" t="s">
        <v>1920</v>
      </c>
      <c r="G92" s="258"/>
      <c r="H92" s="240" t="s">
        <v>1953</v>
      </c>
      <c r="I92" s="240" t="s">
        <v>1954</v>
      </c>
      <c r="J92" s="240"/>
      <c r="K92" s="251"/>
    </row>
    <row r="93" spans="2:11" ht="15" customHeight="1" x14ac:dyDescent="0.3">
      <c r="B93" s="260"/>
      <c r="C93" s="240" t="s">
        <v>1955</v>
      </c>
      <c r="D93" s="240"/>
      <c r="E93" s="240"/>
      <c r="F93" s="259" t="s">
        <v>1920</v>
      </c>
      <c r="G93" s="258"/>
      <c r="H93" s="240" t="s">
        <v>1955</v>
      </c>
      <c r="I93" s="240" t="s">
        <v>1954</v>
      </c>
      <c r="J93" s="240"/>
      <c r="K93" s="251"/>
    </row>
    <row r="94" spans="2:11" ht="15" customHeight="1" x14ac:dyDescent="0.3">
      <c r="B94" s="260"/>
      <c r="C94" s="240" t="s">
        <v>37</v>
      </c>
      <c r="D94" s="240"/>
      <c r="E94" s="240"/>
      <c r="F94" s="259" t="s">
        <v>1920</v>
      </c>
      <c r="G94" s="258"/>
      <c r="H94" s="240" t="s">
        <v>1956</v>
      </c>
      <c r="I94" s="240" t="s">
        <v>1954</v>
      </c>
      <c r="J94" s="240"/>
      <c r="K94" s="251"/>
    </row>
    <row r="95" spans="2:11" ht="15" customHeight="1" x14ac:dyDescent="0.3">
      <c r="B95" s="260"/>
      <c r="C95" s="240" t="s">
        <v>47</v>
      </c>
      <c r="D95" s="240"/>
      <c r="E95" s="240"/>
      <c r="F95" s="259" t="s">
        <v>1920</v>
      </c>
      <c r="G95" s="258"/>
      <c r="H95" s="240" t="s">
        <v>1957</v>
      </c>
      <c r="I95" s="240" t="s">
        <v>1954</v>
      </c>
      <c r="J95" s="240"/>
      <c r="K95" s="251"/>
    </row>
    <row r="96" spans="2:11" ht="15" customHeight="1" x14ac:dyDescent="0.3">
      <c r="B96" s="263"/>
      <c r="C96" s="264"/>
      <c r="D96" s="264"/>
      <c r="E96" s="264"/>
      <c r="F96" s="264"/>
      <c r="G96" s="264"/>
      <c r="H96" s="264"/>
      <c r="I96" s="264"/>
      <c r="J96" s="264"/>
      <c r="K96" s="265"/>
    </row>
    <row r="97" spans="2:11" ht="18.75" customHeight="1" x14ac:dyDescent="0.3">
      <c r="B97" s="266"/>
      <c r="C97" s="267"/>
      <c r="D97" s="267"/>
      <c r="E97" s="267"/>
      <c r="F97" s="267"/>
      <c r="G97" s="267"/>
      <c r="H97" s="267"/>
      <c r="I97" s="267"/>
      <c r="J97" s="267"/>
      <c r="K97" s="266"/>
    </row>
    <row r="98" spans="2:11" ht="18.75" customHeight="1" x14ac:dyDescent="0.3">
      <c r="B98" s="246"/>
      <c r="C98" s="246"/>
      <c r="D98" s="246"/>
      <c r="E98" s="246"/>
      <c r="F98" s="246"/>
      <c r="G98" s="246"/>
      <c r="H98" s="246"/>
      <c r="I98" s="246"/>
      <c r="J98" s="246"/>
      <c r="K98" s="246"/>
    </row>
    <row r="99" spans="2:11" ht="7.5" customHeight="1" x14ac:dyDescent="0.3">
      <c r="B99" s="247"/>
      <c r="C99" s="248"/>
      <c r="D99" s="248"/>
      <c r="E99" s="248"/>
      <c r="F99" s="248"/>
      <c r="G99" s="248"/>
      <c r="H99" s="248"/>
      <c r="I99" s="248"/>
      <c r="J99" s="248"/>
      <c r="K99" s="249"/>
    </row>
    <row r="100" spans="2:11" ht="45" customHeight="1" x14ac:dyDescent="0.3">
      <c r="B100" s="250"/>
      <c r="C100" s="353" t="s">
        <v>1958</v>
      </c>
      <c r="D100" s="353"/>
      <c r="E100" s="353"/>
      <c r="F100" s="353"/>
      <c r="G100" s="353"/>
      <c r="H100" s="353"/>
      <c r="I100" s="353"/>
      <c r="J100" s="353"/>
      <c r="K100" s="251"/>
    </row>
    <row r="101" spans="2:11" ht="17.25" customHeight="1" x14ac:dyDescent="0.3">
      <c r="B101" s="250"/>
      <c r="C101" s="252" t="s">
        <v>1914</v>
      </c>
      <c r="D101" s="252"/>
      <c r="E101" s="252"/>
      <c r="F101" s="252" t="s">
        <v>1915</v>
      </c>
      <c r="G101" s="253"/>
      <c r="H101" s="252" t="s">
        <v>147</v>
      </c>
      <c r="I101" s="252" t="s">
        <v>56</v>
      </c>
      <c r="J101" s="252" t="s">
        <v>1916</v>
      </c>
      <c r="K101" s="251"/>
    </row>
    <row r="102" spans="2:11" ht="17.25" customHeight="1" x14ac:dyDescent="0.3">
      <c r="B102" s="250"/>
      <c r="C102" s="254" t="s">
        <v>1917</v>
      </c>
      <c r="D102" s="254"/>
      <c r="E102" s="254"/>
      <c r="F102" s="255" t="s">
        <v>1918</v>
      </c>
      <c r="G102" s="256"/>
      <c r="H102" s="254"/>
      <c r="I102" s="254"/>
      <c r="J102" s="254" t="s">
        <v>1919</v>
      </c>
      <c r="K102" s="251"/>
    </row>
    <row r="103" spans="2:11" ht="5.25" customHeight="1" x14ac:dyDescent="0.3">
      <c r="B103" s="250"/>
      <c r="C103" s="252"/>
      <c r="D103" s="252"/>
      <c r="E103" s="252"/>
      <c r="F103" s="252"/>
      <c r="G103" s="268"/>
      <c r="H103" s="252"/>
      <c r="I103" s="252"/>
      <c r="J103" s="252"/>
      <c r="K103" s="251"/>
    </row>
    <row r="104" spans="2:11" ht="15" customHeight="1" x14ac:dyDescent="0.3">
      <c r="B104" s="250"/>
      <c r="C104" s="240" t="s">
        <v>52</v>
      </c>
      <c r="D104" s="257"/>
      <c r="E104" s="257"/>
      <c r="F104" s="259" t="s">
        <v>1920</v>
      </c>
      <c r="G104" s="268"/>
      <c r="H104" s="240" t="s">
        <v>1959</v>
      </c>
      <c r="I104" s="240" t="s">
        <v>1922</v>
      </c>
      <c r="J104" s="240">
        <v>20</v>
      </c>
      <c r="K104" s="251"/>
    </row>
    <row r="105" spans="2:11" ht="15" customHeight="1" x14ac:dyDescent="0.3">
      <c r="B105" s="250"/>
      <c r="C105" s="240" t="s">
        <v>1923</v>
      </c>
      <c r="D105" s="240"/>
      <c r="E105" s="240"/>
      <c r="F105" s="259" t="s">
        <v>1920</v>
      </c>
      <c r="G105" s="240"/>
      <c r="H105" s="240" t="s">
        <v>1959</v>
      </c>
      <c r="I105" s="240" t="s">
        <v>1922</v>
      </c>
      <c r="J105" s="240">
        <v>120</v>
      </c>
      <c r="K105" s="251"/>
    </row>
    <row r="106" spans="2:11" ht="15" customHeight="1" x14ac:dyDescent="0.3">
      <c r="B106" s="260"/>
      <c r="C106" s="240" t="s">
        <v>1925</v>
      </c>
      <c r="D106" s="240"/>
      <c r="E106" s="240"/>
      <c r="F106" s="259" t="s">
        <v>1926</v>
      </c>
      <c r="G106" s="240"/>
      <c r="H106" s="240" t="s">
        <v>1959</v>
      </c>
      <c r="I106" s="240" t="s">
        <v>1922</v>
      </c>
      <c r="J106" s="240">
        <v>50</v>
      </c>
      <c r="K106" s="251"/>
    </row>
    <row r="107" spans="2:11" ht="15" customHeight="1" x14ac:dyDescent="0.3">
      <c r="B107" s="260"/>
      <c r="C107" s="240" t="s">
        <v>1928</v>
      </c>
      <c r="D107" s="240"/>
      <c r="E107" s="240"/>
      <c r="F107" s="259" t="s">
        <v>1920</v>
      </c>
      <c r="G107" s="240"/>
      <c r="H107" s="240" t="s">
        <v>1959</v>
      </c>
      <c r="I107" s="240" t="s">
        <v>1930</v>
      </c>
      <c r="J107" s="240"/>
      <c r="K107" s="251"/>
    </row>
    <row r="108" spans="2:11" ht="15" customHeight="1" x14ac:dyDescent="0.3">
      <c r="B108" s="260"/>
      <c r="C108" s="240" t="s">
        <v>1939</v>
      </c>
      <c r="D108" s="240"/>
      <c r="E108" s="240"/>
      <c r="F108" s="259" t="s">
        <v>1926</v>
      </c>
      <c r="G108" s="240"/>
      <c r="H108" s="240" t="s">
        <v>1959</v>
      </c>
      <c r="I108" s="240" t="s">
        <v>1922</v>
      </c>
      <c r="J108" s="240">
        <v>50</v>
      </c>
      <c r="K108" s="251"/>
    </row>
    <row r="109" spans="2:11" ht="15" customHeight="1" x14ac:dyDescent="0.3">
      <c r="B109" s="260"/>
      <c r="C109" s="240" t="s">
        <v>1947</v>
      </c>
      <c r="D109" s="240"/>
      <c r="E109" s="240"/>
      <c r="F109" s="259" t="s">
        <v>1926</v>
      </c>
      <c r="G109" s="240"/>
      <c r="H109" s="240" t="s">
        <v>1959</v>
      </c>
      <c r="I109" s="240" t="s">
        <v>1922</v>
      </c>
      <c r="J109" s="240">
        <v>50</v>
      </c>
      <c r="K109" s="251"/>
    </row>
    <row r="110" spans="2:11" ht="15" customHeight="1" x14ac:dyDescent="0.3">
      <c r="B110" s="260"/>
      <c r="C110" s="240" t="s">
        <v>1945</v>
      </c>
      <c r="D110" s="240"/>
      <c r="E110" s="240"/>
      <c r="F110" s="259" t="s">
        <v>1926</v>
      </c>
      <c r="G110" s="240"/>
      <c r="H110" s="240" t="s">
        <v>1959</v>
      </c>
      <c r="I110" s="240" t="s">
        <v>1922</v>
      </c>
      <c r="J110" s="240">
        <v>50</v>
      </c>
      <c r="K110" s="251"/>
    </row>
    <row r="111" spans="2:11" ht="15" customHeight="1" x14ac:dyDescent="0.3">
      <c r="B111" s="260"/>
      <c r="C111" s="240" t="s">
        <v>52</v>
      </c>
      <c r="D111" s="240"/>
      <c r="E111" s="240"/>
      <c r="F111" s="259" t="s">
        <v>1920</v>
      </c>
      <c r="G111" s="240"/>
      <c r="H111" s="240" t="s">
        <v>1960</v>
      </c>
      <c r="I111" s="240" t="s">
        <v>1922</v>
      </c>
      <c r="J111" s="240">
        <v>20</v>
      </c>
      <c r="K111" s="251"/>
    </row>
    <row r="112" spans="2:11" ht="15" customHeight="1" x14ac:dyDescent="0.3">
      <c r="B112" s="260"/>
      <c r="C112" s="240" t="s">
        <v>1961</v>
      </c>
      <c r="D112" s="240"/>
      <c r="E112" s="240"/>
      <c r="F112" s="259" t="s">
        <v>1920</v>
      </c>
      <c r="G112" s="240"/>
      <c r="H112" s="240" t="s">
        <v>1962</v>
      </c>
      <c r="I112" s="240" t="s">
        <v>1922</v>
      </c>
      <c r="J112" s="240">
        <v>120</v>
      </c>
      <c r="K112" s="251"/>
    </row>
    <row r="113" spans="2:11" ht="15" customHeight="1" x14ac:dyDescent="0.3">
      <c r="B113" s="260"/>
      <c r="C113" s="240" t="s">
        <v>37</v>
      </c>
      <c r="D113" s="240"/>
      <c r="E113" s="240"/>
      <c r="F113" s="259" t="s">
        <v>1920</v>
      </c>
      <c r="G113" s="240"/>
      <c r="H113" s="240" t="s">
        <v>1963</v>
      </c>
      <c r="I113" s="240" t="s">
        <v>1954</v>
      </c>
      <c r="J113" s="240"/>
      <c r="K113" s="251"/>
    </row>
    <row r="114" spans="2:11" ht="15" customHeight="1" x14ac:dyDescent="0.3">
      <c r="B114" s="260"/>
      <c r="C114" s="240" t="s">
        <v>47</v>
      </c>
      <c r="D114" s="240"/>
      <c r="E114" s="240"/>
      <c r="F114" s="259" t="s">
        <v>1920</v>
      </c>
      <c r="G114" s="240"/>
      <c r="H114" s="240" t="s">
        <v>1964</v>
      </c>
      <c r="I114" s="240" t="s">
        <v>1954</v>
      </c>
      <c r="J114" s="240"/>
      <c r="K114" s="251"/>
    </row>
    <row r="115" spans="2:11" ht="15" customHeight="1" x14ac:dyDescent="0.3">
      <c r="B115" s="260"/>
      <c r="C115" s="240" t="s">
        <v>56</v>
      </c>
      <c r="D115" s="240"/>
      <c r="E115" s="240"/>
      <c r="F115" s="259" t="s">
        <v>1920</v>
      </c>
      <c r="G115" s="240"/>
      <c r="H115" s="240" t="s">
        <v>1965</v>
      </c>
      <c r="I115" s="240" t="s">
        <v>1966</v>
      </c>
      <c r="J115" s="240"/>
      <c r="K115" s="251"/>
    </row>
    <row r="116" spans="2:11" ht="15" customHeight="1" x14ac:dyDescent="0.3">
      <c r="B116" s="263"/>
      <c r="C116" s="269"/>
      <c r="D116" s="269"/>
      <c r="E116" s="269"/>
      <c r="F116" s="269"/>
      <c r="G116" s="269"/>
      <c r="H116" s="269"/>
      <c r="I116" s="269"/>
      <c r="J116" s="269"/>
      <c r="K116" s="265"/>
    </row>
    <row r="117" spans="2:11" ht="18.75" customHeight="1" x14ac:dyDescent="0.3">
      <c r="B117" s="270"/>
      <c r="C117" s="237"/>
      <c r="D117" s="237"/>
      <c r="E117" s="237"/>
      <c r="F117" s="271"/>
      <c r="G117" s="237"/>
      <c r="H117" s="237"/>
      <c r="I117" s="237"/>
      <c r="J117" s="237"/>
      <c r="K117" s="270"/>
    </row>
    <row r="118" spans="2:11" ht="18.75" customHeight="1" x14ac:dyDescent="0.3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</row>
    <row r="119" spans="2:11" ht="7.5" customHeight="1" x14ac:dyDescent="0.3">
      <c r="B119" s="272"/>
      <c r="C119" s="273"/>
      <c r="D119" s="273"/>
      <c r="E119" s="273"/>
      <c r="F119" s="273"/>
      <c r="G119" s="273"/>
      <c r="H119" s="273"/>
      <c r="I119" s="273"/>
      <c r="J119" s="273"/>
      <c r="K119" s="274"/>
    </row>
    <row r="120" spans="2:11" ht="45" customHeight="1" x14ac:dyDescent="0.3">
      <c r="B120" s="275"/>
      <c r="C120" s="350" t="s">
        <v>1967</v>
      </c>
      <c r="D120" s="350"/>
      <c r="E120" s="350"/>
      <c r="F120" s="350"/>
      <c r="G120" s="350"/>
      <c r="H120" s="350"/>
      <c r="I120" s="350"/>
      <c r="J120" s="350"/>
      <c r="K120" s="276"/>
    </row>
    <row r="121" spans="2:11" ht="17.25" customHeight="1" x14ac:dyDescent="0.3">
      <c r="B121" s="277"/>
      <c r="C121" s="252" t="s">
        <v>1914</v>
      </c>
      <c r="D121" s="252"/>
      <c r="E121" s="252"/>
      <c r="F121" s="252" t="s">
        <v>1915</v>
      </c>
      <c r="G121" s="253"/>
      <c r="H121" s="252" t="s">
        <v>147</v>
      </c>
      <c r="I121" s="252" t="s">
        <v>56</v>
      </c>
      <c r="J121" s="252" t="s">
        <v>1916</v>
      </c>
      <c r="K121" s="278"/>
    </row>
    <row r="122" spans="2:11" ht="17.25" customHeight="1" x14ac:dyDescent="0.3">
      <c r="B122" s="277"/>
      <c r="C122" s="254" t="s">
        <v>1917</v>
      </c>
      <c r="D122" s="254"/>
      <c r="E122" s="254"/>
      <c r="F122" s="255" t="s">
        <v>1918</v>
      </c>
      <c r="G122" s="256"/>
      <c r="H122" s="254"/>
      <c r="I122" s="254"/>
      <c r="J122" s="254" t="s">
        <v>1919</v>
      </c>
      <c r="K122" s="278"/>
    </row>
    <row r="123" spans="2:11" ht="5.25" customHeight="1" x14ac:dyDescent="0.3">
      <c r="B123" s="279"/>
      <c r="C123" s="257"/>
      <c r="D123" s="257"/>
      <c r="E123" s="257"/>
      <c r="F123" s="257"/>
      <c r="G123" s="240"/>
      <c r="H123" s="257"/>
      <c r="I123" s="257"/>
      <c r="J123" s="257"/>
      <c r="K123" s="280"/>
    </row>
    <row r="124" spans="2:11" ht="15" customHeight="1" x14ac:dyDescent="0.3">
      <c r="B124" s="279"/>
      <c r="C124" s="240" t="s">
        <v>1923</v>
      </c>
      <c r="D124" s="257"/>
      <c r="E124" s="257"/>
      <c r="F124" s="259" t="s">
        <v>1920</v>
      </c>
      <c r="G124" s="240"/>
      <c r="H124" s="240" t="s">
        <v>1959</v>
      </c>
      <c r="I124" s="240" t="s">
        <v>1922</v>
      </c>
      <c r="J124" s="240">
        <v>120</v>
      </c>
      <c r="K124" s="281"/>
    </row>
    <row r="125" spans="2:11" ht="15" customHeight="1" x14ac:dyDescent="0.3">
      <c r="B125" s="279"/>
      <c r="C125" s="240" t="s">
        <v>1968</v>
      </c>
      <c r="D125" s="240"/>
      <c r="E125" s="240"/>
      <c r="F125" s="259" t="s">
        <v>1920</v>
      </c>
      <c r="G125" s="240"/>
      <c r="H125" s="240" t="s">
        <v>1969</v>
      </c>
      <c r="I125" s="240" t="s">
        <v>1922</v>
      </c>
      <c r="J125" s="240" t="s">
        <v>1970</v>
      </c>
      <c r="K125" s="281"/>
    </row>
    <row r="126" spans="2:11" ht="15" customHeight="1" x14ac:dyDescent="0.3">
      <c r="B126" s="279"/>
      <c r="C126" s="240" t="s">
        <v>82</v>
      </c>
      <c r="D126" s="240"/>
      <c r="E126" s="240"/>
      <c r="F126" s="259" t="s">
        <v>1920</v>
      </c>
      <c r="G126" s="240"/>
      <c r="H126" s="240" t="s">
        <v>1971</v>
      </c>
      <c r="I126" s="240" t="s">
        <v>1922</v>
      </c>
      <c r="J126" s="240" t="s">
        <v>1970</v>
      </c>
      <c r="K126" s="281"/>
    </row>
    <row r="127" spans="2:11" ht="15" customHeight="1" x14ac:dyDescent="0.3">
      <c r="B127" s="279"/>
      <c r="C127" s="240" t="s">
        <v>1931</v>
      </c>
      <c r="D127" s="240"/>
      <c r="E127" s="240"/>
      <c r="F127" s="259" t="s">
        <v>1926</v>
      </c>
      <c r="G127" s="240"/>
      <c r="H127" s="240" t="s">
        <v>1932</v>
      </c>
      <c r="I127" s="240" t="s">
        <v>1922</v>
      </c>
      <c r="J127" s="240">
        <v>15</v>
      </c>
      <c r="K127" s="281"/>
    </row>
    <row r="128" spans="2:11" ht="15" customHeight="1" x14ac:dyDescent="0.3">
      <c r="B128" s="279"/>
      <c r="C128" s="261" t="s">
        <v>1933</v>
      </c>
      <c r="D128" s="261"/>
      <c r="E128" s="261"/>
      <c r="F128" s="262" t="s">
        <v>1926</v>
      </c>
      <c r="G128" s="261"/>
      <c r="H128" s="261" t="s">
        <v>1934</v>
      </c>
      <c r="I128" s="261" t="s">
        <v>1922</v>
      </c>
      <c r="J128" s="261">
        <v>15</v>
      </c>
      <c r="K128" s="281"/>
    </row>
    <row r="129" spans="2:11" ht="15" customHeight="1" x14ac:dyDescent="0.3">
      <c r="B129" s="279"/>
      <c r="C129" s="261" t="s">
        <v>1935</v>
      </c>
      <c r="D129" s="261"/>
      <c r="E129" s="261"/>
      <c r="F129" s="262" t="s">
        <v>1926</v>
      </c>
      <c r="G129" s="261"/>
      <c r="H129" s="261" t="s">
        <v>1936</v>
      </c>
      <c r="I129" s="261" t="s">
        <v>1922</v>
      </c>
      <c r="J129" s="261">
        <v>20</v>
      </c>
      <c r="K129" s="281"/>
    </row>
    <row r="130" spans="2:11" ht="15" customHeight="1" x14ac:dyDescent="0.3">
      <c r="B130" s="279"/>
      <c r="C130" s="261" t="s">
        <v>1937</v>
      </c>
      <c r="D130" s="261"/>
      <c r="E130" s="261"/>
      <c r="F130" s="262" t="s">
        <v>1926</v>
      </c>
      <c r="G130" s="261"/>
      <c r="H130" s="261" t="s">
        <v>1938</v>
      </c>
      <c r="I130" s="261" t="s">
        <v>1922</v>
      </c>
      <c r="J130" s="261">
        <v>20</v>
      </c>
      <c r="K130" s="281"/>
    </row>
    <row r="131" spans="2:11" ht="15" customHeight="1" x14ac:dyDescent="0.3">
      <c r="B131" s="279"/>
      <c r="C131" s="240" t="s">
        <v>1925</v>
      </c>
      <c r="D131" s="240"/>
      <c r="E131" s="240"/>
      <c r="F131" s="259" t="s">
        <v>1926</v>
      </c>
      <c r="G131" s="240"/>
      <c r="H131" s="240" t="s">
        <v>1959</v>
      </c>
      <c r="I131" s="240" t="s">
        <v>1922</v>
      </c>
      <c r="J131" s="240">
        <v>50</v>
      </c>
      <c r="K131" s="281"/>
    </row>
    <row r="132" spans="2:11" ht="15" customHeight="1" x14ac:dyDescent="0.3">
      <c r="B132" s="279"/>
      <c r="C132" s="240" t="s">
        <v>1939</v>
      </c>
      <c r="D132" s="240"/>
      <c r="E132" s="240"/>
      <c r="F132" s="259" t="s">
        <v>1926</v>
      </c>
      <c r="G132" s="240"/>
      <c r="H132" s="240" t="s">
        <v>1959</v>
      </c>
      <c r="I132" s="240" t="s">
        <v>1922</v>
      </c>
      <c r="J132" s="240">
        <v>50</v>
      </c>
      <c r="K132" s="281"/>
    </row>
    <row r="133" spans="2:11" ht="15" customHeight="1" x14ac:dyDescent="0.3">
      <c r="B133" s="279"/>
      <c r="C133" s="240" t="s">
        <v>1945</v>
      </c>
      <c r="D133" s="240"/>
      <c r="E133" s="240"/>
      <c r="F133" s="259" t="s">
        <v>1926</v>
      </c>
      <c r="G133" s="240"/>
      <c r="H133" s="240" t="s">
        <v>1959</v>
      </c>
      <c r="I133" s="240" t="s">
        <v>1922</v>
      </c>
      <c r="J133" s="240">
        <v>50</v>
      </c>
      <c r="K133" s="281"/>
    </row>
    <row r="134" spans="2:11" ht="15" customHeight="1" x14ac:dyDescent="0.3">
      <c r="B134" s="279"/>
      <c r="C134" s="240" t="s">
        <v>1947</v>
      </c>
      <c r="D134" s="240"/>
      <c r="E134" s="240"/>
      <c r="F134" s="259" t="s">
        <v>1926</v>
      </c>
      <c r="G134" s="240"/>
      <c r="H134" s="240" t="s">
        <v>1959</v>
      </c>
      <c r="I134" s="240" t="s">
        <v>1922</v>
      </c>
      <c r="J134" s="240">
        <v>50</v>
      </c>
      <c r="K134" s="281"/>
    </row>
    <row r="135" spans="2:11" ht="15" customHeight="1" x14ac:dyDescent="0.3">
      <c r="B135" s="279"/>
      <c r="C135" s="240" t="s">
        <v>152</v>
      </c>
      <c r="D135" s="240"/>
      <c r="E135" s="240"/>
      <c r="F135" s="259" t="s">
        <v>1926</v>
      </c>
      <c r="G135" s="240"/>
      <c r="H135" s="240" t="s">
        <v>1972</v>
      </c>
      <c r="I135" s="240" t="s">
        <v>1922</v>
      </c>
      <c r="J135" s="240">
        <v>255</v>
      </c>
      <c r="K135" s="281"/>
    </row>
    <row r="136" spans="2:11" ht="15" customHeight="1" x14ac:dyDescent="0.3">
      <c r="B136" s="279"/>
      <c r="C136" s="240" t="s">
        <v>1949</v>
      </c>
      <c r="D136" s="240"/>
      <c r="E136" s="240"/>
      <c r="F136" s="259" t="s">
        <v>1920</v>
      </c>
      <c r="G136" s="240"/>
      <c r="H136" s="240" t="s">
        <v>1973</v>
      </c>
      <c r="I136" s="240" t="s">
        <v>1951</v>
      </c>
      <c r="J136" s="240"/>
      <c r="K136" s="281"/>
    </row>
    <row r="137" spans="2:11" ht="15" customHeight="1" x14ac:dyDescent="0.3">
      <c r="B137" s="279"/>
      <c r="C137" s="240" t="s">
        <v>1952</v>
      </c>
      <c r="D137" s="240"/>
      <c r="E137" s="240"/>
      <c r="F137" s="259" t="s">
        <v>1920</v>
      </c>
      <c r="G137" s="240"/>
      <c r="H137" s="240" t="s">
        <v>1974</v>
      </c>
      <c r="I137" s="240" t="s">
        <v>1954</v>
      </c>
      <c r="J137" s="240"/>
      <c r="K137" s="281"/>
    </row>
    <row r="138" spans="2:11" ht="15" customHeight="1" x14ac:dyDescent="0.3">
      <c r="B138" s="279"/>
      <c r="C138" s="240" t="s">
        <v>1955</v>
      </c>
      <c r="D138" s="240"/>
      <c r="E138" s="240"/>
      <c r="F138" s="259" t="s">
        <v>1920</v>
      </c>
      <c r="G138" s="240"/>
      <c r="H138" s="240" t="s">
        <v>1955</v>
      </c>
      <c r="I138" s="240" t="s">
        <v>1954</v>
      </c>
      <c r="J138" s="240"/>
      <c r="K138" s="281"/>
    </row>
    <row r="139" spans="2:11" ht="15" customHeight="1" x14ac:dyDescent="0.3">
      <c r="B139" s="279"/>
      <c r="C139" s="240" t="s">
        <v>37</v>
      </c>
      <c r="D139" s="240"/>
      <c r="E139" s="240"/>
      <c r="F139" s="259" t="s">
        <v>1920</v>
      </c>
      <c r="G139" s="240"/>
      <c r="H139" s="240" t="s">
        <v>1975</v>
      </c>
      <c r="I139" s="240" t="s">
        <v>1954</v>
      </c>
      <c r="J139" s="240"/>
      <c r="K139" s="281"/>
    </row>
    <row r="140" spans="2:11" ht="15" customHeight="1" x14ac:dyDescent="0.3">
      <c r="B140" s="279"/>
      <c r="C140" s="240" t="s">
        <v>1976</v>
      </c>
      <c r="D140" s="240"/>
      <c r="E140" s="240"/>
      <c r="F140" s="259" t="s">
        <v>1920</v>
      </c>
      <c r="G140" s="240"/>
      <c r="H140" s="240" t="s">
        <v>1977</v>
      </c>
      <c r="I140" s="240" t="s">
        <v>1954</v>
      </c>
      <c r="J140" s="240"/>
      <c r="K140" s="281"/>
    </row>
    <row r="141" spans="2:11" ht="15" customHeight="1" x14ac:dyDescent="0.3">
      <c r="B141" s="282"/>
      <c r="C141" s="283"/>
      <c r="D141" s="283"/>
      <c r="E141" s="283"/>
      <c r="F141" s="283"/>
      <c r="G141" s="283"/>
      <c r="H141" s="283"/>
      <c r="I141" s="283"/>
      <c r="J141" s="283"/>
      <c r="K141" s="284"/>
    </row>
    <row r="142" spans="2:11" ht="18.75" customHeight="1" x14ac:dyDescent="0.3">
      <c r="B142" s="237"/>
      <c r="C142" s="237"/>
      <c r="D142" s="237"/>
      <c r="E142" s="237"/>
      <c r="F142" s="271"/>
      <c r="G142" s="237"/>
      <c r="H142" s="237"/>
      <c r="I142" s="237"/>
      <c r="J142" s="237"/>
      <c r="K142" s="237"/>
    </row>
    <row r="143" spans="2:11" ht="18.75" customHeight="1" x14ac:dyDescent="0.3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</row>
    <row r="144" spans="2:11" ht="7.5" customHeight="1" x14ac:dyDescent="0.3">
      <c r="B144" s="247"/>
      <c r="C144" s="248"/>
      <c r="D144" s="248"/>
      <c r="E144" s="248"/>
      <c r="F144" s="248"/>
      <c r="G144" s="248"/>
      <c r="H144" s="248"/>
      <c r="I144" s="248"/>
      <c r="J144" s="248"/>
      <c r="K144" s="249"/>
    </row>
    <row r="145" spans="2:11" ht="45" customHeight="1" x14ac:dyDescent="0.3">
      <c r="B145" s="250"/>
      <c r="C145" s="353" t="s">
        <v>1978</v>
      </c>
      <c r="D145" s="353"/>
      <c r="E145" s="353"/>
      <c r="F145" s="353"/>
      <c r="G145" s="353"/>
      <c r="H145" s="353"/>
      <c r="I145" s="353"/>
      <c r="J145" s="353"/>
      <c r="K145" s="251"/>
    </row>
    <row r="146" spans="2:11" ht="17.25" customHeight="1" x14ac:dyDescent="0.3">
      <c r="B146" s="250"/>
      <c r="C146" s="252" t="s">
        <v>1914</v>
      </c>
      <c r="D146" s="252"/>
      <c r="E146" s="252"/>
      <c r="F146" s="252" t="s">
        <v>1915</v>
      </c>
      <c r="G146" s="253"/>
      <c r="H146" s="252" t="s">
        <v>147</v>
      </c>
      <c r="I146" s="252" t="s">
        <v>56</v>
      </c>
      <c r="J146" s="252" t="s">
        <v>1916</v>
      </c>
      <c r="K146" s="251"/>
    </row>
    <row r="147" spans="2:11" ht="17.25" customHeight="1" x14ac:dyDescent="0.3">
      <c r="B147" s="250"/>
      <c r="C147" s="254" t="s">
        <v>1917</v>
      </c>
      <c r="D147" s="254"/>
      <c r="E147" s="254"/>
      <c r="F147" s="255" t="s">
        <v>1918</v>
      </c>
      <c r="G147" s="256"/>
      <c r="H147" s="254"/>
      <c r="I147" s="254"/>
      <c r="J147" s="254" t="s">
        <v>1919</v>
      </c>
      <c r="K147" s="251"/>
    </row>
    <row r="148" spans="2:11" ht="5.25" customHeight="1" x14ac:dyDescent="0.3">
      <c r="B148" s="260"/>
      <c r="C148" s="257"/>
      <c r="D148" s="257"/>
      <c r="E148" s="257"/>
      <c r="F148" s="257"/>
      <c r="G148" s="258"/>
      <c r="H148" s="257"/>
      <c r="I148" s="257"/>
      <c r="J148" s="257"/>
      <c r="K148" s="281"/>
    </row>
    <row r="149" spans="2:11" ht="15" customHeight="1" x14ac:dyDescent="0.3">
      <c r="B149" s="260"/>
      <c r="C149" s="285" t="s">
        <v>1923</v>
      </c>
      <c r="D149" s="240"/>
      <c r="E149" s="240"/>
      <c r="F149" s="286" t="s">
        <v>1920</v>
      </c>
      <c r="G149" s="240"/>
      <c r="H149" s="285" t="s">
        <v>1959</v>
      </c>
      <c r="I149" s="285" t="s">
        <v>1922</v>
      </c>
      <c r="J149" s="285">
        <v>120</v>
      </c>
      <c r="K149" s="281"/>
    </row>
    <row r="150" spans="2:11" ht="15" customHeight="1" x14ac:dyDescent="0.3">
      <c r="B150" s="260"/>
      <c r="C150" s="285" t="s">
        <v>1968</v>
      </c>
      <c r="D150" s="240"/>
      <c r="E150" s="240"/>
      <c r="F150" s="286" t="s">
        <v>1920</v>
      </c>
      <c r="G150" s="240"/>
      <c r="H150" s="285" t="s">
        <v>1979</v>
      </c>
      <c r="I150" s="285" t="s">
        <v>1922</v>
      </c>
      <c r="J150" s="285" t="s">
        <v>1970</v>
      </c>
      <c r="K150" s="281"/>
    </row>
    <row r="151" spans="2:11" ht="15" customHeight="1" x14ac:dyDescent="0.3">
      <c r="B151" s="260"/>
      <c r="C151" s="285" t="s">
        <v>82</v>
      </c>
      <c r="D151" s="240"/>
      <c r="E151" s="240"/>
      <c r="F151" s="286" t="s">
        <v>1920</v>
      </c>
      <c r="G151" s="240"/>
      <c r="H151" s="285" t="s">
        <v>1980</v>
      </c>
      <c r="I151" s="285" t="s">
        <v>1922</v>
      </c>
      <c r="J151" s="285" t="s">
        <v>1970</v>
      </c>
      <c r="K151" s="281"/>
    </row>
    <row r="152" spans="2:11" ht="15" customHeight="1" x14ac:dyDescent="0.3">
      <c r="B152" s="260"/>
      <c r="C152" s="285" t="s">
        <v>1925</v>
      </c>
      <c r="D152" s="240"/>
      <c r="E152" s="240"/>
      <c r="F152" s="286" t="s">
        <v>1926</v>
      </c>
      <c r="G152" s="240"/>
      <c r="H152" s="285" t="s">
        <v>1959</v>
      </c>
      <c r="I152" s="285" t="s">
        <v>1922</v>
      </c>
      <c r="J152" s="285">
        <v>50</v>
      </c>
      <c r="K152" s="281"/>
    </row>
    <row r="153" spans="2:11" ht="15" customHeight="1" x14ac:dyDescent="0.3">
      <c r="B153" s="260"/>
      <c r="C153" s="285" t="s">
        <v>1928</v>
      </c>
      <c r="D153" s="240"/>
      <c r="E153" s="240"/>
      <c r="F153" s="286" t="s">
        <v>1920</v>
      </c>
      <c r="G153" s="240"/>
      <c r="H153" s="285" t="s">
        <v>1959</v>
      </c>
      <c r="I153" s="285" t="s">
        <v>1930</v>
      </c>
      <c r="J153" s="285"/>
      <c r="K153" s="281"/>
    </row>
    <row r="154" spans="2:11" ht="15" customHeight="1" x14ac:dyDescent="0.3">
      <c r="B154" s="260"/>
      <c r="C154" s="285" t="s">
        <v>1939</v>
      </c>
      <c r="D154" s="240"/>
      <c r="E154" s="240"/>
      <c r="F154" s="286" t="s">
        <v>1926</v>
      </c>
      <c r="G154" s="240"/>
      <c r="H154" s="285" t="s">
        <v>1959</v>
      </c>
      <c r="I154" s="285" t="s">
        <v>1922</v>
      </c>
      <c r="J154" s="285">
        <v>50</v>
      </c>
      <c r="K154" s="281"/>
    </row>
    <row r="155" spans="2:11" ht="15" customHeight="1" x14ac:dyDescent="0.3">
      <c r="B155" s="260"/>
      <c r="C155" s="285" t="s">
        <v>1947</v>
      </c>
      <c r="D155" s="240"/>
      <c r="E155" s="240"/>
      <c r="F155" s="286" t="s">
        <v>1926</v>
      </c>
      <c r="G155" s="240"/>
      <c r="H155" s="285" t="s">
        <v>1959</v>
      </c>
      <c r="I155" s="285" t="s">
        <v>1922</v>
      </c>
      <c r="J155" s="285">
        <v>50</v>
      </c>
      <c r="K155" s="281"/>
    </row>
    <row r="156" spans="2:11" ht="15" customHeight="1" x14ac:dyDescent="0.3">
      <c r="B156" s="260"/>
      <c r="C156" s="285" t="s">
        <v>1945</v>
      </c>
      <c r="D156" s="240"/>
      <c r="E156" s="240"/>
      <c r="F156" s="286" t="s">
        <v>1926</v>
      </c>
      <c r="G156" s="240"/>
      <c r="H156" s="285" t="s">
        <v>1959</v>
      </c>
      <c r="I156" s="285" t="s">
        <v>1922</v>
      </c>
      <c r="J156" s="285">
        <v>50</v>
      </c>
      <c r="K156" s="281"/>
    </row>
    <row r="157" spans="2:11" ht="15" customHeight="1" x14ac:dyDescent="0.3">
      <c r="B157" s="260"/>
      <c r="C157" s="285" t="s">
        <v>113</v>
      </c>
      <c r="D157" s="240"/>
      <c r="E157" s="240"/>
      <c r="F157" s="286" t="s">
        <v>1920</v>
      </c>
      <c r="G157" s="240"/>
      <c r="H157" s="285" t="s">
        <v>1981</v>
      </c>
      <c r="I157" s="285" t="s">
        <v>1922</v>
      </c>
      <c r="J157" s="285" t="s">
        <v>1982</v>
      </c>
      <c r="K157" s="281"/>
    </row>
    <row r="158" spans="2:11" ht="15" customHeight="1" x14ac:dyDescent="0.3">
      <c r="B158" s="260"/>
      <c r="C158" s="285" t="s">
        <v>1983</v>
      </c>
      <c r="D158" s="240"/>
      <c r="E158" s="240"/>
      <c r="F158" s="286" t="s">
        <v>1920</v>
      </c>
      <c r="G158" s="240"/>
      <c r="H158" s="285" t="s">
        <v>1984</v>
      </c>
      <c r="I158" s="285" t="s">
        <v>1954</v>
      </c>
      <c r="J158" s="285"/>
      <c r="K158" s="281"/>
    </row>
    <row r="159" spans="2:11" ht="15" customHeight="1" x14ac:dyDescent="0.3">
      <c r="B159" s="287"/>
      <c r="C159" s="269"/>
      <c r="D159" s="269"/>
      <c r="E159" s="269"/>
      <c r="F159" s="269"/>
      <c r="G159" s="269"/>
      <c r="H159" s="269"/>
      <c r="I159" s="269"/>
      <c r="J159" s="269"/>
      <c r="K159" s="288"/>
    </row>
    <row r="160" spans="2:11" ht="18.75" customHeight="1" x14ac:dyDescent="0.3">
      <c r="B160" s="237"/>
      <c r="C160" s="240"/>
      <c r="D160" s="240"/>
      <c r="E160" s="240"/>
      <c r="F160" s="259"/>
      <c r="G160" s="240"/>
      <c r="H160" s="240"/>
      <c r="I160" s="240"/>
      <c r="J160" s="240"/>
      <c r="K160" s="237"/>
    </row>
    <row r="161" spans="2:11" ht="18.75" customHeight="1" x14ac:dyDescent="0.3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</row>
    <row r="162" spans="2:11" ht="7.5" customHeight="1" x14ac:dyDescent="0.3">
      <c r="B162" s="227"/>
      <c r="C162" s="228"/>
      <c r="D162" s="228"/>
      <c r="E162" s="228"/>
      <c r="F162" s="228"/>
      <c r="G162" s="228"/>
      <c r="H162" s="228"/>
      <c r="I162" s="228"/>
      <c r="J162" s="228"/>
      <c r="K162" s="229"/>
    </row>
    <row r="163" spans="2:11" ht="45" customHeight="1" x14ac:dyDescent="0.3">
      <c r="B163" s="230"/>
      <c r="C163" s="350" t="s">
        <v>1985</v>
      </c>
      <c r="D163" s="350"/>
      <c r="E163" s="350"/>
      <c r="F163" s="350"/>
      <c r="G163" s="350"/>
      <c r="H163" s="350"/>
      <c r="I163" s="350"/>
      <c r="J163" s="350"/>
      <c r="K163" s="231"/>
    </row>
    <row r="164" spans="2:11" ht="17.25" customHeight="1" x14ac:dyDescent="0.3">
      <c r="B164" s="230"/>
      <c r="C164" s="252" t="s">
        <v>1914</v>
      </c>
      <c r="D164" s="252"/>
      <c r="E164" s="252"/>
      <c r="F164" s="252" t="s">
        <v>1915</v>
      </c>
      <c r="G164" s="289"/>
      <c r="H164" s="290" t="s">
        <v>147</v>
      </c>
      <c r="I164" s="290" t="s">
        <v>56</v>
      </c>
      <c r="J164" s="252" t="s">
        <v>1916</v>
      </c>
      <c r="K164" s="231"/>
    </row>
    <row r="165" spans="2:11" ht="17.25" customHeight="1" x14ac:dyDescent="0.3">
      <c r="B165" s="233"/>
      <c r="C165" s="254" t="s">
        <v>1917</v>
      </c>
      <c r="D165" s="254"/>
      <c r="E165" s="254"/>
      <c r="F165" s="255" t="s">
        <v>1918</v>
      </c>
      <c r="G165" s="291"/>
      <c r="H165" s="292"/>
      <c r="I165" s="292"/>
      <c r="J165" s="254" t="s">
        <v>1919</v>
      </c>
      <c r="K165" s="234"/>
    </row>
    <row r="166" spans="2:11" ht="5.25" customHeight="1" x14ac:dyDescent="0.3">
      <c r="B166" s="260"/>
      <c r="C166" s="257"/>
      <c r="D166" s="257"/>
      <c r="E166" s="257"/>
      <c r="F166" s="257"/>
      <c r="G166" s="258"/>
      <c r="H166" s="257"/>
      <c r="I166" s="257"/>
      <c r="J166" s="257"/>
      <c r="K166" s="281"/>
    </row>
    <row r="167" spans="2:11" ht="15" customHeight="1" x14ac:dyDescent="0.3">
      <c r="B167" s="260"/>
      <c r="C167" s="240" t="s">
        <v>1923</v>
      </c>
      <c r="D167" s="240"/>
      <c r="E167" s="240"/>
      <c r="F167" s="259" t="s">
        <v>1920</v>
      </c>
      <c r="G167" s="240"/>
      <c r="H167" s="240" t="s">
        <v>1959</v>
      </c>
      <c r="I167" s="240" t="s">
        <v>1922</v>
      </c>
      <c r="J167" s="240">
        <v>120</v>
      </c>
      <c r="K167" s="281"/>
    </row>
    <row r="168" spans="2:11" ht="15" customHeight="1" x14ac:dyDescent="0.3">
      <c r="B168" s="260"/>
      <c r="C168" s="240" t="s">
        <v>1968</v>
      </c>
      <c r="D168" s="240"/>
      <c r="E168" s="240"/>
      <c r="F168" s="259" t="s">
        <v>1920</v>
      </c>
      <c r="G168" s="240"/>
      <c r="H168" s="240" t="s">
        <v>1969</v>
      </c>
      <c r="I168" s="240" t="s">
        <v>1922</v>
      </c>
      <c r="J168" s="240" t="s">
        <v>1970</v>
      </c>
      <c r="K168" s="281"/>
    </row>
    <row r="169" spans="2:11" ht="15" customHeight="1" x14ac:dyDescent="0.3">
      <c r="B169" s="260"/>
      <c r="C169" s="240" t="s">
        <v>82</v>
      </c>
      <c r="D169" s="240"/>
      <c r="E169" s="240"/>
      <c r="F169" s="259" t="s">
        <v>1920</v>
      </c>
      <c r="G169" s="240"/>
      <c r="H169" s="240" t="s">
        <v>1986</v>
      </c>
      <c r="I169" s="240" t="s">
        <v>1922</v>
      </c>
      <c r="J169" s="240" t="s">
        <v>1970</v>
      </c>
      <c r="K169" s="281"/>
    </row>
    <row r="170" spans="2:11" ht="15" customHeight="1" x14ac:dyDescent="0.3">
      <c r="B170" s="260"/>
      <c r="C170" s="240" t="s">
        <v>1925</v>
      </c>
      <c r="D170" s="240"/>
      <c r="E170" s="240"/>
      <c r="F170" s="259" t="s">
        <v>1926</v>
      </c>
      <c r="G170" s="240"/>
      <c r="H170" s="240" t="s">
        <v>1986</v>
      </c>
      <c r="I170" s="240" t="s">
        <v>1922</v>
      </c>
      <c r="J170" s="240">
        <v>50</v>
      </c>
      <c r="K170" s="281"/>
    </row>
    <row r="171" spans="2:11" ht="15" customHeight="1" x14ac:dyDescent="0.3">
      <c r="B171" s="260"/>
      <c r="C171" s="240" t="s">
        <v>1928</v>
      </c>
      <c r="D171" s="240"/>
      <c r="E171" s="240"/>
      <c r="F171" s="259" t="s">
        <v>1920</v>
      </c>
      <c r="G171" s="240"/>
      <c r="H171" s="240" t="s">
        <v>1986</v>
      </c>
      <c r="I171" s="240" t="s">
        <v>1930</v>
      </c>
      <c r="J171" s="240"/>
      <c r="K171" s="281"/>
    </row>
    <row r="172" spans="2:11" ht="15" customHeight="1" x14ac:dyDescent="0.3">
      <c r="B172" s="260"/>
      <c r="C172" s="240" t="s">
        <v>1939</v>
      </c>
      <c r="D172" s="240"/>
      <c r="E172" s="240"/>
      <c r="F172" s="259" t="s">
        <v>1926</v>
      </c>
      <c r="G172" s="240"/>
      <c r="H172" s="240" t="s">
        <v>1986</v>
      </c>
      <c r="I172" s="240" t="s">
        <v>1922</v>
      </c>
      <c r="J172" s="240">
        <v>50</v>
      </c>
      <c r="K172" s="281"/>
    </row>
    <row r="173" spans="2:11" ht="15" customHeight="1" x14ac:dyDescent="0.3">
      <c r="B173" s="260"/>
      <c r="C173" s="240" t="s">
        <v>1947</v>
      </c>
      <c r="D173" s="240"/>
      <c r="E173" s="240"/>
      <c r="F173" s="259" t="s">
        <v>1926</v>
      </c>
      <c r="G173" s="240"/>
      <c r="H173" s="240" t="s">
        <v>1986</v>
      </c>
      <c r="I173" s="240" t="s">
        <v>1922</v>
      </c>
      <c r="J173" s="240">
        <v>50</v>
      </c>
      <c r="K173" s="281"/>
    </row>
    <row r="174" spans="2:11" ht="15" customHeight="1" x14ac:dyDescent="0.3">
      <c r="B174" s="260"/>
      <c r="C174" s="240" t="s">
        <v>1945</v>
      </c>
      <c r="D174" s="240"/>
      <c r="E174" s="240"/>
      <c r="F174" s="259" t="s">
        <v>1926</v>
      </c>
      <c r="G174" s="240"/>
      <c r="H174" s="240" t="s">
        <v>1986</v>
      </c>
      <c r="I174" s="240" t="s">
        <v>1922</v>
      </c>
      <c r="J174" s="240">
        <v>50</v>
      </c>
      <c r="K174" s="281"/>
    </row>
    <row r="175" spans="2:11" ht="15" customHeight="1" x14ac:dyDescent="0.3">
      <c r="B175" s="260"/>
      <c r="C175" s="240" t="s">
        <v>146</v>
      </c>
      <c r="D175" s="240"/>
      <c r="E175" s="240"/>
      <c r="F175" s="259" t="s">
        <v>1920</v>
      </c>
      <c r="G175" s="240"/>
      <c r="H175" s="240" t="s">
        <v>1987</v>
      </c>
      <c r="I175" s="240" t="s">
        <v>1988</v>
      </c>
      <c r="J175" s="240"/>
      <c r="K175" s="281"/>
    </row>
    <row r="176" spans="2:11" ht="15" customHeight="1" x14ac:dyDescent="0.3">
      <c r="B176" s="260"/>
      <c r="C176" s="240" t="s">
        <v>56</v>
      </c>
      <c r="D176" s="240"/>
      <c r="E176" s="240"/>
      <c r="F176" s="259" t="s">
        <v>1920</v>
      </c>
      <c r="G176" s="240"/>
      <c r="H176" s="240" t="s">
        <v>1989</v>
      </c>
      <c r="I176" s="240" t="s">
        <v>1990</v>
      </c>
      <c r="J176" s="240">
        <v>1</v>
      </c>
      <c r="K176" s="281"/>
    </row>
    <row r="177" spans="2:11" ht="15" customHeight="1" x14ac:dyDescent="0.3">
      <c r="B177" s="260"/>
      <c r="C177" s="240" t="s">
        <v>52</v>
      </c>
      <c r="D177" s="240"/>
      <c r="E177" s="240"/>
      <c r="F177" s="259" t="s">
        <v>1920</v>
      </c>
      <c r="G177" s="240"/>
      <c r="H177" s="240" t="s">
        <v>1991</v>
      </c>
      <c r="I177" s="240" t="s">
        <v>1922</v>
      </c>
      <c r="J177" s="240">
        <v>20</v>
      </c>
      <c r="K177" s="281"/>
    </row>
    <row r="178" spans="2:11" ht="15" customHeight="1" x14ac:dyDescent="0.3">
      <c r="B178" s="260"/>
      <c r="C178" s="240" t="s">
        <v>147</v>
      </c>
      <c r="D178" s="240"/>
      <c r="E178" s="240"/>
      <c r="F178" s="259" t="s">
        <v>1920</v>
      </c>
      <c r="G178" s="240"/>
      <c r="H178" s="240" t="s">
        <v>1992</v>
      </c>
      <c r="I178" s="240" t="s">
        <v>1922</v>
      </c>
      <c r="J178" s="240">
        <v>255</v>
      </c>
      <c r="K178" s="281"/>
    </row>
    <row r="179" spans="2:11" ht="15" customHeight="1" x14ac:dyDescent="0.3">
      <c r="B179" s="260"/>
      <c r="C179" s="240" t="s">
        <v>148</v>
      </c>
      <c r="D179" s="240"/>
      <c r="E179" s="240"/>
      <c r="F179" s="259" t="s">
        <v>1920</v>
      </c>
      <c r="G179" s="240"/>
      <c r="H179" s="240" t="s">
        <v>1885</v>
      </c>
      <c r="I179" s="240" t="s">
        <v>1922</v>
      </c>
      <c r="J179" s="240">
        <v>10</v>
      </c>
      <c r="K179" s="281"/>
    </row>
    <row r="180" spans="2:11" ht="15" customHeight="1" x14ac:dyDescent="0.3">
      <c r="B180" s="260"/>
      <c r="C180" s="240" t="s">
        <v>149</v>
      </c>
      <c r="D180" s="240"/>
      <c r="E180" s="240"/>
      <c r="F180" s="259" t="s">
        <v>1920</v>
      </c>
      <c r="G180" s="240"/>
      <c r="H180" s="240" t="s">
        <v>1993</v>
      </c>
      <c r="I180" s="240" t="s">
        <v>1954</v>
      </c>
      <c r="J180" s="240"/>
      <c r="K180" s="281"/>
    </row>
    <row r="181" spans="2:11" ht="15" customHeight="1" x14ac:dyDescent="0.3">
      <c r="B181" s="260"/>
      <c r="C181" s="240" t="s">
        <v>1994</v>
      </c>
      <c r="D181" s="240"/>
      <c r="E181" s="240"/>
      <c r="F181" s="259" t="s">
        <v>1920</v>
      </c>
      <c r="G181" s="240"/>
      <c r="H181" s="240" t="s">
        <v>1995</v>
      </c>
      <c r="I181" s="240" t="s">
        <v>1954</v>
      </c>
      <c r="J181" s="240"/>
      <c r="K181" s="281"/>
    </row>
    <row r="182" spans="2:11" ht="15" customHeight="1" x14ac:dyDescent="0.3">
      <c r="B182" s="260"/>
      <c r="C182" s="240" t="s">
        <v>1983</v>
      </c>
      <c r="D182" s="240"/>
      <c r="E182" s="240"/>
      <c r="F182" s="259" t="s">
        <v>1920</v>
      </c>
      <c r="G182" s="240"/>
      <c r="H182" s="240" t="s">
        <v>1996</v>
      </c>
      <c r="I182" s="240" t="s">
        <v>1954</v>
      </c>
      <c r="J182" s="240"/>
      <c r="K182" s="281"/>
    </row>
    <row r="183" spans="2:11" ht="15" customHeight="1" x14ac:dyDescent="0.3">
      <c r="B183" s="260"/>
      <c r="C183" s="240" t="s">
        <v>151</v>
      </c>
      <c r="D183" s="240"/>
      <c r="E183" s="240"/>
      <c r="F183" s="259" t="s">
        <v>1926</v>
      </c>
      <c r="G183" s="240"/>
      <c r="H183" s="240" t="s">
        <v>1997</v>
      </c>
      <c r="I183" s="240" t="s">
        <v>1922</v>
      </c>
      <c r="J183" s="240">
        <v>50</v>
      </c>
      <c r="K183" s="281"/>
    </row>
    <row r="184" spans="2:11" ht="15" customHeight="1" x14ac:dyDescent="0.3">
      <c r="B184" s="260"/>
      <c r="C184" s="240" t="s">
        <v>1998</v>
      </c>
      <c r="D184" s="240"/>
      <c r="E184" s="240"/>
      <c r="F184" s="259" t="s">
        <v>1926</v>
      </c>
      <c r="G184" s="240"/>
      <c r="H184" s="240" t="s">
        <v>1999</v>
      </c>
      <c r="I184" s="240" t="s">
        <v>2000</v>
      </c>
      <c r="J184" s="240"/>
      <c r="K184" s="281"/>
    </row>
    <row r="185" spans="2:11" ht="15" customHeight="1" x14ac:dyDescent="0.3">
      <c r="B185" s="260"/>
      <c r="C185" s="240" t="s">
        <v>2001</v>
      </c>
      <c r="D185" s="240"/>
      <c r="E185" s="240"/>
      <c r="F185" s="259" t="s">
        <v>1926</v>
      </c>
      <c r="G185" s="240"/>
      <c r="H185" s="240" t="s">
        <v>2002</v>
      </c>
      <c r="I185" s="240" t="s">
        <v>2000</v>
      </c>
      <c r="J185" s="240"/>
      <c r="K185" s="281"/>
    </row>
    <row r="186" spans="2:11" ht="15" customHeight="1" x14ac:dyDescent="0.3">
      <c r="B186" s="260"/>
      <c r="C186" s="240" t="s">
        <v>2003</v>
      </c>
      <c r="D186" s="240"/>
      <c r="E186" s="240"/>
      <c r="F186" s="259" t="s">
        <v>1926</v>
      </c>
      <c r="G186" s="240"/>
      <c r="H186" s="240" t="s">
        <v>2004</v>
      </c>
      <c r="I186" s="240" t="s">
        <v>2000</v>
      </c>
      <c r="J186" s="240"/>
      <c r="K186" s="281"/>
    </row>
    <row r="187" spans="2:11" ht="15" customHeight="1" x14ac:dyDescent="0.3">
      <c r="B187" s="260"/>
      <c r="C187" s="293" t="s">
        <v>2005</v>
      </c>
      <c r="D187" s="240"/>
      <c r="E187" s="240"/>
      <c r="F187" s="259" t="s">
        <v>1926</v>
      </c>
      <c r="G187" s="240"/>
      <c r="H187" s="240" t="s">
        <v>2006</v>
      </c>
      <c r="I187" s="240" t="s">
        <v>2007</v>
      </c>
      <c r="J187" s="294" t="s">
        <v>2008</v>
      </c>
      <c r="K187" s="281"/>
    </row>
    <row r="188" spans="2:11" ht="15" customHeight="1" x14ac:dyDescent="0.3">
      <c r="B188" s="260"/>
      <c r="C188" s="245" t="s">
        <v>41</v>
      </c>
      <c r="D188" s="240"/>
      <c r="E188" s="240"/>
      <c r="F188" s="259" t="s">
        <v>1920</v>
      </c>
      <c r="G188" s="240"/>
      <c r="H188" s="237" t="s">
        <v>2009</v>
      </c>
      <c r="I188" s="240" t="s">
        <v>2010</v>
      </c>
      <c r="J188" s="240"/>
      <c r="K188" s="281"/>
    </row>
    <row r="189" spans="2:11" ht="15" customHeight="1" x14ac:dyDescent="0.3">
      <c r="B189" s="260"/>
      <c r="C189" s="245" t="s">
        <v>2011</v>
      </c>
      <c r="D189" s="240"/>
      <c r="E189" s="240"/>
      <c r="F189" s="259" t="s">
        <v>1920</v>
      </c>
      <c r="G189" s="240"/>
      <c r="H189" s="240" t="s">
        <v>2012</v>
      </c>
      <c r="I189" s="240" t="s">
        <v>1954</v>
      </c>
      <c r="J189" s="240"/>
      <c r="K189" s="281"/>
    </row>
    <row r="190" spans="2:11" ht="15" customHeight="1" x14ac:dyDescent="0.3">
      <c r="B190" s="260"/>
      <c r="C190" s="245" t="s">
        <v>2013</v>
      </c>
      <c r="D190" s="240"/>
      <c r="E190" s="240"/>
      <c r="F190" s="259" t="s">
        <v>1920</v>
      </c>
      <c r="G190" s="240"/>
      <c r="H190" s="240" t="s">
        <v>2014</v>
      </c>
      <c r="I190" s="240" t="s">
        <v>1954</v>
      </c>
      <c r="J190" s="240"/>
      <c r="K190" s="281"/>
    </row>
    <row r="191" spans="2:11" ht="15" customHeight="1" x14ac:dyDescent="0.3">
      <c r="B191" s="260"/>
      <c r="C191" s="245" t="s">
        <v>2015</v>
      </c>
      <c r="D191" s="240"/>
      <c r="E191" s="240"/>
      <c r="F191" s="259" t="s">
        <v>1926</v>
      </c>
      <c r="G191" s="240"/>
      <c r="H191" s="240" t="s">
        <v>2016</v>
      </c>
      <c r="I191" s="240" t="s">
        <v>1954</v>
      </c>
      <c r="J191" s="240"/>
      <c r="K191" s="281"/>
    </row>
    <row r="192" spans="2:11" ht="15" customHeight="1" x14ac:dyDescent="0.3">
      <c r="B192" s="287"/>
      <c r="C192" s="295"/>
      <c r="D192" s="269"/>
      <c r="E192" s="269"/>
      <c r="F192" s="269"/>
      <c r="G192" s="269"/>
      <c r="H192" s="269"/>
      <c r="I192" s="269"/>
      <c r="J192" s="269"/>
      <c r="K192" s="288"/>
    </row>
    <row r="193" spans="2:11" ht="18.75" customHeight="1" x14ac:dyDescent="0.3">
      <c r="B193" s="237"/>
      <c r="C193" s="240"/>
      <c r="D193" s="240"/>
      <c r="E193" s="240"/>
      <c r="F193" s="259"/>
      <c r="G193" s="240"/>
      <c r="H193" s="240"/>
      <c r="I193" s="240"/>
      <c r="J193" s="240"/>
      <c r="K193" s="237"/>
    </row>
    <row r="194" spans="2:11" ht="18.75" customHeight="1" x14ac:dyDescent="0.3">
      <c r="B194" s="237"/>
      <c r="C194" s="240"/>
      <c r="D194" s="240"/>
      <c r="E194" s="240"/>
      <c r="F194" s="259"/>
      <c r="G194" s="240"/>
      <c r="H194" s="240"/>
      <c r="I194" s="240"/>
      <c r="J194" s="240"/>
      <c r="K194" s="237"/>
    </row>
    <row r="195" spans="2:11" ht="18.75" customHeight="1" x14ac:dyDescent="0.3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</row>
    <row r="196" spans="2:11" x14ac:dyDescent="0.3">
      <c r="B196" s="227"/>
      <c r="C196" s="228"/>
      <c r="D196" s="228"/>
      <c r="E196" s="228"/>
      <c r="F196" s="228"/>
      <c r="G196" s="228"/>
      <c r="H196" s="228"/>
      <c r="I196" s="228"/>
      <c r="J196" s="228"/>
      <c r="K196" s="229"/>
    </row>
    <row r="197" spans="2:11" ht="21" x14ac:dyDescent="0.3">
      <c r="B197" s="230"/>
      <c r="C197" s="350" t="s">
        <v>2017</v>
      </c>
      <c r="D197" s="350"/>
      <c r="E197" s="350"/>
      <c r="F197" s="350"/>
      <c r="G197" s="350"/>
      <c r="H197" s="350"/>
      <c r="I197" s="350"/>
      <c r="J197" s="350"/>
      <c r="K197" s="231"/>
    </row>
    <row r="198" spans="2:11" ht="25.5" customHeight="1" x14ac:dyDescent="0.3">
      <c r="B198" s="230"/>
      <c r="C198" s="296" t="s">
        <v>2018</v>
      </c>
      <c r="D198" s="296"/>
      <c r="E198" s="296"/>
      <c r="F198" s="296" t="s">
        <v>2019</v>
      </c>
      <c r="G198" s="297"/>
      <c r="H198" s="351" t="s">
        <v>2020</v>
      </c>
      <c r="I198" s="351"/>
      <c r="J198" s="351"/>
      <c r="K198" s="231"/>
    </row>
    <row r="199" spans="2:11" ht="5.25" customHeight="1" x14ac:dyDescent="0.3">
      <c r="B199" s="260"/>
      <c r="C199" s="257"/>
      <c r="D199" s="257"/>
      <c r="E199" s="257"/>
      <c r="F199" s="257"/>
      <c r="G199" s="240"/>
      <c r="H199" s="257"/>
      <c r="I199" s="257"/>
      <c r="J199" s="257"/>
      <c r="K199" s="281"/>
    </row>
    <row r="200" spans="2:11" ht="15" customHeight="1" x14ac:dyDescent="0.3">
      <c r="B200" s="260"/>
      <c r="C200" s="240" t="s">
        <v>2010</v>
      </c>
      <c r="D200" s="240"/>
      <c r="E200" s="240"/>
      <c r="F200" s="259" t="s">
        <v>42</v>
      </c>
      <c r="G200" s="240"/>
      <c r="H200" s="352" t="s">
        <v>2021</v>
      </c>
      <c r="I200" s="352"/>
      <c r="J200" s="352"/>
      <c r="K200" s="281"/>
    </row>
    <row r="201" spans="2:11" ht="15" customHeight="1" x14ac:dyDescent="0.3">
      <c r="B201" s="260"/>
      <c r="C201" s="266"/>
      <c r="D201" s="240"/>
      <c r="E201" s="240"/>
      <c r="F201" s="259" t="s">
        <v>43</v>
      </c>
      <c r="G201" s="240"/>
      <c r="H201" s="352" t="s">
        <v>2022</v>
      </c>
      <c r="I201" s="352"/>
      <c r="J201" s="352"/>
      <c r="K201" s="281"/>
    </row>
    <row r="202" spans="2:11" ht="15" customHeight="1" x14ac:dyDescent="0.3">
      <c r="B202" s="260"/>
      <c r="C202" s="266"/>
      <c r="D202" s="240"/>
      <c r="E202" s="240"/>
      <c r="F202" s="259" t="s">
        <v>46</v>
      </c>
      <c r="G202" s="240"/>
      <c r="H202" s="352" t="s">
        <v>2023</v>
      </c>
      <c r="I202" s="352"/>
      <c r="J202" s="352"/>
      <c r="K202" s="281"/>
    </row>
    <row r="203" spans="2:11" ht="15" customHeight="1" x14ac:dyDescent="0.3">
      <c r="B203" s="260"/>
      <c r="C203" s="240"/>
      <c r="D203" s="240"/>
      <c r="E203" s="240"/>
      <c r="F203" s="259" t="s">
        <v>44</v>
      </c>
      <c r="G203" s="240"/>
      <c r="H203" s="352" t="s">
        <v>2024</v>
      </c>
      <c r="I203" s="352"/>
      <c r="J203" s="352"/>
      <c r="K203" s="281"/>
    </row>
    <row r="204" spans="2:11" ht="15" customHeight="1" x14ac:dyDescent="0.3">
      <c r="B204" s="260"/>
      <c r="C204" s="240"/>
      <c r="D204" s="240"/>
      <c r="E204" s="240"/>
      <c r="F204" s="259" t="s">
        <v>45</v>
      </c>
      <c r="G204" s="240"/>
      <c r="H204" s="352" t="s">
        <v>2025</v>
      </c>
      <c r="I204" s="352"/>
      <c r="J204" s="352"/>
      <c r="K204" s="281"/>
    </row>
    <row r="205" spans="2:11" ht="15" customHeight="1" x14ac:dyDescent="0.3">
      <c r="B205" s="260"/>
      <c r="C205" s="240"/>
      <c r="D205" s="240"/>
      <c r="E205" s="240"/>
      <c r="F205" s="259"/>
      <c r="G205" s="240"/>
      <c r="H205" s="240"/>
      <c r="I205" s="240"/>
      <c r="J205" s="240"/>
      <c r="K205" s="281"/>
    </row>
    <row r="206" spans="2:11" ht="15" customHeight="1" x14ac:dyDescent="0.3">
      <c r="B206" s="260"/>
      <c r="C206" s="240" t="s">
        <v>1966</v>
      </c>
      <c r="D206" s="240"/>
      <c r="E206" s="240"/>
      <c r="F206" s="259" t="s">
        <v>77</v>
      </c>
      <c r="G206" s="240"/>
      <c r="H206" s="352" t="s">
        <v>2026</v>
      </c>
      <c r="I206" s="352"/>
      <c r="J206" s="352"/>
      <c r="K206" s="281"/>
    </row>
    <row r="207" spans="2:11" ht="15" customHeight="1" x14ac:dyDescent="0.3">
      <c r="B207" s="260"/>
      <c r="C207" s="266"/>
      <c r="D207" s="240"/>
      <c r="E207" s="240"/>
      <c r="F207" s="259" t="s">
        <v>1865</v>
      </c>
      <c r="G207" s="240"/>
      <c r="H207" s="352" t="s">
        <v>1866</v>
      </c>
      <c r="I207" s="352"/>
      <c r="J207" s="352"/>
      <c r="K207" s="281"/>
    </row>
    <row r="208" spans="2:11" ht="15" customHeight="1" x14ac:dyDescent="0.3">
      <c r="B208" s="260"/>
      <c r="C208" s="240"/>
      <c r="D208" s="240"/>
      <c r="E208" s="240"/>
      <c r="F208" s="259" t="s">
        <v>1863</v>
      </c>
      <c r="G208" s="240"/>
      <c r="H208" s="352" t="s">
        <v>2027</v>
      </c>
      <c r="I208" s="352"/>
      <c r="J208" s="352"/>
      <c r="K208" s="281"/>
    </row>
    <row r="209" spans="2:11" ht="15" customHeight="1" x14ac:dyDescent="0.3">
      <c r="B209" s="298"/>
      <c r="C209" s="266"/>
      <c r="D209" s="266"/>
      <c r="E209" s="266"/>
      <c r="F209" s="259" t="s">
        <v>101</v>
      </c>
      <c r="G209" s="245"/>
      <c r="H209" s="349" t="s">
        <v>1867</v>
      </c>
      <c r="I209" s="349"/>
      <c r="J209" s="349"/>
      <c r="K209" s="299"/>
    </row>
    <row r="210" spans="2:11" ht="15" customHeight="1" x14ac:dyDescent="0.3">
      <c r="B210" s="298"/>
      <c r="C210" s="266"/>
      <c r="D210" s="266"/>
      <c r="E210" s="266"/>
      <c r="F210" s="259" t="s">
        <v>1868</v>
      </c>
      <c r="G210" s="245"/>
      <c r="H210" s="349" t="s">
        <v>2028</v>
      </c>
      <c r="I210" s="349"/>
      <c r="J210" s="349"/>
      <c r="K210" s="299"/>
    </row>
    <row r="211" spans="2:11" ht="15" customHeight="1" x14ac:dyDescent="0.3">
      <c r="B211" s="298"/>
      <c r="C211" s="266"/>
      <c r="D211" s="266"/>
      <c r="E211" s="266"/>
      <c r="F211" s="300"/>
      <c r="G211" s="245"/>
      <c r="H211" s="301"/>
      <c r="I211" s="301"/>
      <c r="J211" s="301"/>
      <c r="K211" s="299"/>
    </row>
    <row r="212" spans="2:11" ht="15" customHeight="1" x14ac:dyDescent="0.3">
      <c r="B212" s="298"/>
      <c r="C212" s="240" t="s">
        <v>1990</v>
      </c>
      <c r="D212" s="266"/>
      <c r="E212" s="266"/>
      <c r="F212" s="259">
        <v>1</v>
      </c>
      <c r="G212" s="245"/>
      <c r="H212" s="349" t="s">
        <v>2029</v>
      </c>
      <c r="I212" s="349"/>
      <c r="J212" s="349"/>
      <c r="K212" s="299"/>
    </row>
    <row r="213" spans="2:11" ht="15" customHeight="1" x14ac:dyDescent="0.3">
      <c r="B213" s="298"/>
      <c r="C213" s="266"/>
      <c r="D213" s="266"/>
      <c r="E213" s="266"/>
      <c r="F213" s="259">
        <v>2</v>
      </c>
      <c r="G213" s="245"/>
      <c r="H213" s="349" t="s">
        <v>2030</v>
      </c>
      <c r="I213" s="349"/>
      <c r="J213" s="349"/>
      <c r="K213" s="299"/>
    </row>
    <row r="214" spans="2:11" ht="15" customHeight="1" x14ac:dyDescent="0.3">
      <c r="B214" s="298"/>
      <c r="C214" s="266"/>
      <c r="D214" s="266"/>
      <c r="E214" s="266"/>
      <c r="F214" s="259">
        <v>3</v>
      </c>
      <c r="G214" s="245"/>
      <c r="H214" s="349" t="s">
        <v>2031</v>
      </c>
      <c r="I214" s="349"/>
      <c r="J214" s="349"/>
      <c r="K214" s="299"/>
    </row>
    <row r="215" spans="2:11" ht="15" customHeight="1" x14ac:dyDescent="0.3">
      <c r="B215" s="298"/>
      <c r="C215" s="266"/>
      <c r="D215" s="266"/>
      <c r="E215" s="266"/>
      <c r="F215" s="259">
        <v>4</v>
      </c>
      <c r="G215" s="245"/>
      <c r="H215" s="349" t="s">
        <v>2032</v>
      </c>
      <c r="I215" s="349"/>
      <c r="J215" s="349"/>
      <c r="K215" s="299"/>
    </row>
    <row r="216" spans="2:11" ht="12.75" customHeight="1" x14ac:dyDescent="0.3">
      <c r="B216" s="302"/>
      <c r="C216" s="303"/>
      <c r="D216" s="303"/>
      <c r="E216" s="303"/>
      <c r="F216" s="303"/>
      <c r="G216" s="303"/>
      <c r="H216" s="303"/>
      <c r="I216" s="303"/>
      <c r="J216" s="303"/>
      <c r="K216" s="304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H210:J210"/>
    <mergeCell ref="H212:J212"/>
    <mergeCell ref="H213:J213"/>
    <mergeCell ref="H214:J214"/>
    <mergeCell ref="H215:J215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D1_01_1 - Stavební</vt:lpstr>
      <vt:lpstr>D1_01_3 - Požárně bezpečn...</vt:lpstr>
      <vt:lpstr>D1_01_4a - Vytápění</vt:lpstr>
      <vt:lpstr>D1_01_4c - Vzduchotechnika</vt:lpstr>
      <vt:lpstr>D1_01_4e - Zdravotně tech...</vt:lpstr>
      <vt:lpstr>D1_01_4g - Silnoproudá el...</vt:lpstr>
      <vt:lpstr>OVN - Ostatní a vedlejší ...</vt:lpstr>
      <vt:lpstr>VA - Vedlejší aktivity</vt:lpstr>
      <vt:lpstr>Pokyny pro vyplnění</vt:lpstr>
      <vt:lpstr>'D1_01_1 - Stavební'!Názvy_tisku</vt:lpstr>
      <vt:lpstr>'D1_01_3 - Požárně bezpečn...'!Názvy_tisku</vt:lpstr>
      <vt:lpstr>'D1_01_4a - Vytápění'!Názvy_tisku</vt:lpstr>
      <vt:lpstr>'D1_01_4c - Vzduchotechnika'!Názvy_tisku</vt:lpstr>
      <vt:lpstr>'D1_01_4e - Zdravotně tech...'!Názvy_tisku</vt:lpstr>
      <vt:lpstr>'D1_01_4g - Silnoproudá el...'!Názvy_tisku</vt:lpstr>
      <vt:lpstr>'OVN - Ostatní a vedlejší ...'!Názvy_tisku</vt:lpstr>
      <vt:lpstr>'Rekapitulace stavby'!Názvy_tisku</vt:lpstr>
      <vt:lpstr>'VA - Vedlejší aktivity'!Názvy_tisku</vt:lpstr>
      <vt:lpstr>'D1_01_1 - Stavební'!Oblast_tisku</vt:lpstr>
      <vt:lpstr>'D1_01_3 - Požárně bezpečn...'!Oblast_tisku</vt:lpstr>
      <vt:lpstr>'D1_01_4a - Vytápění'!Oblast_tisku</vt:lpstr>
      <vt:lpstr>'D1_01_4c - Vzduchotechnika'!Oblast_tisku</vt:lpstr>
      <vt:lpstr>'D1_01_4e - Zdravotně tech...'!Oblast_tisku</vt:lpstr>
      <vt:lpstr>'D1_01_4g - Silnoproudá el...'!Oblast_tisku</vt:lpstr>
      <vt:lpstr>'OVN - Ostatní a vedlejší ...'!Oblast_tisku</vt:lpstr>
      <vt:lpstr>'Pokyny pro vyplnění'!Oblast_tisku</vt:lpstr>
      <vt:lpstr>'Rekapitulace stavby'!Oblast_tisku</vt:lpstr>
      <vt:lpstr>'VA - Vedlejší aktivity'!Oblast_tisku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Admin</cp:lastModifiedBy>
  <dcterms:created xsi:type="dcterms:W3CDTF">2016-11-16T08:21:03Z</dcterms:created>
  <dcterms:modified xsi:type="dcterms:W3CDTF">2017-10-13T08:50:00Z</dcterms:modified>
</cp:coreProperties>
</file>