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es\Documents\cyklo\aEurovelo\EV4\EV4_východ\realizace\VZMR\"/>
    </mc:Choice>
  </mc:AlternateContent>
  <bookViews>
    <workbookView xWindow="0" yWindow="0" windowWidth="28800" windowHeight="11535" activeTab="1"/>
  </bookViews>
  <sheets>
    <sheet name="Rekapitulace stavby" sheetId="1" r:id="rId1"/>
    <sheet name="01_20161 - Optimalizace z..." sheetId="2" r:id="rId2"/>
  </sheets>
  <definedNames>
    <definedName name="_xlnm._FilterDatabase" localSheetId="1" hidden="1">'01_20161 - Optimalizace z...'!$C$115:$Q$177</definedName>
    <definedName name="_xlnm.Print_Titles" localSheetId="1">'01_20161 - Optimalizace z...'!$115:$115</definedName>
    <definedName name="_xlnm.Print_Titles" localSheetId="0">'Rekapitulace stavby'!$85:$85</definedName>
    <definedName name="_xlnm.Print_Area" localSheetId="1">'01_20161 - Optimalizace z...'!$C$4:$Q$70,'01_20161 - Optimalizace z...'!$C$76:$Q$100,'01_20161 - Optimalizace z...'!$C$106:$Q$177</definedName>
    <definedName name="_xlnm.Print_Area" localSheetId="0">'Rekapitulace stavby'!$C$4:$AP$70,'Rekapitulace stavby'!$C$76:$AP$92</definedName>
  </definedNames>
  <calcPr calcId="152511" iterateCount="1"/>
</workbook>
</file>

<file path=xl/calcChain.xml><?xml version="1.0" encoding="utf-8"?>
<calcChain xmlns="http://schemas.openxmlformats.org/spreadsheetml/2006/main">
  <c r="N173" i="2" l="1"/>
  <c r="N172" i="2" s="1"/>
  <c r="N177" i="2"/>
  <c r="N176" i="2" s="1"/>
  <c r="N175" i="2"/>
  <c r="N174" i="2" s="1"/>
  <c r="N170" i="2"/>
  <c r="N169" i="2" s="1"/>
  <c r="N167" i="2"/>
  <c r="N168" i="2"/>
  <c r="N166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0" i="2"/>
  <c r="N119" i="2"/>
  <c r="N118" i="2" l="1"/>
  <c r="N89" i="2" s="1"/>
  <c r="N171" i="2"/>
  <c r="N165" i="2"/>
  <c r="N121" i="2"/>
  <c r="F6" i="2"/>
  <c r="G63" i="1" l="1"/>
  <c r="G52" i="1"/>
  <c r="O19" i="2"/>
  <c r="O13" i="2"/>
  <c r="O16" i="2"/>
  <c r="F19" i="2"/>
  <c r="L83" i="2" s="1"/>
  <c r="F16" i="2"/>
  <c r="E53" i="2" s="1"/>
  <c r="BE131" i="2"/>
  <c r="F13" i="2"/>
  <c r="F113" i="2" s="1"/>
  <c r="F10" i="2"/>
  <c r="E64" i="2" s="1"/>
  <c r="O10" i="2"/>
  <c r="O14" i="2"/>
  <c r="O8" i="2"/>
  <c r="M110" i="2" s="1"/>
  <c r="E11" i="2"/>
  <c r="E14" i="2"/>
  <c r="E17" i="2"/>
  <c r="O17" i="2"/>
  <c r="E20" i="2"/>
  <c r="O20" i="2"/>
  <c r="M27" i="2"/>
  <c r="AS88" i="1" s="1"/>
  <c r="AS87" i="1" s="1"/>
  <c r="F78" i="2"/>
  <c r="F80" i="2"/>
  <c r="F108" i="2"/>
  <c r="F110" i="2"/>
  <c r="BE119" i="2"/>
  <c r="W119" i="2"/>
  <c r="Y119" i="2"/>
  <c r="AA119" i="2"/>
  <c r="BF119" i="2"/>
  <c r="BG119" i="2"/>
  <c r="BH119" i="2"/>
  <c r="BI119" i="2"/>
  <c r="BK119" i="2"/>
  <c r="W120" i="2"/>
  <c r="Y120" i="2"/>
  <c r="Y118" i="2" s="1"/>
  <c r="AA120" i="2"/>
  <c r="BE120" i="2"/>
  <c r="BF120" i="2"/>
  <c r="BG120" i="2"/>
  <c r="BH120" i="2"/>
  <c r="BI120" i="2"/>
  <c r="BK120" i="2"/>
  <c r="W148" i="2"/>
  <c r="Y148" i="2"/>
  <c r="AA148" i="2"/>
  <c r="BE148" i="2"/>
  <c r="BF148" i="2"/>
  <c r="BG148" i="2"/>
  <c r="BH148" i="2"/>
  <c r="BI148" i="2"/>
  <c r="BK148" i="2"/>
  <c r="BE122" i="2"/>
  <c r="W122" i="2"/>
  <c r="Y122" i="2"/>
  <c r="AA122" i="2"/>
  <c r="BF122" i="2"/>
  <c r="BG122" i="2"/>
  <c r="BH122" i="2"/>
  <c r="BI122" i="2"/>
  <c r="BK122" i="2"/>
  <c r="W124" i="2"/>
  <c r="Y124" i="2"/>
  <c r="AA124" i="2"/>
  <c r="BE124" i="2"/>
  <c r="BF124" i="2"/>
  <c r="BG124" i="2"/>
  <c r="BH124" i="2"/>
  <c r="BI124" i="2"/>
  <c r="BK124" i="2"/>
  <c r="W125" i="2"/>
  <c r="Y125" i="2"/>
  <c r="AA125" i="2"/>
  <c r="BE125" i="2"/>
  <c r="BF125" i="2"/>
  <c r="BG125" i="2"/>
  <c r="BH125" i="2"/>
  <c r="BI125" i="2"/>
  <c r="BK125" i="2"/>
  <c r="W126" i="2"/>
  <c r="Y126" i="2"/>
  <c r="AA126" i="2"/>
  <c r="BE126" i="2"/>
  <c r="BF126" i="2"/>
  <c r="BG126" i="2"/>
  <c r="BH126" i="2"/>
  <c r="BI126" i="2"/>
  <c r="BK126" i="2"/>
  <c r="W147" i="2"/>
  <c r="Y147" i="2"/>
  <c r="AA147" i="2"/>
  <c r="BE147" i="2"/>
  <c r="BF147" i="2"/>
  <c r="BG147" i="2"/>
  <c r="BH147" i="2"/>
  <c r="BI147" i="2"/>
  <c r="BK147" i="2"/>
  <c r="W139" i="2"/>
  <c r="Y139" i="2"/>
  <c r="AA139" i="2"/>
  <c r="BE139" i="2"/>
  <c r="BF139" i="2"/>
  <c r="BG139" i="2"/>
  <c r="BH139" i="2"/>
  <c r="BI139" i="2"/>
  <c r="BK139" i="2"/>
  <c r="W127" i="2"/>
  <c r="Y127" i="2"/>
  <c r="AA127" i="2"/>
  <c r="BE127" i="2"/>
  <c r="BF127" i="2"/>
  <c r="BG127" i="2"/>
  <c r="BH127" i="2"/>
  <c r="BI127" i="2"/>
  <c r="BK127" i="2"/>
  <c r="W130" i="2"/>
  <c r="Y130" i="2"/>
  <c r="AA130" i="2"/>
  <c r="BE130" i="2"/>
  <c r="BF130" i="2"/>
  <c r="BG130" i="2"/>
  <c r="BH130" i="2"/>
  <c r="BI130" i="2"/>
  <c r="BK130" i="2"/>
  <c r="W131" i="2"/>
  <c r="Y131" i="2"/>
  <c r="AA131" i="2"/>
  <c r="BF131" i="2"/>
  <c r="BG131" i="2"/>
  <c r="BH131" i="2"/>
  <c r="BI131" i="2"/>
  <c r="BK131" i="2"/>
  <c r="W133" i="2"/>
  <c r="Y133" i="2"/>
  <c r="AA133" i="2"/>
  <c r="BE133" i="2"/>
  <c r="BF133" i="2"/>
  <c r="BG133" i="2"/>
  <c r="BH133" i="2"/>
  <c r="BI133" i="2"/>
  <c r="BK133" i="2"/>
  <c r="W138" i="2"/>
  <c r="Y138" i="2"/>
  <c r="AA138" i="2"/>
  <c r="BE138" i="2"/>
  <c r="BF138" i="2"/>
  <c r="BG138" i="2"/>
  <c r="BH138" i="2"/>
  <c r="BI138" i="2"/>
  <c r="BK138" i="2"/>
  <c r="W141" i="2"/>
  <c r="Y141" i="2"/>
  <c r="AA141" i="2"/>
  <c r="BE141" i="2"/>
  <c r="BF141" i="2"/>
  <c r="BG141" i="2"/>
  <c r="BH141" i="2"/>
  <c r="BI141" i="2"/>
  <c r="BK141" i="2"/>
  <c r="W142" i="2"/>
  <c r="Y142" i="2"/>
  <c r="AA142" i="2"/>
  <c r="BE142" i="2"/>
  <c r="BF142" i="2"/>
  <c r="BG142" i="2"/>
  <c r="BH142" i="2"/>
  <c r="BI142" i="2"/>
  <c r="BK142" i="2"/>
  <c r="W149" i="2"/>
  <c r="Y149" i="2"/>
  <c r="AA149" i="2"/>
  <c r="BE149" i="2"/>
  <c r="BF149" i="2"/>
  <c r="BG149" i="2"/>
  <c r="BH149" i="2"/>
  <c r="BI149" i="2"/>
  <c r="BK149" i="2"/>
  <c r="W161" i="2"/>
  <c r="Y161" i="2"/>
  <c r="AA161" i="2"/>
  <c r="BE161" i="2"/>
  <c r="BF161" i="2"/>
  <c r="BG161" i="2"/>
  <c r="BH161" i="2"/>
  <c r="BI161" i="2"/>
  <c r="BK161" i="2"/>
  <c r="W164" i="2"/>
  <c r="Y164" i="2"/>
  <c r="AA164" i="2"/>
  <c r="BE164" i="2"/>
  <c r="BF164" i="2"/>
  <c r="BG164" i="2"/>
  <c r="BH164" i="2"/>
  <c r="BI164" i="2"/>
  <c r="BK164" i="2"/>
  <c r="W166" i="2"/>
  <c r="Y166" i="2"/>
  <c r="AA166" i="2"/>
  <c r="BF166" i="2"/>
  <c r="BG166" i="2"/>
  <c r="BH166" i="2"/>
  <c r="BI166" i="2"/>
  <c r="BK166" i="2"/>
  <c r="W167" i="2"/>
  <c r="Y167" i="2"/>
  <c r="AA167" i="2"/>
  <c r="BE167" i="2"/>
  <c r="BF167" i="2"/>
  <c r="BG167" i="2"/>
  <c r="BH167" i="2"/>
  <c r="BI167" i="2"/>
  <c r="BK167" i="2"/>
  <c r="W168" i="2"/>
  <c r="Y168" i="2"/>
  <c r="AA168" i="2"/>
  <c r="BE168" i="2"/>
  <c r="BF168" i="2"/>
  <c r="BG168" i="2"/>
  <c r="BH168" i="2"/>
  <c r="BI168" i="2"/>
  <c r="BK168" i="2"/>
  <c r="W170" i="2"/>
  <c r="W169" i="2" s="1"/>
  <c r="Y170" i="2"/>
  <c r="Y169" i="2" s="1"/>
  <c r="AA170" i="2"/>
  <c r="AA169" i="2" s="1"/>
  <c r="BF170" i="2"/>
  <c r="BG170" i="2"/>
  <c r="BH170" i="2"/>
  <c r="BI170" i="2"/>
  <c r="BK170" i="2"/>
  <c r="BK169" i="2" s="1"/>
  <c r="W173" i="2"/>
  <c r="W172" i="2" s="1"/>
  <c r="Y173" i="2"/>
  <c r="Y172" i="2" s="1"/>
  <c r="AA173" i="2"/>
  <c r="AA172" i="2" s="1"/>
  <c r="BF173" i="2"/>
  <c r="BG173" i="2"/>
  <c r="BH173" i="2"/>
  <c r="BI173" i="2"/>
  <c r="BK173" i="2"/>
  <c r="BK172" i="2" s="1"/>
  <c r="W175" i="2"/>
  <c r="W174" i="2" s="1"/>
  <c r="Y175" i="2"/>
  <c r="Y174" i="2" s="1"/>
  <c r="AA175" i="2"/>
  <c r="AA174" i="2" s="1"/>
  <c r="BF175" i="2"/>
  <c r="BG175" i="2"/>
  <c r="BH175" i="2"/>
  <c r="BI175" i="2"/>
  <c r="BK175" i="2"/>
  <c r="BK174" i="2" s="1"/>
  <c r="W177" i="2"/>
  <c r="W176" i="2" s="1"/>
  <c r="Y177" i="2"/>
  <c r="Y176" i="2" s="1"/>
  <c r="AA177" i="2"/>
  <c r="AA176" i="2" s="1"/>
  <c r="BF177" i="2"/>
  <c r="BG177" i="2"/>
  <c r="BH177" i="2"/>
  <c r="BI177" i="2"/>
  <c r="BK177" i="2"/>
  <c r="BK176" i="2" s="1"/>
  <c r="L77" i="1"/>
  <c r="L78" i="1"/>
  <c r="L80" i="1"/>
  <c r="L82" i="1"/>
  <c r="AM82" i="1"/>
  <c r="L83" i="1"/>
  <c r="AM83" i="1"/>
  <c r="AX88" i="1"/>
  <c r="AY88" i="1"/>
  <c r="O11" i="2"/>
  <c r="BK165" i="2" l="1"/>
  <c r="H35" i="2"/>
  <c r="BD88" i="1" s="1"/>
  <c r="BD87" i="1" s="1"/>
  <c r="W35" i="1" s="1"/>
  <c r="N92" i="2"/>
  <c r="BE170" i="2"/>
  <c r="W165" i="2"/>
  <c r="Y165" i="2"/>
  <c r="Y121" i="2"/>
  <c r="AA121" i="2"/>
  <c r="BE175" i="2"/>
  <c r="N95" i="2"/>
  <c r="BE173" i="2"/>
  <c r="N94" i="2"/>
  <c r="BK118" i="2"/>
  <c r="M32" i="2"/>
  <c r="AW88" i="1" s="1"/>
  <c r="N90" i="2"/>
  <c r="BE177" i="2"/>
  <c r="N96" i="2"/>
  <c r="BE166" i="2"/>
  <c r="N91" i="2"/>
  <c r="BK121" i="2"/>
  <c r="H32" i="2"/>
  <c r="BA88" i="1" s="1"/>
  <c r="BA87" i="1" s="1"/>
  <c r="W32" i="1" s="1"/>
  <c r="H33" i="2"/>
  <c r="BB88" i="1" s="1"/>
  <c r="BB87" i="1" s="1"/>
  <c r="AX87" i="1" s="1"/>
  <c r="H34" i="2"/>
  <c r="BC88" i="1" s="1"/>
  <c r="BC87" i="1" s="1"/>
  <c r="W34" i="1" s="1"/>
  <c r="M80" i="2"/>
  <c r="W121" i="2"/>
  <c r="AA118" i="2"/>
  <c r="AA165" i="2"/>
  <c r="W118" i="2"/>
  <c r="F82" i="2"/>
  <c r="BK171" i="2"/>
  <c r="Y171" i="2"/>
  <c r="AA171" i="2"/>
  <c r="W171" i="2"/>
  <c r="F83" i="2"/>
  <c r="F112" i="2"/>
  <c r="L113" i="2"/>
  <c r="L112" i="2"/>
  <c r="L82" i="2"/>
  <c r="H31" i="2" l="1"/>
  <c r="AZ88" i="1" s="1"/>
  <c r="AZ87" i="1" s="1"/>
  <c r="W31" i="1" s="1"/>
  <c r="M31" i="2"/>
  <c r="AV88" i="1" s="1"/>
  <c r="AT88" i="1" s="1"/>
  <c r="BK117" i="2"/>
  <c r="BK116" i="2" s="1"/>
  <c r="Y117" i="2"/>
  <c r="AA117" i="2"/>
  <c r="AA116" i="2" s="1"/>
  <c r="W117" i="2"/>
  <c r="W116" i="2" s="1"/>
  <c r="AU88" i="1" s="1"/>
  <c r="AU87" i="1" s="1"/>
  <c r="W33" i="1"/>
  <c r="AW87" i="1"/>
  <c r="AK32" i="1" s="1"/>
  <c r="N117" i="2"/>
  <c r="N88" i="2" s="1"/>
  <c r="N93" i="2"/>
  <c r="AY87" i="1"/>
  <c r="Y116" i="2"/>
  <c r="AV87" i="1" l="1"/>
  <c r="AT87" i="1" s="1"/>
  <c r="N116" i="2"/>
  <c r="N87" i="2" s="1"/>
  <c r="L100" i="2" s="1"/>
  <c r="AK31" i="1" l="1"/>
  <c r="M26" i="2"/>
  <c r="M29" i="2" s="1"/>
  <c r="AG88" i="1" s="1"/>
  <c r="L37" i="2" l="1"/>
  <c r="AN88" i="1"/>
  <c r="AG87" i="1"/>
  <c r="AG92" i="1" l="1"/>
  <c r="AK26" i="1"/>
  <c r="AK29" i="1" s="1"/>
  <c r="AK37" i="1" s="1"/>
  <c r="AN87" i="1"/>
  <c r="AN92" i="1" s="1"/>
</calcChain>
</file>

<file path=xl/sharedStrings.xml><?xml version="1.0" encoding="utf-8"?>
<sst xmlns="http://schemas.openxmlformats.org/spreadsheetml/2006/main" count="707" uniqueCount="270">
  <si>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</si>
  <si>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</si>
  <si>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</si>
  <si>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</si>
  <si>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</si>
  <si>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</si>
  <si>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</si>
  <si>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</si>
  <si>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</si>
  <si>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</si>
  <si>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</si>
  <si>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</si>
  <si>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</si>
  <si>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</si>
  <si>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01/20161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</si>
  <si>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</si>
  <si>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</si>
  <si>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</si>
  <si>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</si>
  <si>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</si>
  <si>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</si>
  <si>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</si>
  <si>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</si>
  <si>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</si>
  <si>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</si>
  <si>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</si>
  <si>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</si>
  <si>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</si>
  <si>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</si>
  <si>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</si>
  <si>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</si>
  <si>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</si>
  <si>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</si>
  <si>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</si>
  <si>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</si>
  <si>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</si>
  <si>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</si>
  <si>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</si>
  <si>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</si>
  <si>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</si>
  <si>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</si>
  <si>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</si>
  <si>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</si>
  <si>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</si>
  <si>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</si>
  <si>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</si>
  <si>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</si>
  <si>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</si>
  <si>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</si>
  <si>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</si>
  <si>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</si>
  <si>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</si>
  <si>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</si>
  <si>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</si>
  <si>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</si>
  <si>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</si>
  <si>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</si>
  <si>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</si>
  <si>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</si>
  <si>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</si>
  <si>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</si>
  <si>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</si>
  <si>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</si>
  <si>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</si>
  <si>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</si>
  <si>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</si>
  <si>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</si>
  <si>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</si>
  <si>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</si>
  <si>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</si>
  <si>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</si>
  <si>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</si>
  <si>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IMPORT</t>
  </si>
  <si>
    <t>{049BE6CA-4EA7-4AA8-9326-DFD334408A53}</t>
  </si>
  <si>
    <t>{00000000-0000-0000-0000-000000000000}</t>
  </si>
  <si>
    <t>###NOINSERT###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</si>
  <si>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</si>
  <si>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</si>
  <si>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</si>
  <si>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</si>
  <si>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</si>
  <si>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</si>
  <si>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</si>
  <si>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</si>
  <si>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</si>
  <si>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</si>
  <si>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</si>
  <si>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</si>
  <si>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</si>
  <si>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</si>
  <si>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</si>
  <si>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</si>
  <si>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</si>
  <si>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</si>
  <si>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</si>
  <si>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</si>
  <si>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</si>
  <si>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</si>
  <si>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</si>
  <si>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</si>
  <si>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</si>
  <si>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</si>
  <si>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</si>
  <si>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</si>
  <si>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</si>
  <si>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</si>
  <si>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</si>
  <si>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</si>
  <si>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</si>
  <si>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</si>
  <si>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</si>
  <si>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</si>
  <si>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</si>
  <si>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</si>
  <si>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</si>
  <si>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4</t>
  </si>
  <si>
    <t>847565312</t>
  </si>
  <si>
    <t>8</t>
  </si>
  <si>
    <t>kus</t>
  </si>
  <si>
    <t>1477962081</t>
  </si>
  <si>
    <t>914111111</t>
  </si>
  <si>
    <t>Montáž svislé dopravní značky do velikosti 1 m2 objímkami na sloupek nebo konzolu</t>
  </si>
  <si>
    <t>793737112</t>
  </si>
  <si>
    <t>M</t>
  </si>
  <si>
    <t>404452250R1</t>
  </si>
  <si>
    <t>sloupek FeZn 60, 2,5m</t>
  </si>
  <si>
    <t>-519202032</t>
  </si>
  <si>
    <t>404452250R2</t>
  </si>
  <si>
    <t>-2037371894</t>
  </si>
  <si>
    <t>404452250R3</t>
  </si>
  <si>
    <t>sloupek FeZn 60, 3,5m</t>
  </si>
  <si>
    <t>1297469849</t>
  </si>
  <si>
    <t>404452530</t>
  </si>
  <si>
    <t>víčko plastové na sloupek 60</t>
  </si>
  <si>
    <t>-1770067522</t>
  </si>
  <si>
    <t>914111112</t>
  </si>
  <si>
    <t>Montáž svislé dopravní značky do velikosti 1 m2 páskováním na sloup</t>
  </si>
  <si>
    <t>1638488409</t>
  </si>
  <si>
    <t>404452600R</t>
  </si>
  <si>
    <t>m</t>
  </si>
  <si>
    <t>2058964895</t>
  </si>
  <si>
    <t>404440420R1</t>
  </si>
  <si>
    <t>značka dopravní svislá FeZn NK 300x200 IS21</t>
  </si>
  <si>
    <t>760971507</t>
  </si>
  <si>
    <t>404440420R2</t>
  </si>
  <si>
    <t>značka dopravní svislá FeZn NK 700x200 IS19</t>
  </si>
  <si>
    <t>-165225782</t>
  </si>
  <si>
    <t>404440420R3</t>
  </si>
  <si>
    <t>značka dopravní svislá FeZn NK 700x500 IS20</t>
  </si>
  <si>
    <t>-289801663</t>
  </si>
  <si>
    <t>404440420R4</t>
  </si>
  <si>
    <t>1292836906</t>
  </si>
  <si>
    <t>311404452600R1</t>
  </si>
  <si>
    <t>ks</t>
  </si>
  <si>
    <t>1024</t>
  </si>
  <si>
    <t>1634939668</t>
  </si>
  <si>
    <t>311404452600R2</t>
  </si>
  <si>
    <t>227148868</t>
  </si>
  <si>
    <t>423929400R1</t>
  </si>
  <si>
    <t>Spojovací materiál</t>
  </si>
  <si>
    <t>kpl</t>
  </si>
  <si>
    <t>1981267121</t>
  </si>
  <si>
    <t>5</t>
  </si>
  <si>
    <t>914511111</t>
  </si>
  <si>
    <t>Montáž sloupku dopravních značek délky do 3,5 m s betonovým základem</t>
  </si>
  <si>
    <t>-227606099</t>
  </si>
  <si>
    <t>996456294</t>
  </si>
  <si>
    <t>348703481</t>
  </si>
  <si>
    <t>997221561</t>
  </si>
  <si>
    <t>Vodorovná doprava suti z kusových materiálů do 1 km</t>
  </si>
  <si>
    <t>t</t>
  </si>
  <si>
    <t>189940354</t>
  </si>
  <si>
    <t>997221569</t>
  </si>
  <si>
    <t>Příplatek ZKD 1 km u vodorovné dopravy suti z kusových materiálů</t>
  </si>
  <si>
    <t>-1990989940</t>
  </si>
  <si>
    <t>997221815</t>
  </si>
  <si>
    <t>Poplatek za uložení betonového odpadu na skládce (skládkovné)</t>
  </si>
  <si>
    <t>-2698644</t>
  </si>
  <si>
    <t>998225111</t>
  </si>
  <si>
    <t>Přesun hmot pro pozemní komunikace s krytem z kamene, monolitickým betonovým nebo živičným</t>
  </si>
  <si>
    <t>713517310</t>
  </si>
  <si>
    <t>013254000</t>
  </si>
  <si>
    <t>Dokumentace skutečného provedení stavby</t>
  </si>
  <si>
    <t>260166653</t>
  </si>
  <si>
    <t>065002000</t>
  </si>
  <si>
    <t>Mimostaveništní doprava materiálů</t>
  </si>
  <si>
    <t>1874146290</t>
  </si>
  <si>
    <t>081103000</t>
  </si>
  <si>
    <t>Denní doprava pracovníků na pracoviště</t>
  </si>
  <si>
    <t>-663980564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</si>
  <si>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</si>
  <si>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</si>
  <si>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</si>
  <si>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</si>
  <si>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</si>
  <si>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</si>
  <si>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</si>
  <si>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Objímka Al kompletní na sloupek Ø60</t>
  </si>
  <si>
    <t>Středočeský kraj, Zborovská 11, 150 21 Praha 5</t>
  </si>
  <si>
    <t>708 91 095</t>
  </si>
  <si>
    <t>707 26 418</t>
  </si>
  <si>
    <t>Ing. Mir.Landa, Tyršova 302,353 01 V.Hleďsebe</t>
  </si>
  <si>
    <t>Páska upínací 12,7x0,75</t>
  </si>
  <si>
    <t>Spona upínací pásky 12,7</t>
  </si>
  <si>
    <t>311404452600R3</t>
  </si>
  <si>
    <t>Celkové náklady za stavbu 1)</t>
  </si>
  <si>
    <t>Prořezávky vegetace</t>
  </si>
  <si>
    <t>Optimalizace značení cyklistických tras č.2 a 1 a vyznačení EuroVelo 4 v úseku Káraný - hranice Středočeského a Pardubického kraje</t>
  </si>
  <si>
    <t>sloupek FeZn 60, 2,0m</t>
  </si>
  <si>
    <t>sloupek FeZn 60, 3,0m</t>
  </si>
  <si>
    <t>značka dopravní svislá FeZn NK 1000x750 IS20</t>
  </si>
  <si>
    <t>značka dopravní svislá FeZn NK 600x400 IS20</t>
  </si>
  <si>
    <t>značka dopravní svislá FeZn NK 500x300 E12a</t>
  </si>
  <si>
    <t>značka dopravní svislá FeZn NK 500x300 E13</t>
  </si>
  <si>
    <t>Držák na pásku</t>
  </si>
  <si>
    <t>značka dopravní svislá FeZn NK Ø 700 P6</t>
  </si>
  <si>
    <t>Folie na značku Ø 700 B11</t>
  </si>
  <si>
    <t xml:space="preserve">Samolepící logo - 60x60 </t>
  </si>
  <si>
    <t>Samolepící logo - 40x40</t>
  </si>
  <si>
    <t>m2</t>
  </si>
  <si>
    <t>značka dopravní svislá komatex 700x200 IS19</t>
  </si>
  <si>
    <t>Foliový text a piktogramy černý, lesklý</t>
  </si>
  <si>
    <t>404452250R4</t>
  </si>
  <si>
    <t>404440420R5</t>
  </si>
  <si>
    <t>404440420R6</t>
  </si>
  <si>
    <t>404440420R7</t>
  </si>
  <si>
    <t>404440420R8</t>
  </si>
  <si>
    <t>404440420R9</t>
  </si>
  <si>
    <t>404440420R10</t>
  </si>
  <si>
    <t>404440420R11</t>
  </si>
  <si>
    <t>značka dopravní svislá FeZn NK Ø 500 B20</t>
  </si>
  <si>
    <t xml:space="preserve">značka dopravní svislá FeZn NK Ø 500 C14a </t>
  </si>
  <si>
    <t>183101114R1</t>
  </si>
  <si>
    <t>Hloubení jam pro sloupky ze zeminy tř 1 až 4 objem do 0,125 m3 v rovině a svahu do 1:5</t>
  </si>
  <si>
    <t>423929400R2</t>
  </si>
  <si>
    <t>423929400R3</t>
  </si>
  <si>
    <t>423929400R4</t>
  </si>
  <si>
    <t>423929400R5</t>
  </si>
  <si>
    <t>Odstranění textace z dopravní značky</t>
  </si>
  <si>
    <t>Očištění dopravní značky</t>
  </si>
  <si>
    <t>Montáž lepící folie na celou plochu dopravní značky</t>
  </si>
  <si>
    <t>Oprava upevnění dopravního značení (Bandimex)</t>
  </si>
  <si>
    <t>Odstranění dopravního značení</t>
  </si>
  <si>
    <t>Odstranění ocelového sloupku vč. odvozu a likvidace</t>
  </si>
  <si>
    <t>Montáž dopravní značky na betonovou stěnu</t>
  </si>
  <si>
    <t>Oprava vyvráceného stávajícího sloupku</t>
  </si>
  <si>
    <t>Vodorovné dopravní značení včetně piktogramů (viz VDZ výkres)</t>
  </si>
  <si>
    <t>Úprava stávajícího svislého dopravního značení</t>
  </si>
  <si>
    <t>Přesun stávajícího svislého dopravního značení</t>
  </si>
  <si>
    <t>Pol 1</t>
  </si>
  <si>
    <t>Pol 2</t>
  </si>
  <si>
    <t>Pol 3</t>
  </si>
  <si>
    <t>Pol 4</t>
  </si>
  <si>
    <t>Pol 5</t>
  </si>
  <si>
    <t>Pol 6</t>
  </si>
  <si>
    <t>Pol 7</t>
  </si>
  <si>
    <t>Pol 8</t>
  </si>
  <si>
    <t>Pol 9</t>
  </si>
  <si>
    <t>Pol 10</t>
  </si>
  <si>
    <t>Pol 11</t>
  </si>
  <si>
    <t>Pol 12</t>
  </si>
  <si>
    <t>Pol 13</t>
  </si>
  <si>
    <t>Pol 14</t>
  </si>
  <si>
    <t>Pol 15</t>
  </si>
  <si>
    <t>111251011R1</t>
  </si>
  <si>
    <t>Prodloužení stávajícího sloupku min. o 0,5m včetně materiálu</t>
  </si>
  <si>
    <t>Demontáž a zpětná montáž zámkové dlažby včetně podkladních vrstev a stabilizace do 1m2</t>
  </si>
  <si>
    <t>znak</t>
  </si>
  <si>
    <t>Umístění textu na dopravní značku</t>
  </si>
  <si>
    <t>Umístění piktogramu na stávající dopravní značku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</si>
</sst>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0.00%;\-0.00%"/>
    <numFmt numFmtId="166" formatCode="dd\.mm\.yyyy"/>
    <numFmt numFmtId="167" formatCode="#,##0.00000;\-#,##0.00000"/>
  </numFmts>
  <fonts count="39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9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i/>
      <sz val="8"/>
      <color rgb="FF0033CC"/>
      <name val="Trebuchet MS"/>
      <family val="2"/>
      <charset val="238"/>
    </font>
    <font>
      <sz val="8"/>
      <color rgb="FF0033CC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4" fillId="0" borderId="0" applyNumberFormat="0" applyFill="0" applyBorder="0" applyAlignment="0" applyProtection="0">
      <alignment vertical="top" wrapText="1"/>
      <protection locked="0"/>
    </xf>
  </cellStyleXfs>
  <cellXfs count="23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3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166" fontId="5" fillId="0" borderId="0" xfId="0" applyNumberFormat="1" applyFont="1" applyAlignment="1" applyProtection="1">
      <alignment horizontal="left" vertical="top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4" fontId="15" fillId="0" borderId="13" xfId="0" applyNumberFormat="1" applyFont="1" applyBorder="1" applyAlignment="1" applyProtection="1">
      <alignment horizontal="right" vertical="center"/>
    </xf>
    <xf numFmtId="164" fontId="15" fillId="0" borderId="0" xfId="0" applyNumberFormat="1" applyFont="1" applyAlignment="1" applyProtection="1">
      <alignment horizontal="right" vertical="center"/>
    </xf>
    <xf numFmtId="167" fontId="15" fillId="0" borderId="0" xfId="0" applyNumberFormat="1" applyFont="1" applyAlignment="1" applyProtection="1">
      <alignment horizontal="right" vertical="center"/>
    </xf>
    <xf numFmtId="164" fontId="15" fillId="0" borderId="14" xfId="0" applyNumberFormat="1" applyFont="1" applyBorder="1" applyAlignment="1" applyProtection="1">
      <alignment horizontal="right" vertical="center"/>
    </xf>
    <xf numFmtId="0" fontId="17" fillId="0" borderId="0" xfId="0" applyFont="1" applyAlignment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164" fontId="20" fillId="0" borderId="15" xfId="0" applyNumberFormat="1" applyFont="1" applyBorder="1" applyAlignment="1" applyProtection="1">
      <alignment horizontal="right" vertical="center"/>
    </xf>
    <xf numFmtId="164" fontId="20" fillId="0" borderId="16" xfId="0" applyNumberFormat="1" applyFont="1" applyBorder="1" applyAlignment="1" applyProtection="1">
      <alignment horizontal="right" vertical="center"/>
    </xf>
    <xf numFmtId="167" fontId="20" fillId="0" borderId="16" xfId="0" applyNumberFormat="1" applyFont="1" applyBorder="1" applyAlignment="1" applyProtection="1">
      <alignment horizontal="right" vertical="center"/>
    </xf>
    <xf numFmtId="164" fontId="20" fillId="0" borderId="17" xfId="0" applyNumberFormat="1" applyFont="1" applyBorder="1" applyAlignment="1" applyProtection="1">
      <alignment horizontal="right" vertical="center"/>
    </xf>
    <xf numFmtId="0" fontId="16" fillId="3" borderId="0" xfId="0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5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7" fontId="24" fillId="0" borderId="11" xfId="0" applyNumberFormat="1" applyFont="1" applyBorder="1" applyAlignment="1" applyProtection="1">
      <alignment horizontal="right"/>
    </xf>
    <xf numFmtId="167" fontId="24" fillId="0" borderId="12" xfId="0" applyNumberFormat="1" applyFont="1" applyBorder="1" applyAlignment="1" applyProtection="1">
      <alignment horizontal="right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6" fillId="0" borderId="4" xfId="0" applyFont="1" applyBorder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6" fillId="0" borderId="5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167" fontId="26" fillId="0" borderId="0" xfId="0" applyNumberFormat="1" applyFont="1" applyAlignment="1" applyProtection="1">
      <alignment horizontal="right"/>
    </xf>
    <xf numFmtId="167" fontId="26" fillId="0" borderId="14" xfId="0" applyNumberFormat="1" applyFont="1" applyBorder="1" applyAlignment="1" applyProtection="1">
      <alignment horizontal="right"/>
    </xf>
    <xf numFmtId="0" fontId="26" fillId="0" borderId="0" xfId="0" applyFont="1" applyAlignment="1">
      <alignment horizontal="lef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 applyProtection="1">
      <alignment horizontal="left"/>
    </xf>
    <xf numFmtId="0" fontId="10" fillId="0" borderId="24" xfId="0" applyFont="1" applyBorder="1" applyAlignment="1" applyProtection="1">
      <alignment horizontal="left" vertical="center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4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16" xfId="0" applyFont="1" applyBorder="1" applyAlignment="1" applyProtection="1">
      <alignment horizontal="center" vertical="center"/>
    </xf>
    <xf numFmtId="167" fontId="10" fillId="0" borderId="16" xfId="0" applyNumberFormat="1" applyFont="1" applyBorder="1" applyAlignment="1" applyProtection="1">
      <alignment horizontal="right" vertical="center"/>
    </xf>
    <xf numFmtId="167" fontId="10" fillId="0" borderId="17" xfId="0" applyNumberFormat="1" applyFont="1" applyBorder="1" applyAlignment="1" applyProtection="1">
      <alignment horizontal="right" vertical="center"/>
    </xf>
    <xf numFmtId="0" fontId="35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6" fontId="30" fillId="0" borderId="0" xfId="0" applyNumberFormat="1" applyFont="1" applyAlignment="1" applyProtection="1">
      <alignment horizontal="left" vertical="top"/>
    </xf>
    <xf numFmtId="0" fontId="2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  <protection locked="0"/>
    </xf>
    <xf numFmtId="0" fontId="28" fillId="0" borderId="0" xfId="0" applyFont="1" applyAlignment="1" applyProtection="1">
      <alignment horizontal="left" vertical="top"/>
    </xf>
    <xf numFmtId="164" fontId="11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  <protection locked="0"/>
    </xf>
    <xf numFmtId="164" fontId="19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164" fontId="6" fillId="3" borderId="9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top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164" fontId="16" fillId="3" borderId="0" xfId="0" applyNumberFormat="1" applyFont="1" applyFill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/>
    </xf>
    <xf numFmtId="164" fontId="0" fillId="4" borderId="24" xfId="0" applyNumberFormat="1" applyFont="1" applyFill="1" applyBorder="1" applyAlignment="1" applyProtection="1">
      <alignment horizontal="right" vertical="center"/>
    </xf>
    <xf numFmtId="0" fontId="0" fillId="4" borderId="24" xfId="0" applyFill="1" applyBorder="1" applyAlignment="1" applyProtection="1">
      <alignment horizontal="left" vertical="center"/>
    </xf>
    <xf numFmtId="164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166" fontId="30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 wrapText="1"/>
    </xf>
    <xf numFmtId="164" fontId="31" fillId="0" borderId="0" xfId="0" applyNumberFormat="1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164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166" fontId="5" fillId="0" borderId="0" xfId="0" applyNumberFormat="1" applyFont="1" applyAlignment="1" applyProtection="1">
      <alignment horizontal="left" vertical="top"/>
    </xf>
    <xf numFmtId="0" fontId="28" fillId="0" borderId="0" xfId="0" applyFont="1" applyAlignment="1" applyProtection="1">
      <alignment vertical="top"/>
    </xf>
    <xf numFmtId="1" fontId="30" fillId="0" borderId="0" xfId="0" applyNumberFormat="1" applyFont="1" applyAlignment="1" applyProtection="1">
      <alignment horizontal="left" vertical="top"/>
    </xf>
    <xf numFmtId="164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164" fontId="37" fillId="4" borderId="24" xfId="0" applyNumberFormat="1" applyFont="1" applyFill="1" applyBorder="1" applyAlignment="1" applyProtection="1">
      <alignment horizontal="right" vertical="center"/>
    </xf>
    <xf numFmtId="0" fontId="37" fillId="4" borderId="24" xfId="0" applyFont="1" applyFill="1" applyBorder="1" applyAlignment="1" applyProtection="1">
      <alignment horizontal="left" vertical="center"/>
    </xf>
    <xf numFmtId="164" fontId="38" fillId="0" borderId="21" xfId="0" applyNumberFormat="1" applyFont="1" applyBorder="1" applyAlignment="1" applyProtection="1">
      <alignment horizontal="right" vertical="center"/>
    </xf>
    <xf numFmtId="164" fontId="38" fillId="0" borderId="22" xfId="0" applyNumberFormat="1" applyFont="1" applyBorder="1" applyAlignment="1" applyProtection="1">
      <alignment horizontal="right" vertical="center"/>
    </xf>
    <xf numFmtId="164" fontId="38" fillId="0" borderId="23" xfId="0" applyNumberFormat="1" applyFont="1" applyBorder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/>
    </xf>
    <xf numFmtId="0" fontId="26" fillId="0" borderId="0" xfId="0" applyFont="1" applyAlignment="1" applyProtection="1">
      <alignment horizontal="left"/>
    </xf>
    <xf numFmtId="164" fontId="23" fillId="0" borderId="0" xfId="0" applyNumberFormat="1" applyFont="1" applyAlignment="1" applyProtection="1">
      <alignment horizontal="right"/>
    </xf>
    <xf numFmtId="0" fontId="36" fillId="2" borderId="0" xfId="1" applyFont="1" applyFill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left" vertical="center"/>
    </xf>
    <xf numFmtId="0" fontId="0" fillId="0" borderId="24" xfId="0" applyFont="1" applyBorder="1" applyAlignment="1" applyProtection="1">
      <alignment horizontal="center" vertical="center"/>
      <protection hidden="1"/>
    </xf>
    <xf numFmtId="49" fontId="0" fillId="0" borderId="24" xfId="0" applyNumberFormat="1" applyFont="1" applyBorder="1" applyAlignment="1" applyProtection="1">
      <alignment horizontal="left" vertical="center" wrapText="1"/>
      <protection hidden="1"/>
    </xf>
    <xf numFmtId="0" fontId="0" fillId="0" borderId="24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0" fillId="0" borderId="24" xfId="0" applyFont="1" applyBorder="1" applyAlignment="1" applyProtection="1">
      <alignment horizontal="center" vertical="center" wrapText="1"/>
      <protection hidden="1"/>
    </xf>
    <xf numFmtId="2" fontId="0" fillId="0" borderId="24" xfId="0" applyNumberFormat="1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2" fontId="23" fillId="0" borderId="0" xfId="0" applyNumberFormat="1" applyFont="1" applyAlignment="1" applyProtection="1">
      <alignment horizontal="left"/>
      <protection hidden="1"/>
    </xf>
    <xf numFmtId="0" fontId="27" fillId="0" borderId="24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49" fontId="37" fillId="0" borderId="24" xfId="0" applyNumberFormat="1" applyFont="1" applyBorder="1" applyAlignment="1" applyProtection="1">
      <alignment horizontal="left" vertical="center" wrapText="1"/>
      <protection hidden="1"/>
    </xf>
    <xf numFmtId="0" fontId="37" fillId="0" borderId="24" xfId="0" applyFont="1" applyBorder="1" applyAlignment="1" applyProtection="1">
      <alignment horizontal="left" vertical="center" wrapText="1"/>
      <protection hidden="1"/>
    </xf>
    <xf numFmtId="0" fontId="37" fillId="0" borderId="24" xfId="0" applyFont="1" applyBorder="1" applyAlignment="1" applyProtection="1">
      <alignment horizontal="left" vertical="center"/>
      <protection hidden="1"/>
    </xf>
    <xf numFmtId="0" fontId="37" fillId="0" borderId="24" xfId="0" applyFont="1" applyBorder="1" applyAlignment="1" applyProtection="1">
      <alignment horizontal="center" vertical="center" wrapText="1"/>
      <protection hidden="1"/>
    </xf>
    <xf numFmtId="2" fontId="37" fillId="0" borderId="24" xfId="0" applyNumberFormat="1" applyFont="1" applyBorder="1" applyAlignment="1" applyProtection="1">
      <alignment horizontal="right" vertical="center"/>
      <protection hidden="1"/>
    </xf>
    <xf numFmtId="0" fontId="33" fillId="0" borderId="24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33" fillId="0" borderId="24" xfId="0" applyFont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/>
      <protection hidden="1"/>
    </xf>
    <xf numFmtId="2" fontId="22" fillId="0" borderId="0" xfId="0" applyNumberFormat="1" applyFont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CC"/>
      <color rgb="FF33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My%20documents\KrosPlusData\System\Temp\rad7CB2C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My%20documents\KrosPlusData\System\Temp\rad2929D.tmp" TargetMode="External"/><Relationship Id="rId2" Type="http://schemas.openxmlformats.org/officeDocument/2006/relationships/image" Target="../media/image2.jpe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236" name="Obrázek 1" descr="C:\My documents\KrosPlusData\System\Temp\rad7CB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8" name="Obrázek 1" descr="C:\My documents\KrosPlusData\System\Temp\rad2929D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3"/>
  <sheetViews>
    <sheetView showGridLines="0" workbookViewId="0">
      <pane ySplit="1" topLeftCell="A96" activePane="bottomLeft" state="frozenSplit"/>
      <selection pane="bottomLeft" activeCell="BE88" sqref="BE88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7" width="2.5" style="2" customWidth="1"/>
    <col min="8" max="8" width="3.6640625" style="2" customWidth="1"/>
    <col min="9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28" t="s">
        <v>0</v>
      </c>
      <c r="B1" s="129"/>
      <c r="C1" s="129"/>
      <c r="D1" s="130" t="s">
        <v>1</v>
      </c>
      <c r="E1" s="129"/>
      <c r="F1" s="129"/>
      <c r="G1" s="129"/>
      <c r="H1" s="129"/>
      <c r="I1" s="129"/>
      <c r="J1" s="129"/>
      <c r="K1" s="131" t="s">
        <v>190</v>
      </c>
      <c r="L1" s="131"/>
      <c r="M1" s="131"/>
      <c r="N1" s="131"/>
      <c r="O1" s="131"/>
      <c r="P1" s="131"/>
      <c r="Q1" s="131"/>
      <c r="R1" s="131"/>
      <c r="S1" s="131"/>
      <c r="T1" s="129"/>
      <c r="U1" s="129"/>
      <c r="V1" s="129"/>
      <c r="W1" s="131" t="s">
        <v>191</v>
      </c>
      <c r="X1" s="131"/>
      <c r="Y1" s="131"/>
      <c r="Z1" s="131"/>
      <c r="AA1" s="131"/>
      <c r="AB1" s="131"/>
      <c r="AC1" s="131"/>
      <c r="AD1" s="131"/>
      <c r="AE1" s="131"/>
      <c r="AF1" s="131"/>
      <c r="AG1" s="129"/>
      <c r="AH1" s="129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44" t="s">
        <v>5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R2" s="159" t="s">
        <v>6</v>
      </c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S2" s="6" t="s">
        <v>7</v>
      </c>
      <c r="BT2" s="6" t="s">
        <v>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7</v>
      </c>
      <c r="BT3" s="6" t="s">
        <v>9</v>
      </c>
    </row>
    <row r="4" spans="1:256" s="2" customFormat="1" ht="37.5" customHeight="1" x14ac:dyDescent="0.3">
      <c r="B4" s="10"/>
      <c r="C4" s="146" t="s">
        <v>10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2"/>
      <c r="AS4" s="13" t="s">
        <v>11</v>
      </c>
      <c r="BS4" s="6" t="s">
        <v>12</v>
      </c>
    </row>
    <row r="5" spans="1:256" s="2" customFormat="1" ht="15" customHeight="1" x14ac:dyDescent="0.3">
      <c r="B5" s="10"/>
      <c r="C5" s="11"/>
      <c r="D5" s="14" t="s">
        <v>13</v>
      </c>
      <c r="E5" s="11"/>
      <c r="F5" s="11"/>
      <c r="G5" s="11"/>
      <c r="H5" s="11"/>
      <c r="I5" s="11"/>
      <c r="J5" s="11"/>
      <c r="K5" s="148" t="s">
        <v>14</v>
      </c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1"/>
      <c r="AQ5" s="12"/>
      <c r="BS5" s="6" t="s">
        <v>7</v>
      </c>
    </row>
    <row r="6" spans="1:256" s="2" customFormat="1" ht="37.5" customHeight="1" x14ac:dyDescent="0.3">
      <c r="B6" s="10"/>
      <c r="C6" s="11"/>
      <c r="D6" s="16" t="s">
        <v>15</v>
      </c>
      <c r="E6" s="11"/>
      <c r="F6" s="11"/>
      <c r="G6" s="11"/>
      <c r="H6" s="11"/>
      <c r="I6" s="11"/>
      <c r="J6" s="11"/>
      <c r="K6" s="149" t="s">
        <v>207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1"/>
      <c r="AQ6" s="12"/>
      <c r="BS6" s="6" t="s">
        <v>16</v>
      </c>
    </row>
    <row r="7" spans="1:256" s="2" customFormat="1" ht="15" customHeight="1" x14ac:dyDescent="0.3">
      <c r="B7" s="10"/>
      <c r="C7" s="11"/>
      <c r="D7" s="17" t="s">
        <v>17</v>
      </c>
      <c r="E7" s="11"/>
      <c r="F7" s="11"/>
      <c r="G7" s="11"/>
      <c r="H7" s="11"/>
      <c r="I7" s="11"/>
      <c r="J7" s="11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7" t="s">
        <v>18</v>
      </c>
      <c r="AL7" s="11"/>
      <c r="AM7" s="11"/>
      <c r="AN7" s="15"/>
      <c r="AO7" s="11"/>
      <c r="AP7" s="11"/>
      <c r="AQ7" s="12"/>
      <c r="BS7" s="6" t="s">
        <v>19</v>
      </c>
    </row>
    <row r="8" spans="1:256" s="2" customFormat="1" ht="15" customHeight="1" x14ac:dyDescent="0.3">
      <c r="B8" s="10"/>
      <c r="C8" s="11"/>
      <c r="D8" s="17" t="s">
        <v>20</v>
      </c>
      <c r="E8" s="11"/>
      <c r="F8" s="11"/>
      <c r="G8" s="11"/>
      <c r="H8" s="11"/>
      <c r="I8" s="11"/>
      <c r="J8" s="11"/>
      <c r="K8" s="15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 t="s">
        <v>22</v>
      </c>
      <c r="AL8" s="11"/>
      <c r="AM8" s="11"/>
      <c r="AN8" s="139">
        <v>42841</v>
      </c>
      <c r="AO8" s="11"/>
      <c r="AP8" s="11"/>
      <c r="AQ8" s="12"/>
      <c r="BS8" s="6" t="s">
        <v>23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BS9" s="6" t="s">
        <v>24</v>
      </c>
    </row>
    <row r="10" spans="1:256" s="2" customFormat="1" ht="15" customHeight="1" x14ac:dyDescent="0.3">
      <c r="B10" s="10"/>
      <c r="C10" s="11"/>
      <c r="D10" s="17" t="s">
        <v>25</v>
      </c>
      <c r="E10" s="11"/>
      <c r="F10" s="11"/>
      <c r="G10" s="11"/>
      <c r="H10" s="11"/>
      <c r="I10" s="11"/>
      <c r="J10" s="11"/>
      <c r="K10" s="11"/>
      <c r="L10" s="141" t="s">
        <v>198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1"/>
      <c r="AK10" s="17" t="s">
        <v>26</v>
      </c>
      <c r="AL10" s="11"/>
      <c r="AM10" s="11"/>
      <c r="AN10" s="57" t="s">
        <v>199</v>
      </c>
      <c r="AO10" s="135"/>
      <c r="AP10" s="11"/>
      <c r="AQ10" s="12"/>
      <c r="BS10" s="6" t="s">
        <v>16</v>
      </c>
    </row>
    <row r="11" spans="1:256" s="2" customFormat="1" ht="19.5" customHeight="1" x14ac:dyDescent="0.3">
      <c r="B11" s="10"/>
      <c r="C11" s="11"/>
      <c r="D11" s="11"/>
      <c r="E11" s="15" t="s">
        <v>21</v>
      </c>
      <c r="F11" s="11"/>
      <c r="G11" s="11"/>
      <c r="H11" s="11"/>
      <c r="I11" s="11"/>
      <c r="J11" s="11"/>
      <c r="K11" s="1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1"/>
      <c r="AK11" s="17" t="s">
        <v>27</v>
      </c>
      <c r="AL11" s="11"/>
      <c r="AM11" s="11"/>
      <c r="AN11" s="148"/>
      <c r="AO11" s="152"/>
      <c r="AP11" s="11"/>
      <c r="AQ11" s="12"/>
      <c r="BS11" s="6" t="s">
        <v>16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21"/>
      <c r="M12" s="21"/>
      <c r="N12" s="21"/>
      <c r="O12" s="21"/>
      <c r="P12" s="21"/>
      <c r="Q12" s="2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21"/>
      <c r="AO12" s="21"/>
      <c r="AP12" s="11"/>
      <c r="AQ12" s="12"/>
      <c r="BS12" s="6" t="s">
        <v>16</v>
      </c>
    </row>
    <row r="13" spans="1:256" s="2" customFormat="1" ht="15" customHeight="1" x14ac:dyDescent="0.3">
      <c r="B13" s="10"/>
      <c r="C13" s="11"/>
      <c r="D13" s="17" t="s">
        <v>28</v>
      </c>
      <c r="E13" s="11"/>
      <c r="F13" s="11"/>
      <c r="G13" s="11"/>
      <c r="H13" s="11"/>
      <c r="I13" s="11"/>
      <c r="J13" s="11"/>
      <c r="K13" s="1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1"/>
      <c r="AK13" s="17" t="s">
        <v>26</v>
      </c>
      <c r="AL13" s="11"/>
      <c r="AM13" s="11"/>
      <c r="AN13" s="133"/>
      <c r="AO13" s="135"/>
      <c r="AP13" s="11"/>
      <c r="AQ13" s="12"/>
      <c r="BS13" s="6" t="s">
        <v>16</v>
      </c>
    </row>
    <row r="14" spans="1:256" s="2" customFormat="1" ht="15.75" customHeight="1" x14ac:dyDescent="0.3">
      <c r="B14" s="10"/>
      <c r="C14" s="11"/>
      <c r="D14" s="11"/>
      <c r="E14" s="15" t="s">
        <v>21</v>
      </c>
      <c r="F14" s="11"/>
      <c r="G14" s="11"/>
      <c r="H14" s="11"/>
      <c r="I14" s="11"/>
      <c r="J14" s="11"/>
      <c r="K14" s="1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1"/>
      <c r="AK14" s="17" t="s">
        <v>27</v>
      </c>
      <c r="AL14" s="11"/>
      <c r="AM14" s="11"/>
      <c r="AN14" s="15"/>
      <c r="AO14" s="11"/>
      <c r="AP14" s="11"/>
      <c r="AQ14" s="12"/>
      <c r="BS14" s="6" t="s">
        <v>16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2"/>
      <c r="BS15" s="6" t="s">
        <v>4</v>
      </c>
    </row>
    <row r="16" spans="1:256" s="2" customFormat="1" ht="15" customHeight="1" x14ac:dyDescent="0.3">
      <c r="B16" s="10"/>
      <c r="C16" s="11"/>
      <c r="D16" s="17" t="s">
        <v>29</v>
      </c>
      <c r="E16" s="11"/>
      <c r="F16" s="11"/>
      <c r="G16" s="11"/>
      <c r="H16" s="11"/>
      <c r="I16" s="11"/>
      <c r="J16" s="11"/>
      <c r="K16" s="11"/>
      <c r="L16" s="141" t="s">
        <v>201</v>
      </c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1"/>
      <c r="AK16" s="17" t="s">
        <v>26</v>
      </c>
      <c r="AL16" s="11"/>
      <c r="AM16" s="11"/>
      <c r="AN16" s="133" t="s">
        <v>200</v>
      </c>
      <c r="AO16" s="11"/>
      <c r="AP16" s="11"/>
      <c r="AQ16" s="12"/>
      <c r="BS16" s="6" t="s">
        <v>4</v>
      </c>
    </row>
    <row r="17" spans="2:71" s="2" customFormat="1" ht="19.5" customHeight="1" x14ac:dyDescent="0.3">
      <c r="B17" s="10"/>
      <c r="C17" s="11"/>
      <c r="D17" s="11"/>
      <c r="E17" s="15" t="s">
        <v>21</v>
      </c>
      <c r="F17" s="11"/>
      <c r="G17" s="11"/>
      <c r="H17" s="11"/>
      <c r="I17" s="11"/>
      <c r="J17" s="11"/>
      <c r="K17" s="1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1"/>
      <c r="AK17" s="17" t="s">
        <v>27</v>
      </c>
      <c r="AL17" s="11"/>
      <c r="AM17" s="11"/>
      <c r="AN17" s="15"/>
      <c r="AO17" s="11"/>
      <c r="AP17" s="11"/>
      <c r="AQ17" s="12"/>
      <c r="BS17" s="6" t="s">
        <v>30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BS18" s="6" t="s">
        <v>7</v>
      </c>
    </row>
    <row r="19" spans="2:71" s="2" customFormat="1" ht="15" customHeight="1" x14ac:dyDescent="0.3">
      <c r="B19" s="10"/>
      <c r="C19" s="11"/>
      <c r="D19" s="17" t="s">
        <v>31</v>
      </c>
      <c r="E19" s="11"/>
      <c r="F19" s="11"/>
      <c r="G19" s="11"/>
      <c r="H19" s="11"/>
      <c r="I19" s="11"/>
      <c r="J19" s="11"/>
      <c r="K19" s="1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34"/>
      <c r="AJ19" s="11"/>
      <c r="AK19" s="17" t="s">
        <v>26</v>
      </c>
      <c r="AL19" s="11"/>
      <c r="AM19" s="11"/>
      <c r="AN19" s="15"/>
      <c r="AO19" s="11"/>
      <c r="AP19" s="11"/>
      <c r="AQ19" s="12"/>
      <c r="BS19" s="6" t="s">
        <v>7</v>
      </c>
    </row>
    <row r="20" spans="2:71" s="2" customFormat="1" ht="15.75" customHeight="1" x14ac:dyDescent="0.3">
      <c r="B20" s="10"/>
      <c r="C20" s="11"/>
      <c r="D20" s="11"/>
      <c r="E20" s="15" t="s">
        <v>21</v>
      </c>
      <c r="F20" s="11"/>
      <c r="G20" s="11"/>
      <c r="H20" s="11"/>
      <c r="I20" s="11"/>
      <c r="J20" s="11"/>
      <c r="K20" s="1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34"/>
      <c r="AJ20" s="11"/>
      <c r="AK20" s="17" t="s">
        <v>27</v>
      </c>
      <c r="AL20" s="11"/>
      <c r="AM20" s="11"/>
      <c r="AN20" s="15"/>
      <c r="AO20" s="11"/>
      <c r="AP20" s="11"/>
      <c r="AQ20" s="12"/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2"/>
    </row>
    <row r="22" spans="2:71" s="2" customFormat="1" ht="15.75" customHeight="1" x14ac:dyDescent="0.3">
      <c r="B22" s="10"/>
      <c r="C22" s="11"/>
      <c r="D22" s="17" t="s">
        <v>32</v>
      </c>
      <c r="E22" s="11"/>
      <c r="F22" s="11"/>
      <c r="G22" s="11"/>
      <c r="H22" s="11"/>
      <c r="I22" s="11"/>
      <c r="J22" s="11"/>
      <c r="K22" s="11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1"/>
      <c r="AQ22" s="12"/>
    </row>
    <row r="23" spans="2:71" s="2" customFormat="1" ht="15.75" customHeight="1" x14ac:dyDescent="0.3">
      <c r="B23" s="10"/>
      <c r="C23" s="11"/>
      <c r="D23" s="11"/>
      <c r="E23" s="150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1"/>
      <c r="AP23" s="11"/>
      <c r="AQ23" s="12"/>
    </row>
    <row r="24" spans="2:71" s="2" customFormat="1" ht="7.5" customHeight="1" x14ac:dyDescent="0.3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</row>
    <row r="25" spans="2:71" s="2" customFormat="1" ht="7.5" customHeight="1" x14ac:dyDescent="0.3">
      <c r="B25" s="10"/>
      <c r="C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1"/>
      <c r="AQ25" s="12"/>
    </row>
    <row r="26" spans="2:71" s="2" customFormat="1" ht="15" customHeight="1" x14ac:dyDescent="0.3">
      <c r="B26" s="10"/>
      <c r="C26" s="11"/>
      <c r="D26" s="19" t="s">
        <v>33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51">
        <f>ROUND($AG$87,2)</f>
        <v>0</v>
      </c>
      <c r="AL26" s="147"/>
      <c r="AM26" s="147"/>
      <c r="AN26" s="147"/>
      <c r="AO26" s="147"/>
      <c r="AP26" s="11"/>
      <c r="AQ26" s="12"/>
    </row>
    <row r="27" spans="2:71" s="2" customFormat="1" ht="15" customHeight="1" x14ac:dyDescent="0.3">
      <c r="B27" s="10"/>
      <c r="C27" s="11"/>
      <c r="D27" s="1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51"/>
      <c r="AL27" s="147"/>
      <c r="AM27" s="147"/>
      <c r="AN27" s="147"/>
      <c r="AO27" s="147"/>
      <c r="AP27" s="11"/>
      <c r="AQ27" s="12"/>
    </row>
    <row r="28" spans="2:71" s="6" customFormat="1" ht="7.5" customHeight="1" x14ac:dyDescent="0.3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2"/>
    </row>
    <row r="29" spans="2:71" s="6" customFormat="1" ht="27" customHeight="1" x14ac:dyDescent="0.3">
      <c r="B29" s="20"/>
      <c r="C29" s="21"/>
      <c r="D29" s="23" t="s">
        <v>34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153">
        <f>ROUND($AK$26+$AK$27,2)</f>
        <v>0</v>
      </c>
      <c r="AL29" s="154"/>
      <c r="AM29" s="154"/>
      <c r="AN29" s="154"/>
      <c r="AO29" s="154"/>
      <c r="AP29" s="21"/>
      <c r="AQ29" s="22"/>
    </row>
    <row r="30" spans="2:71" s="6" customFormat="1" ht="7.5" customHeight="1" x14ac:dyDescent="0.3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2"/>
    </row>
    <row r="31" spans="2:71" s="6" customFormat="1" ht="15" customHeight="1" x14ac:dyDescent="0.3">
      <c r="B31" s="25"/>
      <c r="C31" s="26"/>
      <c r="D31" s="26" t="s">
        <v>35</v>
      </c>
      <c r="E31" s="26"/>
      <c r="F31" s="26" t="s">
        <v>36</v>
      </c>
      <c r="G31" s="26"/>
      <c r="H31" s="26"/>
      <c r="I31" s="26"/>
      <c r="J31" s="26"/>
      <c r="K31" s="26"/>
      <c r="L31" s="155">
        <v>0.21</v>
      </c>
      <c r="M31" s="143"/>
      <c r="N31" s="143"/>
      <c r="O31" s="143"/>
      <c r="P31" s="26"/>
      <c r="Q31" s="26"/>
      <c r="R31" s="26"/>
      <c r="S31" s="26"/>
      <c r="T31" s="28" t="s">
        <v>37</v>
      </c>
      <c r="U31" s="26"/>
      <c r="V31" s="26"/>
      <c r="W31" s="142">
        <f>ROUND($AZ$87+SUM($CD$91:$CD$91),2)</f>
        <v>0</v>
      </c>
      <c r="X31" s="143"/>
      <c r="Y31" s="143"/>
      <c r="Z31" s="143"/>
      <c r="AA31" s="143"/>
      <c r="AB31" s="143"/>
      <c r="AC31" s="143"/>
      <c r="AD31" s="143"/>
      <c r="AE31" s="143"/>
      <c r="AF31" s="26"/>
      <c r="AG31" s="26"/>
      <c r="AH31" s="26"/>
      <c r="AI31" s="26"/>
      <c r="AJ31" s="26"/>
      <c r="AK31" s="142">
        <f>ROUND($AV$87+SUM($BY$91:$BY$91),2)</f>
        <v>0</v>
      </c>
      <c r="AL31" s="143"/>
      <c r="AM31" s="143"/>
      <c r="AN31" s="143"/>
      <c r="AO31" s="143"/>
      <c r="AP31" s="26"/>
      <c r="AQ31" s="29"/>
    </row>
    <row r="32" spans="2:71" s="6" customFormat="1" ht="15" customHeight="1" x14ac:dyDescent="0.3">
      <c r="B32" s="25"/>
      <c r="C32" s="26"/>
      <c r="D32" s="26"/>
      <c r="E32" s="26"/>
      <c r="F32" s="26" t="s">
        <v>38</v>
      </c>
      <c r="G32" s="26"/>
      <c r="H32" s="26"/>
      <c r="I32" s="26"/>
      <c r="J32" s="26"/>
      <c r="K32" s="26"/>
      <c r="L32" s="155">
        <v>0.15</v>
      </c>
      <c r="M32" s="143"/>
      <c r="N32" s="143"/>
      <c r="O32" s="143"/>
      <c r="P32" s="26"/>
      <c r="Q32" s="26"/>
      <c r="R32" s="26"/>
      <c r="S32" s="26"/>
      <c r="T32" s="28" t="s">
        <v>37</v>
      </c>
      <c r="U32" s="26"/>
      <c r="V32" s="26"/>
      <c r="W32" s="142">
        <f>ROUND($BA$87+SUM($CE$91:$CE$91),2)</f>
        <v>0</v>
      </c>
      <c r="X32" s="143"/>
      <c r="Y32" s="143"/>
      <c r="Z32" s="143"/>
      <c r="AA32" s="143"/>
      <c r="AB32" s="143"/>
      <c r="AC32" s="143"/>
      <c r="AD32" s="143"/>
      <c r="AE32" s="143"/>
      <c r="AF32" s="26"/>
      <c r="AG32" s="26"/>
      <c r="AH32" s="26"/>
      <c r="AI32" s="26"/>
      <c r="AJ32" s="26"/>
      <c r="AK32" s="142">
        <f>ROUND($AW$87+SUM($BZ$91:$BZ$91),2)</f>
        <v>0</v>
      </c>
      <c r="AL32" s="143"/>
      <c r="AM32" s="143"/>
      <c r="AN32" s="143"/>
      <c r="AO32" s="143"/>
      <c r="AP32" s="26"/>
      <c r="AQ32" s="29"/>
    </row>
    <row r="33" spans="2:43" s="6" customFormat="1" ht="15" hidden="1" customHeight="1" x14ac:dyDescent="0.3">
      <c r="B33" s="25"/>
      <c r="C33" s="26"/>
      <c r="D33" s="26"/>
      <c r="E33" s="26"/>
      <c r="F33" s="26" t="s">
        <v>39</v>
      </c>
      <c r="G33" s="26"/>
      <c r="H33" s="26"/>
      <c r="I33" s="26"/>
      <c r="J33" s="26"/>
      <c r="K33" s="26"/>
      <c r="L33" s="155">
        <v>0.21</v>
      </c>
      <c r="M33" s="143"/>
      <c r="N33" s="143"/>
      <c r="O33" s="143"/>
      <c r="P33" s="26"/>
      <c r="Q33" s="26"/>
      <c r="R33" s="26"/>
      <c r="S33" s="26"/>
      <c r="T33" s="28" t="s">
        <v>37</v>
      </c>
      <c r="U33" s="26"/>
      <c r="V33" s="26"/>
      <c r="W33" s="142">
        <f>ROUND($BB$87+SUM($CF$91:$CF$91),2)</f>
        <v>0</v>
      </c>
      <c r="X33" s="143"/>
      <c r="Y33" s="143"/>
      <c r="Z33" s="143"/>
      <c r="AA33" s="143"/>
      <c r="AB33" s="143"/>
      <c r="AC33" s="143"/>
      <c r="AD33" s="143"/>
      <c r="AE33" s="143"/>
      <c r="AF33" s="26"/>
      <c r="AG33" s="26"/>
      <c r="AH33" s="26"/>
      <c r="AI33" s="26"/>
      <c r="AJ33" s="26"/>
      <c r="AK33" s="142">
        <v>0</v>
      </c>
      <c r="AL33" s="143"/>
      <c r="AM33" s="143"/>
      <c r="AN33" s="143"/>
      <c r="AO33" s="143"/>
      <c r="AP33" s="26"/>
      <c r="AQ33" s="29"/>
    </row>
    <row r="34" spans="2:43" s="6" customFormat="1" ht="15" hidden="1" customHeight="1" x14ac:dyDescent="0.3">
      <c r="B34" s="25"/>
      <c r="C34" s="26"/>
      <c r="D34" s="26"/>
      <c r="E34" s="26"/>
      <c r="F34" s="26" t="s">
        <v>40</v>
      </c>
      <c r="G34" s="26"/>
      <c r="H34" s="26"/>
      <c r="I34" s="26"/>
      <c r="J34" s="26"/>
      <c r="K34" s="26"/>
      <c r="L34" s="155">
        <v>0.15</v>
      </c>
      <c r="M34" s="143"/>
      <c r="N34" s="143"/>
      <c r="O34" s="143"/>
      <c r="P34" s="26"/>
      <c r="Q34" s="26"/>
      <c r="R34" s="26"/>
      <c r="S34" s="26"/>
      <c r="T34" s="28" t="s">
        <v>37</v>
      </c>
      <c r="U34" s="26"/>
      <c r="V34" s="26"/>
      <c r="W34" s="142">
        <f>ROUND($BC$87+SUM($CG$91:$CG$91),2)</f>
        <v>0</v>
      </c>
      <c r="X34" s="143"/>
      <c r="Y34" s="143"/>
      <c r="Z34" s="143"/>
      <c r="AA34" s="143"/>
      <c r="AB34" s="143"/>
      <c r="AC34" s="143"/>
      <c r="AD34" s="143"/>
      <c r="AE34" s="143"/>
      <c r="AF34" s="26"/>
      <c r="AG34" s="26"/>
      <c r="AH34" s="26"/>
      <c r="AI34" s="26"/>
      <c r="AJ34" s="26"/>
      <c r="AK34" s="142">
        <v>0</v>
      </c>
      <c r="AL34" s="143"/>
      <c r="AM34" s="143"/>
      <c r="AN34" s="143"/>
      <c r="AO34" s="143"/>
      <c r="AP34" s="26"/>
      <c r="AQ34" s="29"/>
    </row>
    <row r="35" spans="2:43" s="6" customFormat="1" ht="15" hidden="1" customHeight="1" x14ac:dyDescent="0.3">
      <c r="B35" s="25"/>
      <c r="C35" s="26"/>
      <c r="D35" s="26"/>
      <c r="E35" s="26"/>
      <c r="F35" s="26" t="s">
        <v>41</v>
      </c>
      <c r="G35" s="26"/>
      <c r="H35" s="26"/>
      <c r="I35" s="26"/>
      <c r="J35" s="26"/>
      <c r="K35" s="26"/>
      <c r="L35" s="155">
        <v>0</v>
      </c>
      <c r="M35" s="143"/>
      <c r="N35" s="143"/>
      <c r="O35" s="143"/>
      <c r="P35" s="26"/>
      <c r="Q35" s="26"/>
      <c r="R35" s="26"/>
      <c r="S35" s="26"/>
      <c r="T35" s="28" t="s">
        <v>37</v>
      </c>
      <c r="U35" s="26"/>
      <c r="V35" s="26"/>
      <c r="W35" s="142">
        <f>ROUND($BD$87+SUM($CH$91:$CH$91),2)</f>
        <v>0</v>
      </c>
      <c r="X35" s="143"/>
      <c r="Y35" s="143"/>
      <c r="Z35" s="143"/>
      <c r="AA35" s="143"/>
      <c r="AB35" s="143"/>
      <c r="AC35" s="143"/>
      <c r="AD35" s="143"/>
      <c r="AE35" s="143"/>
      <c r="AF35" s="26"/>
      <c r="AG35" s="26"/>
      <c r="AH35" s="26"/>
      <c r="AI35" s="26"/>
      <c r="AJ35" s="26"/>
      <c r="AK35" s="142">
        <v>0</v>
      </c>
      <c r="AL35" s="143"/>
      <c r="AM35" s="143"/>
      <c r="AN35" s="143"/>
      <c r="AO35" s="143"/>
      <c r="AP35" s="26"/>
      <c r="AQ35" s="29"/>
    </row>
    <row r="36" spans="2:43" s="6" customFormat="1" ht="7.5" customHeight="1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2"/>
    </row>
    <row r="37" spans="2:43" s="6" customFormat="1" ht="27" customHeight="1" x14ac:dyDescent="0.3">
      <c r="B37" s="20"/>
      <c r="C37" s="30"/>
      <c r="D37" s="31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 t="s">
        <v>43</v>
      </c>
      <c r="U37" s="32"/>
      <c r="V37" s="32"/>
      <c r="W37" s="32"/>
      <c r="X37" s="174" t="s">
        <v>44</v>
      </c>
      <c r="Y37" s="157"/>
      <c r="Z37" s="157"/>
      <c r="AA37" s="157"/>
      <c r="AB37" s="157"/>
      <c r="AC37" s="32"/>
      <c r="AD37" s="32"/>
      <c r="AE37" s="32"/>
      <c r="AF37" s="32"/>
      <c r="AG37" s="32"/>
      <c r="AH37" s="32"/>
      <c r="AI37" s="32"/>
      <c r="AJ37" s="32"/>
      <c r="AK37" s="168">
        <f>SUM($AK$29:$AK$35)</f>
        <v>0</v>
      </c>
      <c r="AL37" s="157"/>
      <c r="AM37" s="157"/>
      <c r="AN37" s="157"/>
      <c r="AO37" s="167"/>
      <c r="AP37" s="30"/>
      <c r="AQ37" s="22"/>
    </row>
    <row r="38" spans="2:43" s="6" customFormat="1" ht="15" customHeigh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2"/>
    </row>
    <row r="39" spans="2:43" s="2" customFormat="1" ht="14.25" customHeigh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2"/>
    </row>
    <row r="40" spans="2:43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2"/>
    </row>
    <row r="41" spans="2:43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2"/>
    </row>
    <row r="42" spans="2:43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2"/>
    </row>
    <row r="43" spans="2:43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2"/>
    </row>
    <row r="44" spans="2:43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</row>
    <row r="45" spans="2:43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2"/>
    </row>
    <row r="46" spans="2:43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2"/>
    </row>
    <row r="47" spans="2:43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2"/>
    </row>
    <row r="48" spans="2:43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2"/>
    </row>
    <row r="49" spans="2:43" s="6" customFormat="1" ht="15.75" customHeight="1" x14ac:dyDescent="0.3">
      <c r="B49" s="20"/>
      <c r="C49" s="21"/>
      <c r="D49" s="34" t="s">
        <v>45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  <c r="AA49" s="21"/>
      <c r="AB49" s="21"/>
      <c r="AC49" s="34" t="s">
        <v>46</v>
      </c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6"/>
      <c r="AP49" s="21"/>
      <c r="AQ49" s="22"/>
    </row>
    <row r="50" spans="2:43" s="2" customFormat="1" ht="14.25" customHeight="1" x14ac:dyDescent="0.3">
      <c r="B50" s="10"/>
      <c r="C50" s="11"/>
      <c r="D50" s="3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38"/>
      <c r="AA50" s="11"/>
      <c r="AB50" s="11"/>
      <c r="AC50" s="37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38"/>
      <c r="AP50" s="11"/>
      <c r="AQ50" s="12"/>
    </row>
    <row r="51" spans="2:43" s="2" customFormat="1" ht="14.25" customHeight="1" x14ac:dyDescent="0.3">
      <c r="B51" s="10"/>
      <c r="C51" s="11"/>
      <c r="D51" s="3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38"/>
      <c r="AA51" s="11"/>
      <c r="AB51" s="11"/>
      <c r="AC51" s="37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38"/>
      <c r="AP51" s="11"/>
      <c r="AQ51" s="12"/>
    </row>
    <row r="52" spans="2:43" s="2" customFormat="1" ht="14.25" customHeight="1" x14ac:dyDescent="0.3">
      <c r="B52" s="10"/>
      <c r="C52" s="11"/>
      <c r="D52" s="37"/>
      <c r="E52" s="11"/>
      <c r="F52" s="11"/>
      <c r="G52" s="11" t="str">
        <f>L16</f>
        <v>Ing. Mir.Landa, Tyršova 302,353 01 V.Hleďsebe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38"/>
      <c r="AA52" s="11"/>
      <c r="AB52" s="11"/>
      <c r="AC52" s="37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38"/>
      <c r="AP52" s="11"/>
      <c r="AQ52" s="12"/>
    </row>
    <row r="53" spans="2:43" s="2" customFormat="1" ht="14.25" customHeight="1" x14ac:dyDescent="0.3">
      <c r="B53" s="10"/>
      <c r="C53" s="11"/>
      <c r="D53" s="3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38"/>
      <c r="AA53" s="11"/>
      <c r="AB53" s="11"/>
      <c r="AC53" s="3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38"/>
      <c r="AP53" s="11"/>
      <c r="AQ53" s="12"/>
    </row>
    <row r="54" spans="2:43" s="2" customFormat="1" ht="14.25" customHeight="1" x14ac:dyDescent="0.3">
      <c r="B54" s="10"/>
      <c r="C54" s="11"/>
      <c r="D54" s="3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38"/>
      <c r="AA54" s="11"/>
      <c r="AB54" s="11"/>
      <c r="AC54" s="3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38"/>
      <c r="AP54" s="11"/>
      <c r="AQ54" s="12"/>
    </row>
    <row r="55" spans="2:43" s="2" customFormat="1" ht="14.25" customHeight="1" x14ac:dyDescent="0.3">
      <c r="B55" s="10"/>
      <c r="C55" s="11"/>
      <c r="D55" s="3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38"/>
      <c r="AA55" s="11"/>
      <c r="AB55" s="11"/>
      <c r="AC55" s="3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38"/>
      <c r="AP55" s="11"/>
      <c r="AQ55" s="12"/>
    </row>
    <row r="56" spans="2:43" s="2" customFormat="1" ht="14.25" customHeight="1" x14ac:dyDescent="0.3">
      <c r="B56" s="10"/>
      <c r="C56" s="11"/>
      <c r="D56" s="3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38"/>
      <c r="AA56" s="11"/>
      <c r="AB56" s="11"/>
      <c r="AC56" s="3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38"/>
      <c r="AP56" s="11"/>
      <c r="AQ56" s="12"/>
    </row>
    <row r="57" spans="2:43" s="2" customFormat="1" ht="14.25" customHeight="1" x14ac:dyDescent="0.3">
      <c r="B57" s="10"/>
      <c r="C57" s="11"/>
      <c r="D57" s="3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38"/>
      <c r="AA57" s="11"/>
      <c r="AB57" s="11"/>
      <c r="AC57" s="3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38"/>
      <c r="AP57" s="11"/>
      <c r="AQ57" s="12"/>
    </row>
    <row r="58" spans="2:43" s="6" customFormat="1" ht="15.75" customHeight="1" x14ac:dyDescent="0.3">
      <c r="B58" s="20"/>
      <c r="C58" s="21"/>
      <c r="D58" s="39" t="s">
        <v>47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1" t="s">
        <v>48</v>
      </c>
      <c r="S58" s="40"/>
      <c r="T58" s="40"/>
      <c r="U58" s="40"/>
      <c r="V58" s="40"/>
      <c r="W58" s="40"/>
      <c r="X58" s="40"/>
      <c r="Y58" s="40"/>
      <c r="Z58" s="42"/>
      <c r="AA58" s="21"/>
      <c r="AB58" s="21"/>
      <c r="AC58" s="39" t="s">
        <v>47</v>
      </c>
      <c r="AD58" s="40"/>
      <c r="AE58" s="40"/>
      <c r="AF58" s="40"/>
      <c r="AG58" s="40"/>
      <c r="AH58" s="40"/>
      <c r="AI58" s="40"/>
      <c r="AJ58" s="40"/>
      <c r="AK58" s="40"/>
      <c r="AL58" s="40"/>
      <c r="AM58" s="41" t="s">
        <v>48</v>
      </c>
      <c r="AN58" s="40"/>
      <c r="AO58" s="42"/>
      <c r="AP58" s="21"/>
      <c r="AQ58" s="22"/>
    </row>
    <row r="59" spans="2:43" s="2" customFormat="1" ht="14.25" customHeight="1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2"/>
    </row>
    <row r="60" spans="2:43" s="6" customFormat="1" ht="15.75" customHeight="1" x14ac:dyDescent="0.3">
      <c r="B60" s="20"/>
      <c r="C60" s="21"/>
      <c r="D60" s="34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6"/>
      <c r="AA60" s="21"/>
      <c r="AB60" s="21"/>
      <c r="AC60" s="34" t="s">
        <v>50</v>
      </c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6"/>
      <c r="AP60" s="21"/>
      <c r="AQ60" s="22"/>
    </row>
    <row r="61" spans="2:43" s="2" customFormat="1" ht="14.25" customHeight="1" x14ac:dyDescent="0.3">
      <c r="B61" s="10"/>
      <c r="C61" s="11"/>
      <c r="D61" s="37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38"/>
      <c r="AA61" s="11"/>
      <c r="AB61" s="11"/>
      <c r="AC61" s="37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38"/>
      <c r="AP61" s="11"/>
      <c r="AQ61" s="12"/>
    </row>
    <row r="62" spans="2:43" s="2" customFormat="1" ht="14.25" customHeight="1" x14ac:dyDescent="0.3">
      <c r="B62" s="10"/>
      <c r="C62" s="11"/>
      <c r="D62" s="3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38"/>
      <c r="AA62" s="11"/>
      <c r="AB62" s="11"/>
      <c r="AC62" s="3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38"/>
      <c r="AP62" s="11"/>
      <c r="AQ62" s="12"/>
    </row>
    <row r="63" spans="2:43" s="2" customFormat="1" ht="14.25" customHeight="1" x14ac:dyDescent="0.3">
      <c r="B63" s="10"/>
      <c r="C63" s="11"/>
      <c r="D63" s="37"/>
      <c r="E63" s="11"/>
      <c r="F63" s="11"/>
      <c r="G63" s="11" t="str">
        <f>L10</f>
        <v>Středočeský kraj, Zborovská 11, 150 21 Praha 5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38"/>
      <c r="AA63" s="11"/>
      <c r="AB63" s="11"/>
      <c r="AC63" s="37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38"/>
      <c r="AP63" s="11"/>
      <c r="AQ63" s="12"/>
    </row>
    <row r="64" spans="2:43" s="2" customFormat="1" ht="14.25" customHeight="1" x14ac:dyDescent="0.3">
      <c r="B64" s="10"/>
      <c r="C64" s="11"/>
      <c r="D64" s="3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38"/>
      <c r="AA64" s="11"/>
      <c r="AB64" s="11"/>
      <c r="AC64" s="37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38"/>
      <c r="AP64" s="11"/>
      <c r="AQ64" s="12"/>
    </row>
    <row r="65" spans="2:43" s="2" customFormat="1" ht="14.25" customHeight="1" x14ac:dyDescent="0.3">
      <c r="B65" s="10"/>
      <c r="C65" s="11"/>
      <c r="D65" s="3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38"/>
      <c r="AA65" s="11"/>
      <c r="AB65" s="11"/>
      <c r="AC65" s="37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38"/>
      <c r="AP65" s="11"/>
      <c r="AQ65" s="12"/>
    </row>
    <row r="66" spans="2:43" s="2" customFormat="1" ht="14.25" customHeight="1" x14ac:dyDescent="0.3">
      <c r="B66" s="10"/>
      <c r="C66" s="11"/>
      <c r="D66" s="3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38"/>
      <c r="AA66" s="11"/>
      <c r="AB66" s="11"/>
      <c r="AC66" s="37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38"/>
      <c r="AP66" s="11"/>
      <c r="AQ66" s="12"/>
    </row>
    <row r="67" spans="2:43" s="2" customFormat="1" ht="14.25" customHeight="1" x14ac:dyDescent="0.3">
      <c r="B67" s="10"/>
      <c r="C67" s="11"/>
      <c r="D67" s="3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38"/>
      <c r="AA67" s="11"/>
      <c r="AB67" s="11"/>
      <c r="AC67" s="37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38"/>
      <c r="AP67" s="11"/>
      <c r="AQ67" s="12"/>
    </row>
    <row r="68" spans="2:43" s="2" customFormat="1" ht="14.25" customHeight="1" x14ac:dyDescent="0.3">
      <c r="B68" s="10"/>
      <c r="C68" s="11"/>
      <c r="D68" s="37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38"/>
      <c r="AA68" s="11"/>
      <c r="AB68" s="11"/>
      <c r="AC68" s="37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38"/>
      <c r="AP68" s="11"/>
      <c r="AQ68" s="12"/>
    </row>
    <row r="69" spans="2:43" s="6" customFormat="1" ht="15.75" customHeight="1" x14ac:dyDescent="0.3">
      <c r="B69" s="20"/>
      <c r="C69" s="21"/>
      <c r="D69" s="39" t="s">
        <v>47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1" t="s">
        <v>48</v>
      </c>
      <c r="S69" s="40"/>
      <c r="T69" s="40"/>
      <c r="U69" s="40"/>
      <c r="V69" s="40"/>
      <c r="W69" s="40"/>
      <c r="X69" s="40"/>
      <c r="Y69" s="40"/>
      <c r="Z69" s="42"/>
      <c r="AA69" s="21"/>
      <c r="AB69" s="21"/>
      <c r="AC69" s="39" t="s">
        <v>47</v>
      </c>
      <c r="AD69" s="40"/>
      <c r="AE69" s="40"/>
      <c r="AF69" s="40"/>
      <c r="AG69" s="40"/>
      <c r="AH69" s="40"/>
      <c r="AI69" s="40"/>
      <c r="AJ69" s="40"/>
      <c r="AK69" s="40"/>
      <c r="AL69" s="40"/>
      <c r="AM69" s="41" t="s">
        <v>48</v>
      </c>
      <c r="AN69" s="40"/>
      <c r="AO69" s="42"/>
      <c r="AP69" s="21"/>
      <c r="AQ69" s="22"/>
    </row>
    <row r="70" spans="2:43" s="6" customFormat="1" ht="7.5" customHeight="1" x14ac:dyDescent="0.3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2"/>
    </row>
    <row r="71" spans="2:43" s="6" customFormat="1" ht="7.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5"/>
    </row>
    <row r="75" spans="2:43" s="6" customFormat="1" ht="7.5" customHeight="1" x14ac:dyDescent="0.3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8"/>
    </row>
    <row r="76" spans="2:43" s="6" customFormat="1" ht="37.5" customHeight="1" x14ac:dyDescent="0.3">
      <c r="B76" s="20"/>
      <c r="C76" s="146" t="s">
        <v>51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22"/>
    </row>
    <row r="77" spans="2:43" s="49" customFormat="1" ht="15" customHeight="1" x14ac:dyDescent="0.3">
      <c r="B77" s="50"/>
      <c r="C77" s="17" t="s">
        <v>13</v>
      </c>
      <c r="D77" s="15"/>
      <c r="E77" s="15"/>
      <c r="F77" s="15"/>
      <c r="G77" s="15"/>
      <c r="H77" s="15"/>
      <c r="I77" s="15"/>
      <c r="J77" s="15"/>
      <c r="K77" s="15"/>
      <c r="L77" s="15" t="str">
        <f>$K$5</f>
        <v>01/20161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51"/>
    </row>
    <row r="78" spans="2:43" s="52" customFormat="1" ht="50.25" customHeight="1" x14ac:dyDescent="0.3">
      <c r="B78" s="53"/>
      <c r="C78" s="54" t="s">
        <v>15</v>
      </c>
      <c r="D78" s="54"/>
      <c r="E78" s="54"/>
      <c r="F78" s="54"/>
      <c r="G78" s="54"/>
      <c r="H78" s="54"/>
      <c r="I78" s="54"/>
      <c r="J78" s="54"/>
      <c r="K78" s="54"/>
      <c r="L78" s="177" t="str">
        <f>$K$6</f>
        <v>Optimalizace značení cyklistických tras č.2 a 1 a vyznačení EuroVelo 4 v úseku Káraný - hranice Středočeského a Pardubického kraje</v>
      </c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54"/>
      <c r="AQ78" s="55"/>
    </row>
    <row r="79" spans="2:43" s="6" customFormat="1" ht="12.75" customHeight="1" x14ac:dyDescent="0.3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2"/>
    </row>
    <row r="80" spans="2:43" s="6" customFormat="1" ht="15.75" customHeight="1" x14ac:dyDescent="0.3">
      <c r="B80" s="20"/>
      <c r="C80" s="17" t="s">
        <v>20</v>
      </c>
      <c r="D80" s="21"/>
      <c r="E80" s="21"/>
      <c r="F80" s="21"/>
      <c r="G80" s="21"/>
      <c r="H80" s="21"/>
      <c r="I80" s="21"/>
      <c r="J80" s="21"/>
      <c r="K80" s="21"/>
      <c r="L80" s="56" t="str">
        <f>IF($K$8="","",$K$8)</f>
        <v xml:space="preserve"> 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7" t="s">
        <v>22</v>
      </c>
      <c r="AJ80" s="21"/>
      <c r="AK80" s="21"/>
      <c r="AL80" s="21"/>
      <c r="AM80" s="57"/>
      <c r="AN80" s="21"/>
      <c r="AO80" s="21"/>
      <c r="AP80" s="21"/>
      <c r="AQ80" s="22"/>
    </row>
    <row r="81" spans="1:76" s="6" customFormat="1" ht="7.5" customHeight="1" x14ac:dyDescent="0.3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2"/>
    </row>
    <row r="82" spans="1:76" s="6" customFormat="1" ht="18.75" customHeight="1" x14ac:dyDescent="0.3">
      <c r="B82" s="20"/>
      <c r="C82" s="17" t="s">
        <v>25</v>
      </c>
      <c r="D82" s="21"/>
      <c r="E82" s="21"/>
      <c r="F82" s="21"/>
      <c r="G82" s="21"/>
      <c r="H82" s="21"/>
      <c r="I82" s="21"/>
      <c r="J82" s="21"/>
      <c r="K82" s="21"/>
      <c r="L82" s="15" t="str">
        <f>IF($E$11="","",$E$11)</f>
        <v xml:space="preserve"> 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17" t="s">
        <v>29</v>
      </c>
      <c r="AJ82" s="21"/>
      <c r="AK82" s="21"/>
      <c r="AL82" s="21"/>
      <c r="AM82" s="148" t="str">
        <f>IF($E$17="","",$E$17)</f>
        <v xml:space="preserve"> </v>
      </c>
      <c r="AN82" s="152"/>
      <c r="AO82" s="152"/>
      <c r="AP82" s="152"/>
      <c r="AQ82" s="22"/>
      <c r="AS82" s="162" t="s">
        <v>52</v>
      </c>
      <c r="AT82" s="163"/>
      <c r="AU82" s="58"/>
      <c r="AV82" s="58"/>
      <c r="AW82" s="58"/>
      <c r="AX82" s="58"/>
      <c r="AY82" s="58"/>
      <c r="AZ82" s="58"/>
      <c r="BA82" s="58"/>
      <c r="BB82" s="58"/>
      <c r="BC82" s="58"/>
      <c r="BD82" s="59"/>
    </row>
    <row r="83" spans="1:76" s="6" customFormat="1" ht="15.75" customHeight="1" x14ac:dyDescent="0.3">
      <c r="B83" s="20"/>
      <c r="C83" s="17" t="s">
        <v>28</v>
      </c>
      <c r="D83" s="21"/>
      <c r="E83" s="21"/>
      <c r="F83" s="21"/>
      <c r="G83" s="21"/>
      <c r="H83" s="21"/>
      <c r="I83" s="21"/>
      <c r="J83" s="21"/>
      <c r="K83" s="21"/>
      <c r="L83" s="15" t="str">
        <f>IF($E$14="","",$E$14)</f>
        <v xml:space="preserve"> 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17" t="s">
        <v>31</v>
      </c>
      <c r="AJ83" s="21"/>
      <c r="AK83" s="21"/>
      <c r="AL83" s="21"/>
      <c r="AM83" s="148" t="str">
        <f>IF($E$20="","",$E$20)</f>
        <v xml:space="preserve"> </v>
      </c>
      <c r="AN83" s="152"/>
      <c r="AO83" s="152"/>
      <c r="AP83" s="152"/>
      <c r="AQ83" s="22"/>
      <c r="AS83" s="164"/>
      <c r="AT83" s="165"/>
      <c r="BD83" s="60"/>
    </row>
    <row r="84" spans="1:76" s="6" customFormat="1" ht="12" customHeight="1" x14ac:dyDescent="0.3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2"/>
      <c r="AS84" s="166"/>
      <c r="AT84" s="152"/>
      <c r="AU84" s="21"/>
      <c r="AV84" s="21"/>
      <c r="AW84" s="21"/>
      <c r="AX84" s="21"/>
      <c r="AY84" s="21"/>
      <c r="AZ84" s="21"/>
      <c r="BA84" s="21"/>
      <c r="BB84" s="21"/>
      <c r="BC84" s="21"/>
      <c r="BD84" s="61"/>
    </row>
    <row r="85" spans="1:76" s="6" customFormat="1" ht="30" customHeight="1" x14ac:dyDescent="0.3">
      <c r="B85" s="20"/>
      <c r="C85" s="156" t="s">
        <v>53</v>
      </c>
      <c r="D85" s="157"/>
      <c r="E85" s="157"/>
      <c r="F85" s="157"/>
      <c r="G85" s="157"/>
      <c r="H85" s="32"/>
      <c r="I85" s="158" t="s">
        <v>54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8" t="s">
        <v>55</v>
      </c>
      <c r="AH85" s="157"/>
      <c r="AI85" s="157"/>
      <c r="AJ85" s="157"/>
      <c r="AK85" s="157"/>
      <c r="AL85" s="157"/>
      <c r="AM85" s="157"/>
      <c r="AN85" s="158" t="s">
        <v>56</v>
      </c>
      <c r="AO85" s="157"/>
      <c r="AP85" s="167"/>
      <c r="AQ85" s="22"/>
      <c r="AS85" s="62" t="s">
        <v>57</v>
      </c>
      <c r="AT85" s="63" t="s">
        <v>58</v>
      </c>
      <c r="AU85" s="63" t="s">
        <v>59</v>
      </c>
      <c r="AV85" s="63" t="s">
        <v>60</v>
      </c>
      <c r="AW85" s="63" t="s">
        <v>61</v>
      </c>
      <c r="AX85" s="63" t="s">
        <v>62</v>
      </c>
      <c r="AY85" s="63" t="s">
        <v>63</v>
      </c>
      <c r="AZ85" s="63" t="s">
        <v>64</v>
      </c>
      <c r="BA85" s="63" t="s">
        <v>65</v>
      </c>
      <c r="BB85" s="63" t="s">
        <v>66</v>
      </c>
      <c r="BC85" s="63" t="s">
        <v>67</v>
      </c>
      <c r="BD85" s="64" t="s">
        <v>68</v>
      </c>
      <c r="BE85" s="65"/>
    </row>
    <row r="86" spans="1:76" s="6" customFormat="1" ht="12" customHeight="1" x14ac:dyDescent="0.3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2"/>
      <c r="AS86" s="66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6"/>
    </row>
    <row r="87" spans="1:76" s="52" customFormat="1" ht="33" customHeight="1" x14ac:dyDescent="0.3">
      <c r="B87" s="53"/>
      <c r="C87" s="67" t="s">
        <v>69</v>
      </c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75">
        <f>ROUND($AG$88,2)</f>
        <v>0</v>
      </c>
      <c r="AH87" s="176"/>
      <c r="AI87" s="176"/>
      <c r="AJ87" s="176"/>
      <c r="AK87" s="176"/>
      <c r="AL87" s="176"/>
      <c r="AM87" s="176"/>
      <c r="AN87" s="175">
        <f>SUM($AG$87,$AT$87)</f>
        <v>0</v>
      </c>
      <c r="AO87" s="176"/>
      <c r="AP87" s="176"/>
      <c r="AQ87" s="55"/>
      <c r="AS87" s="68">
        <f>ROUND($AS$88,2)</f>
        <v>0</v>
      </c>
      <c r="AT87" s="69">
        <f>ROUND(SUM($AV$87:$AW$87),2)</f>
        <v>0</v>
      </c>
      <c r="AU87" s="70">
        <f>ROUND($AU$88,5)</f>
        <v>192.82169999999999</v>
      </c>
      <c r="AV87" s="69">
        <f>ROUND($AZ$87*$L$31,2)</f>
        <v>0</v>
      </c>
      <c r="AW87" s="69">
        <f>ROUND($BA$87*$L$32,2)</f>
        <v>0</v>
      </c>
      <c r="AX87" s="69">
        <f>ROUND($BB$87*$L$31,2)</f>
        <v>0</v>
      </c>
      <c r="AY87" s="69">
        <f>ROUND($BC$87*$L$32,2)</f>
        <v>0</v>
      </c>
      <c r="AZ87" s="69">
        <f>ROUND($AZ$88,2)</f>
        <v>0</v>
      </c>
      <c r="BA87" s="69">
        <f>ROUND($BA$88,2)</f>
        <v>0</v>
      </c>
      <c r="BB87" s="69">
        <f>ROUND($BB$88,2)</f>
        <v>0</v>
      </c>
      <c r="BC87" s="69">
        <f>ROUND($BC$88,2)</f>
        <v>0</v>
      </c>
      <c r="BD87" s="71">
        <f>ROUND($BD$88,2)</f>
        <v>0</v>
      </c>
      <c r="BS87" s="52" t="s">
        <v>70</v>
      </c>
      <c r="BT87" s="52" t="s">
        <v>71</v>
      </c>
      <c r="BV87" s="52" t="s">
        <v>72</v>
      </c>
      <c r="BW87" s="52" t="s">
        <v>73</v>
      </c>
      <c r="BX87" s="52" t="s">
        <v>74</v>
      </c>
    </row>
    <row r="88" spans="1:76" s="72" customFormat="1" ht="58.5" customHeight="1" x14ac:dyDescent="0.3">
      <c r="A88" s="127" t="s">
        <v>192</v>
      </c>
      <c r="B88" s="73"/>
      <c r="C88" s="74"/>
      <c r="D88" s="170" t="s">
        <v>14</v>
      </c>
      <c r="E88" s="171"/>
      <c r="F88" s="171"/>
      <c r="G88" s="171"/>
      <c r="H88" s="171"/>
      <c r="I88" s="74"/>
      <c r="J88" s="170" t="s">
        <v>207</v>
      </c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60">
        <f>'01_20161 - Optimalizace z...'!$M$29</f>
        <v>0</v>
      </c>
      <c r="AH88" s="161"/>
      <c r="AI88" s="161"/>
      <c r="AJ88" s="161"/>
      <c r="AK88" s="161"/>
      <c r="AL88" s="161"/>
      <c r="AM88" s="161"/>
      <c r="AN88" s="160">
        <f>SUM($AG$88,$AT$88)</f>
        <v>0</v>
      </c>
      <c r="AO88" s="161"/>
      <c r="AP88" s="161"/>
      <c r="AQ88" s="75"/>
      <c r="AS88" s="76">
        <f>'01_20161 - Optimalizace z...'!$M$27</f>
        <v>0</v>
      </c>
      <c r="AT88" s="77">
        <f>ROUND(SUM($AV$88:$AW$88),2)</f>
        <v>0</v>
      </c>
      <c r="AU88" s="78">
        <f>'01_20161 - Optimalizace z...'!$W$116</f>
        <v>192.82170000000002</v>
      </c>
      <c r="AV88" s="77">
        <f>'01_20161 - Optimalizace z...'!$M$31</f>
        <v>0</v>
      </c>
      <c r="AW88" s="77">
        <f>'01_20161 - Optimalizace z...'!$M$32</f>
        <v>0</v>
      </c>
      <c r="AX88" s="77">
        <f>'01_20161 - Optimalizace z...'!$M$33</f>
        <v>0</v>
      </c>
      <c r="AY88" s="77">
        <f>'01_20161 - Optimalizace z...'!$M$34</f>
        <v>0</v>
      </c>
      <c r="AZ88" s="77">
        <f>'01_20161 - Optimalizace z...'!$H$31</f>
        <v>0</v>
      </c>
      <c r="BA88" s="77">
        <f>'01_20161 - Optimalizace z...'!$H$32</f>
        <v>0</v>
      </c>
      <c r="BB88" s="77">
        <f>'01_20161 - Optimalizace z...'!$H$33</f>
        <v>0</v>
      </c>
      <c r="BC88" s="77">
        <f>'01_20161 - Optimalizace z...'!$H$34</f>
        <v>0</v>
      </c>
      <c r="BD88" s="79">
        <f>'01_20161 - Optimalizace z...'!$H$35</f>
        <v>0</v>
      </c>
      <c r="BT88" s="72" t="s">
        <v>19</v>
      </c>
      <c r="BU88" s="72" t="s">
        <v>75</v>
      </c>
      <c r="BV88" s="72" t="s">
        <v>72</v>
      </c>
      <c r="BW88" s="72" t="s">
        <v>73</v>
      </c>
      <c r="BX88" s="72" t="s">
        <v>74</v>
      </c>
    </row>
    <row r="89" spans="1:76" s="2" customFormat="1" ht="14.25" customHeight="1" x14ac:dyDescent="0.3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2"/>
    </row>
    <row r="90" spans="1:76" s="6" customFormat="1" ht="30.75" customHeight="1" x14ac:dyDescent="0.3">
      <c r="B90" s="20"/>
      <c r="C90" s="6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75"/>
      <c r="AH90" s="152"/>
      <c r="AI90" s="152"/>
      <c r="AJ90" s="152"/>
      <c r="AK90" s="152"/>
      <c r="AL90" s="152"/>
      <c r="AM90" s="152"/>
      <c r="AN90" s="175"/>
      <c r="AO90" s="152"/>
      <c r="AP90" s="152"/>
      <c r="AQ90" s="22"/>
      <c r="AS90" s="62" t="s">
        <v>76</v>
      </c>
      <c r="AT90" s="63" t="s">
        <v>77</v>
      </c>
      <c r="AU90" s="63" t="s">
        <v>35</v>
      </c>
      <c r="AV90" s="64" t="s">
        <v>58</v>
      </c>
      <c r="AW90" s="65"/>
    </row>
    <row r="91" spans="1:76" s="6" customFormat="1" ht="12" customHeight="1" x14ac:dyDescent="0.3"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2"/>
      <c r="AS91" s="58"/>
      <c r="AT91" s="58"/>
      <c r="AU91" s="58"/>
      <c r="AV91" s="58"/>
    </row>
    <row r="92" spans="1:76" s="6" customFormat="1" ht="30.75" customHeight="1" x14ac:dyDescent="0.3">
      <c r="B92" s="20"/>
      <c r="C92" s="80" t="s">
        <v>205</v>
      </c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172">
        <f>ROUND($AG$87+$AG$90,2)</f>
        <v>0</v>
      </c>
      <c r="AH92" s="173"/>
      <c r="AI92" s="173"/>
      <c r="AJ92" s="173"/>
      <c r="AK92" s="173"/>
      <c r="AL92" s="173"/>
      <c r="AM92" s="173"/>
      <c r="AN92" s="172">
        <f>$AN$87+$AN$90</f>
        <v>0</v>
      </c>
      <c r="AO92" s="173"/>
      <c r="AP92" s="173"/>
      <c r="AQ92" s="22"/>
    </row>
    <row r="93" spans="1:76" s="6" customFormat="1" ht="7.5" customHeight="1" x14ac:dyDescent="0.3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5"/>
    </row>
  </sheetData>
  <sheetProtection formatColumns="0" formatRows="0" sort="0" autoFilter="0"/>
  <mergeCells count="51">
    <mergeCell ref="AG92:AM92"/>
    <mergeCell ref="AN92:AP92"/>
    <mergeCell ref="L35:O35"/>
    <mergeCell ref="W35:AE35"/>
    <mergeCell ref="X37:AB37"/>
    <mergeCell ref="AG85:AM85"/>
    <mergeCell ref="AG90:AM90"/>
    <mergeCell ref="AN90:AP90"/>
    <mergeCell ref="AG87:AM87"/>
    <mergeCell ref="AN87:AP87"/>
    <mergeCell ref="L78:AO78"/>
    <mergeCell ref="AM82:AP82"/>
    <mergeCell ref="AM83:AP83"/>
    <mergeCell ref="AR2:BE2"/>
    <mergeCell ref="AN88:AP88"/>
    <mergeCell ref="AG88:AM88"/>
    <mergeCell ref="AS82:AT84"/>
    <mergeCell ref="AN85:AP85"/>
    <mergeCell ref="AK27:AO27"/>
    <mergeCell ref="AK35:AO35"/>
    <mergeCell ref="AK37:AO37"/>
    <mergeCell ref="C76:AP76"/>
    <mergeCell ref="W32:AE32"/>
    <mergeCell ref="W33:AE33"/>
    <mergeCell ref="L33:O33"/>
    <mergeCell ref="L22:AO22"/>
    <mergeCell ref="L19:AH20"/>
    <mergeCell ref="D88:H88"/>
    <mergeCell ref="J88:AF88"/>
    <mergeCell ref="C85:G85"/>
    <mergeCell ref="I85:AF85"/>
    <mergeCell ref="AK33:AO33"/>
    <mergeCell ref="L34:O34"/>
    <mergeCell ref="W34:AE34"/>
    <mergeCell ref="AK34:AO34"/>
    <mergeCell ref="L16:AI17"/>
    <mergeCell ref="AK32:AO32"/>
    <mergeCell ref="C2:AP2"/>
    <mergeCell ref="C4:AP4"/>
    <mergeCell ref="K5:AO5"/>
    <mergeCell ref="K6:AO6"/>
    <mergeCell ref="E23:AN23"/>
    <mergeCell ref="AK26:AO26"/>
    <mergeCell ref="AN11:AO11"/>
    <mergeCell ref="L10:AI11"/>
    <mergeCell ref="L13:AI14"/>
    <mergeCell ref="AK29:AO29"/>
    <mergeCell ref="L31:O31"/>
    <mergeCell ref="W31:AE31"/>
    <mergeCell ref="AK31:AO31"/>
    <mergeCell ref="L32:O32"/>
  </mergeCells>
  <hyperlinks>
    <hyperlink ref="K1:S1" location="C2" tooltip="Souhrnný list stavby" display="1) Souhrnný list stavby"/>
    <hyperlink ref="W1:AF1" location="C87" tooltip="Rekapitulace objektů" display="2) Rekapitulace objektů"/>
    <hyperlink ref="A88" location="'01_20161 - Optimalizace z...'!C2" tooltip="01/20161 - Optimalizace z..." display="/"/>
  </hyperlinks>
  <pageMargins left="0.59027779102325439" right="0.59027779102325439" top="0.52083337306976318" bottom="0.48611113429069519" header="0" footer="0"/>
  <pageSetup paperSize="9" scale="96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9"/>
  <sheetViews>
    <sheetView showGridLines="0" tabSelected="1" workbookViewId="0">
      <pane ySplit="1" topLeftCell="A120" activePane="bottomLeft" state="frozenSplit"/>
      <selection pane="bottomLeft" activeCell="AE139" sqref="AE139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11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32"/>
      <c r="B1" s="129"/>
      <c r="C1" s="129"/>
      <c r="D1" s="130" t="s">
        <v>1</v>
      </c>
      <c r="E1" s="129"/>
      <c r="F1" s="131" t="s">
        <v>193</v>
      </c>
      <c r="G1" s="131"/>
      <c r="H1" s="212" t="s">
        <v>194</v>
      </c>
      <c r="I1" s="212"/>
      <c r="J1" s="212"/>
      <c r="K1" s="212"/>
      <c r="L1" s="131" t="s">
        <v>195</v>
      </c>
      <c r="M1" s="129"/>
      <c r="N1" s="129"/>
      <c r="O1" s="130" t="s">
        <v>79</v>
      </c>
      <c r="P1" s="129"/>
      <c r="Q1" s="129"/>
      <c r="R1" s="129"/>
      <c r="S1" s="131" t="s">
        <v>196</v>
      </c>
      <c r="T1" s="131"/>
      <c r="U1" s="132"/>
      <c r="V1" s="132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44" t="s">
        <v>5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S2" s="159" t="s">
        <v>6</v>
      </c>
      <c r="T2" s="145"/>
      <c r="U2" s="145"/>
      <c r="V2" s="145"/>
      <c r="W2" s="145"/>
      <c r="X2" s="145"/>
      <c r="Y2" s="145"/>
      <c r="Z2" s="145"/>
      <c r="AA2" s="145"/>
      <c r="AB2" s="145"/>
      <c r="AC2" s="145"/>
      <c r="AT2" s="2" t="s">
        <v>73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146" t="s">
        <v>81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2"/>
      <c r="T4" s="13" t="s">
        <v>11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6" customFormat="1" ht="33.75" customHeight="1" x14ac:dyDescent="0.3">
      <c r="B6" s="20"/>
      <c r="C6" s="21"/>
      <c r="D6" s="16" t="s">
        <v>15</v>
      </c>
      <c r="E6" s="21"/>
      <c r="F6" s="193" t="str">
        <f>'Rekapitulace stavby'!K6</f>
        <v>Optimalizace značení cyklistických tras č.2 a 1 a vyznačení EuroVelo 4 v úseku Káraný - hranice Středočeského a Pardubického kraje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21"/>
      <c r="R6" s="22"/>
    </row>
    <row r="7" spans="1:256" s="6" customFormat="1" ht="15" customHeight="1" x14ac:dyDescent="0.3">
      <c r="B7" s="20"/>
      <c r="C7" s="21"/>
      <c r="D7" s="17" t="s">
        <v>17</v>
      </c>
      <c r="E7" s="21"/>
      <c r="F7" s="15"/>
      <c r="G7" s="21"/>
      <c r="H7" s="21"/>
      <c r="I7" s="21"/>
      <c r="J7" s="21"/>
      <c r="K7" s="21"/>
      <c r="L7" s="21"/>
      <c r="M7" s="17" t="s">
        <v>18</v>
      </c>
      <c r="N7" s="21"/>
      <c r="O7" s="15"/>
      <c r="P7" s="21"/>
      <c r="Q7" s="21"/>
      <c r="R7" s="22"/>
    </row>
    <row r="8" spans="1:256" s="6" customFormat="1" ht="15" customHeight="1" x14ac:dyDescent="0.3">
      <c r="B8" s="20"/>
      <c r="C8" s="21"/>
      <c r="D8" s="17" t="s">
        <v>20</v>
      </c>
      <c r="E8" s="21"/>
      <c r="F8" s="15" t="s">
        <v>21</v>
      </c>
      <c r="G8" s="21"/>
      <c r="H8" s="21"/>
      <c r="I8" s="21"/>
      <c r="J8" s="21"/>
      <c r="K8" s="21"/>
      <c r="L8" s="21"/>
      <c r="M8" s="17" t="s">
        <v>22</v>
      </c>
      <c r="N8" s="21"/>
      <c r="O8" s="194">
        <f>'Rekapitulace stavby'!$AN$8</f>
        <v>42841</v>
      </c>
      <c r="P8" s="152"/>
      <c r="Q8" s="21"/>
      <c r="R8" s="22"/>
    </row>
    <row r="9" spans="1:256" s="6" customFormat="1" ht="12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256" s="6" customFormat="1" ht="15" customHeight="1" x14ac:dyDescent="0.3">
      <c r="B10" s="20"/>
      <c r="C10" s="21"/>
      <c r="D10" s="17" t="s">
        <v>25</v>
      </c>
      <c r="E10" s="21"/>
      <c r="F10" s="195" t="str">
        <f>'Rekapitulace stavby'!$L$10</f>
        <v>Středočeský kraj, Zborovská 11, 150 21 Praha 5</v>
      </c>
      <c r="G10" s="195"/>
      <c r="H10" s="195"/>
      <c r="I10" s="195"/>
      <c r="J10" s="195"/>
      <c r="K10" s="195"/>
      <c r="L10" s="21"/>
      <c r="M10" s="17" t="s">
        <v>26</v>
      </c>
      <c r="N10" s="21"/>
      <c r="O10" s="194" t="str">
        <f>'Rekapitulace stavby'!AN10</f>
        <v>708 91 095</v>
      </c>
      <c r="P10" s="152"/>
      <c r="Q10" s="21"/>
      <c r="R10" s="22"/>
    </row>
    <row r="11" spans="1:256" s="6" customFormat="1" ht="18.75" customHeight="1" x14ac:dyDescent="0.3">
      <c r="B11" s="20"/>
      <c r="C11" s="21"/>
      <c r="D11" s="21"/>
      <c r="E11" s="15" t="str">
        <f>IF('Rekapitulace stavby'!$E$11="","",'Rekapitulace stavby'!$E$11)</f>
        <v xml:space="preserve"> </v>
      </c>
      <c r="F11" s="195"/>
      <c r="G11" s="195"/>
      <c r="H11" s="195"/>
      <c r="I11" s="195"/>
      <c r="J11" s="195"/>
      <c r="K11" s="195"/>
      <c r="L11" s="21"/>
      <c r="M11" s="17" t="s">
        <v>27</v>
      </c>
      <c r="N11" s="21"/>
      <c r="O11" s="148" t="str">
        <f>IF('Rekapitulace stavby'!$AN$11="","",'Rekapitulace stavby'!$AN$11)</f>
        <v/>
      </c>
      <c r="P11" s="152"/>
      <c r="Q11" s="21"/>
      <c r="R11" s="22"/>
    </row>
    <row r="12" spans="1:256" s="6" customFormat="1" ht="7.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256" s="6" customFormat="1" ht="15" customHeight="1" x14ac:dyDescent="0.3">
      <c r="B13" s="20"/>
      <c r="C13" s="21"/>
      <c r="D13" s="17" t="s">
        <v>28</v>
      </c>
      <c r="E13" s="21"/>
      <c r="F13" s="141">
        <f>'Rekapitulace stavby'!$L$13</f>
        <v>0</v>
      </c>
      <c r="G13" s="141"/>
      <c r="H13" s="141"/>
      <c r="I13" s="141"/>
      <c r="J13" s="141"/>
      <c r="K13" s="141"/>
      <c r="L13" s="21"/>
      <c r="M13" s="17" t="s">
        <v>26</v>
      </c>
      <c r="N13" s="21"/>
      <c r="O13" s="196">
        <f>'Rekapitulace stavby'!AN13</f>
        <v>0</v>
      </c>
      <c r="P13" s="196"/>
      <c r="Q13" s="21"/>
      <c r="R13" s="22"/>
    </row>
    <row r="14" spans="1:256" s="6" customFormat="1" ht="18.75" customHeight="1" x14ac:dyDescent="0.3">
      <c r="B14" s="20"/>
      <c r="C14" s="21"/>
      <c r="D14" s="21"/>
      <c r="E14" s="15" t="str">
        <f>IF('Rekapitulace stavby'!$E$14="","",'Rekapitulace stavby'!$E$14)</f>
        <v xml:space="preserve"> </v>
      </c>
      <c r="F14" s="141"/>
      <c r="G14" s="141"/>
      <c r="H14" s="141"/>
      <c r="I14" s="141"/>
      <c r="J14" s="141"/>
      <c r="K14" s="141"/>
      <c r="L14" s="21"/>
      <c r="M14" s="17" t="s">
        <v>27</v>
      </c>
      <c r="N14" s="21"/>
      <c r="O14" s="148" t="str">
        <f>IF('Rekapitulace stavby'!$AN$14="","",'Rekapitulace stavby'!$AN$14)</f>
        <v/>
      </c>
      <c r="P14" s="152"/>
      <c r="Q14" s="21"/>
      <c r="R14" s="22"/>
    </row>
    <row r="15" spans="1:256" s="6" customFormat="1" ht="7.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</row>
    <row r="16" spans="1:256" s="6" customFormat="1" ht="15" customHeight="1" x14ac:dyDescent="0.3">
      <c r="B16" s="20"/>
      <c r="C16" s="21"/>
      <c r="D16" s="17" t="s">
        <v>29</v>
      </c>
      <c r="E16" s="21"/>
      <c r="F16" s="141" t="str">
        <f>'Rekapitulace stavby'!$L$16</f>
        <v>Ing. Mir.Landa, Tyršova 302,353 01 V.Hleďsebe</v>
      </c>
      <c r="G16" s="141"/>
      <c r="H16" s="141"/>
      <c r="I16" s="141"/>
      <c r="J16" s="141"/>
      <c r="K16" s="141"/>
      <c r="L16" s="21"/>
      <c r="M16" s="17" t="s">
        <v>26</v>
      </c>
      <c r="N16" s="21"/>
      <c r="O16" s="186" t="str">
        <f>'Rekapitulace stavby'!AN16</f>
        <v>707 26 418</v>
      </c>
      <c r="P16" s="152"/>
      <c r="Q16" s="21"/>
      <c r="R16" s="22"/>
    </row>
    <row r="17" spans="2:18" s="6" customFormat="1" ht="18.75" customHeight="1" x14ac:dyDescent="0.3">
      <c r="B17" s="20"/>
      <c r="C17" s="21"/>
      <c r="D17" s="21"/>
      <c r="E17" s="15" t="str">
        <f>IF('Rekapitulace stavby'!$E$17="","",'Rekapitulace stavby'!$E$17)</f>
        <v xml:space="preserve"> </v>
      </c>
      <c r="F17" s="141"/>
      <c r="G17" s="141"/>
      <c r="H17" s="141"/>
      <c r="I17" s="141"/>
      <c r="J17" s="141"/>
      <c r="K17" s="141"/>
      <c r="L17" s="21"/>
      <c r="M17" s="17" t="s">
        <v>27</v>
      </c>
      <c r="N17" s="21"/>
      <c r="O17" s="148" t="str">
        <f>IF('Rekapitulace stavby'!$AN$17="","",'Rekapitulace stavby'!$AN$17)</f>
        <v/>
      </c>
      <c r="P17" s="152"/>
      <c r="Q17" s="21"/>
      <c r="R17" s="22"/>
    </row>
    <row r="18" spans="2:18" s="6" customFormat="1" ht="7.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2:18" s="6" customFormat="1" ht="15" customHeight="1" x14ac:dyDescent="0.3">
      <c r="B19" s="20"/>
      <c r="C19" s="21"/>
      <c r="D19" s="17" t="s">
        <v>31</v>
      </c>
      <c r="E19" s="21"/>
      <c r="F19" s="141">
        <f>'Rekapitulace stavby'!$L$13</f>
        <v>0</v>
      </c>
      <c r="G19" s="141"/>
      <c r="H19" s="141"/>
      <c r="I19" s="141"/>
      <c r="J19" s="141"/>
      <c r="K19" s="141"/>
      <c r="L19" s="21"/>
      <c r="M19" s="17" t="s">
        <v>26</v>
      </c>
      <c r="N19" s="21"/>
      <c r="O19" s="148">
        <f>'Rekapitulace stavby'!AN19</f>
        <v>0</v>
      </c>
      <c r="P19" s="152"/>
      <c r="Q19" s="21"/>
      <c r="R19" s="22"/>
    </row>
    <row r="20" spans="2:18" s="6" customFormat="1" ht="18.75" customHeight="1" x14ac:dyDescent="0.3">
      <c r="B20" s="20"/>
      <c r="C20" s="21"/>
      <c r="D20" s="21"/>
      <c r="E20" s="15" t="str">
        <f>IF('Rekapitulace stavby'!$E$20="","",'Rekapitulace stavby'!$E$20)</f>
        <v xml:space="preserve"> </v>
      </c>
      <c r="F20" s="141"/>
      <c r="G20" s="141"/>
      <c r="H20" s="141"/>
      <c r="I20" s="141"/>
      <c r="J20" s="141"/>
      <c r="K20" s="141"/>
      <c r="L20" s="21"/>
      <c r="M20" s="17" t="s">
        <v>27</v>
      </c>
      <c r="N20" s="21"/>
      <c r="O20" s="148" t="str">
        <f>IF('Rekapitulace stavby'!$AN$20="","",'Rekapitulace stavby'!$AN$20)</f>
        <v/>
      </c>
      <c r="P20" s="152"/>
      <c r="Q20" s="21"/>
      <c r="R20" s="22"/>
    </row>
    <row r="21" spans="2:18" s="6" customFormat="1" ht="7.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2:18" s="6" customFormat="1" ht="15" customHeight="1" x14ac:dyDescent="0.3">
      <c r="B22" s="20"/>
      <c r="C22" s="21"/>
      <c r="D22" s="17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2:18" s="81" customFormat="1" ht="15.75" customHeight="1" x14ac:dyDescent="0.3">
      <c r="B23" s="82"/>
      <c r="C23" s="83"/>
      <c r="D23" s="83"/>
      <c r="E23" s="150"/>
      <c r="F23" s="187"/>
      <c r="G23" s="187"/>
      <c r="H23" s="187"/>
      <c r="I23" s="187"/>
      <c r="J23" s="187"/>
      <c r="K23" s="187"/>
      <c r="L23" s="187"/>
      <c r="M23" s="83"/>
      <c r="N23" s="83"/>
      <c r="O23" s="83"/>
      <c r="P23" s="83"/>
      <c r="Q23" s="83"/>
      <c r="R23" s="84"/>
    </row>
    <row r="24" spans="2:18" s="6" customFormat="1" ht="7.5" customHeigh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2:18" s="6" customFormat="1" ht="7.5" customHeight="1" x14ac:dyDescent="0.3">
      <c r="B25" s="20"/>
      <c r="C25" s="2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1"/>
      <c r="R25" s="22"/>
    </row>
    <row r="26" spans="2:18" s="6" customFormat="1" ht="15" customHeight="1" x14ac:dyDescent="0.3">
      <c r="B26" s="20"/>
      <c r="C26" s="21"/>
      <c r="D26" s="85" t="s">
        <v>82</v>
      </c>
      <c r="E26" s="21"/>
      <c r="F26" s="21"/>
      <c r="G26" s="21"/>
      <c r="H26" s="21"/>
      <c r="I26" s="21"/>
      <c r="J26" s="21"/>
      <c r="K26" s="21"/>
      <c r="L26" s="21"/>
      <c r="M26" s="151">
        <f>$N$87</f>
        <v>0</v>
      </c>
      <c r="N26" s="152"/>
      <c r="O26" s="152"/>
      <c r="P26" s="152"/>
      <c r="Q26" s="21"/>
      <c r="R26" s="22"/>
    </row>
    <row r="27" spans="2:18" s="6" customFormat="1" ht="15" customHeight="1" x14ac:dyDescent="0.3">
      <c r="B27" s="20"/>
      <c r="C27" s="21"/>
      <c r="D27" s="19" t="s">
        <v>83</v>
      </c>
      <c r="E27" s="21"/>
      <c r="F27" s="21"/>
      <c r="G27" s="21"/>
      <c r="H27" s="21"/>
      <c r="I27" s="21"/>
      <c r="J27" s="21"/>
      <c r="K27" s="21"/>
      <c r="L27" s="21"/>
      <c r="M27" s="151">
        <f>$N$98</f>
        <v>0</v>
      </c>
      <c r="N27" s="152"/>
      <c r="O27" s="152"/>
      <c r="P27" s="152"/>
      <c r="Q27" s="21"/>
      <c r="R27" s="22"/>
    </row>
    <row r="28" spans="2:18" s="6" customFormat="1" ht="7.5" customHeight="1" x14ac:dyDescent="0.3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2:18" s="6" customFormat="1" ht="26.25" customHeight="1" x14ac:dyDescent="0.3">
      <c r="B29" s="20"/>
      <c r="C29" s="21"/>
      <c r="D29" s="136" t="s">
        <v>34</v>
      </c>
      <c r="E29" s="137"/>
      <c r="F29" s="137"/>
      <c r="G29" s="137"/>
      <c r="H29" s="137"/>
      <c r="I29" s="137"/>
      <c r="J29" s="137"/>
      <c r="K29" s="137"/>
      <c r="L29" s="137"/>
      <c r="M29" s="188">
        <f>ROUND($M$26+$M$27,2)</f>
        <v>0</v>
      </c>
      <c r="N29" s="189"/>
      <c r="O29" s="189"/>
      <c r="P29" s="189"/>
      <c r="Q29" s="21"/>
      <c r="R29" s="22"/>
    </row>
    <row r="30" spans="2:18" s="6" customFormat="1" ht="7.5" customHeight="1" x14ac:dyDescent="0.3">
      <c r="B30" s="20"/>
      <c r="C30" s="21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1"/>
      <c r="R30" s="22"/>
    </row>
    <row r="31" spans="2:18" s="6" customFormat="1" ht="15" customHeight="1" x14ac:dyDescent="0.3">
      <c r="B31" s="20"/>
      <c r="C31" s="21"/>
      <c r="D31" s="26" t="s">
        <v>35</v>
      </c>
      <c r="E31" s="26" t="s">
        <v>36</v>
      </c>
      <c r="F31" s="27">
        <v>0.21</v>
      </c>
      <c r="G31" s="86" t="s">
        <v>37</v>
      </c>
      <c r="H31" s="179">
        <f>ROUND((SUM($BE$98:$BE$99)+SUM($BE$116:$BE$177)),2)</f>
        <v>0</v>
      </c>
      <c r="I31" s="152"/>
      <c r="J31" s="152"/>
      <c r="K31" s="21"/>
      <c r="L31" s="21"/>
      <c r="M31" s="179">
        <f>ROUND(ROUND((SUM($BE$98:$BE$99)+SUM($BE$116:$BE$177)),2)*$F$31,2)</f>
        <v>0</v>
      </c>
      <c r="N31" s="152"/>
      <c r="O31" s="152"/>
      <c r="P31" s="152"/>
      <c r="Q31" s="21"/>
      <c r="R31" s="22"/>
    </row>
    <row r="32" spans="2:18" s="6" customFormat="1" ht="15" customHeight="1" x14ac:dyDescent="0.3">
      <c r="B32" s="20"/>
      <c r="C32" s="21"/>
      <c r="D32" s="21"/>
      <c r="E32" s="26" t="s">
        <v>38</v>
      </c>
      <c r="F32" s="27">
        <v>0.15</v>
      </c>
      <c r="G32" s="86" t="s">
        <v>37</v>
      </c>
      <c r="H32" s="179">
        <f>ROUND((SUM($BF$98:$BF$99)+SUM($BF$116:$BF$177)),2)</f>
        <v>0</v>
      </c>
      <c r="I32" s="152"/>
      <c r="J32" s="152"/>
      <c r="K32" s="21"/>
      <c r="L32" s="21"/>
      <c r="M32" s="179">
        <f>ROUND(ROUND((SUM($BF$98:$BF$99)+SUM($BF$116:$BF$177)),2)*$F$32,2)</f>
        <v>0</v>
      </c>
      <c r="N32" s="152"/>
      <c r="O32" s="152"/>
      <c r="P32" s="152"/>
      <c r="Q32" s="21"/>
      <c r="R32" s="22"/>
    </row>
    <row r="33" spans="2:18" s="6" customFormat="1" ht="15" hidden="1" customHeight="1" x14ac:dyDescent="0.3">
      <c r="B33" s="20"/>
      <c r="C33" s="21"/>
      <c r="D33" s="21"/>
      <c r="E33" s="26" t="s">
        <v>39</v>
      </c>
      <c r="F33" s="27">
        <v>0.21</v>
      </c>
      <c r="G33" s="86" t="s">
        <v>37</v>
      </c>
      <c r="H33" s="179">
        <f>ROUND((SUM($BG$98:$BG$99)+SUM($BG$116:$BG$177)),2)</f>
        <v>0</v>
      </c>
      <c r="I33" s="152"/>
      <c r="J33" s="152"/>
      <c r="K33" s="21"/>
      <c r="L33" s="21"/>
      <c r="M33" s="179">
        <v>0</v>
      </c>
      <c r="N33" s="152"/>
      <c r="O33" s="152"/>
      <c r="P33" s="152"/>
      <c r="Q33" s="21"/>
      <c r="R33" s="22"/>
    </row>
    <row r="34" spans="2:18" s="6" customFormat="1" ht="15" hidden="1" customHeight="1" x14ac:dyDescent="0.3">
      <c r="B34" s="20"/>
      <c r="C34" s="21"/>
      <c r="D34" s="21"/>
      <c r="E34" s="26" t="s">
        <v>40</v>
      </c>
      <c r="F34" s="27">
        <v>0.15</v>
      </c>
      <c r="G34" s="86" t="s">
        <v>37</v>
      </c>
      <c r="H34" s="179">
        <f>ROUND((SUM($BH$98:$BH$99)+SUM($BH$116:$BH$177)),2)</f>
        <v>0</v>
      </c>
      <c r="I34" s="152"/>
      <c r="J34" s="152"/>
      <c r="K34" s="21"/>
      <c r="L34" s="21"/>
      <c r="M34" s="179">
        <v>0</v>
      </c>
      <c r="N34" s="152"/>
      <c r="O34" s="152"/>
      <c r="P34" s="152"/>
      <c r="Q34" s="21"/>
      <c r="R34" s="22"/>
    </row>
    <row r="35" spans="2:18" s="6" customFormat="1" ht="15" hidden="1" customHeight="1" x14ac:dyDescent="0.3">
      <c r="B35" s="20"/>
      <c r="C35" s="21"/>
      <c r="D35" s="21"/>
      <c r="E35" s="26" t="s">
        <v>41</v>
      </c>
      <c r="F35" s="27">
        <v>0</v>
      </c>
      <c r="G35" s="86" t="s">
        <v>37</v>
      </c>
      <c r="H35" s="179">
        <f>ROUND((SUM($BI$98:$BI$99)+SUM($BI$116:$BI$177)),2)</f>
        <v>0</v>
      </c>
      <c r="I35" s="152"/>
      <c r="J35" s="152"/>
      <c r="K35" s="21"/>
      <c r="L35" s="21"/>
      <c r="M35" s="179">
        <v>0</v>
      </c>
      <c r="N35" s="152"/>
      <c r="O35" s="152"/>
      <c r="P35" s="152"/>
      <c r="Q35" s="21"/>
      <c r="R35" s="22"/>
    </row>
    <row r="36" spans="2:18" s="6" customFormat="1" ht="7.5" customHeight="1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2:18" s="6" customFormat="1" ht="26.25" customHeight="1" x14ac:dyDescent="0.3">
      <c r="B37" s="20"/>
      <c r="C37" s="21"/>
      <c r="D37" s="31" t="s">
        <v>42</v>
      </c>
      <c r="E37" s="32"/>
      <c r="F37" s="32"/>
      <c r="G37" s="87" t="s">
        <v>43</v>
      </c>
      <c r="H37" s="33" t="s">
        <v>44</v>
      </c>
      <c r="I37" s="32"/>
      <c r="J37" s="32"/>
      <c r="K37" s="32"/>
      <c r="L37" s="168">
        <f>SUM($M$29:$M$35)</f>
        <v>0</v>
      </c>
      <c r="M37" s="157"/>
      <c r="N37" s="157"/>
      <c r="O37" s="157"/>
      <c r="P37" s="167"/>
      <c r="Q37" s="21"/>
      <c r="R37" s="22"/>
    </row>
    <row r="38" spans="2:18" s="6" customFormat="1" ht="15" customHeight="1" x14ac:dyDescent="0.3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2:18" s="6" customFormat="1" ht="15" customHeight="1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2:18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</row>
    <row r="41" spans="2:18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2:18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spans="2:18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2:18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spans="2:18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2:18" s="2" customFormat="1" ht="14.25" customHeigh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2:18" s="6" customFormat="1" ht="15.75" customHeight="1" x14ac:dyDescent="0.3">
      <c r="B50" s="20"/>
      <c r="C50" s="21"/>
      <c r="D50" s="34" t="s">
        <v>45</v>
      </c>
      <c r="E50" s="35"/>
      <c r="F50" s="35"/>
      <c r="G50" s="35"/>
      <c r="H50" s="36"/>
      <c r="I50" s="21"/>
      <c r="J50" s="34" t="s">
        <v>46</v>
      </c>
      <c r="K50" s="35"/>
      <c r="L50" s="35"/>
      <c r="M50" s="35"/>
      <c r="N50" s="35"/>
      <c r="O50" s="35"/>
      <c r="P50" s="36"/>
      <c r="Q50" s="21"/>
      <c r="R50" s="22"/>
    </row>
    <row r="51" spans="2:18" s="2" customFormat="1" ht="14.25" customHeight="1" x14ac:dyDescent="0.3">
      <c r="B51" s="10"/>
      <c r="C51" s="11"/>
      <c r="D51" s="37"/>
      <c r="E51" s="11"/>
      <c r="F51" s="11"/>
      <c r="G51" s="11"/>
      <c r="H51" s="38"/>
      <c r="I51" s="11"/>
      <c r="J51" s="37"/>
      <c r="K51" s="11"/>
      <c r="L51" s="11"/>
      <c r="M51" s="11"/>
      <c r="N51" s="11"/>
      <c r="O51" s="11"/>
      <c r="P51" s="38"/>
      <c r="Q51" s="11"/>
      <c r="R51" s="12"/>
    </row>
    <row r="52" spans="2:18" s="2" customFormat="1" ht="14.25" customHeight="1" x14ac:dyDescent="0.3">
      <c r="B52" s="10"/>
      <c r="C52" s="11"/>
      <c r="D52" s="37"/>
      <c r="E52" s="11"/>
      <c r="F52" s="11"/>
      <c r="G52" s="11"/>
      <c r="H52" s="38"/>
      <c r="I52" s="11"/>
      <c r="J52" s="37"/>
      <c r="K52" s="11"/>
      <c r="L52" s="11"/>
      <c r="M52" s="11"/>
      <c r="N52" s="11"/>
      <c r="O52" s="11"/>
      <c r="P52" s="38"/>
      <c r="Q52" s="11"/>
      <c r="R52" s="12"/>
    </row>
    <row r="53" spans="2:18" s="2" customFormat="1" ht="14.25" customHeight="1" x14ac:dyDescent="0.3">
      <c r="B53" s="10"/>
      <c r="C53" s="11"/>
      <c r="D53" s="37"/>
      <c r="E53" s="11" t="str">
        <f>F16</f>
        <v>Ing. Mir.Landa, Tyršova 302,353 01 V.Hleďsebe</v>
      </c>
      <c r="F53" s="11"/>
      <c r="G53" s="11"/>
      <c r="H53" s="38"/>
      <c r="I53" s="11"/>
      <c r="J53" s="37"/>
      <c r="K53" s="11"/>
      <c r="L53" s="11"/>
      <c r="M53" s="11"/>
      <c r="N53" s="11"/>
      <c r="O53" s="11"/>
      <c r="P53" s="38"/>
      <c r="Q53" s="11"/>
      <c r="R53" s="12"/>
    </row>
    <row r="54" spans="2:18" s="2" customFormat="1" ht="14.25" customHeight="1" x14ac:dyDescent="0.3">
      <c r="B54" s="10"/>
      <c r="C54" s="11"/>
      <c r="D54" s="37"/>
      <c r="E54" s="11"/>
      <c r="F54" s="11"/>
      <c r="G54" s="11"/>
      <c r="H54" s="38"/>
      <c r="I54" s="11"/>
      <c r="J54" s="37"/>
      <c r="K54" s="11"/>
      <c r="L54" s="11"/>
      <c r="M54" s="11"/>
      <c r="N54" s="11"/>
      <c r="O54" s="11"/>
      <c r="P54" s="38"/>
      <c r="Q54" s="11"/>
      <c r="R54" s="12"/>
    </row>
    <row r="55" spans="2:18" s="2" customFormat="1" ht="14.25" customHeight="1" x14ac:dyDescent="0.3">
      <c r="B55" s="10"/>
      <c r="C55" s="11"/>
      <c r="D55" s="37"/>
      <c r="E55" s="11"/>
      <c r="F55" s="11"/>
      <c r="G55" s="11"/>
      <c r="H55" s="38"/>
      <c r="I55" s="11"/>
      <c r="J55" s="37"/>
      <c r="K55" s="11"/>
      <c r="L55" s="11"/>
      <c r="M55" s="11"/>
      <c r="N55" s="11"/>
      <c r="O55" s="11"/>
      <c r="P55" s="38"/>
      <c r="Q55" s="11"/>
      <c r="R55" s="12"/>
    </row>
    <row r="56" spans="2:18" s="2" customFormat="1" ht="14.25" customHeight="1" x14ac:dyDescent="0.3">
      <c r="B56" s="10"/>
      <c r="C56" s="11"/>
      <c r="D56" s="37"/>
      <c r="E56" s="11"/>
      <c r="F56" s="11"/>
      <c r="G56" s="11"/>
      <c r="H56" s="38"/>
      <c r="I56" s="11"/>
      <c r="J56" s="37"/>
      <c r="K56" s="11"/>
      <c r="L56" s="11"/>
      <c r="M56" s="11"/>
      <c r="N56" s="11"/>
      <c r="O56" s="11"/>
      <c r="P56" s="38"/>
      <c r="Q56" s="11"/>
      <c r="R56" s="12"/>
    </row>
    <row r="57" spans="2:18" s="2" customFormat="1" ht="14.25" customHeight="1" x14ac:dyDescent="0.3">
      <c r="B57" s="10"/>
      <c r="C57" s="11"/>
      <c r="D57" s="37"/>
      <c r="E57" s="11"/>
      <c r="F57" s="11"/>
      <c r="G57" s="11"/>
      <c r="H57" s="38"/>
      <c r="I57" s="11"/>
      <c r="J57" s="37"/>
      <c r="K57" s="11"/>
      <c r="L57" s="11"/>
      <c r="M57" s="11"/>
      <c r="N57" s="11"/>
      <c r="O57" s="11"/>
      <c r="P57" s="38"/>
      <c r="Q57" s="11"/>
      <c r="R57" s="12"/>
    </row>
    <row r="58" spans="2:18" s="2" customFormat="1" ht="14.25" customHeight="1" x14ac:dyDescent="0.3">
      <c r="B58" s="10"/>
      <c r="C58" s="11"/>
      <c r="D58" s="37"/>
      <c r="E58" s="11"/>
      <c r="F58" s="11"/>
      <c r="G58" s="11"/>
      <c r="H58" s="38"/>
      <c r="I58" s="11"/>
      <c r="J58" s="37"/>
      <c r="K58" s="11"/>
      <c r="L58" s="11"/>
      <c r="M58" s="11"/>
      <c r="N58" s="11"/>
      <c r="O58" s="11"/>
      <c r="P58" s="38"/>
      <c r="Q58" s="11"/>
      <c r="R58" s="12"/>
    </row>
    <row r="59" spans="2:18" s="6" customFormat="1" ht="15.75" customHeight="1" x14ac:dyDescent="0.3">
      <c r="B59" s="20"/>
      <c r="C59" s="21"/>
      <c r="D59" s="39" t="s">
        <v>47</v>
      </c>
      <c r="E59" s="40"/>
      <c r="F59" s="40"/>
      <c r="G59" s="41" t="s">
        <v>48</v>
      </c>
      <c r="H59" s="42"/>
      <c r="I59" s="21"/>
      <c r="J59" s="39" t="s">
        <v>47</v>
      </c>
      <c r="K59" s="40"/>
      <c r="L59" s="40"/>
      <c r="M59" s="40"/>
      <c r="N59" s="41" t="s">
        <v>48</v>
      </c>
      <c r="O59" s="40"/>
      <c r="P59" s="42"/>
      <c r="Q59" s="21"/>
      <c r="R59" s="22"/>
    </row>
    <row r="60" spans="2:18" s="2" customFormat="1" ht="14.25" customHeigh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2:18" s="6" customFormat="1" ht="15.75" customHeight="1" x14ac:dyDescent="0.3">
      <c r="B61" s="20"/>
      <c r="C61" s="21"/>
      <c r="D61" s="34" t="s">
        <v>49</v>
      </c>
      <c r="E61" s="35"/>
      <c r="F61" s="35"/>
      <c r="G61" s="35"/>
      <c r="H61" s="36"/>
      <c r="I61" s="21"/>
      <c r="J61" s="34" t="s">
        <v>50</v>
      </c>
      <c r="K61" s="35"/>
      <c r="L61" s="35"/>
      <c r="M61" s="35"/>
      <c r="N61" s="35"/>
      <c r="O61" s="35"/>
      <c r="P61" s="36"/>
      <c r="Q61" s="21"/>
      <c r="R61" s="22"/>
    </row>
    <row r="62" spans="2:18" s="2" customFormat="1" ht="14.25" customHeight="1" x14ac:dyDescent="0.3">
      <c r="B62" s="10"/>
      <c r="C62" s="11"/>
      <c r="D62" s="37"/>
      <c r="E62" s="11"/>
      <c r="F62" s="11"/>
      <c r="G62" s="11"/>
      <c r="H62" s="38"/>
      <c r="I62" s="11"/>
      <c r="J62" s="37"/>
      <c r="K62" s="11"/>
      <c r="L62" s="11"/>
      <c r="M62" s="11"/>
      <c r="N62" s="11"/>
      <c r="O62" s="11"/>
      <c r="P62" s="38"/>
      <c r="Q62" s="11"/>
      <c r="R62" s="12"/>
    </row>
    <row r="63" spans="2:18" s="2" customFormat="1" ht="14.25" customHeight="1" x14ac:dyDescent="0.3">
      <c r="B63" s="10"/>
      <c r="C63" s="11"/>
      <c r="D63" s="37"/>
      <c r="E63" s="11"/>
      <c r="F63" s="11"/>
      <c r="G63" s="11"/>
      <c r="H63" s="38"/>
      <c r="I63" s="11"/>
      <c r="J63" s="37"/>
      <c r="K63" s="11"/>
      <c r="L63" s="11"/>
      <c r="M63" s="11"/>
      <c r="N63" s="11"/>
      <c r="O63" s="11"/>
      <c r="P63" s="38"/>
      <c r="Q63" s="11"/>
      <c r="R63" s="12"/>
    </row>
    <row r="64" spans="2:18" s="2" customFormat="1" ht="14.25" customHeight="1" x14ac:dyDescent="0.3">
      <c r="B64" s="10"/>
      <c r="C64" s="11"/>
      <c r="D64" s="37"/>
      <c r="E64" s="11" t="str">
        <f>F10</f>
        <v>Středočeský kraj, Zborovská 11, 150 21 Praha 5</v>
      </c>
      <c r="F64" s="11"/>
      <c r="G64" s="11"/>
      <c r="H64" s="38"/>
      <c r="I64" s="11"/>
      <c r="J64" s="37"/>
      <c r="K64" s="11"/>
      <c r="L64" s="11"/>
      <c r="M64" s="11"/>
      <c r="N64" s="11"/>
      <c r="O64" s="11"/>
      <c r="P64" s="38"/>
      <c r="Q64" s="11"/>
      <c r="R64" s="12"/>
    </row>
    <row r="65" spans="2:21" s="2" customFormat="1" ht="14.25" customHeight="1" x14ac:dyDescent="0.3">
      <c r="B65" s="10"/>
      <c r="C65" s="11"/>
      <c r="D65" s="37"/>
      <c r="E65" s="11"/>
      <c r="F65" s="11"/>
      <c r="G65" s="11"/>
      <c r="H65" s="38"/>
      <c r="I65" s="11"/>
      <c r="J65" s="37"/>
      <c r="K65" s="11"/>
      <c r="L65" s="11"/>
      <c r="M65" s="11"/>
      <c r="N65" s="11"/>
      <c r="O65" s="11"/>
      <c r="P65" s="38"/>
      <c r="Q65" s="11"/>
      <c r="R65" s="12"/>
    </row>
    <row r="66" spans="2:21" s="2" customFormat="1" ht="14.25" customHeight="1" x14ac:dyDescent="0.3">
      <c r="B66" s="10"/>
      <c r="C66" s="11"/>
      <c r="D66" s="37"/>
      <c r="E66" s="11"/>
      <c r="F66" s="11"/>
      <c r="G66" s="11"/>
      <c r="H66" s="38"/>
      <c r="I66" s="11"/>
      <c r="J66" s="37"/>
      <c r="K66" s="11"/>
      <c r="L66" s="11"/>
      <c r="M66" s="11"/>
      <c r="N66" s="11"/>
      <c r="O66" s="11"/>
      <c r="P66" s="38"/>
      <c r="Q66" s="11"/>
      <c r="R66" s="12"/>
    </row>
    <row r="67" spans="2:21" s="2" customFormat="1" ht="14.25" customHeight="1" x14ac:dyDescent="0.3">
      <c r="B67" s="10"/>
      <c r="C67" s="11"/>
      <c r="D67" s="37"/>
      <c r="E67" s="11"/>
      <c r="F67" s="11"/>
      <c r="G67" s="11"/>
      <c r="H67" s="38"/>
      <c r="I67" s="11"/>
      <c r="J67" s="37"/>
      <c r="K67" s="11"/>
      <c r="L67" s="11"/>
      <c r="M67" s="11"/>
      <c r="N67" s="11"/>
      <c r="O67" s="11"/>
      <c r="P67" s="38"/>
      <c r="Q67" s="11"/>
      <c r="R67" s="12"/>
    </row>
    <row r="68" spans="2:21" s="2" customFormat="1" ht="14.25" customHeight="1" x14ac:dyDescent="0.3">
      <c r="B68" s="10"/>
      <c r="C68" s="11"/>
      <c r="D68" s="37"/>
      <c r="E68" s="11"/>
      <c r="F68" s="11"/>
      <c r="G68" s="11"/>
      <c r="H68" s="38"/>
      <c r="I68" s="11"/>
      <c r="J68" s="37"/>
      <c r="K68" s="11"/>
      <c r="L68" s="11"/>
      <c r="M68" s="11"/>
      <c r="N68" s="11"/>
      <c r="O68" s="11"/>
      <c r="P68" s="38"/>
      <c r="Q68" s="11"/>
      <c r="R68" s="12"/>
    </row>
    <row r="69" spans="2:21" s="2" customFormat="1" ht="14.25" customHeight="1" x14ac:dyDescent="0.3">
      <c r="B69" s="10"/>
      <c r="C69" s="11"/>
      <c r="D69" s="37"/>
      <c r="E69" s="11"/>
      <c r="F69" s="11"/>
      <c r="G69" s="11"/>
      <c r="H69" s="38"/>
      <c r="I69" s="11"/>
      <c r="J69" s="37"/>
      <c r="K69" s="11"/>
      <c r="L69" s="11"/>
      <c r="M69" s="11"/>
      <c r="N69" s="11"/>
      <c r="O69" s="11"/>
      <c r="P69" s="38"/>
      <c r="Q69" s="11"/>
      <c r="R69" s="12"/>
    </row>
    <row r="70" spans="2:21" s="6" customFormat="1" ht="15.75" customHeight="1" x14ac:dyDescent="0.3">
      <c r="B70" s="20"/>
      <c r="C70" s="21"/>
      <c r="D70" s="39" t="s">
        <v>47</v>
      </c>
      <c r="E70" s="40"/>
      <c r="F70" s="40"/>
      <c r="G70" s="41" t="s">
        <v>48</v>
      </c>
      <c r="H70" s="42"/>
      <c r="I70" s="21"/>
      <c r="J70" s="39" t="s">
        <v>47</v>
      </c>
      <c r="K70" s="40"/>
      <c r="L70" s="40"/>
      <c r="M70" s="40"/>
      <c r="N70" s="41" t="s">
        <v>48</v>
      </c>
      <c r="O70" s="40"/>
      <c r="P70" s="42"/>
      <c r="Q70" s="21"/>
      <c r="R70" s="22"/>
    </row>
    <row r="71" spans="2:21" s="6" customFormat="1" ht="15" customHeight="1" x14ac:dyDescent="0.3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5"/>
    </row>
    <row r="75" spans="2:21" s="6" customFormat="1" ht="7.5" customHeight="1" x14ac:dyDescent="0.3">
      <c r="B75" s="88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</row>
    <row r="76" spans="2:21" s="6" customFormat="1" ht="37.5" customHeight="1" x14ac:dyDescent="0.3">
      <c r="B76" s="20"/>
      <c r="C76" s="146" t="s">
        <v>84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22"/>
      <c r="T76" s="21"/>
      <c r="U76" s="21"/>
    </row>
    <row r="77" spans="2:21" s="6" customFormat="1" ht="7.5" customHeight="1" x14ac:dyDescent="0.3"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T77" s="21"/>
      <c r="U77" s="21"/>
    </row>
    <row r="78" spans="2:21" s="6" customFormat="1" ht="37.5" customHeight="1" x14ac:dyDescent="0.3">
      <c r="B78" s="20"/>
      <c r="C78" s="54" t="s">
        <v>15</v>
      </c>
      <c r="D78" s="21"/>
      <c r="E78" s="21"/>
      <c r="F78" s="177" t="str">
        <f>$F$6</f>
        <v>Optimalizace značení cyklistických tras č.2 a 1 a vyznačení EuroVelo 4 v úseku Káraný - hranice Středočeského a Pardubického kraje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21"/>
      <c r="R78" s="22"/>
      <c r="T78" s="21"/>
      <c r="U78" s="21"/>
    </row>
    <row r="79" spans="2:21" s="6" customFormat="1" ht="7.5" customHeight="1" x14ac:dyDescent="0.3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T79" s="21"/>
      <c r="U79" s="21"/>
    </row>
    <row r="80" spans="2:21" s="6" customFormat="1" ht="18.75" customHeight="1" x14ac:dyDescent="0.3">
      <c r="B80" s="20"/>
      <c r="C80" s="17" t="s">
        <v>20</v>
      </c>
      <c r="D80" s="21"/>
      <c r="E80" s="21"/>
      <c r="F80" s="15" t="str">
        <f>$F$8</f>
        <v xml:space="preserve"> </v>
      </c>
      <c r="G80" s="21"/>
      <c r="H80" s="21"/>
      <c r="I80" s="21"/>
      <c r="J80" s="21"/>
      <c r="K80" s="17" t="s">
        <v>22</v>
      </c>
      <c r="L80" s="21"/>
      <c r="M80" s="194">
        <f>IF($O$8="","",$O$8)</f>
        <v>42841</v>
      </c>
      <c r="N80" s="152"/>
      <c r="O80" s="152"/>
      <c r="P80" s="152"/>
      <c r="Q80" s="21"/>
      <c r="R80" s="22"/>
      <c r="T80" s="21"/>
      <c r="U80" s="21"/>
    </row>
    <row r="81" spans="2:47" s="6" customFormat="1" ht="7.5" customHeight="1" x14ac:dyDescent="0.3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T81" s="21"/>
      <c r="U81" s="21"/>
    </row>
    <row r="82" spans="2:47" s="6" customFormat="1" ht="15.75" customHeight="1" x14ac:dyDescent="0.3">
      <c r="B82" s="20"/>
      <c r="C82" s="17" t="s">
        <v>25</v>
      </c>
      <c r="D82" s="21"/>
      <c r="E82" s="21"/>
      <c r="F82" s="214" t="str">
        <f>$F$10</f>
        <v>Středočeský kraj, Zborovská 11, 150 21 Praha 5</v>
      </c>
      <c r="G82" s="214"/>
      <c r="H82" s="214"/>
      <c r="I82" s="214"/>
      <c r="J82" s="214"/>
      <c r="K82" s="17" t="s">
        <v>29</v>
      </c>
      <c r="L82" s="202" t="str">
        <f>F16</f>
        <v>Ing. Mir.Landa, Tyršova 302,353 01 V.Hleďsebe</v>
      </c>
      <c r="M82" s="202"/>
      <c r="N82" s="202"/>
      <c r="O82" s="202"/>
      <c r="P82" s="202"/>
      <c r="Q82" s="202"/>
      <c r="R82" s="22"/>
      <c r="T82" s="21"/>
      <c r="U82" s="21"/>
    </row>
    <row r="83" spans="2:47" s="6" customFormat="1" ht="15" customHeight="1" x14ac:dyDescent="0.3">
      <c r="B83" s="20"/>
      <c r="C83" s="17" t="s">
        <v>28</v>
      </c>
      <c r="D83" s="21"/>
      <c r="E83" s="21"/>
      <c r="F83" s="214">
        <f>F13</f>
        <v>0</v>
      </c>
      <c r="G83" s="214"/>
      <c r="H83" s="214"/>
      <c r="I83" s="214"/>
      <c r="J83" s="214"/>
      <c r="K83" s="17" t="s">
        <v>31</v>
      </c>
      <c r="L83" s="202">
        <f>F19</f>
        <v>0</v>
      </c>
      <c r="M83" s="202"/>
      <c r="N83" s="202"/>
      <c r="O83" s="202"/>
      <c r="P83" s="202"/>
      <c r="Q83" s="202"/>
      <c r="R83" s="22"/>
      <c r="T83" s="21"/>
      <c r="U83" s="21"/>
    </row>
    <row r="84" spans="2:47" s="6" customFormat="1" ht="11.25" customHeight="1" x14ac:dyDescent="0.3"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T84" s="21"/>
      <c r="U84" s="21"/>
    </row>
    <row r="85" spans="2:47" s="6" customFormat="1" ht="30" customHeight="1" x14ac:dyDescent="0.3">
      <c r="B85" s="20"/>
      <c r="C85" s="190" t="s">
        <v>85</v>
      </c>
      <c r="D85" s="173"/>
      <c r="E85" s="173"/>
      <c r="F85" s="173"/>
      <c r="G85" s="173"/>
      <c r="H85" s="30"/>
      <c r="I85" s="30"/>
      <c r="J85" s="30"/>
      <c r="K85" s="30"/>
      <c r="L85" s="30"/>
      <c r="M85" s="30"/>
      <c r="N85" s="190" t="s">
        <v>86</v>
      </c>
      <c r="O85" s="152"/>
      <c r="P85" s="152"/>
      <c r="Q85" s="152"/>
      <c r="R85" s="22"/>
      <c r="T85" s="21"/>
      <c r="U85" s="21"/>
    </row>
    <row r="86" spans="2:47" s="6" customFormat="1" ht="11.25" customHeight="1" x14ac:dyDescent="0.3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T86" s="21"/>
      <c r="U86" s="21"/>
    </row>
    <row r="87" spans="2:47" s="6" customFormat="1" ht="30" customHeight="1" x14ac:dyDescent="0.3">
      <c r="B87" s="20"/>
      <c r="C87" s="67" t="s">
        <v>87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75">
        <f>$N$116</f>
        <v>0</v>
      </c>
      <c r="O87" s="152"/>
      <c r="P87" s="152"/>
      <c r="Q87" s="152"/>
      <c r="R87" s="22"/>
      <c r="T87" s="21"/>
      <c r="U87" s="21"/>
      <c r="AU87" s="6" t="s">
        <v>88</v>
      </c>
    </row>
    <row r="88" spans="2:47" s="91" customFormat="1" ht="25.5" customHeight="1" x14ac:dyDescent="0.3">
      <c r="B88" s="92"/>
      <c r="C88" s="93"/>
      <c r="D88" s="93" t="s">
        <v>89</v>
      </c>
      <c r="E88" s="93"/>
      <c r="F88" s="93"/>
      <c r="G88" s="93"/>
      <c r="H88" s="93"/>
      <c r="I88" s="93"/>
      <c r="J88" s="93"/>
      <c r="K88" s="93"/>
      <c r="L88" s="93"/>
      <c r="M88" s="93"/>
      <c r="N88" s="191">
        <f>$N$117</f>
        <v>0</v>
      </c>
      <c r="O88" s="192"/>
      <c r="P88" s="192"/>
      <c r="Q88" s="192"/>
      <c r="R88" s="94"/>
      <c r="T88" s="93"/>
      <c r="U88" s="93"/>
    </row>
    <row r="89" spans="2:47" s="95" customFormat="1" ht="21" customHeight="1" x14ac:dyDescent="0.3">
      <c r="B89" s="96"/>
      <c r="C89" s="97"/>
      <c r="D89" s="97" t="s">
        <v>90</v>
      </c>
      <c r="E89" s="97"/>
      <c r="F89" s="97"/>
      <c r="G89" s="97"/>
      <c r="H89" s="97"/>
      <c r="I89" s="97"/>
      <c r="J89" s="97"/>
      <c r="K89" s="97"/>
      <c r="L89" s="97"/>
      <c r="M89" s="97"/>
      <c r="N89" s="197">
        <f>$N$118</f>
        <v>0</v>
      </c>
      <c r="O89" s="198"/>
      <c r="P89" s="198"/>
      <c r="Q89" s="198"/>
      <c r="R89" s="98"/>
      <c r="T89" s="97"/>
      <c r="U89" s="97"/>
    </row>
    <row r="90" spans="2:47" s="95" customFormat="1" ht="21" customHeight="1" x14ac:dyDescent="0.3">
      <c r="B90" s="96"/>
      <c r="C90" s="97"/>
      <c r="D90" s="97" t="s">
        <v>91</v>
      </c>
      <c r="E90" s="97"/>
      <c r="F90" s="97"/>
      <c r="G90" s="97"/>
      <c r="H90" s="97"/>
      <c r="I90" s="97"/>
      <c r="J90" s="97"/>
      <c r="K90" s="97"/>
      <c r="L90" s="97"/>
      <c r="M90" s="97"/>
      <c r="N90" s="197">
        <f>$N$121</f>
        <v>0</v>
      </c>
      <c r="O90" s="198"/>
      <c r="P90" s="198"/>
      <c r="Q90" s="198"/>
      <c r="R90" s="98"/>
      <c r="T90" s="97"/>
      <c r="U90" s="97"/>
    </row>
    <row r="91" spans="2:47" s="95" customFormat="1" ht="21" customHeight="1" x14ac:dyDescent="0.3">
      <c r="B91" s="96"/>
      <c r="C91" s="97"/>
      <c r="D91" s="97" t="s">
        <v>92</v>
      </c>
      <c r="E91" s="97"/>
      <c r="F91" s="97"/>
      <c r="G91" s="97"/>
      <c r="H91" s="97"/>
      <c r="I91" s="97"/>
      <c r="J91" s="97"/>
      <c r="K91" s="97"/>
      <c r="L91" s="97"/>
      <c r="M91" s="97"/>
      <c r="N91" s="197">
        <f>$N$165</f>
        <v>0</v>
      </c>
      <c r="O91" s="198"/>
      <c r="P91" s="198"/>
      <c r="Q91" s="198"/>
      <c r="R91" s="98"/>
      <c r="T91" s="97"/>
      <c r="U91" s="97"/>
    </row>
    <row r="92" spans="2:47" s="95" customFormat="1" ht="21" customHeight="1" x14ac:dyDescent="0.3">
      <c r="B92" s="96"/>
      <c r="C92" s="97"/>
      <c r="D92" s="97" t="s">
        <v>93</v>
      </c>
      <c r="E92" s="97"/>
      <c r="F92" s="97"/>
      <c r="G92" s="97"/>
      <c r="H92" s="97"/>
      <c r="I92" s="97"/>
      <c r="J92" s="97"/>
      <c r="K92" s="97"/>
      <c r="L92" s="97"/>
      <c r="M92" s="97"/>
      <c r="N92" s="197">
        <f>$N$169</f>
        <v>0</v>
      </c>
      <c r="O92" s="198"/>
      <c r="P92" s="198"/>
      <c r="Q92" s="198"/>
      <c r="R92" s="98"/>
      <c r="T92" s="97"/>
      <c r="U92" s="97"/>
    </row>
    <row r="93" spans="2:47" s="91" customFormat="1" ht="25.5" customHeight="1" x14ac:dyDescent="0.3">
      <c r="B93" s="92"/>
      <c r="C93" s="93"/>
      <c r="D93" s="93" t="s">
        <v>94</v>
      </c>
      <c r="E93" s="93"/>
      <c r="F93" s="93"/>
      <c r="G93" s="93"/>
      <c r="H93" s="93"/>
      <c r="I93" s="93"/>
      <c r="J93" s="93"/>
      <c r="K93" s="93"/>
      <c r="L93" s="93"/>
      <c r="M93" s="93"/>
      <c r="N93" s="191">
        <f>$N$171</f>
        <v>0</v>
      </c>
      <c r="O93" s="192"/>
      <c r="P93" s="192"/>
      <c r="Q93" s="192"/>
      <c r="R93" s="94"/>
      <c r="T93" s="93"/>
      <c r="U93" s="93"/>
    </row>
    <row r="94" spans="2:47" s="95" customFormat="1" ht="21" customHeight="1" x14ac:dyDescent="0.3">
      <c r="B94" s="96"/>
      <c r="C94" s="97"/>
      <c r="D94" s="97" t="s">
        <v>95</v>
      </c>
      <c r="E94" s="97"/>
      <c r="F94" s="97"/>
      <c r="G94" s="97"/>
      <c r="H94" s="97"/>
      <c r="I94" s="97"/>
      <c r="J94" s="97"/>
      <c r="K94" s="97"/>
      <c r="L94" s="97"/>
      <c r="M94" s="97"/>
      <c r="N94" s="197">
        <f>$N$172</f>
        <v>0</v>
      </c>
      <c r="O94" s="198"/>
      <c r="P94" s="198"/>
      <c r="Q94" s="198"/>
      <c r="R94" s="98"/>
      <c r="T94" s="97"/>
      <c r="U94" s="97"/>
    </row>
    <row r="95" spans="2:47" s="95" customFormat="1" ht="21" customHeight="1" x14ac:dyDescent="0.3">
      <c r="B95" s="96"/>
      <c r="C95" s="97"/>
      <c r="D95" s="97" t="s">
        <v>96</v>
      </c>
      <c r="E95" s="97"/>
      <c r="F95" s="97"/>
      <c r="G95" s="97"/>
      <c r="H95" s="97"/>
      <c r="I95" s="97"/>
      <c r="J95" s="97"/>
      <c r="K95" s="97"/>
      <c r="L95" s="97"/>
      <c r="M95" s="97"/>
      <c r="N95" s="197">
        <f>$N$174</f>
        <v>0</v>
      </c>
      <c r="O95" s="198"/>
      <c r="P95" s="198"/>
      <c r="Q95" s="198"/>
      <c r="R95" s="98"/>
      <c r="T95" s="97"/>
      <c r="U95" s="97"/>
    </row>
    <row r="96" spans="2:47" s="95" customFormat="1" ht="21" customHeight="1" x14ac:dyDescent="0.3">
      <c r="B96" s="96"/>
      <c r="C96" s="97"/>
      <c r="D96" s="97" t="s">
        <v>97</v>
      </c>
      <c r="E96" s="97"/>
      <c r="F96" s="97"/>
      <c r="G96" s="97"/>
      <c r="H96" s="97"/>
      <c r="I96" s="97"/>
      <c r="J96" s="97"/>
      <c r="K96" s="97"/>
      <c r="L96" s="97"/>
      <c r="M96" s="97"/>
      <c r="N96" s="197">
        <f>$N$176</f>
        <v>0</v>
      </c>
      <c r="O96" s="198"/>
      <c r="P96" s="198"/>
      <c r="Q96" s="198"/>
      <c r="R96" s="98"/>
      <c r="T96" s="97"/>
      <c r="U96" s="97"/>
    </row>
    <row r="97" spans="2:21" s="6" customFormat="1" ht="22.5" customHeight="1" x14ac:dyDescent="0.3"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T97" s="21"/>
      <c r="U97" s="21"/>
    </row>
    <row r="98" spans="2:21" s="6" customFormat="1" ht="30" customHeight="1" x14ac:dyDescent="0.3">
      <c r="B98" s="20"/>
      <c r="C98" s="6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75"/>
      <c r="O98" s="152"/>
      <c r="P98" s="152"/>
      <c r="Q98" s="152"/>
      <c r="R98" s="22"/>
      <c r="T98" s="99"/>
      <c r="U98" s="100" t="s">
        <v>35</v>
      </c>
    </row>
    <row r="99" spans="2:21" s="6" customFormat="1" ht="18.75" customHeight="1" x14ac:dyDescent="0.3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  <c r="T99" s="21"/>
      <c r="U99" s="21"/>
    </row>
    <row r="100" spans="2:21" s="6" customFormat="1" ht="30" customHeight="1" x14ac:dyDescent="0.3">
      <c r="B100" s="20"/>
      <c r="C100" s="80" t="s">
        <v>78</v>
      </c>
      <c r="D100" s="30"/>
      <c r="E100" s="30"/>
      <c r="F100" s="30"/>
      <c r="G100" s="30"/>
      <c r="H100" s="30"/>
      <c r="I100" s="30"/>
      <c r="J100" s="30"/>
      <c r="K100" s="30"/>
      <c r="L100" s="172">
        <f>ROUND(SUM($N$87+$N$98),2)</f>
        <v>0</v>
      </c>
      <c r="M100" s="173"/>
      <c r="N100" s="173"/>
      <c r="O100" s="173"/>
      <c r="P100" s="173"/>
      <c r="Q100" s="173"/>
      <c r="R100" s="22"/>
      <c r="T100" s="21"/>
      <c r="U100" s="21"/>
    </row>
    <row r="101" spans="2:21" s="6" customFormat="1" ht="7.5" customHeight="1" x14ac:dyDescent="0.3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5"/>
      <c r="T101" s="21"/>
      <c r="U101" s="21"/>
    </row>
    <row r="105" spans="2:21" s="6" customFormat="1" ht="7.5" customHeight="1" x14ac:dyDescent="0.3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8"/>
    </row>
    <row r="106" spans="2:21" s="6" customFormat="1" ht="37.5" customHeight="1" x14ac:dyDescent="0.3">
      <c r="B106" s="20"/>
      <c r="C106" s="146" t="s">
        <v>98</v>
      </c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22"/>
    </row>
    <row r="107" spans="2:21" s="6" customFormat="1" ht="7.5" customHeight="1" x14ac:dyDescent="0.3"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</row>
    <row r="108" spans="2:21" s="6" customFormat="1" ht="37.5" customHeight="1" x14ac:dyDescent="0.3">
      <c r="B108" s="20"/>
      <c r="C108" s="54" t="s">
        <v>15</v>
      </c>
      <c r="D108" s="21"/>
      <c r="E108" s="21"/>
      <c r="F108" s="177" t="str">
        <f>$F$6</f>
        <v>Optimalizace značení cyklistických tras č.2 a 1 a vyznačení EuroVelo 4 v úseku Káraný - hranice Středočeského a Pardubického kraje</v>
      </c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21"/>
      <c r="R108" s="22"/>
    </row>
    <row r="109" spans="2:21" s="6" customFormat="1" ht="7.5" customHeight="1" x14ac:dyDescent="0.3"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</row>
    <row r="110" spans="2:21" s="6" customFormat="1" ht="18.75" customHeight="1" x14ac:dyDescent="0.3">
      <c r="B110" s="20"/>
      <c r="C110" s="17" t="s">
        <v>20</v>
      </c>
      <c r="D110" s="21"/>
      <c r="E110" s="21"/>
      <c r="F110" s="15" t="str">
        <f>$F$8</f>
        <v xml:space="preserve"> </v>
      </c>
      <c r="G110" s="21"/>
      <c r="H110" s="21"/>
      <c r="I110" s="21"/>
      <c r="J110" s="21"/>
      <c r="K110" s="17" t="s">
        <v>22</v>
      </c>
      <c r="L110" s="21"/>
      <c r="M110" s="194">
        <f>IF($O$8="","",$O$8)</f>
        <v>42841</v>
      </c>
      <c r="N110" s="152"/>
      <c r="O110" s="152"/>
      <c r="P110" s="152"/>
      <c r="Q110" s="21"/>
      <c r="R110" s="22"/>
    </row>
    <row r="111" spans="2:21" s="6" customFormat="1" ht="7.5" customHeight="1" x14ac:dyDescent="0.3"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</row>
    <row r="112" spans="2:21" s="6" customFormat="1" ht="15.75" customHeight="1" x14ac:dyDescent="0.3">
      <c r="B112" s="20"/>
      <c r="C112" s="17" t="s">
        <v>25</v>
      </c>
      <c r="D112" s="21"/>
      <c r="E112" s="21"/>
      <c r="F112" s="214" t="str">
        <f>$F$10</f>
        <v>Středočeský kraj, Zborovská 11, 150 21 Praha 5</v>
      </c>
      <c r="G112" s="214"/>
      <c r="H112" s="214"/>
      <c r="I112" s="214"/>
      <c r="J112" s="21"/>
      <c r="K112" s="17" t="s">
        <v>29</v>
      </c>
      <c r="L112" s="148" t="str">
        <f>F16</f>
        <v>Ing. Mir.Landa, Tyršova 302,353 01 V.Hleďsebe</v>
      </c>
      <c r="M112" s="148"/>
      <c r="N112" s="148"/>
      <c r="O112" s="148"/>
      <c r="P112" s="148"/>
      <c r="Q112" s="148"/>
      <c r="R112" s="22"/>
    </row>
    <row r="113" spans="2:65" s="6" customFormat="1" ht="15" customHeight="1" x14ac:dyDescent="0.3">
      <c r="B113" s="20"/>
      <c r="C113" s="17" t="s">
        <v>28</v>
      </c>
      <c r="D113" s="21"/>
      <c r="E113" s="21"/>
      <c r="F113" s="203">
        <f>F13</f>
        <v>0</v>
      </c>
      <c r="G113" s="203"/>
      <c r="H113" s="203"/>
      <c r="I113" s="203"/>
      <c r="J113" s="21"/>
      <c r="K113" s="17" t="s">
        <v>31</v>
      </c>
      <c r="L113" s="202">
        <f>F19</f>
        <v>0</v>
      </c>
      <c r="M113" s="202"/>
      <c r="N113" s="202"/>
      <c r="O113" s="202"/>
      <c r="P113" s="202"/>
      <c r="Q113" s="202"/>
      <c r="R113" s="22"/>
    </row>
    <row r="114" spans="2:65" s="6" customFormat="1" ht="11.25" customHeight="1" x14ac:dyDescent="0.3">
      <c r="B114" s="20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</row>
    <row r="115" spans="2:65" s="101" customFormat="1" ht="30" customHeight="1" x14ac:dyDescent="0.3">
      <c r="B115" s="102"/>
      <c r="C115" s="103" t="s">
        <v>99</v>
      </c>
      <c r="D115" s="104" t="s">
        <v>100</v>
      </c>
      <c r="E115" s="104" t="s">
        <v>53</v>
      </c>
      <c r="F115" s="199" t="s">
        <v>101</v>
      </c>
      <c r="G115" s="200"/>
      <c r="H115" s="200"/>
      <c r="I115" s="200"/>
      <c r="J115" s="104" t="s">
        <v>102</v>
      </c>
      <c r="K115" s="104" t="s">
        <v>103</v>
      </c>
      <c r="L115" s="199" t="s">
        <v>104</v>
      </c>
      <c r="M115" s="200"/>
      <c r="N115" s="199" t="s">
        <v>105</v>
      </c>
      <c r="O115" s="200"/>
      <c r="P115" s="200"/>
      <c r="Q115" s="201"/>
      <c r="R115" s="105"/>
      <c r="T115" s="62" t="s">
        <v>106</v>
      </c>
      <c r="U115" s="63" t="s">
        <v>35</v>
      </c>
      <c r="V115" s="63" t="s">
        <v>107</v>
      </c>
      <c r="W115" s="63" t="s">
        <v>108</v>
      </c>
      <c r="X115" s="63" t="s">
        <v>109</v>
      </c>
      <c r="Y115" s="63" t="s">
        <v>110</v>
      </c>
      <c r="Z115" s="63" t="s">
        <v>111</v>
      </c>
      <c r="AA115" s="64" t="s">
        <v>112</v>
      </c>
    </row>
    <row r="116" spans="2:65" s="6" customFormat="1" ht="30" customHeight="1" x14ac:dyDescent="0.35">
      <c r="B116" s="20"/>
      <c r="C116" s="67" t="s">
        <v>82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3">
        <f>N117+N171</f>
        <v>0</v>
      </c>
      <c r="O116" s="152"/>
      <c r="P116" s="152"/>
      <c r="Q116" s="152"/>
      <c r="R116" s="22"/>
      <c r="T116" s="66"/>
      <c r="U116" s="35"/>
      <c r="V116" s="35"/>
      <c r="W116" s="106">
        <f>$W$117+$W$171</f>
        <v>192.82170000000002</v>
      </c>
      <c r="X116" s="35"/>
      <c r="Y116" s="106">
        <f>$Y$117+$Y$171</f>
        <v>10.90856</v>
      </c>
      <c r="Z116" s="35"/>
      <c r="AA116" s="107">
        <f>$AA$117+$AA$171</f>
        <v>0.13500000000000001</v>
      </c>
      <c r="AT116" s="6" t="s">
        <v>70</v>
      </c>
      <c r="AU116" s="6" t="s">
        <v>88</v>
      </c>
      <c r="BK116" s="108">
        <f>$BK$117+$BK$171</f>
        <v>0</v>
      </c>
    </row>
    <row r="117" spans="2:65" s="109" customFormat="1" ht="37.5" customHeight="1" x14ac:dyDescent="0.35">
      <c r="B117" s="110"/>
      <c r="C117" s="111"/>
      <c r="D117" s="112" t="s">
        <v>89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209">
        <f>N118+N121+N165+N169</f>
        <v>0</v>
      </c>
      <c r="O117" s="210"/>
      <c r="P117" s="210"/>
      <c r="Q117" s="210"/>
      <c r="R117" s="113"/>
      <c r="T117" s="114"/>
      <c r="U117" s="111"/>
      <c r="V117" s="111"/>
      <c r="W117" s="115">
        <f>$W$118+$W$121+$W$165+$W$169</f>
        <v>192.82170000000002</v>
      </c>
      <c r="X117" s="111"/>
      <c r="Y117" s="115">
        <f>$Y$118+$Y$121+$Y$165+$Y$169</f>
        <v>10.90856</v>
      </c>
      <c r="Z117" s="111"/>
      <c r="AA117" s="116">
        <f>$AA$118+$AA$121+$AA$165+$AA$169</f>
        <v>0.13500000000000001</v>
      </c>
      <c r="AR117" s="117" t="s">
        <v>19</v>
      </c>
      <c r="AT117" s="117" t="s">
        <v>70</v>
      </c>
      <c r="AU117" s="117" t="s">
        <v>71</v>
      </c>
      <c r="AY117" s="117" t="s">
        <v>113</v>
      </c>
      <c r="BK117" s="118">
        <f>$BK$118+$BK$121+$BK$165+$BK$169</f>
        <v>0</v>
      </c>
    </row>
    <row r="118" spans="2:65" s="109" customFormat="1" ht="21" customHeight="1" x14ac:dyDescent="0.3">
      <c r="B118" s="110"/>
      <c r="C118" s="111"/>
      <c r="D118" s="119" t="s">
        <v>90</v>
      </c>
      <c r="E118" s="119"/>
      <c r="F118" s="119"/>
      <c r="G118" s="119"/>
      <c r="H118" s="119"/>
      <c r="I118" s="119"/>
      <c r="J118" s="119"/>
      <c r="K118" s="119"/>
      <c r="L118" s="119"/>
      <c r="M118" s="119"/>
      <c r="N118" s="211">
        <f>SUM(N119:Q120)</f>
        <v>0</v>
      </c>
      <c r="O118" s="210"/>
      <c r="P118" s="210"/>
      <c r="Q118" s="210"/>
      <c r="R118" s="113"/>
      <c r="T118" s="114"/>
      <c r="U118" s="111"/>
      <c r="V118" s="111"/>
      <c r="W118" s="115">
        <f>SUM($W$119:$W$120)</f>
        <v>20.354000000000003</v>
      </c>
      <c r="X118" s="111"/>
      <c r="Y118" s="115">
        <f>SUM($Y$119:$Y$120)</f>
        <v>0</v>
      </c>
      <c r="Z118" s="111"/>
      <c r="AA118" s="116">
        <f>SUM($AA$119:$AA$120)</f>
        <v>0</v>
      </c>
      <c r="AR118" s="117" t="s">
        <v>19</v>
      </c>
      <c r="AT118" s="117" t="s">
        <v>70</v>
      </c>
      <c r="AU118" s="117" t="s">
        <v>19</v>
      </c>
      <c r="AY118" s="117" t="s">
        <v>113</v>
      </c>
      <c r="BK118" s="118">
        <f>SUM($BK$119:$BK$120)</f>
        <v>0</v>
      </c>
    </row>
    <row r="119" spans="2:65" s="6" customFormat="1" ht="27" customHeight="1" x14ac:dyDescent="0.3">
      <c r="B119" s="20"/>
      <c r="C119" s="215">
        <v>1</v>
      </c>
      <c r="D119" s="215" t="s">
        <v>114</v>
      </c>
      <c r="E119" s="216" t="s">
        <v>264</v>
      </c>
      <c r="F119" s="217" t="s">
        <v>206</v>
      </c>
      <c r="G119" s="218"/>
      <c r="H119" s="218"/>
      <c r="I119" s="218"/>
      <c r="J119" s="219" t="s">
        <v>160</v>
      </c>
      <c r="K119" s="220">
        <v>11</v>
      </c>
      <c r="L119" s="182"/>
      <c r="M119" s="183"/>
      <c r="N119" s="184">
        <f>ROUND(L119*K119,2)</f>
        <v>0</v>
      </c>
      <c r="O119" s="185"/>
      <c r="P119" s="185"/>
      <c r="Q119" s="185"/>
      <c r="R119" s="22"/>
      <c r="T119" s="120"/>
      <c r="U119" s="28" t="s">
        <v>36</v>
      </c>
      <c r="V119" s="121">
        <v>7.0000000000000007E-2</v>
      </c>
      <c r="W119" s="121">
        <f>$V$119*$K$119</f>
        <v>0.77</v>
      </c>
      <c r="X119" s="121">
        <v>0</v>
      </c>
      <c r="Y119" s="121">
        <f>$X$119*$K$119</f>
        <v>0</v>
      </c>
      <c r="Z119" s="121">
        <v>0</v>
      </c>
      <c r="AA119" s="122">
        <f>$Z$119*$K$119</f>
        <v>0</v>
      </c>
      <c r="AR119" s="6" t="s">
        <v>115</v>
      </c>
      <c r="AT119" s="6" t="s">
        <v>114</v>
      </c>
      <c r="AU119" s="6" t="s">
        <v>80</v>
      </c>
      <c r="AY119" s="6" t="s">
        <v>113</v>
      </c>
      <c r="BE119" s="123">
        <f>IF($U$119="základní",$N$119,0)</f>
        <v>0</v>
      </c>
      <c r="BF119" s="123">
        <f>IF($U$119="snížená",$N$119,0)</f>
        <v>0</v>
      </c>
      <c r="BG119" s="123">
        <f>IF($U$119="zákl. přenesená",$N$119,0)</f>
        <v>0</v>
      </c>
      <c r="BH119" s="123">
        <f>IF($U$119="sníž. přenesená",$N$119,0)</f>
        <v>0</v>
      </c>
      <c r="BI119" s="123">
        <f>IF($U$119="nulová",$N$119,0)</f>
        <v>0</v>
      </c>
      <c r="BJ119" s="6" t="s">
        <v>19</v>
      </c>
      <c r="BK119" s="123">
        <f>ROUND($L$119*$K$119,2)</f>
        <v>0</v>
      </c>
      <c r="BL119" s="6" t="s">
        <v>115</v>
      </c>
      <c r="BM119" s="6" t="s">
        <v>116</v>
      </c>
    </row>
    <row r="120" spans="2:65" s="6" customFormat="1" ht="27" customHeight="1" x14ac:dyDescent="0.3">
      <c r="B120" s="20"/>
      <c r="C120" s="215">
        <v>2</v>
      </c>
      <c r="D120" s="215" t="s">
        <v>114</v>
      </c>
      <c r="E120" s="216" t="s">
        <v>232</v>
      </c>
      <c r="F120" s="217" t="s">
        <v>233</v>
      </c>
      <c r="G120" s="218"/>
      <c r="H120" s="218"/>
      <c r="I120" s="218"/>
      <c r="J120" s="219" t="s">
        <v>118</v>
      </c>
      <c r="K120" s="220">
        <v>72</v>
      </c>
      <c r="L120" s="182"/>
      <c r="M120" s="183"/>
      <c r="N120" s="184">
        <f>ROUND(L120*K120,2)</f>
        <v>0</v>
      </c>
      <c r="O120" s="185"/>
      <c r="P120" s="185"/>
      <c r="Q120" s="185"/>
      <c r="R120" s="22"/>
      <c r="T120" s="120"/>
      <c r="U120" s="28" t="s">
        <v>36</v>
      </c>
      <c r="V120" s="121">
        <v>0.27200000000000002</v>
      </c>
      <c r="W120" s="121">
        <f>$V$120*$K$120</f>
        <v>19.584000000000003</v>
      </c>
      <c r="X120" s="121">
        <v>0</v>
      </c>
      <c r="Y120" s="121">
        <f>$X$120*$K$120</f>
        <v>0</v>
      </c>
      <c r="Z120" s="121">
        <v>0</v>
      </c>
      <c r="AA120" s="122">
        <f>$Z$120*$K$120</f>
        <v>0</v>
      </c>
      <c r="AR120" s="6" t="s">
        <v>115</v>
      </c>
      <c r="AT120" s="6" t="s">
        <v>114</v>
      </c>
      <c r="AU120" s="6" t="s">
        <v>80</v>
      </c>
      <c r="AY120" s="6" t="s">
        <v>113</v>
      </c>
      <c r="BE120" s="123">
        <f>IF($U$120="základní",$N$120,0)</f>
        <v>0</v>
      </c>
      <c r="BF120" s="123">
        <f>IF($U$120="snížená",$N$120,0)</f>
        <v>0</v>
      </c>
      <c r="BG120" s="123">
        <f>IF($U$120="zákl. přenesená",$N$120,0)</f>
        <v>0</v>
      </c>
      <c r="BH120" s="123">
        <f>IF($U$120="sníž. přenesená",$N$120,0)</f>
        <v>0</v>
      </c>
      <c r="BI120" s="123">
        <f>IF($U$120="nulová",$N$120,0)</f>
        <v>0</v>
      </c>
      <c r="BJ120" s="6" t="s">
        <v>19</v>
      </c>
      <c r="BK120" s="123">
        <f>ROUND($L$120*$K$120,2)</f>
        <v>0</v>
      </c>
      <c r="BL120" s="6" t="s">
        <v>115</v>
      </c>
      <c r="BM120" s="6" t="s">
        <v>119</v>
      </c>
    </row>
    <row r="121" spans="2:65" s="109" customFormat="1" ht="30.75" customHeight="1" x14ac:dyDescent="0.3">
      <c r="B121" s="110"/>
      <c r="C121" s="221"/>
      <c r="D121" s="222" t="s">
        <v>91</v>
      </c>
      <c r="E121" s="222"/>
      <c r="F121" s="222"/>
      <c r="G121" s="222"/>
      <c r="H121" s="222"/>
      <c r="I121" s="222"/>
      <c r="J121" s="222"/>
      <c r="K121" s="223"/>
      <c r="L121" s="119"/>
      <c r="M121" s="119"/>
      <c r="N121" s="211">
        <f>SUM(N122:Q164)</f>
        <v>0</v>
      </c>
      <c r="O121" s="210"/>
      <c r="P121" s="210"/>
      <c r="Q121" s="210"/>
      <c r="R121" s="113"/>
      <c r="T121" s="114"/>
      <c r="U121" s="111"/>
      <c r="V121" s="111"/>
      <c r="W121" s="115">
        <f>SUM($W$122:$W$164)</f>
        <v>171.804</v>
      </c>
      <c r="X121" s="111"/>
      <c r="Y121" s="115">
        <f>SUM($Y$122:$Y$164)</f>
        <v>10.90856</v>
      </c>
      <c r="Z121" s="111"/>
      <c r="AA121" s="116">
        <f>SUM($AA$122:$AA$164)</f>
        <v>0.13500000000000001</v>
      </c>
      <c r="AR121" s="117" t="s">
        <v>19</v>
      </c>
      <c r="AT121" s="117" t="s">
        <v>70</v>
      </c>
      <c r="AU121" s="117" t="s">
        <v>19</v>
      </c>
      <c r="AY121" s="117" t="s">
        <v>113</v>
      </c>
      <c r="BK121" s="118">
        <f>SUM($BK$122:$BK$164)</f>
        <v>0</v>
      </c>
    </row>
    <row r="122" spans="2:65" s="6" customFormat="1" ht="15.75" customHeight="1" x14ac:dyDescent="0.3">
      <c r="B122" s="20"/>
      <c r="C122" s="224"/>
      <c r="D122" s="225" t="s">
        <v>123</v>
      </c>
      <c r="E122" s="226" t="s">
        <v>124</v>
      </c>
      <c r="F122" s="227" t="s">
        <v>208</v>
      </c>
      <c r="G122" s="228"/>
      <c r="H122" s="228"/>
      <c r="I122" s="228"/>
      <c r="J122" s="229" t="s">
        <v>118</v>
      </c>
      <c r="K122" s="230">
        <v>1</v>
      </c>
      <c r="L122" s="204"/>
      <c r="M122" s="205"/>
      <c r="N122" s="206">
        <f t="shared" ref="N122:N164" si="0">ROUND(L122*K122,2)</f>
        <v>0</v>
      </c>
      <c r="O122" s="207"/>
      <c r="P122" s="207"/>
      <c r="Q122" s="208"/>
      <c r="R122" s="22"/>
      <c r="T122" s="120"/>
      <c r="U122" s="28" t="s">
        <v>36</v>
      </c>
      <c r="V122" s="121">
        <v>0</v>
      </c>
      <c r="W122" s="121">
        <f>$V$122*$K$122</f>
        <v>0</v>
      </c>
      <c r="X122" s="121">
        <v>6.1000000000000004E-3</v>
      </c>
      <c r="Y122" s="121">
        <f>$X$122*$K$122</f>
        <v>6.1000000000000004E-3</v>
      </c>
      <c r="Z122" s="121">
        <v>0</v>
      </c>
      <c r="AA122" s="122">
        <f>$Z$122*$K$122</f>
        <v>0</v>
      </c>
      <c r="AR122" s="6" t="s">
        <v>117</v>
      </c>
      <c r="AT122" s="6" t="s">
        <v>123</v>
      </c>
      <c r="AU122" s="6" t="s">
        <v>80</v>
      </c>
      <c r="AY122" s="6" t="s">
        <v>113</v>
      </c>
      <c r="BE122" s="123">
        <f>IF($U$122="základní",$N$122,0)</f>
        <v>0</v>
      </c>
      <c r="BF122" s="123">
        <f>IF($U$122="snížená",$N$122,0)</f>
        <v>0</v>
      </c>
      <c r="BG122" s="123">
        <f>IF($U$122="zákl. přenesená",$N$122,0)</f>
        <v>0</v>
      </c>
      <c r="BH122" s="123">
        <f>IF($U$122="sníž. přenesená",$N$122,0)</f>
        <v>0</v>
      </c>
      <c r="BI122" s="123">
        <f>IF($U$122="nulová",$N$122,0)</f>
        <v>0</v>
      </c>
      <c r="BJ122" s="6" t="s">
        <v>19</v>
      </c>
      <c r="BK122" s="123">
        <f>ROUND($L$122*$K$122,2)</f>
        <v>0</v>
      </c>
      <c r="BL122" s="6" t="s">
        <v>115</v>
      </c>
      <c r="BM122" s="6" t="s">
        <v>126</v>
      </c>
    </row>
    <row r="123" spans="2:65" s="138" customFormat="1" ht="15.75" customHeight="1" x14ac:dyDescent="0.3">
      <c r="B123" s="20"/>
      <c r="C123" s="224"/>
      <c r="D123" s="225" t="s">
        <v>123</v>
      </c>
      <c r="E123" s="226" t="s">
        <v>127</v>
      </c>
      <c r="F123" s="227" t="s">
        <v>125</v>
      </c>
      <c r="G123" s="228"/>
      <c r="H123" s="228"/>
      <c r="I123" s="228"/>
      <c r="J123" s="229" t="s">
        <v>118</v>
      </c>
      <c r="K123" s="230">
        <v>33</v>
      </c>
      <c r="L123" s="204"/>
      <c r="M123" s="205"/>
      <c r="N123" s="206">
        <f t="shared" si="0"/>
        <v>0</v>
      </c>
      <c r="O123" s="207"/>
      <c r="P123" s="207"/>
      <c r="Q123" s="208"/>
      <c r="R123" s="22"/>
      <c r="T123" s="120"/>
      <c r="U123" s="28"/>
      <c r="V123" s="121"/>
      <c r="W123" s="121"/>
      <c r="X123" s="121"/>
      <c r="Y123" s="121"/>
      <c r="Z123" s="121"/>
      <c r="AA123" s="122"/>
      <c r="BE123" s="123"/>
      <c r="BF123" s="123"/>
      <c r="BG123" s="123"/>
      <c r="BH123" s="123"/>
      <c r="BI123" s="123"/>
      <c r="BK123" s="123"/>
    </row>
    <row r="124" spans="2:65" s="6" customFormat="1" ht="15.75" customHeight="1" x14ac:dyDescent="0.3">
      <c r="B124" s="20"/>
      <c r="C124" s="224"/>
      <c r="D124" s="225" t="s">
        <v>123</v>
      </c>
      <c r="E124" s="226" t="s">
        <v>129</v>
      </c>
      <c r="F124" s="227" t="s">
        <v>209</v>
      </c>
      <c r="G124" s="228"/>
      <c r="H124" s="228"/>
      <c r="I124" s="228"/>
      <c r="J124" s="229" t="s">
        <v>118</v>
      </c>
      <c r="K124" s="230">
        <v>33</v>
      </c>
      <c r="L124" s="204"/>
      <c r="M124" s="205"/>
      <c r="N124" s="206">
        <f t="shared" si="0"/>
        <v>0</v>
      </c>
      <c r="O124" s="207"/>
      <c r="P124" s="207"/>
      <c r="Q124" s="208"/>
      <c r="R124" s="22"/>
      <c r="T124" s="120"/>
      <c r="U124" s="28" t="s">
        <v>36</v>
      </c>
      <c r="V124" s="121">
        <v>0</v>
      </c>
      <c r="W124" s="121">
        <f>$V$124*$K$124</f>
        <v>0</v>
      </c>
      <c r="X124" s="121">
        <v>6.1000000000000004E-3</v>
      </c>
      <c r="Y124" s="121">
        <f>$X$124*$K$124</f>
        <v>0.20130000000000001</v>
      </c>
      <c r="Z124" s="121">
        <v>0</v>
      </c>
      <c r="AA124" s="122">
        <f>$Z$124*$K$124</f>
        <v>0</v>
      </c>
      <c r="AR124" s="6" t="s">
        <v>117</v>
      </c>
      <c r="AT124" s="6" t="s">
        <v>123</v>
      </c>
      <c r="AU124" s="6" t="s">
        <v>80</v>
      </c>
      <c r="AY124" s="6" t="s">
        <v>113</v>
      </c>
      <c r="BE124" s="123">
        <f>IF($U$124="základní",$N$124,0)</f>
        <v>0</v>
      </c>
      <c r="BF124" s="123">
        <f>IF($U$124="snížená",$N$124,0)</f>
        <v>0</v>
      </c>
      <c r="BG124" s="123">
        <f>IF($U$124="zákl. přenesená",$N$124,0)</f>
        <v>0</v>
      </c>
      <c r="BH124" s="123">
        <f>IF($U$124="sníž. přenesená",$N$124,0)</f>
        <v>0</v>
      </c>
      <c r="BI124" s="123">
        <f>IF($U$124="nulová",$N$124,0)</f>
        <v>0</v>
      </c>
      <c r="BJ124" s="6" t="s">
        <v>19</v>
      </c>
      <c r="BK124" s="123">
        <f>ROUND($L$124*$K$124,2)</f>
        <v>0</v>
      </c>
      <c r="BL124" s="6" t="s">
        <v>115</v>
      </c>
      <c r="BM124" s="6" t="s">
        <v>128</v>
      </c>
    </row>
    <row r="125" spans="2:65" s="6" customFormat="1" ht="15.75" customHeight="1" x14ac:dyDescent="0.3">
      <c r="B125" s="20"/>
      <c r="C125" s="224"/>
      <c r="D125" s="225" t="s">
        <v>123</v>
      </c>
      <c r="E125" s="226" t="s">
        <v>222</v>
      </c>
      <c r="F125" s="227" t="s">
        <v>130</v>
      </c>
      <c r="G125" s="228"/>
      <c r="H125" s="228"/>
      <c r="I125" s="228"/>
      <c r="J125" s="229" t="s">
        <v>118</v>
      </c>
      <c r="K125" s="230">
        <v>5</v>
      </c>
      <c r="L125" s="204"/>
      <c r="M125" s="205"/>
      <c r="N125" s="206">
        <f t="shared" si="0"/>
        <v>0</v>
      </c>
      <c r="O125" s="207"/>
      <c r="P125" s="207"/>
      <c r="Q125" s="208"/>
      <c r="R125" s="22"/>
      <c r="T125" s="120"/>
      <c r="U125" s="28" t="s">
        <v>36</v>
      </c>
      <c r="V125" s="121">
        <v>0</v>
      </c>
      <c r="W125" s="121">
        <f>$V$125*$K$125</f>
        <v>0</v>
      </c>
      <c r="X125" s="121">
        <v>6.1000000000000004E-3</v>
      </c>
      <c r="Y125" s="121">
        <f>$X$125*$K$125</f>
        <v>3.0500000000000003E-2</v>
      </c>
      <c r="Z125" s="121">
        <v>0</v>
      </c>
      <c r="AA125" s="122">
        <f>$Z$125*$K$125</f>
        <v>0</v>
      </c>
      <c r="AR125" s="6" t="s">
        <v>117</v>
      </c>
      <c r="AT125" s="6" t="s">
        <v>123</v>
      </c>
      <c r="AU125" s="6" t="s">
        <v>80</v>
      </c>
      <c r="AY125" s="6" t="s">
        <v>113</v>
      </c>
      <c r="BE125" s="123">
        <f>IF($U$125="základní",$N$125,0)</f>
        <v>0</v>
      </c>
      <c r="BF125" s="123">
        <f>IF($U$125="snížená",$N$125,0)</f>
        <v>0</v>
      </c>
      <c r="BG125" s="123">
        <f>IF($U$125="zákl. přenesená",$N$125,0)</f>
        <v>0</v>
      </c>
      <c r="BH125" s="123">
        <f>IF($U$125="sníž. přenesená",$N$125,0)</f>
        <v>0</v>
      </c>
      <c r="BI125" s="123">
        <f>IF($U$125="nulová",$N$125,0)</f>
        <v>0</v>
      </c>
      <c r="BJ125" s="6" t="s">
        <v>19</v>
      </c>
      <c r="BK125" s="123">
        <f>ROUND($L$125*$K$125,2)</f>
        <v>0</v>
      </c>
      <c r="BL125" s="6" t="s">
        <v>115</v>
      </c>
      <c r="BM125" s="6" t="s">
        <v>131</v>
      </c>
    </row>
    <row r="126" spans="2:65" s="6" customFormat="1" ht="15.75" customHeight="1" x14ac:dyDescent="0.3">
      <c r="B126" s="20"/>
      <c r="C126" s="224"/>
      <c r="D126" s="225" t="s">
        <v>123</v>
      </c>
      <c r="E126" s="226" t="s">
        <v>132</v>
      </c>
      <c r="F126" s="227" t="s">
        <v>133</v>
      </c>
      <c r="G126" s="228"/>
      <c r="H126" s="228"/>
      <c r="I126" s="228"/>
      <c r="J126" s="229" t="s">
        <v>118</v>
      </c>
      <c r="K126" s="230">
        <v>72</v>
      </c>
      <c r="L126" s="204"/>
      <c r="M126" s="205"/>
      <c r="N126" s="206">
        <f t="shared" si="0"/>
        <v>0</v>
      </c>
      <c r="O126" s="207"/>
      <c r="P126" s="207"/>
      <c r="Q126" s="208"/>
      <c r="R126" s="22"/>
      <c r="T126" s="120"/>
      <c r="U126" s="28" t="s">
        <v>36</v>
      </c>
      <c r="V126" s="121">
        <v>0</v>
      </c>
      <c r="W126" s="121">
        <f>$V$126*$K$126</f>
        <v>0</v>
      </c>
      <c r="X126" s="121">
        <v>1E-4</v>
      </c>
      <c r="Y126" s="121">
        <f>$X$126*$K$126</f>
        <v>7.2000000000000007E-3</v>
      </c>
      <c r="Z126" s="121">
        <v>0</v>
      </c>
      <c r="AA126" s="122">
        <f>$Z$126*$K$126</f>
        <v>0</v>
      </c>
      <c r="AR126" s="6" t="s">
        <v>117</v>
      </c>
      <c r="AT126" s="6" t="s">
        <v>123</v>
      </c>
      <c r="AU126" s="6" t="s">
        <v>80</v>
      </c>
      <c r="AY126" s="6" t="s">
        <v>113</v>
      </c>
      <c r="BE126" s="123">
        <f>IF($U$126="základní",$N$126,0)</f>
        <v>0</v>
      </c>
      <c r="BF126" s="123">
        <f>IF($U$126="snížená",$N$126,0)</f>
        <v>0</v>
      </c>
      <c r="BG126" s="123">
        <f>IF($U$126="zákl. přenesená",$N$126,0)</f>
        <v>0</v>
      </c>
      <c r="BH126" s="123">
        <f>IF($U$126="sníž. přenesená",$N$126,0)</f>
        <v>0</v>
      </c>
      <c r="BI126" s="123">
        <f>IF($U$126="nulová",$N$126,0)</f>
        <v>0</v>
      </c>
      <c r="BJ126" s="6" t="s">
        <v>19</v>
      </c>
      <c r="BK126" s="123">
        <f>ROUND($L$126*$K$126,2)</f>
        <v>0</v>
      </c>
      <c r="BL126" s="6" t="s">
        <v>115</v>
      </c>
      <c r="BM126" s="6" t="s">
        <v>134</v>
      </c>
    </row>
    <row r="127" spans="2:65" s="6" customFormat="1" ht="15.75" customHeight="1" x14ac:dyDescent="0.3">
      <c r="B127" s="20"/>
      <c r="C127" s="224"/>
      <c r="D127" s="225" t="s">
        <v>123</v>
      </c>
      <c r="E127" s="226" t="s">
        <v>141</v>
      </c>
      <c r="F127" s="227" t="s">
        <v>142</v>
      </c>
      <c r="G127" s="228"/>
      <c r="H127" s="228"/>
      <c r="I127" s="228"/>
      <c r="J127" s="229" t="s">
        <v>118</v>
      </c>
      <c r="K127" s="230">
        <v>445</v>
      </c>
      <c r="L127" s="204"/>
      <c r="M127" s="205"/>
      <c r="N127" s="206">
        <f t="shared" si="0"/>
        <v>0</v>
      </c>
      <c r="O127" s="207"/>
      <c r="P127" s="207"/>
      <c r="Q127" s="208"/>
      <c r="R127" s="22"/>
      <c r="T127" s="120"/>
      <c r="U127" s="28" t="s">
        <v>36</v>
      </c>
      <c r="V127" s="121">
        <v>0</v>
      </c>
      <c r="W127" s="121">
        <f>$V$127*$K$127</f>
        <v>0</v>
      </c>
      <c r="X127" s="121">
        <v>5.0000000000000001E-3</v>
      </c>
      <c r="Y127" s="121">
        <f>$X$127*$K$127</f>
        <v>2.2250000000000001</v>
      </c>
      <c r="Z127" s="121">
        <v>0</v>
      </c>
      <c r="AA127" s="122">
        <f>$Z$127*$K$127</f>
        <v>0</v>
      </c>
      <c r="AR127" s="6" t="s">
        <v>117</v>
      </c>
      <c r="AT127" s="6" t="s">
        <v>123</v>
      </c>
      <c r="AU127" s="6" t="s">
        <v>80</v>
      </c>
      <c r="AY127" s="6" t="s">
        <v>113</v>
      </c>
      <c r="BE127" s="123">
        <f>IF($U$127="základní",$N$127,0)</f>
        <v>0</v>
      </c>
      <c r="BF127" s="123">
        <f>IF($U$127="snížená",$N$127,0)</f>
        <v>0</v>
      </c>
      <c r="BG127" s="123">
        <f>IF($U$127="zákl. přenesená",$N$127,0)</f>
        <v>0</v>
      </c>
      <c r="BH127" s="123">
        <f>IF($U$127="sníž. přenesená",$N$127,0)</f>
        <v>0</v>
      </c>
      <c r="BI127" s="123">
        <f>IF($U$127="nulová",$N$127,0)</f>
        <v>0</v>
      </c>
      <c r="BJ127" s="6" t="s">
        <v>19</v>
      </c>
      <c r="BK127" s="123">
        <f>ROUND($L$127*$K$127,2)</f>
        <v>0</v>
      </c>
      <c r="BL127" s="6" t="s">
        <v>115</v>
      </c>
      <c r="BM127" s="6" t="s">
        <v>143</v>
      </c>
    </row>
    <row r="128" spans="2:65" s="6" customFormat="1" ht="15.75" customHeight="1" x14ac:dyDescent="0.3">
      <c r="B128" s="20"/>
      <c r="C128" s="224"/>
      <c r="D128" s="225" t="s">
        <v>123</v>
      </c>
      <c r="E128" s="226" t="s">
        <v>144</v>
      </c>
      <c r="F128" s="227" t="s">
        <v>145</v>
      </c>
      <c r="G128" s="228"/>
      <c r="H128" s="228"/>
      <c r="I128" s="228"/>
      <c r="J128" s="229" t="s">
        <v>118</v>
      </c>
      <c r="K128" s="230">
        <v>160</v>
      </c>
      <c r="L128" s="204"/>
      <c r="M128" s="205"/>
      <c r="N128" s="206">
        <f t="shared" si="0"/>
        <v>0</v>
      </c>
      <c r="O128" s="207"/>
      <c r="P128" s="207"/>
      <c r="Q128" s="208"/>
      <c r="R128" s="22"/>
      <c r="T128" s="120"/>
      <c r="U128" s="28"/>
      <c r="V128" s="121"/>
      <c r="W128" s="121"/>
      <c r="X128" s="121"/>
      <c r="Y128" s="121"/>
      <c r="Z128" s="121"/>
      <c r="AA128" s="122"/>
      <c r="BE128" s="123"/>
      <c r="BF128" s="123"/>
      <c r="BG128" s="123"/>
      <c r="BH128" s="123"/>
      <c r="BI128" s="123"/>
      <c r="BK128" s="123"/>
    </row>
    <row r="129" spans="2:65" s="138" customFormat="1" ht="15.75" customHeight="1" x14ac:dyDescent="0.3">
      <c r="B129" s="20"/>
      <c r="C129" s="224"/>
      <c r="D129" s="225" t="s">
        <v>123</v>
      </c>
      <c r="E129" s="226" t="s">
        <v>147</v>
      </c>
      <c r="F129" s="227" t="s">
        <v>220</v>
      </c>
      <c r="G129" s="228"/>
      <c r="H129" s="228"/>
      <c r="I129" s="228"/>
      <c r="J129" s="229" t="s">
        <v>118</v>
      </c>
      <c r="K129" s="230">
        <v>2</v>
      </c>
      <c r="L129" s="204"/>
      <c r="M129" s="205"/>
      <c r="N129" s="206">
        <f t="shared" si="0"/>
        <v>0</v>
      </c>
      <c r="O129" s="207"/>
      <c r="P129" s="207"/>
      <c r="Q129" s="208"/>
      <c r="R129" s="22"/>
      <c r="T129" s="120"/>
      <c r="U129" s="28"/>
      <c r="V129" s="121"/>
      <c r="W129" s="121"/>
      <c r="X129" s="121"/>
      <c r="Y129" s="121"/>
      <c r="Z129" s="121"/>
      <c r="AA129" s="122"/>
      <c r="BE129" s="123"/>
      <c r="BF129" s="123"/>
      <c r="BG129" s="123"/>
      <c r="BH129" s="123"/>
      <c r="BI129" s="123"/>
      <c r="BK129" s="123"/>
    </row>
    <row r="130" spans="2:65" s="6" customFormat="1" ht="15.75" customHeight="1" x14ac:dyDescent="0.3">
      <c r="B130" s="20"/>
      <c r="C130" s="224"/>
      <c r="D130" s="225" t="s">
        <v>123</v>
      </c>
      <c r="E130" s="226" t="s">
        <v>150</v>
      </c>
      <c r="F130" s="227" t="s">
        <v>210</v>
      </c>
      <c r="G130" s="228"/>
      <c r="H130" s="228"/>
      <c r="I130" s="228"/>
      <c r="J130" s="229" t="s">
        <v>118</v>
      </c>
      <c r="K130" s="230">
        <v>5</v>
      </c>
      <c r="L130" s="204"/>
      <c r="M130" s="205"/>
      <c r="N130" s="206">
        <f t="shared" si="0"/>
        <v>0</v>
      </c>
      <c r="O130" s="207"/>
      <c r="P130" s="207"/>
      <c r="Q130" s="208"/>
      <c r="R130" s="22"/>
      <c r="T130" s="120"/>
      <c r="U130" s="28" t="s">
        <v>36</v>
      </c>
      <c r="V130" s="121">
        <v>0</v>
      </c>
      <c r="W130" s="121">
        <f>$V$130*$K$130</f>
        <v>0</v>
      </c>
      <c r="X130" s="121">
        <v>5.0000000000000001E-3</v>
      </c>
      <c r="Y130" s="121">
        <f>$X$130*$K$130</f>
        <v>2.5000000000000001E-2</v>
      </c>
      <c r="Z130" s="121">
        <v>0</v>
      </c>
      <c r="AA130" s="122">
        <f>$Z$130*$K$130</f>
        <v>0</v>
      </c>
      <c r="AR130" s="6" t="s">
        <v>117</v>
      </c>
      <c r="AT130" s="6" t="s">
        <v>123</v>
      </c>
      <c r="AU130" s="6" t="s">
        <v>80</v>
      </c>
      <c r="AY130" s="6" t="s">
        <v>113</v>
      </c>
      <c r="BE130" s="123">
        <f>IF($U$130="základní",$N$130,0)</f>
        <v>0</v>
      </c>
      <c r="BF130" s="123">
        <f>IF($U$130="snížená",$N$130,0)</f>
        <v>0</v>
      </c>
      <c r="BG130" s="123">
        <f>IF($U$130="zákl. přenesená",$N$130,0)</f>
        <v>0</v>
      </c>
      <c r="BH130" s="123">
        <f>IF($U$130="sníž. přenesená",$N$130,0)</f>
        <v>0</v>
      </c>
      <c r="BI130" s="123">
        <f>IF($U$130="nulová",$N$130,0)</f>
        <v>0</v>
      </c>
      <c r="BJ130" s="6" t="s">
        <v>19</v>
      </c>
      <c r="BK130" s="123">
        <f>ROUND($L$130*$K$130,2)</f>
        <v>0</v>
      </c>
      <c r="BL130" s="6" t="s">
        <v>115</v>
      </c>
      <c r="BM130" s="6" t="s">
        <v>146</v>
      </c>
    </row>
    <row r="131" spans="2:65" s="6" customFormat="1" ht="15.75" customHeight="1" x14ac:dyDescent="0.3">
      <c r="B131" s="20"/>
      <c r="C131" s="224"/>
      <c r="D131" s="225" t="s">
        <v>123</v>
      </c>
      <c r="E131" s="226" t="s">
        <v>223</v>
      </c>
      <c r="F131" s="227" t="s">
        <v>148</v>
      </c>
      <c r="G131" s="228"/>
      <c r="H131" s="228"/>
      <c r="I131" s="228"/>
      <c r="J131" s="229" t="s">
        <v>118</v>
      </c>
      <c r="K131" s="230">
        <v>27</v>
      </c>
      <c r="L131" s="204"/>
      <c r="M131" s="205"/>
      <c r="N131" s="206">
        <f t="shared" si="0"/>
        <v>0</v>
      </c>
      <c r="O131" s="207"/>
      <c r="P131" s="207"/>
      <c r="Q131" s="208"/>
      <c r="R131" s="22"/>
      <c r="T131" s="120"/>
      <c r="U131" s="28" t="s">
        <v>36</v>
      </c>
      <c r="V131" s="121">
        <v>0</v>
      </c>
      <c r="W131" s="121">
        <f>$V$131*$K$131</f>
        <v>0</v>
      </c>
      <c r="X131" s="121">
        <v>5.0000000000000001E-3</v>
      </c>
      <c r="Y131" s="121">
        <f>$X$131*$K$131</f>
        <v>0.13500000000000001</v>
      </c>
      <c r="Z131" s="121">
        <v>0</v>
      </c>
      <c r="AA131" s="122">
        <f>$Z$131*$K$131</f>
        <v>0</v>
      </c>
      <c r="AD131" s="140"/>
      <c r="AE131" s="140"/>
      <c r="AF131" s="140"/>
      <c r="AG131" s="140"/>
      <c r="AH131" s="140"/>
      <c r="AI131" s="140"/>
      <c r="AR131" s="6" t="s">
        <v>117</v>
      </c>
      <c r="AT131" s="6" t="s">
        <v>123</v>
      </c>
      <c r="AU131" s="6" t="s">
        <v>80</v>
      </c>
      <c r="AY131" s="6" t="s">
        <v>113</v>
      </c>
      <c r="BE131" s="123">
        <f>IF($U$131="základní",$N$131,0)</f>
        <v>0</v>
      </c>
      <c r="BF131" s="123">
        <f>IF($U$131="snížená",$N$131,0)</f>
        <v>0</v>
      </c>
      <c r="BG131" s="123">
        <f>IF($U$131="zákl. přenesená",$N$131,0)</f>
        <v>0</v>
      </c>
      <c r="BH131" s="123">
        <f>IF($U$131="sníž. přenesená",$N$131,0)</f>
        <v>0</v>
      </c>
      <c r="BI131" s="123">
        <f>IF($U$131="nulová",$N$131,0)</f>
        <v>0</v>
      </c>
      <c r="BJ131" s="6" t="s">
        <v>19</v>
      </c>
      <c r="BK131" s="123">
        <f>ROUND($L$131*$K$131,2)</f>
        <v>0</v>
      </c>
      <c r="BL131" s="6" t="s">
        <v>115</v>
      </c>
      <c r="BM131" s="6" t="s">
        <v>149</v>
      </c>
    </row>
    <row r="132" spans="2:65" s="138" customFormat="1" ht="15.75" customHeight="1" x14ac:dyDescent="0.3">
      <c r="B132" s="20"/>
      <c r="C132" s="224"/>
      <c r="D132" s="225" t="s">
        <v>123</v>
      </c>
      <c r="E132" s="226" t="s">
        <v>224</v>
      </c>
      <c r="F132" s="227" t="s">
        <v>211</v>
      </c>
      <c r="G132" s="228"/>
      <c r="H132" s="228"/>
      <c r="I132" s="228"/>
      <c r="J132" s="229" t="s">
        <v>118</v>
      </c>
      <c r="K132" s="230">
        <v>6</v>
      </c>
      <c r="L132" s="204"/>
      <c r="M132" s="205"/>
      <c r="N132" s="206">
        <f t="shared" si="0"/>
        <v>0</v>
      </c>
      <c r="O132" s="207"/>
      <c r="P132" s="207"/>
      <c r="Q132" s="208"/>
      <c r="R132" s="22"/>
      <c r="T132" s="120"/>
      <c r="U132" s="28"/>
      <c r="V132" s="121"/>
      <c r="W132" s="121"/>
      <c r="X132" s="121"/>
      <c r="Y132" s="121"/>
      <c r="Z132" s="121"/>
      <c r="AA132" s="122"/>
      <c r="AD132" s="140"/>
      <c r="AE132" s="140"/>
      <c r="AF132" s="140"/>
      <c r="AG132" s="140"/>
      <c r="AH132" s="140"/>
      <c r="AI132" s="140"/>
      <c r="BE132" s="123"/>
      <c r="BF132" s="123"/>
      <c r="BG132" s="123"/>
      <c r="BH132" s="123"/>
      <c r="BI132" s="123"/>
      <c r="BK132" s="123"/>
    </row>
    <row r="133" spans="2:65" s="6" customFormat="1" ht="15.75" customHeight="1" x14ac:dyDescent="0.3">
      <c r="B133" s="20"/>
      <c r="C133" s="224"/>
      <c r="D133" s="225" t="s">
        <v>123</v>
      </c>
      <c r="E133" s="226" t="s">
        <v>225</v>
      </c>
      <c r="F133" s="227" t="s">
        <v>230</v>
      </c>
      <c r="G133" s="228"/>
      <c r="H133" s="228"/>
      <c r="I133" s="228"/>
      <c r="J133" s="229" t="s">
        <v>118</v>
      </c>
      <c r="K133" s="230">
        <v>1</v>
      </c>
      <c r="L133" s="204"/>
      <c r="M133" s="205"/>
      <c r="N133" s="206">
        <f t="shared" si="0"/>
        <v>0</v>
      </c>
      <c r="O133" s="207"/>
      <c r="P133" s="207"/>
      <c r="Q133" s="208"/>
      <c r="R133" s="22"/>
      <c r="T133" s="120"/>
      <c r="U133" s="28" t="s">
        <v>36</v>
      </c>
      <c r="V133" s="121">
        <v>0</v>
      </c>
      <c r="W133" s="121">
        <f>$V$133*$K$133</f>
        <v>0</v>
      </c>
      <c r="X133" s="121">
        <v>5.0000000000000001E-3</v>
      </c>
      <c r="Y133" s="121">
        <f>$X$133*$K$133</f>
        <v>5.0000000000000001E-3</v>
      </c>
      <c r="Z133" s="121">
        <v>0</v>
      </c>
      <c r="AA133" s="122">
        <f>$Z$133*$K$133</f>
        <v>0</v>
      </c>
      <c r="AD133" s="140"/>
      <c r="AE133" s="180"/>
      <c r="AF133" s="181"/>
      <c r="AG133" s="181"/>
      <c r="AH133" s="181"/>
      <c r="AI133" s="140"/>
      <c r="AR133" s="6" t="s">
        <v>117</v>
      </c>
      <c r="AT133" s="6" t="s">
        <v>123</v>
      </c>
      <c r="AU133" s="6" t="s">
        <v>80</v>
      </c>
      <c r="AY133" s="6" t="s">
        <v>113</v>
      </c>
      <c r="BE133" s="123">
        <f>IF($U$133="základní",$N$133,0)</f>
        <v>0</v>
      </c>
      <c r="BF133" s="123">
        <f>IF($U$133="snížená",$N$133,0)</f>
        <v>0</v>
      </c>
      <c r="BG133" s="123">
        <f>IF($U$133="zákl. přenesená",$N$133,0)</f>
        <v>0</v>
      </c>
      <c r="BH133" s="123">
        <f>IF($U$133="sníž. přenesená",$N$133,0)</f>
        <v>0</v>
      </c>
      <c r="BI133" s="123">
        <f>IF($U$133="nulová",$N$133,0)</f>
        <v>0</v>
      </c>
      <c r="BJ133" s="6" t="s">
        <v>19</v>
      </c>
      <c r="BK133" s="123">
        <f>ROUND($L$133*$K$133,2)</f>
        <v>0</v>
      </c>
      <c r="BL133" s="6" t="s">
        <v>115</v>
      </c>
      <c r="BM133" s="6" t="s">
        <v>151</v>
      </c>
    </row>
    <row r="134" spans="2:65" s="138" customFormat="1" ht="15.75" customHeight="1" x14ac:dyDescent="0.3">
      <c r="B134" s="20"/>
      <c r="C134" s="224"/>
      <c r="D134" s="225" t="s">
        <v>123</v>
      </c>
      <c r="E134" s="226" t="s">
        <v>226</v>
      </c>
      <c r="F134" s="227" t="s">
        <v>231</v>
      </c>
      <c r="G134" s="228"/>
      <c r="H134" s="228"/>
      <c r="I134" s="228"/>
      <c r="J134" s="229" t="s">
        <v>118</v>
      </c>
      <c r="K134" s="230">
        <v>1</v>
      </c>
      <c r="L134" s="204"/>
      <c r="M134" s="205"/>
      <c r="N134" s="206">
        <f t="shared" si="0"/>
        <v>0</v>
      </c>
      <c r="O134" s="207"/>
      <c r="P134" s="207"/>
      <c r="Q134" s="208"/>
      <c r="R134" s="22"/>
      <c r="T134" s="120"/>
      <c r="U134" s="28"/>
      <c r="V134" s="121"/>
      <c r="W134" s="121"/>
      <c r="X134" s="121"/>
      <c r="Y134" s="121"/>
      <c r="Z134" s="121"/>
      <c r="AA134" s="122"/>
      <c r="AD134" s="140"/>
      <c r="AE134" s="140"/>
      <c r="AF134" s="140"/>
      <c r="AG134" s="140"/>
      <c r="AH134" s="140"/>
      <c r="AI134" s="140"/>
      <c r="BE134" s="123"/>
      <c r="BF134" s="123"/>
      <c r="BG134" s="123"/>
      <c r="BH134" s="123"/>
      <c r="BI134" s="123"/>
      <c r="BK134" s="123"/>
    </row>
    <row r="135" spans="2:65" s="138" customFormat="1" ht="15.75" customHeight="1" x14ac:dyDescent="0.3">
      <c r="B135" s="20"/>
      <c r="C135" s="224"/>
      <c r="D135" s="225" t="s">
        <v>123</v>
      </c>
      <c r="E135" s="226" t="s">
        <v>227</v>
      </c>
      <c r="F135" s="227" t="s">
        <v>212</v>
      </c>
      <c r="G135" s="228"/>
      <c r="H135" s="228"/>
      <c r="I135" s="228"/>
      <c r="J135" s="229" t="s">
        <v>118</v>
      </c>
      <c r="K135" s="230">
        <v>1</v>
      </c>
      <c r="L135" s="204"/>
      <c r="M135" s="205"/>
      <c r="N135" s="206">
        <f t="shared" si="0"/>
        <v>0</v>
      </c>
      <c r="O135" s="207"/>
      <c r="P135" s="207"/>
      <c r="Q135" s="208"/>
      <c r="R135" s="22"/>
      <c r="T135" s="120"/>
      <c r="U135" s="28"/>
      <c r="V135" s="121"/>
      <c r="W135" s="121"/>
      <c r="X135" s="121"/>
      <c r="Y135" s="121"/>
      <c r="Z135" s="121"/>
      <c r="AA135" s="122"/>
      <c r="AD135" s="140"/>
      <c r="AE135" s="140"/>
      <c r="AF135" s="140"/>
      <c r="AG135" s="140"/>
      <c r="AH135" s="140"/>
      <c r="AI135" s="140"/>
      <c r="BE135" s="123"/>
      <c r="BF135" s="123"/>
      <c r="BG135" s="123"/>
      <c r="BH135" s="123"/>
      <c r="BI135" s="123"/>
      <c r="BK135" s="123"/>
    </row>
    <row r="136" spans="2:65" s="138" customFormat="1" ht="15.75" customHeight="1" x14ac:dyDescent="0.3">
      <c r="B136" s="20"/>
      <c r="C136" s="224"/>
      <c r="D136" s="225" t="s">
        <v>123</v>
      </c>
      <c r="E136" s="226" t="s">
        <v>228</v>
      </c>
      <c r="F136" s="227" t="s">
        <v>213</v>
      </c>
      <c r="G136" s="228"/>
      <c r="H136" s="228"/>
      <c r="I136" s="228"/>
      <c r="J136" s="229" t="s">
        <v>118</v>
      </c>
      <c r="K136" s="230">
        <v>3</v>
      </c>
      <c r="L136" s="204"/>
      <c r="M136" s="205"/>
      <c r="N136" s="206">
        <f t="shared" si="0"/>
        <v>0</v>
      </c>
      <c r="O136" s="207"/>
      <c r="P136" s="207"/>
      <c r="Q136" s="208"/>
      <c r="R136" s="22"/>
      <c r="T136" s="120"/>
      <c r="U136" s="28"/>
      <c r="V136" s="121"/>
      <c r="W136" s="121"/>
      <c r="X136" s="121"/>
      <c r="Y136" s="121"/>
      <c r="Z136" s="121"/>
      <c r="AA136" s="122"/>
      <c r="BE136" s="123"/>
      <c r="BF136" s="123"/>
      <c r="BG136" s="123"/>
      <c r="BH136" s="123"/>
      <c r="BI136" s="123"/>
      <c r="BK136" s="123"/>
    </row>
    <row r="137" spans="2:65" s="138" customFormat="1" ht="15.75" customHeight="1" x14ac:dyDescent="0.3">
      <c r="B137" s="20"/>
      <c r="C137" s="224"/>
      <c r="D137" s="225" t="s">
        <v>123</v>
      </c>
      <c r="E137" s="226" t="s">
        <v>229</v>
      </c>
      <c r="F137" s="227" t="s">
        <v>215</v>
      </c>
      <c r="G137" s="228"/>
      <c r="H137" s="228"/>
      <c r="I137" s="228"/>
      <c r="J137" s="229" t="s">
        <v>118</v>
      </c>
      <c r="K137" s="230">
        <v>1</v>
      </c>
      <c r="L137" s="204"/>
      <c r="M137" s="205"/>
      <c r="N137" s="206">
        <f t="shared" si="0"/>
        <v>0</v>
      </c>
      <c r="O137" s="207"/>
      <c r="P137" s="207"/>
      <c r="Q137" s="208"/>
      <c r="R137" s="22"/>
      <c r="T137" s="120"/>
      <c r="U137" s="28"/>
      <c r="V137" s="121"/>
      <c r="W137" s="121"/>
      <c r="X137" s="121"/>
      <c r="Y137" s="121"/>
      <c r="Z137" s="121"/>
      <c r="AA137" s="122"/>
      <c r="BE137" s="123"/>
      <c r="BF137" s="123"/>
      <c r="BG137" s="123"/>
      <c r="BH137" s="123"/>
      <c r="BI137" s="123"/>
      <c r="BK137" s="123"/>
    </row>
    <row r="138" spans="2:65" s="6" customFormat="1" ht="15.75" customHeight="1" x14ac:dyDescent="0.3">
      <c r="B138" s="20"/>
      <c r="C138" s="224"/>
      <c r="D138" s="225" t="s">
        <v>123</v>
      </c>
      <c r="E138" s="226" t="s">
        <v>152</v>
      </c>
      <c r="F138" s="227" t="s">
        <v>214</v>
      </c>
      <c r="G138" s="228"/>
      <c r="H138" s="228"/>
      <c r="I138" s="228"/>
      <c r="J138" s="229" t="s">
        <v>153</v>
      </c>
      <c r="K138" s="230">
        <v>193</v>
      </c>
      <c r="L138" s="204"/>
      <c r="M138" s="205"/>
      <c r="N138" s="206">
        <f t="shared" si="0"/>
        <v>0</v>
      </c>
      <c r="O138" s="207"/>
      <c r="P138" s="207"/>
      <c r="Q138" s="208"/>
      <c r="R138" s="22"/>
      <c r="T138" s="120"/>
      <c r="U138" s="28" t="s">
        <v>36</v>
      </c>
      <c r="V138" s="121">
        <v>0</v>
      </c>
      <c r="W138" s="121">
        <f>$V$138*$K$138</f>
        <v>0</v>
      </c>
      <c r="X138" s="121">
        <v>4.0000000000000003E-5</v>
      </c>
      <c r="Y138" s="121">
        <f>$X$138*$K$138</f>
        <v>7.7200000000000003E-3</v>
      </c>
      <c r="Z138" s="121">
        <v>0</v>
      </c>
      <c r="AA138" s="122">
        <f>$Z$138*$K$138</f>
        <v>0</v>
      </c>
      <c r="AR138" s="6" t="s">
        <v>154</v>
      </c>
      <c r="AT138" s="6" t="s">
        <v>123</v>
      </c>
      <c r="AU138" s="6" t="s">
        <v>80</v>
      </c>
      <c r="AY138" s="6" t="s">
        <v>113</v>
      </c>
      <c r="BE138" s="123">
        <f>IF($U$138="základní",$N$138,0)</f>
        <v>0</v>
      </c>
      <c r="BF138" s="123">
        <f>IF($U$138="snížená",$N$138,0)</f>
        <v>0</v>
      </c>
      <c r="BG138" s="123">
        <f>IF($U$138="zákl. přenesená",$N$138,0)</f>
        <v>0</v>
      </c>
      <c r="BH138" s="123">
        <f>IF($U$138="sníž. přenesená",$N$138,0)</f>
        <v>0</v>
      </c>
      <c r="BI138" s="123">
        <f>IF($U$138="nulová",$N$138,0)</f>
        <v>0</v>
      </c>
      <c r="BJ138" s="6" t="s">
        <v>19</v>
      </c>
      <c r="BK138" s="123">
        <f>ROUND($L$138*$K$138,2)</f>
        <v>0</v>
      </c>
      <c r="BL138" s="6" t="s">
        <v>154</v>
      </c>
      <c r="BM138" s="6" t="s">
        <v>155</v>
      </c>
    </row>
    <row r="139" spans="2:65" s="6" customFormat="1" ht="15.75" customHeight="1" x14ac:dyDescent="0.3">
      <c r="B139" s="20"/>
      <c r="C139" s="224"/>
      <c r="D139" s="225" t="s">
        <v>123</v>
      </c>
      <c r="E139" s="226" t="s">
        <v>138</v>
      </c>
      <c r="F139" s="227" t="s">
        <v>202</v>
      </c>
      <c r="G139" s="228"/>
      <c r="H139" s="228"/>
      <c r="I139" s="228"/>
      <c r="J139" s="229" t="s">
        <v>139</v>
      </c>
      <c r="K139" s="230">
        <v>100</v>
      </c>
      <c r="L139" s="204"/>
      <c r="M139" s="205"/>
      <c r="N139" s="206">
        <f t="shared" si="0"/>
        <v>0</v>
      </c>
      <c r="O139" s="207"/>
      <c r="P139" s="207"/>
      <c r="Q139" s="208"/>
      <c r="R139" s="22"/>
      <c r="T139" s="120"/>
      <c r="U139" s="28" t="s">
        <v>36</v>
      </c>
      <c r="V139" s="121">
        <v>0</v>
      </c>
      <c r="W139" s="121">
        <f>$V$139*$K$139</f>
        <v>0</v>
      </c>
      <c r="X139" s="121">
        <v>8.0000000000000007E-5</v>
      </c>
      <c r="Y139" s="121">
        <f>$X$139*$K$139</f>
        <v>8.0000000000000002E-3</v>
      </c>
      <c r="Z139" s="121">
        <v>0</v>
      </c>
      <c r="AA139" s="122">
        <f>$Z$139*$K$139</f>
        <v>0</v>
      </c>
      <c r="AR139" s="6" t="s">
        <v>117</v>
      </c>
      <c r="AT139" s="6" t="s">
        <v>123</v>
      </c>
      <c r="AU139" s="6" t="s">
        <v>80</v>
      </c>
      <c r="AY139" s="6" t="s">
        <v>113</v>
      </c>
      <c r="BE139" s="123">
        <f>IF($U$139="základní",$N$139,0)</f>
        <v>0</v>
      </c>
      <c r="BF139" s="123">
        <f>IF($U$139="snížená",$N$139,0)</f>
        <v>0</v>
      </c>
      <c r="BG139" s="123">
        <f>IF($U$139="zákl. přenesená",$N$139,0)</f>
        <v>0</v>
      </c>
      <c r="BH139" s="123">
        <f>IF($U$139="sníž. přenesená",$N$139,0)</f>
        <v>0</v>
      </c>
      <c r="BI139" s="123">
        <f>IF($U$139="nulová",$N$139,0)</f>
        <v>0</v>
      </c>
      <c r="BJ139" s="6" t="s">
        <v>19</v>
      </c>
      <c r="BK139" s="123">
        <f>ROUND($L$139*$K$139,2)</f>
        <v>0</v>
      </c>
      <c r="BL139" s="6" t="s">
        <v>115</v>
      </c>
      <c r="BM139" s="6" t="s">
        <v>140</v>
      </c>
    </row>
    <row r="140" spans="2:65" s="6" customFormat="1" ht="15.75" customHeight="1" x14ac:dyDescent="0.3">
      <c r="B140" s="20"/>
      <c r="C140" s="224"/>
      <c r="D140" s="225" t="s">
        <v>123</v>
      </c>
      <c r="E140" s="226" t="s">
        <v>156</v>
      </c>
      <c r="F140" s="227" t="s">
        <v>203</v>
      </c>
      <c r="G140" s="228"/>
      <c r="H140" s="228"/>
      <c r="I140" s="228"/>
      <c r="J140" s="229" t="s">
        <v>153</v>
      </c>
      <c r="K140" s="230">
        <v>193</v>
      </c>
      <c r="L140" s="204"/>
      <c r="M140" s="205"/>
      <c r="N140" s="206">
        <f t="shared" si="0"/>
        <v>0</v>
      </c>
      <c r="O140" s="207"/>
      <c r="P140" s="207"/>
      <c r="Q140" s="208"/>
      <c r="R140" s="22"/>
      <c r="T140" s="120"/>
      <c r="U140" s="28"/>
      <c r="V140" s="121"/>
      <c r="W140" s="121"/>
      <c r="X140" s="121"/>
      <c r="Y140" s="121"/>
      <c r="Z140" s="121"/>
      <c r="AA140" s="122"/>
      <c r="BE140" s="123"/>
      <c r="BF140" s="123"/>
      <c r="BG140" s="123"/>
      <c r="BH140" s="123"/>
      <c r="BI140" s="123"/>
      <c r="BK140" s="123"/>
    </row>
    <row r="141" spans="2:65" s="6" customFormat="1" ht="15.75" customHeight="1" x14ac:dyDescent="0.3">
      <c r="B141" s="20"/>
      <c r="C141" s="224"/>
      <c r="D141" s="225" t="s">
        <v>123</v>
      </c>
      <c r="E141" s="226" t="s">
        <v>204</v>
      </c>
      <c r="F141" s="227" t="s">
        <v>197</v>
      </c>
      <c r="G141" s="228"/>
      <c r="H141" s="228"/>
      <c r="I141" s="228"/>
      <c r="J141" s="229" t="s">
        <v>153</v>
      </c>
      <c r="K141" s="230">
        <v>514</v>
      </c>
      <c r="L141" s="204"/>
      <c r="M141" s="205"/>
      <c r="N141" s="206">
        <f t="shared" si="0"/>
        <v>0</v>
      </c>
      <c r="O141" s="207"/>
      <c r="P141" s="207"/>
      <c r="Q141" s="208"/>
      <c r="R141" s="22"/>
      <c r="T141" s="120"/>
      <c r="U141" s="28" t="s">
        <v>36</v>
      </c>
      <c r="V141" s="121">
        <v>0</v>
      </c>
      <c r="W141" s="121">
        <f>$V$141*$K$141</f>
        <v>0</v>
      </c>
      <c r="X141" s="121">
        <v>4.0000000000000003E-5</v>
      </c>
      <c r="Y141" s="121">
        <f>$X$141*$K$141</f>
        <v>2.0560000000000002E-2</v>
      </c>
      <c r="Z141" s="121">
        <v>0</v>
      </c>
      <c r="AA141" s="122">
        <f>$Z$141*$K$141</f>
        <v>0</v>
      </c>
      <c r="AR141" s="6" t="s">
        <v>154</v>
      </c>
      <c r="AT141" s="6" t="s">
        <v>123</v>
      </c>
      <c r="AU141" s="6" t="s">
        <v>80</v>
      </c>
      <c r="AY141" s="6" t="s">
        <v>113</v>
      </c>
      <c r="BE141" s="123">
        <f>IF($U$141="základní",$N$141,0)</f>
        <v>0</v>
      </c>
      <c r="BF141" s="123">
        <f>IF($U$141="snížená",$N$141,0)</f>
        <v>0</v>
      </c>
      <c r="BG141" s="123">
        <f>IF($U$141="zákl. přenesená",$N$141,0)</f>
        <v>0</v>
      </c>
      <c r="BH141" s="123">
        <f>IF($U$141="sníž. přenesená",$N$141,0)</f>
        <v>0</v>
      </c>
      <c r="BI141" s="123">
        <f>IF($U$141="nulová",$N$141,0)</f>
        <v>0</v>
      </c>
      <c r="BJ141" s="6" t="s">
        <v>19</v>
      </c>
      <c r="BK141" s="123">
        <f>ROUND($L$141*$K$141,2)</f>
        <v>0</v>
      </c>
      <c r="BL141" s="6" t="s">
        <v>154</v>
      </c>
      <c r="BM141" s="6" t="s">
        <v>157</v>
      </c>
    </row>
    <row r="142" spans="2:65" s="6" customFormat="1" ht="15.75" customHeight="1" x14ac:dyDescent="0.3">
      <c r="B142" s="20"/>
      <c r="C142" s="224"/>
      <c r="D142" s="225" t="s">
        <v>123</v>
      </c>
      <c r="E142" s="226" t="s">
        <v>158</v>
      </c>
      <c r="F142" s="227" t="s">
        <v>159</v>
      </c>
      <c r="G142" s="228"/>
      <c r="H142" s="228"/>
      <c r="I142" s="228"/>
      <c r="J142" s="229" t="s">
        <v>160</v>
      </c>
      <c r="K142" s="230">
        <v>1</v>
      </c>
      <c r="L142" s="204"/>
      <c r="M142" s="205"/>
      <c r="N142" s="206">
        <f t="shared" si="0"/>
        <v>0</v>
      </c>
      <c r="O142" s="207"/>
      <c r="P142" s="207"/>
      <c r="Q142" s="208"/>
      <c r="R142" s="22"/>
      <c r="T142" s="120"/>
      <c r="U142" s="28" t="s">
        <v>36</v>
      </c>
      <c r="V142" s="121">
        <v>0</v>
      </c>
      <c r="W142" s="121">
        <f>$V$142*$K$142</f>
        <v>0</v>
      </c>
      <c r="X142" s="121">
        <v>3.0000000000000001E-5</v>
      </c>
      <c r="Y142" s="121">
        <f>$X$142*$K$142</f>
        <v>3.0000000000000001E-5</v>
      </c>
      <c r="Z142" s="121">
        <v>0</v>
      </c>
      <c r="AA142" s="122">
        <f>$Z$142*$K$142</f>
        <v>0</v>
      </c>
      <c r="AR142" s="6" t="s">
        <v>154</v>
      </c>
      <c r="AT142" s="6" t="s">
        <v>123</v>
      </c>
      <c r="AU142" s="6" t="s">
        <v>80</v>
      </c>
      <c r="AY142" s="6" t="s">
        <v>113</v>
      </c>
      <c r="BE142" s="123">
        <f>IF($U$142="základní",$N$142,0)</f>
        <v>0</v>
      </c>
      <c r="BF142" s="123">
        <f>IF($U$142="snížená",$N$142,0)</f>
        <v>0</v>
      </c>
      <c r="BG142" s="123">
        <f>IF($U$142="zákl. přenesená",$N$142,0)</f>
        <v>0</v>
      </c>
      <c r="BH142" s="123">
        <f>IF($U$142="sníž. přenesená",$N$142,0)</f>
        <v>0</v>
      </c>
      <c r="BI142" s="123">
        <f>IF($U$142="nulová",$N$142,0)</f>
        <v>0</v>
      </c>
      <c r="BJ142" s="6" t="s">
        <v>19</v>
      </c>
      <c r="BK142" s="123">
        <f>ROUND($L$142*$K$142,2)</f>
        <v>0</v>
      </c>
      <c r="BL142" s="6" t="s">
        <v>154</v>
      </c>
      <c r="BM142" s="6" t="s">
        <v>161</v>
      </c>
    </row>
    <row r="143" spans="2:65" s="138" customFormat="1" ht="15.75" customHeight="1" x14ac:dyDescent="0.3">
      <c r="B143" s="20"/>
      <c r="C143" s="224"/>
      <c r="D143" s="225" t="s">
        <v>123</v>
      </c>
      <c r="E143" s="226" t="s">
        <v>234</v>
      </c>
      <c r="F143" s="227" t="s">
        <v>216</v>
      </c>
      <c r="G143" s="228"/>
      <c r="H143" s="228"/>
      <c r="I143" s="228"/>
      <c r="J143" s="229" t="s">
        <v>153</v>
      </c>
      <c r="K143" s="230">
        <v>1</v>
      </c>
      <c r="L143" s="204"/>
      <c r="M143" s="205"/>
      <c r="N143" s="206">
        <f t="shared" si="0"/>
        <v>0</v>
      </c>
      <c r="O143" s="207"/>
      <c r="P143" s="207"/>
      <c r="Q143" s="208"/>
      <c r="R143" s="22"/>
      <c r="T143" s="120"/>
      <c r="U143" s="28"/>
      <c r="V143" s="121"/>
      <c r="W143" s="121"/>
      <c r="X143" s="121"/>
      <c r="Y143" s="121"/>
      <c r="Z143" s="121"/>
      <c r="AA143" s="122"/>
      <c r="BE143" s="123"/>
      <c r="BF143" s="123"/>
      <c r="BG143" s="123"/>
      <c r="BH143" s="123"/>
      <c r="BI143" s="123"/>
      <c r="BK143" s="123"/>
    </row>
    <row r="144" spans="2:65" s="138" customFormat="1" ht="15.75" customHeight="1" x14ac:dyDescent="0.3">
      <c r="B144" s="20"/>
      <c r="C144" s="224"/>
      <c r="D144" s="225" t="s">
        <v>123</v>
      </c>
      <c r="E144" s="226" t="s">
        <v>235</v>
      </c>
      <c r="F144" s="227" t="s">
        <v>217</v>
      </c>
      <c r="G144" s="228"/>
      <c r="H144" s="228"/>
      <c r="I144" s="228"/>
      <c r="J144" s="229" t="s">
        <v>153</v>
      </c>
      <c r="K144" s="230">
        <v>20</v>
      </c>
      <c r="L144" s="204"/>
      <c r="M144" s="205"/>
      <c r="N144" s="206">
        <f t="shared" si="0"/>
        <v>0</v>
      </c>
      <c r="O144" s="207"/>
      <c r="P144" s="207"/>
      <c r="Q144" s="208"/>
      <c r="R144" s="22"/>
      <c r="T144" s="120"/>
      <c r="U144" s="28"/>
      <c r="V144" s="121"/>
      <c r="W144" s="121"/>
      <c r="X144" s="121"/>
      <c r="Y144" s="121"/>
      <c r="Z144" s="121"/>
      <c r="AA144" s="122"/>
      <c r="BE144" s="123"/>
      <c r="BF144" s="123"/>
      <c r="BG144" s="123"/>
      <c r="BH144" s="123"/>
      <c r="BI144" s="123"/>
      <c r="BK144" s="123"/>
    </row>
    <row r="145" spans="2:65" s="138" customFormat="1" ht="15.75" customHeight="1" x14ac:dyDescent="0.3">
      <c r="B145" s="20"/>
      <c r="C145" s="224"/>
      <c r="D145" s="225" t="s">
        <v>123</v>
      </c>
      <c r="E145" s="226" t="s">
        <v>236</v>
      </c>
      <c r="F145" s="227" t="s">
        <v>218</v>
      </c>
      <c r="G145" s="228"/>
      <c r="H145" s="228"/>
      <c r="I145" s="228"/>
      <c r="J145" s="229" t="s">
        <v>153</v>
      </c>
      <c r="K145" s="230">
        <v>9</v>
      </c>
      <c r="L145" s="204"/>
      <c r="M145" s="205"/>
      <c r="N145" s="206">
        <f t="shared" si="0"/>
        <v>0</v>
      </c>
      <c r="O145" s="207"/>
      <c r="P145" s="207"/>
      <c r="Q145" s="208"/>
      <c r="R145" s="22"/>
      <c r="T145" s="120"/>
      <c r="U145" s="28"/>
      <c r="V145" s="121"/>
      <c r="W145" s="121"/>
      <c r="X145" s="121"/>
      <c r="Y145" s="121"/>
      <c r="Z145" s="121"/>
      <c r="AA145" s="122"/>
      <c r="BE145" s="123"/>
      <c r="BF145" s="123"/>
      <c r="BG145" s="123"/>
      <c r="BH145" s="123"/>
      <c r="BI145" s="123"/>
      <c r="BK145" s="123"/>
    </row>
    <row r="146" spans="2:65" s="138" customFormat="1" ht="15.75" customHeight="1" x14ac:dyDescent="0.3">
      <c r="B146" s="20"/>
      <c r="C146" s="224"/>
      <c r="D146" s="225" t="s">
        <v>123</v>
      </c>
      <c r="E146" s="226" t="s">
        <v>237</v>
      </c>
      <c r="F146" s="227" t="s">
        <v>221</v>
      </c>
      <c r="G146" s="228"/>
      <c r="H146" s="228"/>
      <c r="I146" s="228"/>
      <c r="J146" s="229" t="s">
        <v>219</v>
      </c>
      <c r="K146" s="230">
        <v>1</v>
      </c>
      <c r="L146" s="204"/>
      <c r="M146" s="205"/>
      <c r="N146" s="206">
        <f t="shared" si="0"/>
        <v>0</v>
      </c>
      <c r="O146" s="207"/>
      <c r="P146" s="207"/>
      <c r="Q146" s="208"/>
      <c r="R146" s="22"/>
      <c r="T146" s="120"/>
      <c r="U146" s="28"/>
      <c r="V146" s="121"/>
      <c r="W146" s="121"/>
      <c r="X146" s="121"/>
      <c r="Y146" s="121"/>
      <c r="Z146" s="121"/>
      <c r="AA146" s="122"/>
      <c r="BE146" s="123"/>
      <c r="BF146" s="123"/>
      <c r="BG146" s="123"/>
      <c r="BH146" s="123"/>
      <c r="BI146" s="123"/>
      <c r="BK146" s="123"/>
    </row>
    <row r="147" spans="2:65" s="6" customFormat="1" ht="27" customHeight="1" x14ac:dyDescent="0.3">
      <c r="B147" s="20"/>
      <c r="C147" s="215"/>
      <c r="D147" s="215" t="s">
        <v>114</v>
      </c>
      <c r="E147" s="216" t="s">
        <v>135</v>
      </c>
      <c r="F147" s="217" t="s">
        <v>136</v>
      </c>
      <c r="G147" s="218"/>
      <c r="H147" s="218"/>
      <c r="I147" s="218"/>
      <c r="J147" s="231" t="s">
        <v>153</v>
      </c>
      <c r="K147" s="220">
        <v>193</v>
      </c>
      <c r="L147" s="182"/>
      <c r="M147" s="183"/>
      <c r="N147" s="184">
        <f t="shared" si="0"/>
        <v>0</v>
      </c>
      <c r="O147" s="185"/>
      <c r="P147" s="185"/>
      <c r="Q147" s="185"/>
      <c r="R147" s="22"/>
      <c r="T147" s="120"/>
      <c r="U147" s="28" t="s">
        <v>36</v>
      </c>
      <c r="V147" s="121">
        <v>0.16600000000000001</v>
      </c>
      <c r="W147" s="121">
        <f>$V$147*$K$147</f>
        <v>32.038000000000004</v>
      </c>
      <c r="X147" s="121">
        <v>1.0000000000000001E-5</v>
      </c>
      <c r="Y147" s="121">
        <f>$X$147*$K$147</f>
        <v>1.9300000000000001E-3</v>
      </c>
      <c r="Z147" s="121">
        <v>0</v>
      </c>
      <c r="AA147" s="122">
        <f>$Z$147*$K$147</f>
        <v>0</v>
      </c>
      <c r="AR147" s="6" t="s">
        <v>115</v>
      </c>
      <c r="AT147" s="6" t="s">
        <v>114</v>
      </c>
      <c r="AU147" s="6" t="s">
        <v>80</v>
      </c>
      <c r="AY147" s="6" t="s">
        <v>113</v>
      </c>
      <c r="BE147" s="123">
        <f>IF($U$147="základní",$N$147,0)</f>
        <v>0</v>
      </c>
      <c r="BF147" s="123">
        <f>IF($U$147="snížená",$N$147,0)</f>
        <v>0</v>
      </c>
      <c r="BG147" s="123">
        <f>IF($U$147="zákl. přenesená",$N$147,0)</f>
        <v>0</v>
      </c>
      <c r="BH147" s="123">
        <f>IF($U$147="sníž. přenesená",$N$147,0)</f>
        <v>0</v>
      </c>
      <c r="BI147" s="123">
        <f>IF($U$147="nulová",$N$147,0)</f>
        <v>0</v>
      </c>
      <c r="BJ147" s="6" t="s">
        <v>19</v>
      </c>
      <c r="BK147" s="123">
        <f>ROUND($L$147*$K$147,2)</f>
        <v>0</v>
      </c>
      <c r="BL147" s="6" t="s">
        <v>115</v>
      </c>
      <c r="BM147" s="6" t="s">
        <v>137</v>
      </c>
    </row>
    <row r="148" spans="2:65" s="6" customFormat="1" ht="27" customHeight="1" x14ac:dyDescent="0.3">
      <c r="B148" s="20"/>
      <c r="C148" s="215"/>
      <c r="D148" s="215" t="s">
        <v>114</v>
      </c>
      <c r="E148" s="216" t="s">
        <v>120</v>
      </c>
      <c r="F148" s="217" t="s">
        <v>121</v>
      </c>
      <c r="G148" s="218"/>
      <c r="H148" s="218"/>
      <c r="I148" s="218"/>
      <c r="J148" s="231" t="s">
        <v>153</v>
      </c>
      <c r="K148" s="220">
        <v>511</v>
      </c>
      <c r="L148" s="182"/>
      <c r="M148" s="183"/>
      <c r="N148" s="184">
        <f t="shared" si="0"/>
        <v>0</v>
      </c>
      <c r="O148" s="185"/>
      <c r="P148" s="185"/>
      <c r="Q148" s="185"/>
      <c r="R148" s="22"/>
      <c r="T148" s="120"/>
      <c r="U148" s="28" t="s">
        <v>36</v>
      </c>
      <c r="V148" s="121">
        <v>0.2</v>
      </c>
      <c r="W148" s="121">
        <f>$V$148*$K$148</f>
        <v>102.2</v>
      </c>
      <c r="X148" s="121">
        <v>6.9999999999999999E-4</v>
      </c>
      <c r="Y148" s="121">
        <f>$X$148*$K$148</f>
        <v>0.35770000000000002</v>
      </c>
      <c r="Z148" s="121">
        <v>0</v>
      </c>
      <c r="AA148" s="122">
        <f>$Z$148*$K$148</f>
        <v>0</v>
      </c>
      <c r="AR148" s="6" t="s">
        <v>115</v>
      </c>
      <c r="AT148" s="6" t="s">
        <v>114</v>
      </c>
      <c r="AU148" s="6" t="s">
        <v>80</v>
      </c>
      <c r="AY148" s="6" t="s">
        <v>113</v>
      </c>
      <c r="BE148" s="123">
        <f>IF($U$148="základní",$N$148,0)</f>
        <v>0</v>
      </c>
      <c r="BF148" s="123">
        <f>IF($U$148="snížená",$N$148,0)</f>
        <v>0</v>
      </c>
      <c r="BG148" s="123">
        <f>IF($U$148="zákl. přenesená",$N$148,0)</f>
        <v>0</v>
      </c>
      <c r="BH148" s="123">
        <f>IF($U$148="sníž. přenesená",$N$148,0)</f>
        <v>0</v>
      </c>
      <c r="BI148" s="123">
        <f>IF($U$148="nulová",$N$148,0)</f>
        <v>0</v>
      </c>
      <c r="BJ148" s="6" t="s">
        <v>19</v>
      </c>
      <c r="BK148" s="123">
        <f>ROUND($L$148*$K$148,2)</f>
        <v>0</v>
      </c>
      <c r="BL148" s="6" t="s">
        <v>115</v>
      </c>
      <c r="BM148" s="6" t="s">
        <v>122</v>
      </c>
    </row>
    <row r="149" spans="2:65" s="6" customFormat="1" ht="27" customHeight="1" x14ac:dyDescent="0.3">
      <c r="B149" s="20"/>
      <c r="C149" s="215"/>
      <c r="D149" s="215" t="s">
        <v>114</v>
      </c>
      <c r="E149" s="216" t="s">
        <v>163</v>
      </c>
      <c r="F149" s="217" t="s">
        <v>164</v>
      </c>
      <c r="G149" s="218"/>
      <c r="H149" s="218"/>
      <c r="I149" s="218"/>
      <c r="J149" s="231" t="s">
        <v>153</v>
      </c>
      <c r="K149" s="220">
        <v>72</v>
      </c>
      <c r="L149" s="182"/>
      <c r="M149" s="183"/>
      <c r="N149" s="184">
        <f t="shared" si="0"/>
        <v>0</v>
      </c>
      <c r="O149" s="185"/>
      <c r="P149" s="185"/>
      <c r="Q149" s="185"/>
      <c r="R149" s="22"/>
      <c r="T149" s="120"/>
      <c r="U149" s="28" t="s">
        <v>36</v>
      </c>
      <c r="V149" s="121">
        <v>0.41599999999999998</v>
      </c>
      <c r="W149" s="121">
        <f>$V$149*$K$149</f>
        <v>29.951999999999998</v>
      </c>
      <c r="X149" s="121">
        <v>0.10940999999999999</v>
      </c>
      <c r="Y149" s="121">
        <f>$X$149*$K$149</f>
        <v>7.8775199999999996</v>
      </c>
      <c r="Z149" s="121">
        <v>0</v>
      </c>
      <c r="AA149" s="122">
        <f>$Z$149*$K$149</f>
        <v>0</v>
      </c>
      <c r="AR149" s="6" t="s">
        <v>115</v>
      </c>
      <c r="AT149" s="6" t="s">
        <v>114</v>
      </c>
      <c r="AU149" s="6" t="s">
        <v>80</v>
      </c>
      <c r="AY149" s="6" t="s">
        <v>113</v>
      </c>
      <c r="BE149" s="123">
        <f>IF($U$149="základní",$N$149,0)</f>
        <v>0</v>
      </c>
      <c r="BF149" s="123">
        <f>IF($U$149="snížená",$N$149,0)</f>
        <v>0</v>
      </c>
      <c r="BG149" s="123">
        <f>IF($U$149="zákl. přenesená",$N$149,0)</f>
        <v>0</v>
      </c>
      <c r="BH149" s="123">
        <f>IF($U$149="sníž. přenesená",$N$149,0)</f>
        <v>0</v>
      </c>
      <c r="BI149" s="123">
        <f>IF($U$149="nulová",$N$149,0)</f>
        <v>0</v>
      </c>
      <c r="BJ149" s="6" t="s">
        <v>19</v>
      </c>
      <c r="BK149" s="123">
        <f>ROUND($L$149*$K$149,2)</f>
        <v>0</v>
      </c>
      <c r="BL149" s="6" t="s">
        <v>115</v>
      </c>
      <c r="BM149" s="6" t="s">
        <v>165</v>
      </c>
    </row>
    <row r="150" spans="2:65" s="138" customFormat="1" ht="15.75" customHeight="1" x14ac:dyDescent="0.3">
      <c r="B150" s="20"/>
      <c r="C150" s="215"/>
      <c r="D150" s="215" t="s">
        <v>114</v>
      </c>
      <c r="E150" s="216" t="s">
        <v>249</v>
      </c>
      <c r="F150" s="217" t="s">
        <v>238</v>
      </c>
      <c r="G150" s="218"/>
      <c r="H150" s="218"/>
      <c r="I150" s="218"/>
      <c r="J150" s="231" t="s">
        <v>267</v>
      </c>
      <c r="K150" s="220">
        <v>47</v>
      </c>
      <c r="L150" s="182"/>
      <c r="M150" s="183"/>
      <c r="N150" s="184">
        <f t="shared" si="0"/>
        <v>0</v>
      </c>
      <c r="O150" s="185"/>
      <c r="P150" s="185"/>
      <c r="Q150" s="185"/>
      <c r="R150" s="22"/>
      <c r="T150" s="120"/>
      <c r="U150" s="28"/>
      <c r="V150" s="121"/>
      <c r="W150" s="121"/>
      <c r="X150" s="121"/>
      <c r="Y150" s="121"/>
      <c r="Z150" s="121"/>
      <c r="AA150" s="122"/>
      <c r="BE150" s="123"/>
      <c r="BF150" s="123"/>
      <c r="BG150" s="123"/>
      <c r="BH150" s="123"/>
      <c r="BI150" s="123"/>
      <c r="BK150" s="123"/>
    </row>
    <row r="151" spans="2:65" s="138" customFormat="1" ht="15.75" customHeight="1" x14ac:dyDescent="0.3">
      <c r="B151" s="20"/>
      <c r="C151" s="215"/>
      <c r="D151" s="215" t="s">
        <v>114</v>
      </c>
      <c r="E151" s="216" t="s">
        <v>250</v>
      </c>
      <c r="F151" s="232" t="s">
        <v>268</v>
      </c>
      <c r="G151" s="218"/>
      <c r="H151" s="218"/>
      <c r="I151" s="218"/>
      <c r="J151" s="231" t="s">
        <v>153</v>
      </c>
      <c r="K151" s="220">
        <v>40</v>
      </c>
      <c r="L151" s="182"/>
      <c r="M151" s="183"/>
      <c r="N151" s="184">
        <f t="shared" si="0"/>
        <v>0</v>
      </c>
      <c r="O151" s="185"/>
      <c r="P151" s="185"/>
      <c r="Q151" s="185"/>
      <c r="R151" s="22"/>
      <c r="T151" s="120"/>
      <c r="U151" s="28"/>
      <c r="V151" s="121"/>
      <c r="W151" s="121"/>
      <c r="X151" s="121"/>
      <c r="Y151" s="121"/>
      <c r="Z151" s="121"/>
      <c r="AA151" s="122"/>
      <c r="BE151" s="123"/>
      <c r="BF151" s="123"/>
      <c r="BG151" s="123"/>
      <c r="BH151" s="123"/>
      <c r="BI151" s="123"/>
      <c r="BK151" s="123"/>
    </row>
    <row r="152" spans="2:65" s="138" customFormat="1" ht="15.75" customHeight="1" x14ac:dyDescent="0.3">
      <c r="B152" s="20"/>
      <c r="C152" s="215"/>
      <c r="D152" s="215" t="s">
        <v>114</v>
      </c>
      <c r="E152" s="216" t="s">
        <v>251</v>
      </c>
      <c r="F152" s="232" t="s">
        <v>269</v>
      </c>
      <c r="G152" s="218"/>
      <c r="H152" s="218"/>
      <c r="I152" s="218"/>
      <c r="J152" s="231" t="s">
        <v>153</v>
      </c>
      <c r="K152" s="220">
        <v>32</v>
      </c>
      <c r="L152" s="182"/>
      <c r="M152" s="183"/>
      <c r="N152" s="184">
        <f t="shared" si="0"/>
        <v>0</v>
      </c>
      <c r="O152" s="185"/>
      <c r="P152" s="185"/>
      <c r="Q152" s="185"/>
      <c r="R152" s="22"/>
      <c r="T152" s="120"/>
      <c r="U152" s="28"/>
      <c r="V152" s="121"/>
      <c r="W152" s="121"/>
      <c r="X152" s="121"/>
      <c r="Y152" s="121"/>
      <c r="Z152" s="121"/>
      <c r="AA152" s="122"/>
      <c r="BE152" s="123"/>
      <c r="BF152" s="123"/>
      <c r="BG152" s="123"/>
      <c r="BH152" s="123"/>
      <c r="BI152" s="123"/>
      <c r="BK152" s="123"/>
    </row>
    <row r="153" spans="2:65" s="138" customFormat="1" ht="15.75" customHeight="1" x14ac:dyDescent="0.3">
      <c r="B153" s="20"/>
      <c r="C153" s="215"/>
      <c r="D153" s="215" t="s">
        <v>114</v>
      </c>
      <c r="E153" s="216" t="s">
        <v>252</v>
      </c>
      <c r="F153" s="217" t="s">
        <v>239</v>
      </c>
      <c r="G153" s="218"/>
      <c r="H153" s="218"/>
      <c r="I153" s="218"/>
      <c r="J153" s="231" t="s">
        <v>153</v>
      </c>
      <c r="K153" s="220">
        <v>5</v>
      </c>
      <c r="L153" s="182"/>
      <c r="M153" s="183"/>
      <c r="N153" s="184">
        <f t="shared" si="0"/>
        <v>0</v>
      </c>
      <c r="O153" s="185"/>
      <c r="P153" s="185"/>
      <c r="Q153" s="185"/>
      <c r="R153" s="22"/>
      <c r="T153" s="120"/>
      <c r="U153" s="28"/>
      <c r="V153" s="121"/>
      <c r="W153" s="121"/>
      <c r="X153" s="121"/>
      <c r="Y153" s="121"/>
      <c r="Z153" s="121"/>
      <c r="AA153" s="122"/>
      <c r="BE153" s="123"/>
      <c r="BF153" s="123"/>
      <c r="BG153" s="123"/>
      <c r="BH153" s="123"/>
      <c r="BI153" s="123"/>
      <c r="BK153" s="123"/>
    </row>
    <row r="154" spans="2:65" s="138" customFormat="1" ht="15.75" customHeight="1" x14ac:dyDescent="0.3">
      <c r="B154" s="20"/>
      <c r="C154" s="215"/>
      <c r="D154" s="215" t="s">
        <v>114</v>
      </c>
      <c r="E154" s="216" t="s">
        <v>253</v>
      </c>
      <c r="F154" s="217" t="s">
        <v>240</v>
      </c>
      <c r="G154" s="218"/>
      <c r="H154" s="218"/>
      <c r="I154" s="218"/>
      <c r="J154" s="231" t="s">
        <v>153</v>
      </c>
      <c r="K154" s="220">
        <v>1</v>
      </c>
      <c r="L154" s="182"/>
      <c r="M154" s="183"/>
      <c r="N154" s="184">
        <f t="shared" si="0"/>
        <v>0</v>
      </c>
      <c r="O154" s="185"/>
      <c r="P154" s="185"/>
      <c r="Q154" s="185"/>
      <c r="R154" s="22"/>
      <c r="T154" s="120"/>
      <c r="U154" s="28"/>
      <c r="V154" s="121"/>
      <c r="W154" s="121"/>
      <c r="X154" s="121"/>
      <c r="Y154" s="121"/>
      <c r="Z154" s="121"/>
      <c r="AA154" s="122"/>
      <c r="BE154" s="123"/>
      <c r="BF154" s="123"/>
      <c r="BG154" s="123"/>
      <c r="BH154" s="123"/>
      <c r="BI154" s="123"/>
      <c r="BK154" s="123"/>
    </row>
    <row r="155" spans="2:65" s="138" customFormat="1" ht="15.75" customHeight="1" x14ac:dyDescent="0.3">
      <c r="B155" s="20"/>
      <c r="C155" s="215"/>
      <c r="D155" s="215" t="s">
        <v>114</v>
      </c>
      <c r="E155" s="216" t="s">
        <v>254</v>
      </c>
      <c r="F155" s="217" t="s">
        <v>241</v>
      </c>
      <c r="G155" s="218"/>
      <c r="H155" s="218"/>
      <c r="I155" s="218"/>
      <c r="J155" s="231" t="s">
        <v>153</v>
      </c>
      <c r="K155" s="220">
        <v>2</v>
      </c>
      <c r="L155" s="182"/>
      <c r="M155" s="183"/>
      <c r="N155" s="184">
        <f t="shared" si="0"/>
        <v>0</v>
      </c>
      <c r="O155" s="185"/>
      <c r="P155" s="185"/>
      <c r="Q155" s="185"/>
      <c r="R155" s="22"/>
      <c r="T155" s="120"/>
      <c r="U155" s="28"/>
      <c r="V155" s="121"/>
      <c r="W155" s="121"/>
      <c r="X155" s="121"/>
      <c r="Y155" s="121"/>
      <c r="Z155" s="121"/>
      <c r="AA155" s="122"/>
      <c r="BE155" s="123"/>
      <c r="BF155" s="123"/>
      <c r="BG155" s="123"/>
      <c r="BH155" s="123"/>
      <c r="BI155" s="123"/>
      <c r="BK155" s="123"/>
    </row>
    <row r="156" spans="2:65" s="138" customFormat="1" ht="15.75" customHeight="1" x14ac:dyDescent="0.3">
      <c r="B156" s="20"/>
      <c r="C156" s="215"/>
      <c r="D156" s="215" t="s">
        <v>114</v>
      </c>
      <c r="E156" s="216" t="s">
        <v>255</v>
      </c>
      <c r="F156" s="217" t="s">
        <v>247</v>
      </c>
      <c r="G156" s="218"/>
      <c r="H156" s="218"/>
      <c r="I156" s="218"/>
      <c r="J156" s="231" t="s">
        <v>153</v>
      </c>
      <c r="K156" s="220">
        <v>4</v>
      </c>
      <c r="L156" s="182"/>
      <c r="M156" s="183"/>
      <c r="N156" s="184">
        <f t="shared" si="0"/>
        <v>0</v>
      </c>
      <c r="O156" s="185"/>
      <c r="P156" s="185"/>
      <c r="Q156" s="185"/>
      <c r="R156" s="22"/>
      <c r="T156" s="120"/>
      <c r="U156" s="28"/>
      <c r="V156" s="121"/>
      <c r="W156" s="121"/>
      <c r="X156" s="121"/>
      <c r="Y156" s="121"/>
      <c r="Z156" s="121"/>
      <c r="AA156" s="122"/>
      <c r="BE156" s="123"/>
      <c r="BF156" s="123"/>
      <c r="BG156" s="123"/>
      <c r="BH156" s="123"/>
      <c r="BI156" s="123"/>
      <c r="BK156" s="123"/>
    </row>
    <row r="157" spans="2:65" s="138" customFormat="1" ht="15.75" customHeight="1" x14ac:dyDescent="0.3">
      <c r="B157" s="20"/>
      <c r="C157" s="215"/>
      <c r="D157" s="215" t="s">
        <v>114</v>
      </c>
      <c r="E157" s="216" t="s">
        <v>256</v>
      </c>
      <c r="F157" s="217" t="s">
        <v>248</v>
      </c>
      <c r="G157" s="218"/>
      <c r="H157" s="218"/>
      <c r="I157" s="218"/>
      <c r="J157" s="231" t="s">
        <v>153</v>
      </c>
      <c r="K157" s="220">
        <v>15</v>
      </c>
      <c r="L157" s="182"/>
      <c r="M157" s="183"/>
      <c r="N157" s="184">
        <f t="shared" si="0"/>
        <v>0</v>
      </c>
      <c r="O157" s="185"/>
      <c r="P157" s="185"/>
      <c r="Q157" s="185"/>
      <c r="R157" s="22"/>
      <c r="T157" s="120"/>
      <c r="U157" s="28"/>
      <c r="V157" s="121"/>
      <c r="W157" s="121"/>
      <c r="X157" s="121"/>
      <c r="Y157" s="121"/>
      <c r="Z157" s="121"/>
      <c r="AA157" s="122"/>
      <c r="BE157" s="123"/>
      <c r="BF157" s="123"/>
      <c r="BG157" s="123"/>
      <c r="BH157" s="123"/>
      <c r="BI157" s="123"/>
      <c r="BK157" s="123"/>
    </row>
    <row r="158" spans="2:65" s="138" customFormat="1" ht="15.75" customHeight="1" x14ac:dyDescent="0.3">
      <c r="B158" s="20"/>
      <c r="C158" s="215"/>
      <c r="D158" s="215" t="s">
        <v>114</v>
      </c>
      <c r="E158" s="216" t="s">
        <v>257</v>
      </c>
      <c r="F158" s="217" t="s">
        <v>242</v>
      </c>
      <c r="G158" s="218"/>
      <c r="H158" s="218"/>
      <c r="I158" s="218"/>
      <c r="J158" s="231" t="s">
        <v>153</v>
      </c>
      <c r="K158" s="220">
        <v>254</v>
      </c>
      <c r="L158" s="182"/>
      <c r="M158" s="183"/>
      <c r="N158" s="184">
        <f t="shared" si="0"/>
        <v>0</v>
      </c>
      <c r="O158" s="185"/>
      <c r="P158" s="185"/>
      <c r="Q158" s="185"/>
      <c r="R158" s="22"/>
      <c r="T158" s="120"/>
      <c r="U158" s="28"/>
      <c r="V158" s="121"/>
      <c r="W158" s="121"/>
      <c r="X158" s="121"/>
      <c r="Y158" s="121"/>
      <c r="Z158" s="121"/>
      <c r="AA158" s="122"/>
      <c r="BE158" s="123"/>
      <c r="BF158" s="123"/>
      <c r="BG158" s="123"/>
      <c r="BH158" s="123"/>
      <c r="BI158" s="123"/>
      <c r="BK158" s="123"/>
    </row>
    <row r="159" spans="2:65" s="138" customFormat="1" ht="15.75" customHeight="1" x14ac:dyDescent="0.3">
      <c r="B159" s="20"/>
      <c r="C159" s="215"/>
      <c r="D159" s="215" t="s">
        <v>114</v>
      </c>
      <c r="E159" s="216" t="s">
        <v>258</v>
      </c>
      <c r="F159" s="217" t="s">
        <v>243</v>
      </c>
      <c r="G159" s="218"/>
      <c r="H159" s="218"/>
      <c r="I159" s="218"/>
      <c r="J159" s="231" t="s">
        <v>153</v>
      </c>
      <c r="K159" s="220">
        <v>23</v>
      </c>
      <c r="L159" s="182"/>
      <c r="M159" s="183"/>
      <c r="N159" s="184">
        <f t="shared" si="0"/>
        <v>0</v>
      </c>
      <c r="O159" s="185"/>
      <c r="P159" s="185"/>
      <c r="Q159" s="185"/>
      <c r="R159" s="22"/>
      <c r="T159" s="120"/>
      <c r="U159" s="28"/>
      <c r="V159" s="121"/>
      <c r="W159" s="121"/>
      <c r="X159" s="121"/>
      <c r="Y159" s="121"/>
      <c r="Z159" s="121"/>
      <c r="AA159" s="122"/>
      <c r="BE159" s="123"/>
      <c r="BF159" s="123"/>
      <c r="BG159" s="123"/>
      <c r="BH159" s="123"/>
      <c r="BI159" s="123"/>
      <c r="BK159" s="123"/>
    </row>
    <row r="160" spans="2:65" s="138" customFormat="1" ht="26.25" customHeight="1" x14ac:dyDescent="0.3">
      <c r="B160" s="20"/>
      <c r="C160" s="215"/>
      <c r="D160" s="215" t="s">
        <v>114</v>
      </c>
      <c r="E160" s="216" t="s">
        <v>259</v>
      </c>
      <c r="F160" s="233" t="s">
        <v>265</v>
      </c>
      <c r="G160" s="218"/>
      <c r="H160" s="218"/>
      <c r="I160" s="218"/>
      <c r="J160" s="231" t="s">
        <v>153</v>
      </c>
      <c r="K160" s="220">
        <v>6</v>
      </c>
      <c r="L160" s="182"/>
      <c r="M160" s="183"/>
      <c r="N160" s="184">
        <f t="shared" si="0"/>
        <v>0</v>
      </c>
      <c r="O160" s="185"/>
      <c r="P160" s="185"/>
      <c r="Q160" s="185"/>
      <c r="R160" s="22"/>
      <c r="T160" s="120"/>
      <c r="U160" s="28"/>
      <c r="V160" s="121"/>
      <c r="W160" s="121"/>
      <c r="X160" s="121"/>
      <c r="Y160" s="121"/>
      <c r="Z160" s="121"/>
      <c r="AA160" s="122"/>
      <c r="BE160" s="123"/>
      <c r="BF160" s="123"/>
      <c r="BG160" s="123"/>
      <c r="BH160" s="123"/>
      <c r="BI160" s="123"/>
      <c r="BK160" s="123"/>
    </row>
    <row r="161" spans="2:65" s="6" customFormat="1" ht="15.75" customHeight="1" x14ac:dyDescent="0.3">
      <c r="B161" s="20"/>
      <c r="C161" s="215"/>
      <c r="D161" s="215" t="s">
        <v>114</v>
      </c>
      <c r="E161" s="216" t="s">
        <v>260</v>
      </c>
      <c r="F161" s="217" t="s">
        <v>244</v>
      </c>
      <c r="G161" s="218"/>
      <c r="H161" s="218"/>
      <c r="I161" s="218"/>
      <c r="J161" s="231" t="s">
        <v>153</v>
      </c>
      <c r="K161" s="220">
        <v>2</v>
      </c>
      <c r="L161" s="182"/>
      <c r="M161" s="183"/>
      <c r="N161" s="184">
        <f t="shared" si="0"/>
        <v>0</v>
      </c>
      <c r="O161" s="185"/>
      <c r="P161" s="185"/>
      <c r="Q161" s="185"/>
      <c r="R161" s="22"/>
      <c r="T161" s="120"/>
      <c r="U161" s="28" t="s">
        <v>36</v>
      </c>
      <c r="V161" s="121">
        <v>0.28199999999999997</v>
      </c>
      <c r="W161" s="121">
        <f>$V$161*$K$161</f>
        <v>0.56399999999999995</v>
      </c>
      <c r="X161" s="121">
        <v>0</v>
      </c>
      <c r="Y161" s="121">
        <f>$X$161*$K$161</f>
        <v>0</v>
      </c>
      <c r="Z161" s="121">
        <v>5.0000000000000001E-3</v>
      </c>
      <c r="AA161" s="122">
        <f>$Z$161*$K$161</f>
        <v>0.01</v>
      </c>
      <c r="AR161" s="6" t="s">
        <v>115</v>
      </c>
      <c r="AT161" s="6" t="s">
        <v>114</v>
      </c>
      <c r="AU161" s="6" t="s">
        <v>80</v>
      </c>
      <c r="AY161" s="6" t="s">
        <v>113</v>
      </c>
      <c r="BE161" s="123">
        <f>IF($U$161="základní",$N$161,0)</f>
        <v>0</v>
      </c>
      <c r="BF161" s="123">
        <f>IF($U$161="snížená",$N$161,0)</f>
        <v>0</v>
      </c>
      <c r="BG161" s="123">
        <f>IF($U$161="zákl. přenesená",$N$161,0)</f>
        <v>0</v>
      </c>
      <c r="BH161" s="123">
        <f>IF($U$161="sníž. přenesená",$N$161,0)</f>
        <v>0</v>
      </c>
      <c r="BI161" s="123">
        <f>IF($U$161="nulová",$N$161,0)</f>
        <v>0</v>
      </c>
      <c r="BJ161" s="6" t="s">
        <v>19</v>
      </c>
      <c r="BK161" s="123">
        <f>ROUND($L$161*$K$161,2)</f>
        <v>0</v>
      </c>
      <c r="BL161" s="6" t="s">
        <v>115</v>
      </c>
      <c r="BM161" s="6" t="s">
        <v>166</v>
      </c>
    </row>
    <row r="162" spans="2:65" s="138" customFormat="1" ht="15.75" customHeight="1" x14ac:dyDescent="0.3">
      <c r="B162" s="20"/>
      <c r="C162" s="215"/>
      <c r="D162" s="215" t="s">
        <v>114</v>
      </c>
      <c r="E162" s="216" t="s">
        <v>261</v>
      </c>
      <c r="F162" s="217" t="s">
        <v>245</v>
      </c>
      <c r="G162" s="218"/>
      <c r="H162" s="218"/>
      <c r="I162" s="218"/>
      <c r="J162" s="231" t="s">
        <v>153</v>
      </c>
      <c r="K162" s="220">
        <v>7</v>
      </c>
      <c r="L162" s="182"/>
      <c r="M162" s="183"/>
      <c r="N162" s="184">
        <f t="shared" si="0"/>
        <v>0</v>
      </c>
      <c r="O162" s="185"/>
      <c r="P162" s="185"/>
      <c r="Q162" s="185"/>
      <c r="R162" s="22"/>
      <c r="T162" s="120"/>
      <c r="U162" s="28"/>
      <c r="V162" s="121"/>
      <c r="W162" s="121"/>
      <c r="X162" s="121"/>
      <c r="Y162" s="121"/>
      <c r="Z162" s="121"/>
      <c r="AA162" s="122"/>
      <c r="BE162" s="123"/>
      <c r="BF162" s="123"/>
      <c r="BG162" s="123"/>
      <c r="BH162" s="123"/>
      <c r="BI162" s="123"/>
      <c r="BK162" s="123"/>
    </row>
    <row r="163" spans="2:65" s="138" customFormat="1" ht="28.5" customHeight="1" x14ac:dyDescent="0.3">
      <c r="B163" s="20"/>
      <c r="C163" s="215"/>
      <c r="D163" s="215" t="s">
        <v>114</v>
      </c>
      <c r="E163" s="216" t="s">
        <v>262</v>
      </c>
      <c r="F163" s="233" t="s">
        <v>266</v>
      </c>
      <c r="G163" s="218"/>
      <c r="H163" s="218"/>
      <c r="I163" s="218"/>
      <c r="J163" s="231" t="s">
        <v>153</v>
      </c>
      <c r="K163" s="220">
        <v>3</v>
      </c>
      <c r="L163" s="182"/>
      <c r="M163" s="183"/>
      <c r="N163" s="184">
        <f t="shared" si="0"/>
        <v>0</v>
      </c>
      <c r="O163" s="185"/>
      <c r="P163" s="185"/>
      <c r="Q163" s="185"/>
      <c r="R163" s="22"/>
      <c r="T163" s="120"/>
      <c r="U163" s="28"/>
      <c r="V163" s="121"/>
      <c r="W163" s="121"/>
      <c r="X163" s="121"/>
      <c r="Y163" s="121"/>
      <c r="Z163" s="121"/>
      <c r="AA163" s="122"/>
      <c r="BE163" s="123"/>
      <c r="BF163" s="123"/>
      <c r="BG163" s="123"/>
      <c r="BH163" s="123"/>
      <c r="BI163" s="123"/>
      <c r="BK163" s="123"/>
    </row>
    <row r="164" spans="2:65" s="138" customFormat="1" ht="30" customHeight="1" x14ac:dyDescent="0.3">
      <c r="B164" s="20"/>
      <c r="C164" s="215"/>
      <c r="D164" s="215" t="s">
        <v>114</v>
      </c>
      <c r="E164" s="216" t="s">
        <v>263</v>
      </c>
      <c r="F164" s="217" t="s">
        <v>246</v>
      </c>
      <c r="G164" s="218"/>
      <c r="H164" s="218"/>
      <c r="I164" s="218"/>
      <c r="J164" s="231" t="s">
        <v>139</v>
      </c>
      <c r="K164" s="220">
        <v>25</v>
      </c>
      <c r="L164" s="182"/>
      <c r="M164" s="183"/>
      <c r="N164" s="184">
        <f t="shared" si="0"/>
        <v>0</v>
      </c>
      <c r="O164" s="185"/>
      <c r="P164" s="185"/>
      <c r="Q164" s="185"/>
      <c r="R164" s="22"/>
      <c r="T164" s="120"/>
      <c r="U164" s="28" t="s">
        <v>36</v>
      </c>
      <c r="V164" s="121">
        <v>0.28199999999999997</v>
      </c>
      <c r="W164" s="121">
        <f>$V$164*$K$164</f>
        <v>7.0499999999999989</v>
      </c>
      <c r="X164" s="121">
        <v>0</v>
      </c>
      <c r="Y164" s="121">
        <f>$X$164*$K$164</f>
        <v>0</v>
      </c>
      <c r="Z164" s="121">
        <v>5.0000000000000001E-3</v>
      </c>
      <c r="AA164" s="122">
        <f>$Z$164*$K$164</f>
        <v>0.125</v>
      </c>
      <c r="AR164" s="138" t="s">
        <v>115</v>
      </c>
      <c r="AT164" s="138" t="s">
        <v>114</v>
      </c>
      <c r="AU164" s="138" t="s">
        <v>80</v>
      </c>
      <c r="AY164" s="138" t="s">
        <v>113</v>
      </c>
      <c r="BE164" s="123">
        <f>IF($U$164="základní",$N$164,0)</f>
        <v>0</v>
      </c>
      <c r="BF164" s="123">
        <f>IF($U$164="snížená",$N$164,0)</f>
        <v>0</v>
      </c>
      <c r="BG164" s="123">
        <f>IF($U$164="zákl. přenesená",$N$164,0)</f>
        <v>0</v>
      </c>
      <c r="BH164" s="123">
        <f>IF($U$164="sníž. přenesená",$N$164,0)</f>
        <v>0</v>
      </c>
      <c r="BI164" s="123">
        <f>IF($U$164="nulová",$N$164,0)</f>
        <v>0</v>
      </c>
      <c r="BJ164" s="138" t="s">
        <v>19</v>
      </c>
      <c r="BK164" s="123">
        <f>ROUND($L$164*$K$164,2)</f>
        <v>0</v>
      </c>
      <c r="BL164" s="138" t="s">
        <v>115</v>
      </c>
      <c r="BM164" s="138" t="s">
        <v>167</v>
      </c>
    </row>
    <row r="165" spans="2:65" s="109" customFormat="1" ht="30.75" customHeight="1" x14ac:dyDescent="0.3">
      <c r="B165" s="110"/>
      <c r="C165" s="221"/>
      <c r="D165" s="222" t="s">
        <v>92</v>
      </c>
      <c r="E165" s="222"/>
      <c r="F165" s="222"/>
      <c r="G165" s="222"/>
      <c r="H165" s="222"/>
      <c r="I165" s="222"/>
      <c r="J165" s="222"/>
      <c r="K165" s="223"/>
      <c r="L165" s="119"/>
      <c r="M165" s="119"/>
      <c r="N165" s="211">
        <f>SUM(N166:Q168)</f>
        <v>0</v>
      </c>
      <c r="O165" s="210"/>
      <c r="P165" s="210"/>
      <c r="Q165" s="210"/>
      <c r="R165" s="113"/>
      <c r="T165" s="114"/>
      <c r="U165" s="111"/>
      <c r="V165" s="111"/>
      <c r="W165" s="115">
        <f>SUM($W$166:$W$168)</f>
        <v>0.1225</v>
      </c>
      <c r="X165" s="111"/>
      <c r="Y165" s="115">
        <f>SUM($Y$166:$Y$168)</f>
        <v>0</v>
      </c>
      <c r="Z165" s="111"/>
      <c r="AA165" s="116">
        <f>SUM($AA$166:$AA$168)</f>
        <v>0</v>
      </c>
      <c r="AR165" s="117" t="s">
        <v>19</v>
      </c>
      <c r="AT165" s="117" t="s">
        <v>70</v>
      </c>
      <c r="AU165" s="117" t="s">
        <v>19</v>
      </c>
      <c r="AY165" s="117" t="s">
        <v>113</v>
      </c>
      <c r="BK165" s="118">
        <f>SUM($BK$166:$BK$168)</f>
        <v>0</v>
      </c>
    </row>
    <row r="166" spans="2:65" s="6" customFormat="1" ht="27" customHeight="1" x14ac:dyDescent="0.3">
      <c r="B166" s="20"/>
      <c r="C166" s="215"/>
      <c r="D166" s="215" t="s">
        <v>114</v>
      </c>
      <c r="E166" s="216" t="s">
        <v>168</v>
      </c>
      <c r="F166" s="217" t="s">
        <v>169</v>
      </c>
      <c r="G166" s="218"/>
      <c r="H166" s="218"/>
      <c r="I166" s="218"/>
      <c r="J166" s="219" t="s">
        <v>170</v>
      </c>
      <c r="K166" s="220">
        <v>3.5</v>
      </c>
      <c r="L166" s="182"/>
      <c r="M166" s="183"/>
      <c r="N166" s="184">
        <f t="shared" ref="N166" si="1">ROUND(L166*K166,2)</f>
        <v>0</v>
      </c>
      <c r="O166" s="185"/>
      <c r="P166" s="185"/>
      <c r="Q166" s="185"/>
      <c r="R166" s="22"/>
      <c r="T166" s="120"/>
      <c r="U166" s="28" t="s">
        <v>36</v>
      </c>
      <c r="V166" s="121">
        <v>3.2000000000000001E-2</v>
      </c>
      <c r="W166" s="121">
        <f>$V$166*$K$166</f>
        <v>0.112</v>
      </c>
      <c r="X166" s="121">
        <v>0</v>
      </c>
      <c r="Y166" s="121">
        <f>$X$166*$K$166</f>
        <v>0</v>
      </c>
      <c r="Z166" s="121">
        <v>0</v>
      </c>
      <c r="AA166" s="122">
        <f>$Z$166*$K$166</f>
        <v>0</v>
      </c>
      <c r="AR166" s="6" t="s">
        <v>115</v>
      </c>
      <c r="AT166" s="6" t="s">
        <v>114</v>
      </c>
      <c r="AU166" s="6" t="s">
        <v>80</v>
      </c>
      <c r="AY166" s="6" t="s">
        <v>113</v>
      </c>
      <c r="BE166" s="123">
        <f>IF($U$166="základní",$N$166,0)</f>
        <v>0</v>
      </c>
      <c r="BF166" s="123">
        <f>IF($U$166="snížená",$N$166,0)</f>
        <v>0</v>
      </c>
      <c r="BG166" s="123">
        <f>IF($U$166="zákl. přenesená",$N$166,0)</f>
        <v>0</v>
      </c>
      <c r="BH166" s="123">
        <f>IF($U$166="sníž. přenesená",$N$166,0)</f>
        <v>0</v>
      </c>
      <c r="BI166" s="123">
        <f>IF($U$166="nulová",$N$166,0)</f>
        <v>0</v>
      </c>
      <c r="BJ166" s="6" t="s">
        <v>19</v>
      </c>
      <c r="BK166" s="123">
        <f>ROUND($L$166*$K$166,2)</f>
        <v>0</v>
      </c>
      <c r="BL166" s="6" t="s">
        <v>115</v>
      </c>
      <c r="BM166" s="6" t="s">
        <v>171</v>
      </c>
    </row>
    <row r="167" spans="2:65" s="6" customFormat="1" ht="27" customHeight="1" x14ac:dyDescent="0.3">
      <c r="B167" s="20"/>
      <c r="C167" s="215"/>
      <c r="D167" s="215" t="s">
        <v>114</v>
      </c>
      <c r="E167" s="216" t="s">
        <v>172</v>
      </c>
      <c r="F167" s="217" t="s">
        <v>173</v>
      </c>
      <c r="G167" s="218"/>
      <c r="H167" s="218"/>
      <c r="I167" s="218"/>
      <c r="J167" s="219" t="s">
        <v>170</v>
      </c>
      <c r="K167" s="220">
        <v>3.5</v>
      </c>
      <c r="L167" s="182"/>
      <c r="M167" s="183"/>
      <c r="N167" s="184">
        <f t="shared" ref="N167:N168" si="2">ROUND(L167*K167,2)</f>
        <v>0</v>
      </c>
      <c r="O167" s="185"/>
      <c r="P167" s="185"/>
      <c r="Q167" s="185"/>
      <c r="R167" s="22"/>
      <c r="T167" s="120"/>
      <c r="U167" s="28" t="s">
        <v>36</v>
      </c>
      <c r="V167" s="121">
        <v>3.0000000000000001E-3</v>
      </c>
      <c r="W167" s="121">
        <f>$V$167*$K$167</f>
        <v>1.0500000000000001E-2</v>
      </c>
      <c r="X167" s="121">
        <v>0</v>
      </c>
      <c r="Y167" s="121">
        <f>$X$167*$K$167</f>
        <v>0</v>
      </c>
      <c r="Z167" s="121">
        <v>0</v>
      </c>
      <c r="AA167" s="122">
        <f>$Z$167*$K$167</f>
        <v>0</v>
      </c>
      <c r="AR167" s="6" t="s">
        <v>115</v>
      </c>
      <c r="AT167" s="6" t="s">
        <v>114</v>
      </c>
      <c r="AU167" s="6" t="s">
        <v>80</v>
      </c>
      <c r="AY167" s="6" t="s">
        <v>113</v>
      </c>
      <c r="BE167" s="123">
        <f>IF($U$167="základní",$N$167,0)</f>
        <v>0</v>
      </c>
      <c r="BF167" s="123">
        <f>IF($U$167="snížená",$N$167,0)</f>
        <v>0</v>
      </c>
      <c r="BG167" s="123">
        <f>IF($U$167="zákl. přenesená",$N$167,0)</f>
        <v>0</v>
      </c>
      <c r="BH167" s="123">
        <f>IF($U$167="sníž. přenesená",$N$167,0)</f>
        <v>0</v>
      </c>
      <c r="BI167" s="123">
        <f>IF($U$167="nulová",$N$167,0)</f>
        <v>0</v>
      </c>
      <c r="BJ167" s="6" t="s">
        <v>19</v>
      </c>
      <c r="BK167" s="123">
        <f>ROUND($L$167*$K$167,2)</f>
        <v>0</v>
      </c>
      <c r="BL167" s="6" t="s">
        <v>115</v>
      </c>
      <c r="BM167" s="6" t="s">
        <v>174</v>
      </c>
    </row>
    <row r="168" spans="2:65" s="6" customFormat="1" ht="27" customHeight="1" x14ac:dyDescent="0.3">
      <c r="B168" s="20"/>
      <c r="C168" s="215"/>
      <c r="D168" s="215" t="s">
        <v>114</v>
      </c>
      <c r="E168" s="216" t="s">
        <v>175</v>
      </c>
      <c r="F168" s="217" t="s">
        <v>176</v>
      </c>
      <c r="G168" s="218"/>
      <c r="H168" s="218"/>
      <c r="I168" s="218"/>
      <c r="J168" s="219" t="s">
        <v>170</v>
      </c>
      <c r="K168" s="220">
        <v>1.5</v>
      </c>
      <c r="L168" s="182"/>
      <c r="M168" s="183"/>
      <c r="N168" s="184">
        <f t="shared" si="2"/>
        <v>0</v>
      </c>
      <c r="O168" s="185"/>
      <c r="P168" s="185"/>
      <c r="Q168" s="185"/>
      <c r="R168" s="22"/>
      <c r="T168" s="120"/>
      <c r="U168" s="28" t="s">
        <v>36</v>
      </c>
      <c r="V168" s="121">
        <v>0</v>
      </c>
      <c r="W168" s="121">
        <f>$V$168*$K$168</f>
        <v>0</v>
      </c>
      <c r="X168" s="121">
        <v>0</v>
      </c>
      <c r="Y168" s="121">
        <f>$X$168*$K$168</f>
        <v>0</v>
      </c>
      <c r="Z168" s="121">
        <v>0</v>
      </c>
      <c r="AA168" s="122">
        <f>$Z$168*$K$168</f>
        <v>0</v>
      </c>
      <c r="AR168" s="6" t="s">
        <v>115</v>
      </c>
      <c r="AT168" s="6" t="s">
        <v>114</v>
      </c>
      <c r="AU168" s="6" t="s">
        <v>80</v>
      </c>
      <c r="AY168" s="6" t="s">
        <v>113</v>
      </c>
      <c r="BE168" s="123">
        <f>IF($U$168="základní",$N$168,0)</f>
        <v>0</v>
      </c>
      <c r="BF168" s="123">
        <f>IF($U$168="snížená",$N$168,0)</f>
        <v>0</v>
      </c>
      <c r="BG168" s="123">
        <f>IF($U$168="zákl. přenesená",$N$168,0)</f>
        <v>0</v>
      </c>
      <c r="BH168" s="123">
        <f>IF($U$168="sníž. přenesená",$N$168,0)</f>
        <v>0</v>
      </c>
      <c r="BI168" s="123">
        <f>IF($U$168="nulová",$N$168,0)</f>
        <v>0</v>
      </c>
      <c r="BJ168" s="6" t="s">
        <v>19</v>
      </c>
      <c r="BK168" s="123">
        <f>ROUND($L$168*$K$168,2)</f>
        <v>0</v>
      </c>
      <c r="BL168" s="6" t="s">
        <v>115</v>
      </c>
      <c r="BM168" s="6" t="s">
        <v>177</v>
      </c>
    </row>
    <row r="169" spans="2:65" s="109" customFormat="1" ht="30.75" customHeight="1" x14ac:dyDescent="0.3">
      <c r="B169" s="110"/>
      <c r="C169" s="221"/>
      <c r="D169" s="222" t="s">
        <v>93</v>
      </c>
      <c r="E169" s="222"/>
      <c r="F169" s="222"/>
      <c r="G169" s="222"/>
      <c r="H169" s="222"/>
      <c r="I169" s="222"/>
      <c r="J169" s="222"/>
      <c r="K169" s="223"/>
      <c r="L169" s="119"/>
      <c r="M169" s="119"/>
      <c r="N169" s="211">
        <f>SUM(N170)</f>
        <v>0</v>
      </c>
      <c r="O169" s="210"/>
      <c r="P169" s="210"/>
      <c r="Q169" s="210"/>
      <c r="R169" s="113"/>
      <c r="T169" s="114"/>
      <c r="U169" s="111"/>
      <c r="V169" s="111"/>
      <c r="W169" s="115">
        <f>$W$170</f>
        <v>0.54120000000000001</v>
      </c>
      <c r="X169" s="111"/>
      <c r="Y169" s="115">
        <f>$Y$170</f>
        <v>0</v>
      </c>
      <c r="Z169" s="111"/>
      <c r="AA169" s="116">
        <f>$AA$170</f>
        <v>0</v>
      </c>
      <c r="AR169" s="117" t="s">
        <v>19</v>
      </c>
      <c r="AT169" s="117" t="s">
        <v>70</v>
      </c>
      <c r="AU169" s="117" t="s">
        <v>19</v>
      </c>
      <c r="AY169" s="117" t="s">
        <v>113</v>
      </c>
      <c r="BK169" s="118">
        <f>$BK$170</f>
        <v>0</v>
      </c>
    </row>
    <row r="170" spans="2:65" s="6" customFormat="1" ht="39" customHeight="1" x14ac:dyDescent="0.3">
      <c r="B170" s="20"/>
      <c r="C170" s="215"/>
      <c r="D170" s="215" t="s">
        <v>114</v>
      </c>
      <c r="E170" s="216" t="s">
        <v>178</v>
      </c>
      <c r="F170" s="217" t="s">
        <v>179</v>
      </c>
      <c r="G170" s="218"/>
      <c r="H170" s="218"/>
      <c r="I170" s="218"/>
      <c r="J170" s="219" t="s">
        <v>170</v>
      </c>
      <c r="K170" s="220">
        <v>8.1999999999999993</v>
      </c>
      <c r="L170" s="182"/>
      <c r="M170" s="183"/>
      <c r="N170" s="184">
        <f t="shared" ref="N170" si="3">ROUND(L170*K170,2)</f>
        <v>0</v>
      </c>
      <c r="O170" s="185"/>
      <c r="P170" s="185"/>
      <c r="Q170" s="185"/>
      <c r="R170" s="22"/>
      <c r="T170" s="120"/>
      <c r="U170" s="28" t="s">
        <v>36</v>
      </c>
      <c r="V170" s="121">
        <v>6.6000000000000003E-2</v>
      </c>
      <c r="W170" s="121">
        <f>$V$170*$K$170</f>
        <v>0.54120000000000001</v>
      </c>
      <c r="X170" s="121">
        <v>0</v>
      </c>
      <c r="Y170" s="121">
        <f>$X$170*$K$170</f>
        <v>0</v>
      </c>
      <c r="Z170" s="121">
        <v>0</v>
      </c>
      <c r="AA170" s="122">
        <f>$Z$170*$K$170</f>
        <v>0</v>
      </c>
      <c r="AR170" s="6" t="s">
        <v>115</v>
      </c>
      <c r="AT170" s="6" t="s">
        <v>114</v>
      </c>
      <c r="AU170" s="6" t="s">
        <v>80</v>
      </c>
      <c r="AY170" s="6" t="s">
        <v>113</v>
      </c>
      <c r="BE170" s="123">
        <f>IF($U$170="základní",$N$170,0)</f>
        <v>0</v>
      </c>
      <c r="BF170" s="123">
        <f>IF($U$170="snížená",$N$170,0)</f>
        <v>0</v>
      </c>
      <c r="BG170" s="123">
        <f>IF($U$170="zákl. přenesená",$N$170,0)</f>
        <v>0</v>
      </c>
      <c r="BH170" s="123">
        <f>IF($U$170="sníž. přenesená",$N$170,0)</f>
        <v>0</v>
      </c>
      <c r="BI170" s="123">
        <f>IF($U$170="nulová",$N$170,0)</f>
        <v>0</v>
      </c>
      <c r="BJ170" s="6" t="s">
        <v>19</v>
      </c>
      <c r="BK170" s="123">
        <f>ROUND($L$170*$K$170,2)</f>
        <v>0</v>
      </c>
      <c r="BL170" s="6" t="s">
        <v>115</v>
      </c>
      <c r="BM170" s="6" t="s">
        <v>180</v>
      </c>
    </row>
    <row r="171" spans="2:65" s="109" customFormat="1" ht="37.5" customHeight="1" x14ac:dyDescent="0.35">
      <c r="B171" s="110"/>
      <c r="C171" s="221"/>
      <c r="D171" s="234" t="s">
        <v>94</v>
      </c>
      <c r="E171" s="234"/>
      <c r="F171" s="234"/>
      <c r="G171" s="234"/>
      <c r="H171" s="234"/>
      <c r="I171" s="234"/>
      <c r="J171" s="234"/>
      <c r="K171" s="235"/>
      <c r="L171" s="112"/>
      <c r="M171" s="112"/>
      <c r="N171" s="209">
        <f>N172+N174+N176</f>
        <v>0</v>
      </c>
      <c r="O171" s="210"/>
      <c r="P171" s="210"/>
      <c r="Q171" s="210"/>
      <c r="R171" s="113"/>
      <c r="T171" s="114"/>
      <c r="U171" s="111"/>
      <c r="V171" s="111"/>
      <c r="W171" s="115">
        <f>$W$172+$W$174+$W$176</f>
        <v>0</v>
      </c>
      <c r="X171" s="111"/>
      <c r="Y171" s="115">
        <f>$Y$172+$Y$174+$Y$176</f>
        <v>0</v>
      </c>
      <c r="Z171" s="111"/>
      <c r="AA171" s="116">
        <f>$AA$172+$AA$174+$AA$176</f>
        <v>0</v>
      </c>
      <c r="AR171" s="117" t="s">
        <v>162</v>
      </c>
      <c r="AT171" s="117" t="s">
        <v>70</v>
      </c>
      <c r="AU171" s="117" t="s">
        <v>71</v>
      </c>
      <c r="AY171" s="117" t="s">
        <v>113</v>
      </c>
      <c r="BK171" s="118">
        <f>$BK$172+$BK$174+$BK$176</f>
        <v>0</v>
      </c>
    </row>
    <row r="172" spans="2:65" s="109" customFormat="1" ht="21" customHeight="1" x14ac:dyDescent="0.3">
      <c r="B172" s="110"/>
      <c r="C172" s="221"/>
      <c r="D172" s="222" t="s">
        <v>95</v>
      </c>
      <c r="E172" s="222"/>
      <c r="F172" s="222"/>
      <c r="G172" s="222"/>
      <c r="H172" s="222"/>
      <c r="I172" s="222"/>
      <c r="J172" s="222"/>
      <c r="K172" s="223"/>
      <c r="L172" s="119"/>
      <c r="M172" s="119"/>
      <c r="N172" s="211">
        <f>SUM(N173)</f>
        <v>0</v>
      </c>
      <c r="O172" s="210"/>
      <c r="P172" s="210"/>
      <c r="Q172" s="210"/>
      <c r="R172" s="113"/>
      <c r="T172" s="114"/>
      <c r="U172" s="111"/>
      <c r="V172" s="111"/>
      <c r="W172" s="115">
        <f>$W$173</f>
        <v>0</v>
      </c>
      <c r="X172" s="111"/>
      <c r="Y172" s="115">
        <f>$Y$173</f>
        <v>0</v>
      </c>
      <c r="Z172" s="111"/>
      <c r="AA172" s="116">
        <f>$AA$173</f>
        <v>0</v>
      </c>
      <c r="AR172" s="117" t="s">
        <v>162</v>
      </c>
      <c r="AT172" s="117" t="s">
        <v>70</v>
      </c>
      <c r="AU172" s="117" t="s">
        <v>19</v>
      </c>
      <c r="AY172" s="117" t="s">
        <v>113</v>
      </c>
      <c r="BK172" s="118">
        <f>$BK$173</f>
        <v>0</v>
      </c>
    </row>
    <row r="173" spans="2:65" s="6" customFormat="1" ht="15.75" customHeight="1" x14ac:dyDescent="0.3">
      <c r="B173" s="20"/>
      <c r="C173" s="215"/>
      <c r="D173" s="215" t="s">
        <v>114</v>
      </c>
      <c r="E173" s="216" t="s">
        <v>181</v>
      </c>
      <c r="F173" s="217" t="s">
        <v>182</v>
      </c>
      <c r="G173" s="218"/>
      <c r="H173" s="218"/>
      <c r="I173" s="218"/>
      <c r="J173" s="219" t="s">
        <v>160</v>
      </c>
      <c r="K173" s="220">
        <v>1</v>
      </c>
      <c r="L173" s="182"/>
      <c r="M173" s="183"/>
      <c r="N173" s="184">
        <f>ROUND(L173*K173,2)</f>
        <v>0</v>
      </c>
      <c r="O173" s="185"/>
      <c r="P173" s="185"/>
      <c r="Q173" s="185"/>
      <c r="R173" s="22"/>
      <c r="T173" s="120"/>
      <c r="U173" s="28" t="s">
        <v>36</v>
      </c>
      <c r="V173" s="121">
        <v>0</v>
      </c>
      <c r="W173" s="121">
        <f>$V$173*$K$173</f>
        <v>0</v>
      </c>
      <c r="X173" s="121">
        <v>0</v>
      </c>
      <c r="Y173" s="121">
        <f>$X$173*$K$173</f>
        <v>0</v>
      </c>
      <c r="Z173" s="121">
        <v>0</v>
      </c>
      <c r="AA173" s="122">
        <f>$Z$173*$K$173</f>
        <v>0</v>
      </c>
      <c r="AR173" s="6" t="s">
        <v>154</v>
      </c>
      <c r="AT173" s="6" t="s">
        <v>114</v>
      </c>
      <c r="AU173" s="6" t="s">
        <v>80</v>
      </c>
      <c r="AY173" s="6" t="s">
        <v>113</v>
      </c>
      <c r="BE173" s="123">
        <f>IF($U$173="základní",$N$173,0)</f>
        <v>0</v>
      </c>
      <c r="BF173" s="123">
        <f>IF($U$173="snížená",$N$173,0)</f>
        <v>0</v>
      </c>
      <c r="BG173" s="123">
        <f>IF($U$173="zákl. přenesená",$N$173,0)</f>
        <v>0</v>
      </c>
      <c r="BH173" s="123">
        <f>IF($U$173="sníž. přenesená",$N$173,0)</f>
        <v>0</v>
      </c>
      <c r="BI173" s="123">
        <f>IF($U$173="nulová",$N$173,0)</f>
        <v>0</v>
      </c>
      <c r="BJ173" s="6" t="s">
        <v>19</v>
      </c>
      <c r="BK173" s="123">
        <f>ROUND($L$173*$K$173,2)</f>
        <v>0</v>
      </c>
      <c r="BL173" s="6" t="s">
        <v>154</v>
      </c>
      <c r="BM173" s="6" t="s">
        <v>183</v>
      </c>
    </row>
    <row r="174" spans="2:65" s="109" customFormat="1" ht="30.75" customHeight="1" x14ac:dyDescent="0.3">
      <c r="B174" s="110"/>
      <c r="C174" s="221"/>
      <c r="D174" s="222" t="s">
        <v>96</v>
      </c>
      <c r="E174" s="222"/>
      <c r="F174" s="222"/>
      <c r="G174" s="222"/>
      <c r="H174" s="222"/>
      <c r="I174" s="222"/>
      <c r="J174" s="222"/>
      <c r="K174" s="223"/>
      <c r="L174" s="119"/>
      <c r="M174" s="119"/>
      <c r="N174" s="211">
        <f>SUM(N175)</f>
        <v>0</v>
      </c>
      <c r="O174" s="210"/>
      <c r="P174" s="210"/>
      <c r="Q174" s="210"/>
      <c r="R174" s="113"/>
      <c r="T174" s="114"/>
      <c r="U174" s="111"/>
      <c r="V174" s="111"/>
      <c r="W174" s="115">
        <f>$W$175</f>
        <v>0</v>
      </c>
      <c r="X174" s="111"/>
      <c r="Y174" s="115">
        <f>$Y$175</f>
        <v>0</v>
      </c>
      <c r="Z174" s="111"/>
      <c r="AA174" s="116">
        <f>$AA$175</f>
        <v>0</v>
      </c>
      <c r="AR174" s="117" t="s">
        <v>162</v>
      </c>
      <c r="AT174" s="117" t="s">
        <v>70</v>
      </c>
      <c r="AU174" s="117" t="s">
        <v>19</v>
      </c>
      <c r="AY174" s="117" t="s">
        <v>113</v>
      </c>
      <c r="BK174" s="118">
        <f>$BK$175</f>
        <v>0</v>
      </c>
    </row>
    <row r="175" spans="2:65" s="6" customFormat="1" ht="15.75" customHeight="1" x14ac:dyDescent="0.3">
      <c r="B175" s="20"/>
      <c r="C175" s="215"/>
      <c r="D175" s="215" t="s">
        <v>114</v>
      </c>
      <c r="E175" s="216" t="s">
        <v>184</v>
      </c>
      <c r="F175" s="217" t="s">
        <v>185</v>
      </c>
      <c r="G175" s="218"/>
      <c r="H175" s="218"/>
      <c r="I175" s="218"/>
      <c r="J175" s="219" t="s">
        <v>160</v>
      </c>
      <c r="K175" s="220">
        <v>1</v>
      </c>
      <c r="L175" s="182"/>
      <c r="M175" s="183"/>
      <c r="N175" s="184">
        <f t="shared" ref="N175" si="4">ROUND(L175*K175,2)</f>
        <v>0</v>
      </c>
      <c r="O175" s="185"/>
      <c r="P175" s="185"/>
      <c r="Q175" s="185"/>
      <c r="R175" s="22"/>
      <c r="T175" s="120"/>
      <c r="U175" s="28" t="s">
        <v>36</v>
      </c>
      <c r="V175" s="121">
        <v>0</v>
      </c>
      <c r="W175" s="121">
        <f>$V$175*$K$175</f>
        <v>0</v>
      </c>
      <c r="X175" s="121">
        <v>0</v>
      </c>
      <c r="Y175" s="121">
        <f>$X$175*$K$175</f>
        <v>0</v>
      </c>
      <c r="Z175" s="121">
        <v>0</v>
      </c>
      <c r="AA175" s="122">
        <f>$Z$175*$K$175</f>
        <v>0</v>
      </c>
      <c r="AR175" s="6" t="s">
        <v>154</v>
      </c>
      <c r="AT175" s="6" t="s">
        <v>114</v>
      </c>
      <c r="AU175" s="6" t="s">
        <v>80</v>
      </c>
      <c r="AY175" s="6" t="s">
        <v>113</v>
      </c>
      <c r="BE175" s="123">
        <f>IF($U$175="základní",$N$175,0)</f>
        <v>0</v>
      </c>
      <c r="BF175" s="123">
        <f>IF($U$175="snížená",$N$175,0)</f>
        <v>0</v>
      </c>
      <c r="BG175" s="123">
        <f>IF($U$175="zákl. přenesená",$N$175,0)</f>
        <v>0</v>
      </c>
      <c r="BH175" s="123">
        <f>IF($U$175="sníž. přenesená",$N$175,0)</f>
        <v>0</v>
      </c>
      <c r="BI175" s="123">
        <f>IF($U$175="nulová",$N$175,0)</f>
        <v>0</v>
      </c>
      <c r="BJ175" s="6" t="s">
        <v>19</v>
      </c>
      <c r="BK175" s="123">
        <f>ROUND($L$175*$K$175,2)</f>
        <v>0</v>
      </c>
      <c r="BL175" s="6" t="s">
        <v>154</v>
      </c>
      <c r="BM175" s="6" t="s">
        <v>186</v>
      </c>
    </row>
    <row r="176" spans="2:65" s="109" customFormat="1" ht="30.75" customHeight="1" x14ac:dyDescent="0.3">
      <c r="B176" s="110"/>
      <c r="C176" s="221"/>
      <c r="D176" s="222" t="s">
        <v>97</v>
      </c>
      <c r="E176" s="222"/>
      <c r="F176" s="222"/>
      <c r="G176" s="222"/>
      <c r="H176" s="222"/>
      <c r="I176" s="222"/>
      <c r="J176" s="222"/>
      <c r="K176" s="223"/>
      <c r="L176" s="119"/>
      <c r="M176" s="119"/>
      <c r="N176" s="211">
        <f>SUM(N177)</f>
        <v>0</v>
      </c>
      <c r="O176" s="210"/>
      <c r="P176" s="210"/>
      <c r="Q176" s="210"/>
      <c r="R176" s="113"/>
      <c r="T176" s="114"/>
      <c r="U176" s="111"/>
      <c r="V176" s="111"/>
      <c r="W176" s="115">
        <f>$W$177</f>
        <v>0</v>
      </c>
      <c r="X176" s="111"/>
      <c r="Y176" s="115">
        <f>$Y$177</f>
        <v>0</v>
      </c>
      <c r="Z176" s="111"/>
      <c r="AA176" s="116">
        <f>$AA$177</f>
        <v>0</v>
      </c>
      <c r="AR176" s="117" t="s">
        <v>162</v>
      </c>
      <c r="AT176" s="117" t="s">
        <v>70</v>
      </c>
      <c r="AU176" s="117" t="s">
        <v>19</v>
      </c>
      <c r="AY176" s="117" t="s">
        <v>113</v>
      </c>
      <c r="BK176" s="118">
        <f>$BK$177</f>
        <v>0</v>
      </c>
    </row>
    <row r="177" spans="2:65" s="6" customFormat="1" ht="15.75" customHeight="1" x14ac:dyDescent="0.3">
      <c r="B177" s="20"/>
      <c r="C177" s="215"/>
      <c r="D177" s="215" t="s">
        <v>114</v>
      </c>
      <c r="E177" s="216" t="s">
        <v>187</v>
      </c>
      <c r="F177" s="217" t="s">
        <v>188</v>
      </c>
      <c r="G177" s="218"/>
      <c r="H177" s="218"/>
      <c r="I177" s="218"/>
      <c r="J177" s="219" t="s">
        <v>160</v>
      </c>
      <c r="K177" s="220">
        <v>1</v>
      </c>
      <c r="L177" s="182"/>
      <c r="M177" s="183"/>
      <c r="N177" s="184">
        <f t="shared" ref="N177" si="5">ROUND(L177*K177,2)</f>
        <v>0</v>
      </c>
      <c r="O177" s="185"/>
      <c r="P177" s="185"/>
      <c r="Q177" s="185"/>
      <c r="R177" s="22"/>
      <c r="T177" s="120"/>
      <c r="U177" s="124" t="s">
        <v>36</v>
      </c>
      <c r="V177" s="125">
        <v>0</v>
      </c>
      <c r="W177" s="125">
        <f>$V$177*$K$177</f>
        <v>0</v>
      </c>
      <c r="X177" s="125">
        <v>0</v>
      </c>
      <c r="Y177" s="125">
        <f>$X$177*$K$177</f>
        <v>0</v>
      </c>
      <c r="Z177" s="125">
        <v>0</v>
      </c>
      <c r="AA177" s="126">
        <f>$Z$177*$K$177</f>
        <v>0</v>
      </c>
      <c r="AR177" s="6" t="s">
        <v>154</v>
      </c>
      <c r="AT177" s="6" t="s">
        <v>114</v>
      </c>
      <c r="AU177" s="6" t="s">
        <v>80</v>
      </c>
      <c r="AY177" s="6" t="s">
        <v>113</v>
      </c>
      <c r="BE177" s="123">
        <f>IF($U$177="základní",$N$177,0)</f>
        <v>0</v>
      </c>
      <c r="BF177" s="123">
        <f>IF($U$177="snížená",$N$177,0)</f>
        <v>0</v>
      </c>
      <c r="BG177" s="123">
        <f>IF($U$177="zákl. přenesená",$N$177,0)</f>
        <v>0</v>
      </c>
      <c r="BH177" s="123">
        <f>IF($U$177="sníž. přenesená",$N$177,0)</f>
        <v>0</v>
      </c>
      <c r="BI177" s="123">
        <f>IF($U$177="nulová",$N$177,0)</f>
        <v>0</v>
      </c>
      <c r="BJ177" s="6" t="s">
        <v>19</v>
      </c>
      <c r="BK177" s="123">
        <f>ROUND($L$177*$K$177,2)</f>
        <v>0</v>
      </c>
      <c r="BL177" s="6" t="s">
        <v>154</v>
      </c>
      <c r="BM177" s="6" t="s">
        <v>189</v>
      </c>
    </row>
    <row r="178" spans="2:65" s="6" customFormat="1" ht="7.5" customHeight="1" x14ac:dyDescent="0.3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5"/>
    </row>
    <row r="179" spans="2:65" s="2" customFormat="1" ht="14.25" customHeight="1" x14ac:dyDescent="0.3"/>
  </sheetData>
  <sheetProtection algorithmName="SHA-512" hashValue="SlXjw42GgJZ7n58GX7WFk2kFc7LWECYMFmCFLn0XsNu+kELZHcdWAo0S2fGjWHr18xHS25cyTR4RtXqqRsaeaA==" saltValue="+q9MaJ9KZM8hywUGgEf+SA==" spinCount="100000" sheet="1" objects="1" scenarios="1" sort="0" autoFilter="0"/>
  <autoFilter ref="C115:Q177">
    <filterColumn colId="3" showButton="0"/>
    <filterColumn colId="4" showButton="0"/>
    <filterColumn colId="5" showButton="0"/>
    <filterColumn colId="9" showButton="0"/>
    <filterColumn colId="11" showButton="0"/>
    <filterColumn colId="12" showButton="0"/>
    <filterColumn colId="13" showButton="0"/>
  </autoFilter>
  <mergeCells count="231"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N150:Q150"/>
    <mergeCell ref="F157:I157"/>
    <mergeCell ref="L157:M157"/>
    <mergeCell ref="N157:Q157"/>
    <mergeCell ref="F158:I158"/>
    <mergeCell ref="L158:M158"/>
    <mergeCell ref="N158:Q158"/>
    <mergeCell ref="F150:I150"/>
    <mergeCell ref="L150:M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3:I123"/>
    <mergeCell ref="L123:M123"/>
    <mergeCell ref="N123:Q123"/>
    <mergeCell ref="F132:I132"/>
    <mergeCell ref="L132:M132"/>
    <mergeCell ref="N132:Q132"/>
    <mergeCell ref="F134:I134"/>
    <mergeCell ref="L134:M134"/>
    <mergeCell ref="N134:Q134"/>
    <mergeCell ref="F129:I129"/>
    <mergeCell ref="L129:M129"/>
    <mergeCell ref="N129:Q129"/>
    <mergeCell ref="H1:K1"/>
    <mergeCell ref="S2:AC2"/>
    <mergeCell ref="N116:Q116"/>
    <mergeCell ref="N117:Q117"/>
    <mergeCell ref="N118:Q118"/>
    <mergeCell ref="N121:Q121"/>
    <mergeCell ref="N165:Q165"/>
    <mergeCell ref="N169:Q169"/>
    <mergeCell ref="F13:K14"/>
    <mergeCell ref="F112:I112"/>
    <mergeCell ref="L112:Q112"/>
    <mergeCell ref="L82:Q82"/>
    <mergeCell ref="F82:J82"/>
    <mergeCell ref="F83:J83"/>
    <mergeCell ref="F16:K17"/>
    <mergeCell ref="F19:K20"/>
    <mergeCell ref="L83:Q83"/>
    <mergeCell ref="M110:P110"/>
    <mergeCell ref="F167:I167"/>
    <mergeCell ref="L167:M167"/>
    <mergeCell ref="N167:Q167"/>
    <mergeCell ref="F168:I168"/>
    <mergeCell ref="L168:M168"/>
    <mergeCell ref="N168:Q168"/>
    <mergeCell ref="F173:I173"/>
    <mergeCell ref="L173:M173"/>
    <mergeCell ref="N173:Q173"/>
    <mergeCell ref="N171:Q171"/>
    <mergeCell ref="N172:Q172"/>
    <mergeCell ref="F175:I175"/>
    <mergeCell ref="L175:M175"/>
    <mergeCell ref="N175:Q175"/>
    <mergeCell ref="F177:I177"/>
    <mergeCell ref="L177:M177"/>
    <mergeCell ref="N177:Q177"/>
    <mergeCell ref="N174:Q174"/>
    <mergeCell ref="N176:Q176"/>
    <mergeCell ref="F170:I170"/>
    <mergeCell ref="L170:M170"/>
    <mergeCell ref="N170:Q170"/>
    <mergeCell ref="F161:I161"/>
    <mergeCell ref="L161:M161"/>
    <mergeCell ref="N161:Q161"/>
    <mergeCell ref="L164:M164"/>
    <mergeCell ref="N164:Q164"/>
    <mergeCell ref="F166:I166"/>
    <mergeCell ref="L166:M166"/>
    <mergeCell ref="N166:Q166"/>
    <mergeCell ref="F162:I162"/>
    <mergeCell ref="L162:M162"/>
    <mergeCell ref="N162:Q162"/>
    <mergeCell ref="F164:I164"/>
    <mergeCell ref="F163:I163"/>
    <mergeCell ref="F141:I141"/>
    <mergeCell ref="L141:M141"/>
    <mergeCell ref="N141:Q141"/>
    <mergeCell ref="F142:I142"/>
    <mergeCell ref="L142:M142"/>
    <mergeCell ref="N142:Q142"/>
    <mergeCell ref="F149:I149"/>
    <mergeCell ref="L149:M149"/>
    <mergeCell ref="N149:Q149"/>
    <mergeCell ref="F144:I144"/>
    <mergeCell ref="F145:I145"/>
    <mergeCell ref="L144:M144"/>
    <mergeCell ref="L145:M145"/>
    <mergeCell ref="N144:Q144"/>
    <mergeCell ref="N145:Q145"/>
    <mergeCell ref="F143:I143"/>
    <mergeCell ref="L143:M143"/>
    <mergeCell ref="N143:Q143"/>
    <mergeCell ref="F146:I146"/>
    <mergeCell ref="L146:M146"/>
    <mergeCell ref="N146:Q146"/>
    <mergeCell ref="F140:I140"/>
    <mergeCell ref="L140:M140"/>
    <mergeCell ref="N140:Q140"/>
    <mergeCell ref="F126:I126"/>
    <mergeCell ref="L126:M126"/>
    <mergeCell ref="N126:Q126"/>
    <mergeCell ref="F139:I139"/>
    <mergeCell ref="L139:M139"/>
    <mergeCell ref="N139:Q139"/>
    <mergeCell ref="F127:I127"/>
    <mergeCell ref="L127:M127"/>
    <mergeCell ref="N127:Q127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8:I138"/>
    <mergeCell ref="L138:M138"/>
    <mergeCell ref="N138:Q138"/>
    <mergeCell ref="F119:I119"/>
    <mergeCell ref="L119:M119"/>
    <mergeCell ref="N119:Q119"/>
    <mergeCell ref="F120:I120"/>
    <mergeCell ref="L120:M120"/>
    <mergeCell ref="N120:Q120"/>
    <mergeCell ref="F148:I148"/>
    <mergeCell ref="L148:M148"/>
    <mergeCell ref="N148:Q148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47:I147"/>
    <mergeCell ref="L147:M147"/>
    <mergeCell ref="N147:Q147"/>
    <mergeCell ref="F128:I128"/>
    <mergeCell ref="L128:M128"/>
    <mergeCell ref="N128:Q128"/>
    <mergeCell ref="F115:I115"/>
    <mergeCell ref="L115:M115"/>
    <mergeCell ref="N115:Q115"/>
    <mergeCell ref="L113:Q113"/>
    <mergeCell ref="F113:I113"/>
    <mergeCell ref="N95:Q95"/>
    <mergeCell ref="N96:Q96"/>
    <mergeCell ref="N98:Q98"/>
    <mergeCell ref="L100:Q100"/>
    <mergeCell ref="C106:Q106"/>
    <mergeCell ref="M35:P35"/>
    <mergeCell ref="L37:P37"/>
    <mergeCell ref="C76:Q76"/>
    <mergeCell ref="F78:P78"/>
    <mergeCell ref="M80:P80"/>
    <mergeCell ref="F108:P108"/>
    <mergeCell ref="N89:Q89"/>
    <mergeCell ref="N90:Q90"/>
    <mergeCell ref="N91:Q91"/>
    <mergeCell ref="N92:Q92"/>
    <mergeCell ref="N93:Q93"/>
    <mergeCell ref="N94:Q94"/>
    <mergeCell ref="C2:Q2"/>
    <mergeCell ref="C4:Q4"/>
    <mergeCell ref="F6:P6"/>
    <mergeCell ref="O8:P8"/>
    <mergeCell ref="O10:P10"/>
    <mergeCell ref="O11:P11"/>
    <mergeCell ref="F10:K11"/>
    <mergeCell ref="O13:P13"/>
    <mergeCell ref="O14:P14"/>
    <mergeCell ref="H32:J32"/>
    <mergeCell ref="M32:P32"/>
    <mergeCell ref="AE133:AH133"/>
    <mergeCell ref="L163:M163"/>
    <mergeCell ref="N163:Q163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3:J33"/>
    <mergeCell ref="M33:P33"/>
    <mergeCell ref="H34:J34"/>
    <mergeCell ref="M34:P34"/>
    <mergeCell ref="C85:G85"/>
    <mergeCell ref="N85:Q85"/>
    <mergeCell ref="N87:Q87"/>
    <mergeCell ref="N88:Q88"/>
    <mergeCell ref="H35:J35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5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01_20161 - Optimalizace z...</vt:lpstr>
      <vt:lpstr>'01_20161 - Optimalizace z...'!Názvy_tisku</vt:lpstr>
      <vt:lpstr>'Rekapitulace stavby'!Názvy_tisku</vt:lpstr>
      <vt:lpstr>'01_20161 - Optimalizace z...'!Oblast_tisku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2</dc:creator>
  <cp:lastModifiedBy>Klimeš Pavel</cp:lastModifiedBy>
  <cp:lastPrinted>2017-04-20T03:49:57Z</cp:lastPrinted>
  <dcterms:created xsi:type="dcterms:W3CDTF">2016-01-29T08:40:45Z</dcterms:created>
  <dcterms:modified xsi:type="dcterms:W3CDTF">2018-02-12T11:34:33Z</dcterms:modified>
</cp:coreProperties>
</file>