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filterPrivacy="1" defaultThemeVersion="166925"/>
  <bookViews>
    <workbookView xWindow="65416" yWindow="65416" windowWidth="38640" windowHeight="21240" activeTab="0"/>
  </bookViews>
  <sheets>
    <sheet name="Kalkulace" sheetId="1" r:id="rId1"/>
    <sheet name="Východiska pro kalkulaci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<sst xmlns="http://schemas.openxmlformats.org/spreadsheetml/2006/main" count="103" uniqueCount="94">
  <si>
    <t>Výdaje</t>
  </si>
  <si>
    <t>R0</t>
  </si>
  <si>
    <t>R1</t>
  </si>
  <si>
    <t>R2</t>
  </si>
  <si>
    <t>R3</t>
  </si>
  <si>
    <t>R4</t>
  </si>
  <si>
    <t>R5</t>
  </si>
  <si>
    <t>Náklady na suroviny - studentská jídla</t>
  </si>
  <si>
    <t>Náklady na suroviny - zaměstnanecká jídla</t>
  </si>
  <si>
    <t>Náklady na suroviny - důchodci</t>
  </si>
  <si>
    <t>Náklady na suroviny - jídla navenek</t>
  </si>
  <si>
    <t>Náklady na suroviny celkem</t>
  </si>
  <si>
    <t>Energie a média</t>
  </si>
  <si>
    <t>el. energie</t>
  </si>
  <si>
    <t>voda</t>
  </si>
  <si>
    <t xml:space="preserve">teplo </t>
  </si>
  <si>
    <t>Mzdové náklady</t>
  </si>
  <si>
    <t>mzdové náklady</t>
  </si>
  <si>
    <t>sociální pojištění</t>
  </si>
  <si>
    <t xml:space="preserve">zdravotní pojištění </t>
  </si>
  <si>
    <t>FKSP</t>
  </si>
  <si>
    <t xml:space="preserve">zákonné kvartální pojištění </t>
  </si>
  <si>
    <t>Další náklady (provozní)</t>
  </si>
  <si>
    <t>čistící a hygienické potřeby</t>
  </si>
  <si>
    <t xml:space="preserve">drobný hmotný majetek </t>
  </si>
  <si>
    <t>nákup čipů</t>
  </si>
  <si>
    <t>pracovní oděvy</t>
  </si>
  <si>
    <t>licence program VIS + vzdál. Podpora</t>
  </si>
  <si>
    <t>odvoz odpadu</t>
  </si>
  <si>
    <t>telefony</t>
  </si>
  <si>
    <t>stočné</t>
  </si>
  <si>
    <t>deratizace, BOZP, zdravotní prohlídky</t>
  </si>
  <si>
    <t>vedení mezd</t>
  </si>
  <si>
    <t>pojištění majetku</t>
  </si>
  <si>
    <t>Investice, opravy a reinvestice</t>
  </si>
  <si>
    <t>Opravy</t>
  </si>
  <si>
    <t>Reinvestice</t>
  </si>
  <si>
    <t>Náklady celkem</t>
  </si>
  <si>
    <t>Příjmy</t>
  </si>
  <si>
    <t xml:space="preserve">Prodej jídel studentům </t>
  </si>
  <si>
    <t>Prodej jídel zaměstnancům</t>
  </si>
  <si>
    <t>Prodej jídel důchodcům</t>
  </si>
  <si>
    <t>Prodej jídel navenek</t>
  </si>
  <si>
    <t>Dotace MŠMT</t>
  </si>
  <si>
    <t>Východisko (data 2021)</t>
  </si>
  <si>
    <t>Finanční model Koncesionáře</t>
  </si>
  <si>
    <t>Inflace</t>
  </si>
  <si>
    <t>Zisková marže</t>
  </si>
  <si>
    <t xml:space="preserve">Kontrolní indexy pro ověření: </t>
  </si>
  <si>
    <t>Současný stav</t>
  </si>
  <si>
    <t>Podíl v celkové ceně</t>
  </si>
  <si>
    <t>Doporučený index pro kontrolu nákladů</t>
  </si>
  <si>
    <t>Výchozí hodnota indexu pro kontrolu</t>
  </si>
  <si>
    <t xml:space="preserve">Odkaz na index </t>
  </si>
  <si>
    <t>Kč</t>
  </si>
  <si>
    <t>Náklady na suroviny</t>
  </si>
  <si>
    <t>Potraviny a nealkoholické nápoje (bazický index - 2021=100), čtvrtletní periodicita</t>
  </si>
  <si>
    <t>https://vdb.czso.cz/vdbvo2/faces/cs/index.jsf?page=vystup-objekt&amp;pvo=CEN083A1&amp;z=T&amp;f=TABULKA&amp;skupId=2218&amp;katalog=31779&amp;evo=v2504_!_CEN-SPO-BAZIC2015-EQ_1&amp;&amp;str=v514</t>
  </si>
  <si>
    <t>Náklady na energie</t>
  </si>
  <si>
    <t>Elektřina: PXE Czech Power futures Baseload Year Call 24 (příští rok), platny k 24.03.2023
Voda: Spotřebitelské ceny vybraných druhů zboží a služeb- Vodné a stočné (Prosinec 2021)
Plyn: EEX CZ VTP Natural Gas Futures CAL-24  (příští rok)</t>
  </si>
  <si>
    <t>150 €/MWh (elektřina) PXE Czech Power futures Baseload Year Call 
96,31 Kč/m3 (vodné a stočné)
80 €/MWh (plyn) EEX CZ VTP Natural Gas Futures CAL-24</t>
  </si>
  <si>
    <t>https://pxe.cz/cs/derivatovy-trh/elektrina
https://vdb.czso.cz/vdbvo2/faces/cs/index.jsf?page=vystup-objekt-vyhledavani&amp;vyhltext=vodn%C3%A9+a+sto%C4%8Dn%C3%A9&amp;bkvt=dm9kbsOpIGEgc3RvxI1uw6k.&amp;katalog=all&amp;pvo=CEN10
https://pxe.cz/cs/derivatovy-trh/plyn</t>
  </si>
  <si>
    <t>Průměrná hrubá měsíční mzda (Q1-Q4 2022)- písmeno I - Ubytování, stravování a pohostinství</t>
  </si>
  <si>
    <t>Normativ a indexace dle MPSV.</t>
  </si>
  <si>
    <t>Provozní náklady</t>
  </si>
  <si>
    <t xml:space="preserve">Index tržních služeb (data za únor 2023) </t>
  </si>
  <si>
    <t>https://vdb.czso.cz/vdbvo2/faces/cs/index.jsf?page=vystup-objekt&amp;z=T&amp;f=TABULKA&amp;skupId=4149&amp;katalog=31784&amp;pvo=CEN063A&amp;pvo=CEN063A&amp;evo=v2578_!_CEN062-2023_1&amp;evo=v2510_!_TRZSLU1a2-CISEL_1</t>
  </si>
  <si>
    <t>Opravy/ investice</t>
  </si>
  <si>
    <t>https://vdb.czso.cz/vdbvo2/faces/cs/index.jsf?page=vystup-objekt&amp;z=T&amp;f=TABULKA&amp;skupId=4149&amp;katalog=31784&amp;pvo=CEN063A&amp;pvo=CEN063A&amp;evo=v2578_!_CEN062-2023_1&amp;evo=v2510_!_TRZSLU1a2-CISEL_2</t>
  </si>
  <si>
    <t>Celkem náklady</t>
  </si>
  <si>
    <t>Predikce ČNB z 27.03.2023</t>
  </si>
  <si>
    <t>https://www.cnb.cz/cs/menova-politika/prognoza/</t>
  </si>
  <si>
    <t>Celková inflace (%)</t>
  </si>
  <si>
    <t>Měnověpolitická inflace (%)</t>
  </si>
  <si>
    <t>Hrubý domácí produkt (mzr. změny v %)</t>
  </si>
  <si>
    <t>Úrokové sazby 3M PRIBOR (%)</t>
  </si>
  <si>
    <t>Měnový kurz (CZK/EUR)</t>
  </si>
  <si>
    <t>Hodnota pro simulaci</t>
  </si>
  <si>
    <t>5 %, 3%</t>
  </si>
  <si>
    <t>Vysvětlení</t>
  </si>
  <si>
    <t>Ponechal jsem 5 % inflaci pro rok 2023-24, protože předpokládám jen pomalé uklidnění. 
Pro ostatní roky jsem ponechal 3% abychom měli malou rezervu vůči prognoze ČNB.</t>
  </si>
  <si>
    <t xml:space="preserve"> Porovnání s indexem nenahrazuje kontrolu férového zisku koncesionáře zadavatelem, ale nabizí mu alternativní a nezávislý pohled na vývoj cen. Tyto hodnoty může zadavatel použít při kontrole skutečných nákladů dodavatele (pokud např. dodavatel tvrdí, že mu Náklady na suroviny vzrostly o 8 %, ale růst indexu je jen 4 %, je potřeba podrobněji prozkoumat, proč je rozdíl vznikl a zda je oprávněný. </t>
  </si>
  <si>
    <t xml:space="preserve">Východiska </t>
  </si>
  <si>
    <t>předpokládaná míra inflace (viz predikce ČNB níže).</t>
  </si>
  <si>
    <t>Nepřímé/Administrativní náklady</t>
  </si>
  <si>
    <t>Nominální celková hodnota finančních toků koncesionáře (z předchozího řádku)</t>
  </si>
  <si>
    <t>Nominální celkový objem finančních toků koncesionáře z předchozího řádku (bez platby za dostupnost/za koncesi)</t>
  </si>
  <si>
    <t>Příjmy celkem (bez platby za dostupnost/platby za koncesi)</t>
  </si>
  <si>
    <t>Finanční toky a předpokládaná výše platby za dostupnost/za koncesi</t>
  </si>
  <si>
    <r>
      <t>Finanční toky koncesionáře (bez započítání platby za dostupnos</t>
    </r>
    <r>
      <rPr>
        <sz val="11"/>
        <rFont val="Calibri"/>
        <family val="2"/>
        <scheme val="minor"/>
      </rPr>
      <t>t/za koncesi</t>
    </r>
    <r>
      <rPr>
        <sz val="11"/>
        <color theme="1"/>
        <rFont val="Calibri"/>
        <family val="2"/>
        <scheme val="minor"/>
      </rPr>
      <t>)</t>
    </r>
  </si>
  <si>
    <r>
      <t>P</t>
    </r>
    <r>
      <rPr>
        <sz val="11"/>
        <rFont val="Calibri"/>
        <family val="2"/>
        <scheme val="minor"/>
      </rPr>
      <t>ředpokládaná výše platby koncesionáře  za dostupnost/ platby za koncesi</t>
    </r>
    <r>
      <rPr>
        <sz val="11"/>
        <color theme="1"/>
        <rFont val="Calibri"/>
        <family val="2"/>
        <scheme val="minor"/>
      </rPr>
      <t xml:space="preserve"> </t>
    </r>
  </si>
  <si>
    <t>Dotace od kraje</t>
  </si>
  <si>
    <t>Přiměřená výše marže koncesionáře na obrat z prodeje (bez dotací) stanovená na 5%.</t>
  </si>
  <si>
    <t>Investice (odhad současného provozovatele)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</si>
</sst>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3" fontId="0" fillId="0" borderId="0" xfId="0" applyNumberFormat="1"/>
    <xf numFmtId="0" fontId="4" fillId="0" borderId="0" xfId="0" applyFont="1"/>
    <xf numFmtId="0" fontId="2" fillId="0" borderId="0" xfId="0" applyFont="1"/>
    <xf numFmtId="3" fontId="2" fillId="0" borderId="0" xfId="0" applyNumberFormat="1" applyFont="1"/>
    <xf numFmtId="164" fontId="0" fillId="0" borderId="0" xfId="0" applyNumberFormat="1"/>
    <xf numFmtId="3" fontId="0" fillId="2" borderId="0" xfId="0" applyNumberFormat="1" applyFill="1"/>
    <xf numFmtId="43" fontId="0" fillId="0" borderId="0" xfId="20" applyFont="1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4" xfId="20" applyNumberFormat="1" applyFont="1" applyBorder="1"/>
    <xf numFmtId="9" fontId="0" fillId="0" borderId="4" xfId="21" applyFont="1" applyBorder="1"/>
    <xf numFmtId="0" fontId="0" fillId="0" borderId="4" xfId="0" applyBorder="1" applyAlignment="1">
      <alignment wrapText="1"/>
    </xf>
    <xf numFmtId="165" fontId="2" fillId="0" borderId="4" xfId="20" applyNumberFormat="1" applyFont="1" applyBorder="1"/>
    <xf numFmtId="0" fontId="0" fillId="2" borderId="4" xfId="0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3" xfId="0" applyFont="1" applyBorder="1"/>
    <xf numFmtId="0" fontId="2" fillId="0" borderId="7" xfId="0" applyFont="1" applyBorder="1"/>
    <xf numFmtId="165" fontId="2" fillId="0" borderId="8" xfId="20" applyNumberFormat="1" applyFont="1" applyBorder="1"/>
    <xf numFmtId="0" fontId="0" fillId="0" borderId="9" xfId="0" applyBorder="1" applyAlignment="1">
      <alignment wrapText="1"/>
    </xf>
    <xf numFmtId="164" fontId="5" fillId="0" borderId="0" xfId="0" applyNumberFormat="1" applyFont="1"/>
    <xf numFmtId="3" fontId="5" fillId="0" borderId="0" xfId="0" applyNumberFormat="1" applyFont="1"/>
    <xf numFmtId="0" fontId="0" fillId="0" borderId="0" xfId="0" applyAlignment="1">
      <alignment horizontal="left" wrapText="1"/>
    </xf>
    <xf numFmtId="3" fontId="0" fillId="3" borderId="0" xfId="0" applyNumberFormat="1" applyFill="1"/>
    <xf numFmtId="3" fontId="2" fillId="3" borderId="0" xfId="0" applyNumberFormat="1" applyFont="1" applyFill="1"/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1F07-6587-445D-92D5-FDC8CE86B114}">
  <dimension ref="A1:M238"/>
  <sheetViews>
    <sheetView tabSelected="1" zoomScaleSheetLayoutView="100" workbookViewId="0" topLeftCell="A1">
      <selection activeCell="H47" sqref="H47:M47"/>
    </sheetView>
  </sheetViews>
  <sheetFormatPr defaultColWidth="9.140625" defaultRowHeight="15"/>
  <cols>
    <col min="5" max="5" width="17.8515625" style="0" customWidth="1"/>
    <col min="6" max="6" width="11.00390625" style="0" bestFit="1" customWidth="1"/>
    <col min="7" max="7" width="15.140625" style="0" customWidth="1"/>
    <col min="8" max="8" width="10.00390625" style="0" bestFit="1" customWidth="1"/>
    <col min="9" max="13" width="11.421875" style="0" bestFit="1" customWidth="1"/>
  </cols>
  <sheetData>
    <row r="1" spans="1:13" ht="31.5" customHeight="1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3" spans="1:13" ht="31.5" customHeight="1">
      <c r="A3" s="1" t="s">
        <v>0</v>
      </c>
      <c r="G3" s="2" t="s">
        <v>44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5</v>
      </c>
      <c r="M3" s="1" t="s">
        <v>6</v>
      </c>
    </row>
    <row r="4" spans="2:13" ht="15">
      <c r="B4" t="s">
        <v>7</v>
      </c>
      <c r="G4" s="8">
        <v>1920368</v>
      </c>
      <c r="H4" s="3"/>
      <c r="I4" s="3">
        <f>$G4*(1+'Východiska pro kalkulaci'!D$3)</f>
        <v>2016386.4000000001</v>
      </c>
      <c r="J4" s="3">
        <f>$I4*(1+'Východiska pro kalkulaci'!E$3)</f>
        <v>2076877.992</v>
      </c>
      <c r="K4" s="3">
        <f>$J4*(1+'Východiska pro kalkulaci'!F$3)</f>
        <v>2139184.33176</v>
      </c>
      <c r="L4" s="3">
        <f>$K4*(1+'Východiska pro kalkulaci'!G$3)</f>
        <v>2203359.8617128</v>
      </c>
      <c r="M4" s="3">
        <f>$L4*(1+'Východiska pro kalkulaci'!H$3)</f>
        <v>2269460.6575641837</v>
      </c>
    </row>
    <row r="5" spans="7:13" ht="15">
      <c r="G5" s="3"/>
      <c r="H5" s="3"/>
      <c r="I5" s="3"/>
      <c r="J5" s="3"/>
      <c r="K5" s="3"/>
      <c r="L5" s="3"/>
      <c r="M5" s="3"/>
    </row>
    <row r="6" spans="2:13" ht="15">
      <c r="B6" s="4" t="s">
        <v>8</v>
      </c>
      <c r="C6" s="4"/>
      <c r="G6" s="8">
        <v>162520</v>
      </c>
      <c r="H6" s="3"/>
      <c r="I6" s="3">
        <f>$G6*(1+'Východiska pro kalkulaci'!D$3)</f>
        <v>170646</v>
      </c>
      <c r="J6" s="3">
        <f>$I6*(1+'Východiska pro kalkulaci'!E$3)</f>
        <v>175765.38</v>
      </c>
      <c r="K6" s="3">
        <f>$J6*(1+'Východiska pro kalkulaci'!F$3)</f>
        <v>181038.3414</v>
      </c>
      <c r="L6" s="3">
        <f>$K6*(1+'Východiska pro kalkulaci'!G$3)</f>
        <v>186469.491642</v>
      </c>
      <c r="M6" s="3">
        <f>$L6*(1+'Východiska pro kalkulaci'!H$3)</f>
        <v>192063.57639126002</v>
      </c>
    </row>
    <row r="7" spans="7:13" ht="15">
      <c r="G7" s="3"/>
      <c r="H7" s="3"/>
      <c r="I7" s="3"/>
      <c r="J7" s="3"/>
      <c r="K7" s="3"/>
      <c r="L7" s="3"/>
      <c r="M7" s="3"/>
    </row>
    <row r="8" spans="2:13" ht="15">
      <c r="B8" t="s">
        <v>9</v>
      </c>
      <c r="G8" s="8">
        <v>2394536</v>
      </c>
      <c r="H8" s="3"/>
      <c r="I8" s="3">
        <f>$G8*(1+'Východiska pro kalkulaci'!D$3)</f>
        <v>2514262.8000000003</v>
      </c>
      <c r="J8" s="3">
        <f>$I8*(1+'Východiska pro kalkulaci'!E$3)</f>
        <v>2589690.6840000004</v>
      </c>
      <c r="K8" s="3">
        <f>$J8*(1+'Východiska pro kalkulaci'!F$3)</f>
        <v>2667381.4045200003</v>
      </c>
      <c r="L8" s="3">
        <f>$K8*(1+'Východiska pro kalkulaci'!G$3)</f>
        <v>2747402.8466556002</v>
      </c>
      <c r="M8" s="3">
        <f>$L8*(1+'Východiska pro kalkulaci'!H$3)</f>
        <v>2829824.9320552684</v>
      </c>
    </row>
    <row r="9" spans="7:13" ht="15">
      <c r="G9" s="3"/>
      <c r="H9" s="3"/>
      <c r="I9" s="3"/>
      <c r="J9" s="3"/>
      <c r="K9" s="3"/>
      <c r="L9" s="3"/>
      <c r="M9" s="3"/>
    </row>
    <row r="10" spans="2:13" ht="15">
      <c r="B10" t="s">
        <v>10</v>
      </c>
      <c r="G10" s="8">
        <v>498280</v>
      </c>
      <c r="H10" s="3"/>
      <c r="I10" s="3">
        <f>$G10*(1+'Východiska pro kalkulaci'!D$3)</f>
        <v>523194</v>
      </c>
      <c r="J10" s="3">
        <f>$I10*(1+'Východiska pro kalkulaci'!E$3)</f>
        <v>538889.8200000001</v>
      </c>
      <c r="K10" s="3">
        <f>$J10*(1+'Východiska pro kalkulaci'!F$3)</f>
        <v>555056.5146000001</v>
      </c>
      <c r="L10" s="3">
        <f>$K10*(1+'Východiska pro kalkulaci'!G$3)</f>
        <v>571708.2100380001</v>
      </c>
      <c r="M10" s="3">
        <f>$L10*(1+'Východiska pro kalkulaci'!H$3)</f>
        <v>588859.4563391402</v>
      </c>
    </row>
    <row r="11" spans="7:13" ht="15">
      <c r="G11" s="3"/>
      <c r="H11" s="3"/>
      <c r="I11" s="3"/>
      <c r="J11" s="3"/>
      <c r="K11" s="3"/>
      <c r="L11" s="3"/>
      <c r="M11" s="3"/>
    </row>
    <row r="12" spans="2:13" ht="15">
      <c r="B12" t="s">
        <v>11</v>
      </c>
      <c r="G12" s="8">
        <v>4975704</v>
      </c>
      <c r="H12" s="3"/>
      <c r="I12" s="3">
        <f>$G12*(1+'Východiska pro kalkulaci'!D$3)</f>
        <v>5224489.2</v>
      </c>
      <c r="J12" s="3">
        <f>$I12*(1+'Východiska pro kalkulaci'!E$3)</f>
        <v>5381223.876</v>
      </c>
      <c r="K12" s="3">
        <f>$J12*(1+'Východiska pro kalkulaci'!F$3)</f>
        <v>5542660.59228</v>
      </c>
      <c r="L12" s="3">
        <f>$K12*(1+'Východiska pro kalkulaci'!G$3)</f>
        <v>5708940.410048401</v>
      </c>
      <c r="M12" s="3">
        <f>$L12*(1+'Východiska pro kalkulaci'!H$3)</f>
        <v>5880208.622349854</v>
      </c>
    </row>
    <row r="13" spans="7:13" ht="15">
      <c r="G13" s="3"/>
      <c r="H13" s="3"/>
      <c r="I13" s="3"/>
      <c r="J13" s="3"/>
      <c r="K13" s="3"/>
      <c r="L13" s="3"/>
      <c r="M13" s="3"/>
    </row>
    <row r="14" spans="2:13" ht="15">
      <c r="B14" s="43" t="s">
        <v>12</v>
      </c>
      <c r="C14" s="43"/>
      <c r="G14" s="3"/>
      <c r="H14" s="3"/>
      <c r="I14" s="3"/>
      <c r="J14" s="3"/>
      <c r="K14" s="3"/>
      <c r="L14" s="3"/>
      <c r="M14" s="3"/>
    </row>
    <row r="15" spans="3:13" ht="15">
      <c r="C15" t="s">
        <v>13</v>
      </c>
      <c r="G15" s="8">
        <v>923894</v>
      </c>
      <c r="H15" s="3"/>
      <c r="I15" s="3">
        <f>$G15*(1+'Východiska pro kalkulaci'!D$3)</f>
        <v>970088.7000000001</v>
      </c>
      <c r="J15" s="3">
        <f>$I15*(1+'Východiska pro kalkulaci'!E$3)</f>
        <v>999191.3610000001</v>
      </c>
      <c r="K15" s="3">
        <f>$J15*(1+'Východiska pro kalkulaci'!F$3)</f>
        <v>1029167.1018300002</v>
      </c>
      <c r="L15" s="3">
        <f>$K15*(1+'Východiska pro kalkulaci'!G$3)</f>
        <v>1060042.1148849002</v>
      </c>
      <c r="M15" s="3">
        <f>$L15*(1+'Východiska pro kalkulaci'!H$3)</f>
        <v>1091843.3783314473</v>
      </c>
    </row>
    <row r="16" spans="3:13" ht="15">
      <c r="C16" t="s">
        <v>14</v>
      </c>
      <c r="G16" s="8">
        <v>72630</v>
      </c>
      <c r="H16" s="3"/>
      <c r="I16" s="3">
        <f>$G16*(1+'Východiska pro kalkulaci'!D$3)</f>
        <v>76261.5</v>
      </c>
      <c r="J16" s="3">
        <f>$I16*(1+'Východiska pro kalkulaci'!E$3)</f>
        <v>78549.345</v>
      </c>
      <c r="K16" s="3">
        <f>$J16*(1+'Východiska pro kalkulaci'!F$3)</f>
        <v>80905.82535</v>
      </c>
      <c r="L16" s="3">
        <f>$K16*(1+'Východiska pro kalkulaci'!G$3)</f>
        <v>83333.0001105</v>
      </c>
      <c r="M16" s="3">
        <f>$L16*(1+'Východiska pro kalkulaci'!H$3)</f>
        <v>85832.990113815</v>
      </c>
    </row>
    <row r="17" spans="3:13" ht="15">
      <c r="C17" t="s">
        <v>15</v>
      </c>
      <c r="G17" s="8">
        <v>894200</v>
      </c>
      <c r="H17" s="3"/>
      <c r="I17" s="3">
        <f>$G17*(1+'Východiska pro kalkulaci'!D$3)</f>
        <v>938910</v>
      </c>
      <c r="J17" s="3">
        <f>$I17*(1+'Východiska pro kalkulaci'!E$3)</f>
        <v>967077.3</v>
      </c>
      <c r="K17" s="3">
        <f>$J17*(1+'Východiska pro kalkulaci'!F$3)</f>
        <v>996089.6190000001</v>
      </c>
      <c r="L17" s="3">
        <f>$K17*(1+'Východiska pro kalkulaci'!G$3)</f>
        <v>1025972.3075700001</v>
      </c>
      <c r="M17" s="3">
        <f>$L17*(1+'Východiska pro kalkulaci'!H$3)</f>
        <v>1056751.4767971002</v>
      </c>
    </row>
    <row r="18" spans="7:13" ht="15">
      <c r="G18" s="3"/>
      <c r="H18" s="3"/>
      <c r="I18" s="3"/>
      <c r="J18" s="3"/>
      <c r="K18" s="3"/>
      <c r="L18" s="3"/>
      <c r="M18" s="3"/>
    </row>
    <row r="19" spans="2:13" ht="15">
      <c r="B19" t="s">
        <v>16</v>
      </c>
      <c r="G19" s="3"/>
      <c r="H19" s="3"/>
      <c r="I19" s="3"/>
      <c r="J19" s="3"/>
      <c r="K19" s="3"/>
      <c r="L19" s="3"/>
      <c r="M19" s="3"/>
    </row>
    <row r="20" spans="3:13" ht="15">
      <c r="C20" t="s">
        <v>17</v>
      </c>
      <c r="G20" s="8">
        <v>4189282</v>
      </c>
      <c r="H20" s="3"/>
      <c r="I20" s="3">
        <f>$G20*(1+'Východiska pro kalkulaci'!D$3)</f>
        <v>4398746.100000001</v>
      </c>
      <c r="J20" s="3">
        <f>$I20*(1+'Východiska pro kalkulaci'!E$3)</f>
        <v>4530708.483000001</v>
      </c>
      <c r="K20" s="3">
        <f>$J20*(1+'Východiska pro kalkulaci'!F$3)</f>
        <v>4666629.737490001</v>
      </c>
      <c r="L20" s="3">
        <f>$K20*(1+'Východiska pro kalkulaci'!G$3)</f>
        <v>4806628.6296147015</v>
      </c>
      <c r="M20" s="3">
        <f>$L20*(1+'Východiska pro kalkulaci'!H$3)</f>
        <v>4950827.488503142</v>
      </c>
    </row>
    <row r="21" spans="3:13" ht="15">
      <c r="C21" t="s">
        <v>18</v>
      </c>
      <c r="G21" s="8">
        <v>1028450</v>
      </c>
      <c r="H21" s="3"/>
      <c r="I21" s="3">
        <f>$G21*(1+'Východiska pro kalkulaci'!D$3)</f>
        <v>1079872.5</v>
      </c>
      <c r="J21" s="3">
        <f>$I21*(1+'Východiska pro kalkulaci'!E$3)</f>
        <v>1112268.675</v>
      </c>
      <c r="K21" s="3">
        <f>$J21*(1+'Východiska pro kalkulaci'!F$3)</f>
        <v>1145636.7352500001</v>
      </c>
      <c r="L21" s="3">
        <f>$K21*(1+'Východiska pro kalkulaci'!G$3)</f>
        <v>1180005.8373075002</v>
      </c>
      <c r="M21" s="3">
        <f>$L21*(1+'Východiska pro kalkulaci'!H$3)</f>
        <v>1215406.0124267251</v>
      </c>
    </row>
    <row r="22" spans="3:13" ht="15">
      <c r="C22" t="s">
        <v>19</v>
      </c>
      <c r="G22" s="8">
        <v>373222</v>
      </c>
      <c r="H22" s="3"/>
      <c r="I22" s="3">
        <f>$G22*(1+'Východiska pro kalkulaci'!D$3)</f>
        <v>391883.10000000003</v>
      </c>
      <c r="J22" s="3">
        <f>$I22*(1+'Východiska pro kalkulaci'!E$3)</f>
        <v>403639.59300000005</v>
      </c>
      <c r="K22" s="3">
        <f>$J22*(1+'Východiska pro kalkulaci'!F$3)</f>
        <v>415748.78079000005</v>
      </c>
      <c r="L22" s="3">
        <f>$K22*(1+'Východiska pro kalkulaci'!G$3)</f>
        <v>428221.24421370006</v>
      </c>
      <c r="M22" s="3">
        <f>$L22*(1+'Východiska pro kalkulaci'!H$3)</f>
        <v>441067.8815401111</v>
      </c>
    </row>
    <row r="23" spans="3:13" ht="15">
      <c r="C23" t="s">
        <v>20</v>
      </c>
      <c r="G23" s="8">
        <v>82938</v>
      </c>
      <c r="H23" s="3"/>
      <c r="I23" s="3">
        <f>$G23*(1+'Východiska pro kalkulaci'!D$3)</f>
        <v>87084.90000000001</v>
      </c>
      <c r="J23" s="3">
        <f>$I23*(1+'Východiska pro kalkulaci'!E$3)</f>
        <v>89697.44700000001</v>
      </c>
      <c r="K23" s="3">
        <f>$J23*(1+'Východiska pro kalkulaci'!F$3)</f>
        <v>92388.37041000002</v>
      </c>
      <c r="L23" s="3">
        <f>$K23*(1+'Východiska pro kalkulaci'!G$3)</f>
        <v>95160.02152230003</v>
      </c>
      <c r="M23" s="3">
        <f>$L23*(1+'Východiska pro kalkulaci'!H$3)</f>
        <v>98014.82216796903</v>
      </c>
    </row>
    <row r="24" spans="3:13" ht="15">
      <c r="C24" t="s">
        <v>21</v>
      </c>
      <c r="G24" s="8">
        <v>17594</v>
      </c>
      <c r="H24" s="3"/>
      <c r="I24" s="3">
        <f>$G24*(1+'Východiska pro kalkulaci'!D$3)</f>
        <v>18473.7</v>
      </c>
      <c r="J24" s="3">
        <f>$I24*(1+'Východiska pro kalkulaci'!E$3)</f>
        <v>19027.911</v>
      </c>
      <c r="K24" s="3">
        <f>$J24*(1+'Východiska pro kalkulaci'!F$3)</f>
        <v>19598.748330000002</v>
      </c>
      <c r="L24" s="3">
        <f>$K24*(1+'Východiska pro kalkulaci'!G$3)</f>
        <v>20186.710779900004</v>
      </c>
      <c r="M24" s="3">
        <f>$L24*(1+'Východiska pro kalkulaci'!H$3)</f>
        <v>20792.312103297005</v>
      </c>
    </row>
    <row r="25" spans="7:13" ht="15">
      <c r="G25" s="3"/>
      <c r="H25" s="3"/>
      <c r="I25" s="3"/>
      <c r="J25" s="3"/>
      <c r="K25" s="3"/>
      <c r="L25" s="3"/>
      <c r="M25" s="3"/>
    </row>
    <row r="26" spans="7:13" ht="15">
      <c r="G26" s="3"/>
      <c r="H26" s="3"/>
      <c r="I26" s="3"/>
      <c r="J26" s="3"/>
      <c r="K26" s="3"/>
      <c r="L26" s="3"/>
      <c r="M26" s="3"/>
    </row>
    <row r="27" spans="2:13" ht="15">
      <c r="B27" t="s">
        <v>22</v>
      </c>
      <c r="G27" s="3"/>
      <c r="H27" s="3"/>
      <c r="I27" s="3"/>
      <c r="J27" s="3"/>
      <c r="K27" s="3"/>
      <c r="L27" s="3"/>
      <c r="M27" s="3"/>
    </row>
    <row r="28" spans="3:13" ht="15">
      <c r="C28" t="s">
        <v>23</v>
      </c>
      <c r="G28" s="8">
        <v>153777</v>
      </c>
      <c r="H28" s="3"/>
      <c r="I28" s="3">
        <f>$G28*(1+'Východiska pro kalkulaci'!D$3)</f>
        <v>161465.85</v>
      </c>
      <c r="J28" s="3">
        <f>$I28*(1+'Východiska pro kalkulaci'!E$3)</f>
        <v>166309.8255</v>
      </c>
      <c r="K28" s="3">
        <f>$J28*(1+'Východiska pro kalkulaci'!F$3)</f>
        <v>171299.120265</v>
      </c>
      <c r="L28" s="3">
        <f>$K28*(1+'Východiska pro kalkulaci'!G$3)</f>
        <v>176438.09387295</v>
      </c>
      <c r="M28" s="3">
        <f>$L28*(1+'Východiska pro kalkulaci'!H$3)</f>
        <v>181731.23668913852</v>
      </c>
    </row>
    <row r="29" spans="3:13" ht="15">
      <c r="C29" t="s">
        <v>24</v>
      </c>
      <c r="G29" s="8">
        <v>24773</v>
      </c>
      <c r="H29" s="3"/>
      <c r="I29" s="3">
        <f>$G29*(1+'Východiska pro kalkulaci'!D$3)</f>
        <v>26011.65</v>
      </c>
      <c r="J29" s="3">
        <f>$I29*(1+'Východiska pro kalkulaci'!E$3)</f>
        <v>26791.9995</v>
      </c>
      <c r="K29" s="3">
        <f>$J29*(1+'Východiska pro kalkulaci'!F$3)</f>
        <v>27595.759485000002</v>
      </c>
      <c r="L29" s="3">
        <f>$K29*(1+'Východiska pro kalkulaci'!G$3)</f>
        <v>28423.632269550002</v>
      </c>
      <c r="M29" s="3">
        <f>$L29*(1+'Východiska pro kalkulaci'!H$3)</f>
        <v>29276.3412376365</v>
      </c>
    </row>
    <row r="30" spans="3:13" ht="15">
      <c r="C30" t="s">
        <v>25</v>
      </c>
      <c r="G30" s="8">
        <v>11000</v>
      </c>
      <c r="H30" s="3"/>
      <c r="I30" s="3">
        <f>$G30*(1+'Východiska pro kalkulaci'!D$3)</f>
        <v>11550</v>
      </c>
      <c r="J30" s="3">
        <f>$I30*(1+'Východiska pro kalkulaci'!E$3)</f>
        <v>11896.5</v>
      </c>
      <c r="K30" s="3">
        <f>$J30*(1+'Východiska pro kalkulaci'!F$3)</f>
        <v>12253.395</v>
      </c>
      <c r="L30" s="3">
        <f>$K30*(1+'Východiska pro kalkulaci'!G$3)</f>
        <v>12620.996850000001</v>
      </c>
      <c r="M30" s="3">
        <f>$L30*(1+'Východiska pro kalkulaci'!H$3)</f>
        <v>12999.626755500001</v>
      </c>
    </row>
    <row r="31" spans="3:13" ht="15">
      <c r="C31" t="s">
        <v>26</v>
      </c>
      <c r="G31" s="8">
        <v>16523</v>
      </c>
      <c r="H31" s="3"/>
      <c r="I31" s="3">
        <f>$G31*(1+'Východiska pro kalkulaci'!D$3)</f>
        <v>17349.15</v>
      </c>
      <c r="J31" s="3">
        <f>$I31*(1+'Východiska pro kalkulaci'!E$3)</f>
        <v>17869.6245</v>
      </c>
      <c r="K31" s="3">
        <f>$J31*(1+'Východiska pro kalkulaci'!F$3)</f>
        <v>18405.713235000003</v>
      </c>
      <c r="L31" s="3">
        <f>$K31*(1+'Východiska pro kalkulaci'!G$3)</f>
        <v>18957.884632050005</v>
      </c>
      <c r="M31" s="3">
        <f>$L31*(1+'Východiska pro kalkulaci'!H$3)</f>
        <v>19526.621171011506</v>
      </c>
    </row>
    <row r="32" spans="3:13" ht="15">
      <c r="C32" t="s">
        <v>27</v>
      </c>
      <c r="G32" s="8">
        <v>30176</v>
      </c>
      <c r="H32" s="3"/>
      <c r="I32" s="3">
        <f>$G32*(1+'Východiska pro kalkulaci'!D$3)</f>
        <v>31684.800000000003</v>
      </c>
      <c r="J32" s="3">
        <f>$I32*(1+'Východiska pro kalkulaci'!E$3)</f>
        <v>32635.344000000005</v>
      </c>
      <c r="K32" s="3">
        <f>$J32*(1+'Východiska pro kalkulaci'!F$3)</f>
        <v>33614.40432000001</v>
      </c>
      <c r="L32" s="3">
        <f>$K32*(1+'Východiska pro kalkulaci'!G$3)</f>
        <v>34622.83644960001</v>
      </c>
      <c r="M32" s="3">
        <f>$L32*(1+'Východiska pro kalkulaci'!H$3)</f>
        <v>35661.521543088005</v>
      </c>
    </row>
    <row r="33" spans="3:13" ht="15">
      <c r="C33" t="s">
        <v>28</v>
      </c>
      <c r="G33" s="8">
        <v>52693</v>
      </c>
      <c r="H33" s="3"/>
      <c r="I33" s="3">
        <f>$G33*(1+'Východiska pro kalkulaci'!D$3)</f>
        <v>55327.65</v>
      </c>
      <c r="J33" s="3">
        <f>$I33*(1+'Východiska pro kalkulaci'!E$3)</f>
        <v>56987.4795</v>
      </c>
      <c r="K33" s="3">
        <f>$J33*(1+'Východiska pro kalkulaci'!F$3)</f>
        <v>58697.103885000004</v>
      </c>
      <c r="L33" s="3">
        <f>$K33*(1+'Východiska pro kalkulaci'!G$3)</f>
        <v>60458.017001550004</v>
      </c>
      <c r="M33" s="3">
        <f>$L33*(1+'Východiska pro kalkulaci'!H$3)</f>
        <v>62271.75751159651</v>
      </c>
    </row>
    <row r="34" spans="3:13" ht="15">
      <c r="C34" t="s">
        <v>29</v>
      </c>
      <c r="G34" s="8">
        <v>11459</v>
      </c>
      <c r="H34" s="3"/>
      <c r="I34" s="3">
        <f>$G34*(1+'Východiska pro kalkulaci'!D$3)</f>
        <v>12031.95</v>
      </c>
      <c r="J34" s="3">
        <f>$I34*(1+'Východiska pro kalkulaci'!E$3)</f>
        <v>12392.908500000001</v>
      </c>
      <c r="K34" s="3">
        <f>$J34*(1+'Východiska pro kalkulaci'!F$3)</f>
        <v>12764.695755000002</v>
      </c>
      <c r="L34" s="3">
        <f>$K34*(1+'Východiska pro kalkulaci'!G$3)</f>
        <v>13147.636627650003</v>
      </c>
      <c r="M34" s="3">
        <f>$L34*(1+'Východiska pro kalkulaci'!H$3)</f>
        <v>13542.065726479503</v>
      </c>
    </row>
    <row r="35" spans="3:13" ht="15">
      <c r="C35" t="s">
        <v>30</v>
      </c>
      <c r="G35" s="8">
        <v>248443</v>
      </c>
      <c r="H35" s="3"/>
      <c r="I35" s="3">
        <f>$G35*(1+'Východiska pro kalkulaci'!D$3)</f>
        <v>260865.15000000002</v>
      </c>
      <c r="J35" s="3">
        <f>$I35*(1+'Východiska pro kalkulaci'!E$3)</f>
        <v>268691.1045</v>
      </c>
      <c r="K35" s="3">
        <f>$J35*(1+'Východiska pro kalkulaci'!F$3)</f>
        <v>276751.837635</v>
      </c>
      <c r="L35" s="3">
        <f>$K35*(1+'Východiska pro kalkulaci'!G$3)</f>
        <v>285054.39276405</v>
      </c>
      <c r="M35" s="3">
        <f>$L35*(1+'Východiska pro kalkulaci'!H$3)</f>
        <v>293606.0245469715</v>
      </c>
    </row>
    <row r="36" spans="3:13" ht="15">
      <c r="C36" t="s">
        <v>31</v>
      </c>
      <c r="G36" s="8">
        <v>53895</v>
      </c>
      <c r="H36" s="3"/>
      <c r="I36" s="3">
        <f>$G36*(1+'Východiska pro kalkulaci'!D$3)</f>
        <v>56589.75</v>
      </c>
      <c r="J36" s="3">
        <f>$I36*(1+'Východiska pro kalkulaci'!E$3)</f>
        <v>58287.442500000005</v>
      </c>
      <c r="K36" s="3">
        <f>$J36*(1+'Východiska pro kalkulaci'!F$3)</f>
        <v>60036.065775</v>
      </c>
      <c r="L36" s="3">
        <f>$K36*(1+'Východiska pro kalkulaci'!G$3)</f>
        <v>61837.147748250005</v>
      </c>
      <c r="M36" s="3">
        <f>$L36*(1+'Východiska pro kalkulaci'!H$3)</f>
        <v>63692.26218069751</v>
      </c>
    </row>
    <row r="37" spans="3:13" ht="15">
      <c r="C37" t="s">
        <v>32</v>
      </c>
      <c r="G37" s="8">
        <v>16553</v>
      </c>
      <c r="H37" s="3"/>
      <c r="I37" s="3">
        <f>$G37*(1+'Východiska pro kalkulaci'!D$3)</f>
        <v>17380.65</v>
      </c>
      <c r="J37" s="3">
        <f>$I37*(1+'Východiska pro kalkulaci'!E$3)</f>
        <v>17902.0695</v>
      </c>
      <c r="K37" s="3">
        <f>$J37*(1+'Východiska pro kalkulaci'!F$3)</f>
        <v>18439.131585000003</v>
      </c>
      <c r="L37" s="3">
        <f>$K37*(1+'Východiska pro kalkulaci'!G$3)</f>
        <v>18992.305532550003</v>
      </c>
      <c r="M37" s="3">
        <f>$L37*(1+'Východiska pro kalkulaci'!H$3)</f>
        <v>19562.074698526503</v>
      </c>
    </row>
    <row r="38" spans="3:13" ht="15">
      <c r="C38" t="s">
        <v>33</v>
      </c>
      <c r="G38" s="8">
        <v>22000</v>
      </c>
      <c r="H38" s="3"/>
      <c r="I38" s="3">
        <f>$G38*(1+'Východiska pro kalkulaci'!D$3)</f>
        <v>23100</v>
      </c>
      <c r="J38" s="3">
        <f>$I38*(1+'Východiska pro kalkulaci'!E$3)</f>
        <v>23793</v>
      </c>
      <c r="K38" s="3">
        <f>$J38*(1+'Východiska pro kalkulaci'!F$3)</f>
        <v>24506.79</v>
      </c>
      <c r="L38" s="3">
        <f>$K38*(1+'Východiska pro kalkulaci'!G$3)</f>
        <v>25241.993700000003</v>
      </c>
      <c r="M38" s="3">
        <f>$L38*(1+'Východiska pro kalkulaci'!H$3)</f>
        <v>25999.253511000003</v>
      </c>
    </row>
    <row r="39" spans="7:13" ht="15">
      <c r="G39" s="3"/>
      <c r="H39" s="3"/>
      <c r="I39" s="3"/>
      <c r="J39" s="3"/>
      <c r="K39" s="3"/>
      <c r="L39" s="3"/>
      <c r="M39" s="3"/>
    </row>
    <row r="40" spans="2:13" ht="15">
      <c r="B40" t="s">
        <v>34</v>
      </c>
      <c r="G40" s="3"/>
      <c r="H40" s="3"/>
      <c r="I40" s="3"/>
      <c r="J40" s="3"/>
      <c r="K40" s="3"/>
      <c r="L40" s="3"/>
      <c r="M40" s="3"/>
    </row>
    <row r="41" spans="3:13" ht="15">
      <c r="C41" t="s">
        <v>35</v>
      </c>
      <c r="G41" s="8">
        <v>229420</v>
      </c>
      <c r="H41" s="3"/>
      <c r="I41" s="3">
        <f>$G41*(1+'Východiska pro kalkulaci'!D$3)</f>
        <v>240891</v>
      </c>
      <c r="J41" s="3">
        <f>$I41*(1+'Východiska pro kalkulaci'!E$3)</f>
        <v>248117.73</v>
      </c>
      <c r="K41" s="3">
        <f>$J41*(1+'Východiska pro kalkulaci'!F$3)</f>
        <v>255561.2619</v>
      </c>
      <c r="L41" s="3">
        <f>$K41*(1+'Východiska pro kalkulaci'!G$3)</f>
        <v>263228.09975700005</v>
      </c>
      <c r="M41" s="3">
        <f>$L41*(1+'Východiska pro kalkulaci'!H$3)</f>
        <v>271124.94274971006</v>
      </c>
    </row>
    <row r="42" spans="3:13" ht="15">
      <c r="C42" t="s">
        <v>93</v>
      </c>
      <c r="G42" s="3"/>
      <c r="H42" s="8">
        <v>1000000</v>
      </c>
      <c r="I42" s="3"/>
      <c r="J42" s="3"/>
      <c r="K42" s="3"/>
      <c r="L42" s="3"/>
      <c r="M42" s="3"/>
    </row>
    <row r="43" spans="3:13" ht="15">
      <c r="C43" t="s">
        <v>36</v>
      </c>
      <c r="G43" s="3">
        <v>0</v>
      </c>
      <c r="H43" s="3"/>
      <c r="I43" s="3">
        <f>$G43*(1+'Východiska pro kalkulaci'!D$3)</f>
        <v>0</v>
      </c>
      <c r="J43" s="3">
        <f>$I43*(1+'Východiska pro kalkulaci'!E$3)</f>
        <v>0</v>
      </c>
      <c r="K43" s="3">
        <f>$J43*(1+'Východiska pro kalkulaci'!F$3)</f>
        <v>0</v>
      </c>
      <c r="L43" s="3">
        <f>$K43*(1+'Východiska pro kalkulaci'!G$3)</f>
        <v>0</v>
      </c>
      <c r="M43" s="3">
        <f>$L43*(1+'Východiska pro kalkulaci'!H$3)</f>
        <v>0</v>
      </c>
    </row>
    <row r="44" spans="7:13" ht="15">
      <c r="G44" s="3"/>
      <c r="H44" s="3"/>
      <c r="I44" s="3"/>
      <c r="J44" s="3"/>
      <c r="K44" s="3"/>
      <c r="L44" s="3"/>
      <c r="M44" s="3"/>
    </row>
    <row r="45" spans="2:13" ht="15">
      <c r="B45" t="s">
        <v>84</v>
      </c>
      <c r="G45" s="8">
        <f>54320*12</f>
        <v>651840</v>
      </c>
      <c r="H45" s="3"/>
      <c r="I45" s="3">
        <f>$G45*(1+'Východiska pro kalkulaci'!D$3)</f>
        <v>684432</v>
      </c>
      <c r="J45" s="3">
        <f>$I45*(1+'Východiska pro kalkulaci'!E$3)</f>
        <v>704964.96</v>
      </c>
      <c r="K45" s="3">
        <f>$J45*(1+'Východiska pro kalkulaci'!F$3)</f>
        <v>726113.9088</v>
      </c>
      <c r="L45" s="3">
        <f>$K45*(1+'Východiska pro kalkulaci'!G$3)</f>
        <v>747897.326064</v>
      </c>
      <c r="M45" s="3">
        <f>$L45*(1+'Východiska pro kalkulaci'!H$3)</f>
        <v>770334.24584592</v>
      </c>
    </row>
    <row r="46" spans="7:13" ht="15">
      <c r="G46" s="3"/>
      <c r="H46" s="3"/>
      <c r="I46" s="3"/>
      <c r="J46" s="3"/>
      <c r="K46" s="3"/>
      <c r="L46" s="3"/>
      <c r="M46" s="3"/>
    </row>
    <row r="47" spans="2:13" ht="15">
      <c r="B47" s="5" t="s">
        <v>37</v>
      </c>
      <c r="G47" s="6">
        <f>SUM(G12:G45)</f>
        <v>14080466</v>
      </c>
      <c r="H47" s="6">
        <f aca="true" t="shared" si="0" ref="H47">SUM(H4:H43)</f>
        <v>1000000</v>
      </c>
      <c r="I47" s="6">
        <f>SUM(I12:I45)</f>
        <v>14784489.3</v>
      </c>
      <c r="J47" s="6">
        <f>SUM(J12:J45)</f>
        <v>15228023.979000006</v>
      </c>
      <c r="K47" s="6">
        <f>SUM(K12:K45)</f>
        <v>15684864.69837</v>
      </c>
      <c r="L47" s="6">
        <f>SUM(L12:L45)</f>
        <v>16155410.639321106</v>
      </c>
      <c r="M47" s="6">
        <f>SUM(M12:M45)</f>
        <v>16640072.958500735</v>
      </c>
    </row>
    <row r="48" spans="7:13" ht="15">
      <c r="G48" s="3"/>
      <c r="H48" s="3"/>
      <c r="I48" s="9"/>
      <c r="J48" s="3"/>
      <c r="K48" s="3"/>
      <c r="L48" s="3"/>
      <c r="M48" s="3"/>
    </row>
    <row r="49" spans="1:13" ht="15">
      <c r="A49" s="5" t="s">
        <v>38</v>
      </c>
      <c r="G49" s="3"/>
      <c r="H49" s="3"/>
      <c r="I49" s="3"/>
      <c r="J49" s="3"/>
      <c r="K49" s="3"/>
      <c r="L49" s="3"/>
      <c r="M49" s="3"/>
    </row>
    <row r="50" spans="7:13" ht="15">
      <c r="G50" s="3"/>
      <c r="H50" s="3"/>
      <c r="I50" s="3"/>
      <c r="J50" s="3"/>
      <c r="K50" s="3"/>
      <c r="L50" s="3"/>
      <c r="M50" s="3"/>
    </row>
    <row r="51" spans="2:13" ht="15">
      <c r="B51" t="s">
        <v>39</v>
      </c>
      <c r="G51" s="8">
        <v>1990368</v>
      </c>
      <c r="H51" s="3"/>
      <c r="I51" s="3">
        <f>$G51*(1+'Východiska pro kalkulaci'!D$3)</f>
        <v>2089886.4000000001</v>
      </c>
      <c r="J51" s="3">
        <f>$I51*(1+'Východiska pro kalkulaci'!E$3)</f>
        <v>2152582.992</v>
      </c>
      <c r="K51" s="3">
        <f>$J51*(1+'Východiska pro kalkulaci'!F$3)</f>
        <v>2217160.4817600003</v>
      </c>
      <c r="L51" s="3">
        <f>$K51*(1+'Východiska pro kalkulaci'!G$3)</f>
        <v>2283675.2962128003</v>
      </c>
      <c r="M51" s="3">
        <f>$L51*(1+'Východiska pro kalkulaci'!H$3)</f>
        <v>2352185.555099184</v>
      </c>
    </row>
    <row r="52" spans="7:13" ht="15">
      <c r="G52" s="3"/>
      <c r="H52" s="3"/>
      <c r="I52" s="3"/>
      <c r="J52" s="3"/>
      <c r="K52" s="3"/>
      <c r="L52" s="3"/>
      <c r="M52" s="3"/>
    </row>
    <row r="53" spans="2:13" ht="15">
      <c r="B53" t="s">
        <v>40</v>
      </c>
      <c r="G53" s="8">
        <v>169126</v>
      </c>
      <c r="H53" s="3"/>
      <c r="I53" s="3">
        <f>$G53*(1+'Východiska pro kalkulaci'!D$3)</f>
        <v>177582.30000000002</v>
      </c>
      <c r="J53" s="3">
        <f>$I53*(1+'Východiska pro kalkulaci'!E$3)</f>
        <v>182909.76900000003</v>
      </c>
      <c r="K53" s="3">
        <f>$J53*(1+'Východiska pro kalkulaci'!F$3)</f>
        <v>188397.06207000004</v>
      </c>
      <c r="L53" s="3">
        <f>$K53*(1+'Východiska pro kalkulaci'!G$3)</f>
        <v>194048.97393210005</v>
      </c>
      <c r="M53" s="3">
        <f>$L53*(1+'Východiska pro kalkulaci'!H$3)</f>
        <v>199870.44315006305</v>
      </c>
    </row>
    <row r="54" spans="7:13" ht="15">
      <c r="G54" s="3"/>
      <c r="H54" s="3"/>
      <c r="I54" s="3"/>
      <c r="J54" s="3"/>
      <c r="K54" s="3"/>
      <c r="L54" s="3"/>
      <c r="M54" s="3"/>
    </row>
    <row r="55" spans="2:13" ht="15">
      <c r="B55" t="s">
        <v>41</v>
      </c>
      <c r="G55" s="8">
        <v>4749036</v>
      </c>
      <c r="H55" s="3"/>
      <c r="I55" s="3">
        <f>$G55*(1+'Východiska pro kalkulaci'!D$3)</f>
        <v>4986487.8</v>
      </c>
      <c r="J55" s="3">
        <f>$I55*(1+'Východiska pro kalkulaci'!E$3)</f>
        <v>5136082.434</v>
      </c>
      <c r="K55" s="3">
        <f>$J55*(1+'Východiska pro kalkulaci'!F$3)</f>
        <v>5290164.907020001</v>
      </c>
      <c r="L55" s="3">
        <f>$K55*(1+'Východiska pro kalkulaci'!G$3)</f>
        <v>5448869.854230601</v>
      </c>
      <c r="M55" s="3">
        <f>$L55*(1+'Východiska pro kalkulaci'!H$3)</f>
        <v>5612335.94985752</v>
      </c>
    </row>
    <row r="56" spans="7:13" ht="15">
      <c r="G56" s="3"/>
      <c r="H56" s="3"/>
      <c r="I56" s="3"/>
      <c r="J56" s="3"/>
      <c r="K56" s="3"/>
      <c r="L56" s="3"/>
      <c r="M56" s="3"/>
    </row>
    <row r="57" spans="2:13" ht="15">
      <c r="B57" t="s">
        <v>42</v>
      </c>
      <c r="G57" s="8">
        <v>1508250</v>
      </c>
      <c r="H57" s="3"/>
      <c r="I57" s="3">
        <f>$G57*(1+'Východiska pro kalkulaci'!D$3)</f>
        <v>1583662.5</v>
      </c>
      <c r="J57" s="3">
        <f>$I57*(1+'Východiska pro kalkulaci'!E$3)</f>
        <v>1631172.375</v>
      </c>
      <c r="K57" s="3">
        <f>$J57*(1+'Východiska pro kalkulaci'!F$3)</f>
        <v>1680107.5462500001</v>
      </c>
      <c r="L57" s="3">
        <f>$K57*(1+'Východiska pro kalkulaci'!G$3)</f>
        <v>1730510.7726375002</v>
      </c>
      <c r="M57" s="3">
        <f>$L57*(1+'Východiska pro kalkulaci'!H$3)</f>
        <v>1782426.0958166253</v>
      </c>
    </row>
    <row r="58" spans="7:13" ht="15">
      <c r="G58" s="3"/>
      <c r="H58" s="3"/>
      <c r="I58" s="3"/>
      <c r="J58" s="3"/>
      <c r="K58" s="3"/>
      <c r="L58" s="3"/>
      <c r="M58" s="3"/>
    </row>
    <row r="59" spans="2:13" ht="15">
      <c r="B59" t="s">
        <v>43</v>
      </c>
      <c r="G59" s="8">
        <v>4675664</v>
      </c>
      <c r="H59" s="3"/>
      <c r="I59" s="3">
        <f>$G59*(1+'Východiska pro kalkulaci'!D$3)</f>
        <v>4909447.2</v>
      </c>
      <c r="J59" s="3">
        <f>$I59*(1+'Východiska pro kalkulaci'!E$3)</f>
        <v>5056730.616</v>
      </c>
      <c r="K59" s="3">
        <f>$J59*(1+'Východiska pro kalkulaci'!F$3)</f>
        <v>5208432.534480001</v>
      </c>
      <c r="L59" s="3">
        <f>$K59*(1+'Východiska pro kalkulaci'!G$3)</f>
        <v>5364685.510514401</v>
      </c>
      <c r="M59" s="3">
        <f>$L59*(1+'Východiska pro kalkulaci'!H$3)</f>
        <v>5525626.075829833</v>
      </c>
    </row>
    <row r="60" spans="7:13" ht="15">
      <c r="G60" s="3"/>
      <c r="H60" s="3"/>
      <c r="I60" s="3"/>
      <c r="J60" s="3"/>
      <c r="K60" s="3"/>
      <c r="L60" s="3"/>
      <c r="M60" s="3"/>
    </row>
    <row r="61" spans="2:13" ht="15">
      <c r="B61" t="s">
        <v>91</v>
      </c>
      <c r="G61" s="8">
        <v>1128700</v>
      </c>
      <c r="H61" s="3"/>
      <c r="I61" s="3">
        <f>$G61*(1+'Východiska pro kalkulaci'!D$3)</f>
        <v>1185135</v>
      </c>
      <c r="J61" s="3">
        <f>$I61*(1+'Východiska pro kalkulaci'!E$3)</f>
        <v>1220689.05</v>
      </c>
      <c r="K61" s="3">
        <f>$J61*(1+'Východiska pro kalkulaci'!F$3)</f>
        <v>1257309.7215</v>
      </c>
      <c r="L61" s="3">
        <f>$K61*(1+'Východiska pro kalkulaci'!G$3)</f>
        <v>1295029.013145</v>
      </c>
      <c r="M61" s="3">
        <f>$L61*(1+'Východiska pro kalkulaci'!H$3)</f>
        <v>1333879.88353935</v>
      </c>
    </row>
    <row r="62" spans="7:13" ht="15">
      <c r="G62" s="3"/>
      <c r="H62" s="3"/>
      <c r="I62" s="3"/>
      <c r="J62" s="3"/>
      <c r="K62" s="3"/>
      <c r="L62" s="3"/>
      <c r="M62" s="3"/>
    </row>
    <row r="63" spans="2:13" ht="15">
      <c r="B63" s="5" t="s">
        <v>87</v>
      </c>
      <c r="G63" s="6">
        <f>SUM(G51:G61)</f>
        <v>14221144</v>
      </c>
      <c r="H63" s="6">
        <f>SUM(H51:H61)</f>
        <v>0</v>
      </c>
      <c r="I63" s="6">
        <f>SUM(I51:I61)</f>
        <v>14932201.2</v>
      </c>
      <c r="J63" s="6">
        <f aca="true" t="shared" si="1" ref="J63:M63">SUM(J51:J61)</f>
        <v>15380167.236000001</v>
      </c>
      <c r="K63" s="6">
        <f t="shared" si="1"/>
        <v>15841572.253080001</v>
      </c>
      <c r="L63" s="6">
        <f t="shared" si="1"/>
        <v>16316819.420672402</v>
      </c>
      <c r="M63" s="6">
        <f t="shared" si="1"/>
        <v>16806324.003292575</v>
      </c>
    </row>
    <row r="64" spans="7:13" ht="15">
      <c r="G64" s="3"/>
      <c r="H64" s="3"/>
      <c r="I64" s="3"/>
      <c r="J64" s="3"/>
      <c r="K64" s="3"/>
      <c r="L64" s="3"/>
      <c r="M64" s="3"/>
    </row>
    <row r="65" spans="7:13" ht="15">
      <c r="G65" s="3"/>
      <c r="H65" s="3"/>
      <c r="I65" s="3"/>
      <c r="J65" s="3"/>
      <c r="K65" s="3"/>
      <c r="L65" s="3"/>
      <c r="M65" s="3"/>
    </row>
    <row r="66" spans="1:13" ht="15">
      <c r="A66" s="5" t="s">
        <v>88</v>
      </c>
      <c r="G66" s="3"/>
      <c r="H66" s="3"/>
      <c r="I66" s="3"/>
      <c r="J66" s="3"/>
      <c r="K66" s="3"/>
      <c r="L66" s="3"/>
      <c r="M66" s="3"/>
    </row>
    <row r="67" spans="1:13" ht="15">
      <c r="A67" s="5"/>
      <c r="G67" s="3"/>
      <c r="H67" s="3"/>
      <c r="I67" s="3"/>
      <c r="J67" s="3"/>
      <c r="K67" s="3"/>
      <c r="L67" s="3"/>
      <c r="M67" s="3"/>
    </row>
    <row r="68" spans="2:13" ht="30.75" customHeight="1">
      <c r="B68" s="40" t="s">
        <v>89</v>
      </c>
      <c r="C68" s="40"/>
      <c r="D68" s="40"/>
      <c r="E68" s="40"/>
      <c r="F68" s="40"/>
      <c r="G68" s="3"/>
      <c r="H68" s="7">
        <f>H63-H47</f>
        <v>-1000000</v>
      </c>
      <c r="I68" s="7">
        <f>I63-I47</f>
        <v>147711.8999999985</v>
      </c>
      <c r="J68" s="7">
        <f aca="true" t="shared" si="2" ref="J68:M68">J63-J47</f>
        <v>152143.25699999556</v>
      </c>
      <c r="K68" s="7">
        <f t="shared" si="2"/>
        <v>156707.55471000075</v>
      </c>
      <c r="L68" s="7">
        <f t="shared" si="2"/>
        <v>161408.78135129623</v>
      </c>
      <c r="M68" s="7">
        <f t="shared" si="2"/>
        <v>166251.04479184002</v>
      </c>
    </row>
    <row r="69" spans="7:13" ht="15">
      <c r="G69" s="3"/>
      <c r="H69" s="3"/>
      <c r="I69" s="3"/>
      <c r="J69" s="3"/>
      <c r="K69" s="3"/>
      <c r="L69" s="3"/>
      <c r="M69" s="3"/>
    </row>
    <row r="70" spans="2:13" ht="32.25" customHeight="1">
      <c r="B70" s="40" t="s">
        <v>86</v>
      </c>
      <c r="C70" s="40"/>
      <c r="D70" s="40"/>
      <c r="E70" s="40"/>
      <c r="F70" s="40"/>
      <c r="G70" s="35">
        <f>SUM(H68:M68)</f>
        <v>-215777.46214686893</v>
      </c>
      <c r="H70" s="3"/>
      <c r="I70" s="3"/>
      <c r="J70" s="3"/>
      <c r="K70" s="3"/>
      <c r="L70" s="3"/>
      <c r="M70" s="3"/>
    </row>
    <row r="71" spans="7:13" ht="15">
      <c r="G71" s="3"/>
      <c r="H71" s="3"/>
      <c r="I71" s="3"/>
      <c r="J71" s="3"/>
      <c r="K71" s="3"/>
      <c r="L71" s="3"/>
      <c r="M71" s="3"/>
    </row>
    <row r="72" spans="2:13" ht="29.25" customHeight="1">
      <c r="B72" s="40" t="s">
        <v>92</v>
      </c>
      <c r="C72" s="40"/>
      <c r="D72" s="40"/>
      <c r="E72" s="40"/>
      <c r="F72" s="40"/>
      <c r="G72" s="3"/>
      <c r="H72" s="3">
        <v>-1000000</v>
      </c>
      <c r="I72" s="3">
        <f>SUM(I51:I57)*'Východiska pro kalkulaci'!D4</f>
        <v>441880.95</v>
      </c>
      <c r="J72" s="3">
        <f>SUM(J51:J57)*'Východiska pro kalkulaci'!E4</f>
        <v>455137.37850000005</v>
      </c>
      <c r="K72" s="3">
        <f>SUM(K51:K57)*'Východiska pro kalkulaci'!F4</f>
        <v>468791.49985500006</v>
      </c>
      <c r="L72" s="3">
        <f>SUM(L51:L57)*'Východiska pro kalkulaci'!G4</f>
        <v>482855.2448506501</v>
      </c>
      <c r="M72" s="3">
        <f>SUM(M51:M57)*'Východiska pro kalkulaci'!H4</f>
        <v>497340.90219616966</v>
      </c>
    </row>
    <row r="73" spans="7:13" ht="15">
      <c r="G73" s="3"/>
      <c r="H73" s="3"/>
      <c r="I73" s="3"/>
      <c r="J73" s="3"/>
      <c r="K73" s="3"/>
      <c r="L73" s="3"/>
      <c r="M73" s="3"/>
    </row>
    <row r="74" spans="2:13" ht="31.5" customHeight="1">
      <c r="B74" s="40" t="s">
        <v>85</v>
      </c>
      <c r="C74" s="40"/>
      <c r="D74" s="40"/>
      <c r="E74" s="40"/>
      <c r="F74" s="40"/>
      <c r="G74" s="36">
        <f>SUM(H72:M72)</f>
        <v>1346005.9754018197</v>
      </c>
      <c r="I74" s="3"/>
      <c r="J74" s="3"/>
      <c r="K74" s="3"/>
      <c r="L74" s="3"/>
      <c r="M74" s="3"/>
    </row>
    <row r="75" spans="7:13" ht="15">
      <c r="G75" s="3"/>
      <c r="H75" s="3"/>
      <c r="I75" s="3"/>
      <c r="J75" s="3"/>
      <c r="K75" s="3"/>
      <c r="L75" s="3"/>
      <c r="M75" s="3"/>
    </row>
    <row r="76" spans="2:13" ht="31.5" customHeight="1">
      <c r="B76" s="41" t="s">
        <v>90</v>
      </c>
      <c r="C76" s="41"/>
      <c r="D76" s="41"/>
      <c r="E76" s="41"/>
      <c r="F76" s="41"/>
      <c r="G76" s="38"/>
      <c r="H76" s="39"/>
      <c r="I76" s="39">
        <f>I72-I68</f>
        <v>294169.0500000015</v>
      </c>
      <c r="J76" s="39">
        <f>J72-J68</f>
        <v>302994.1215000045</v>
      </c>
      <c r="K76" s="39">
        <f>K72-K68</f>
        <v>312083.9451449993</v>
      </c>
      <c r="L76" s="39">
        <f>L72-L68</f>
        <v>321446.46349935385</v>
      </c>
      <c r="M76" s="39">
        <f>M72-M68</f>
        <v>331089.85740432964</v>
      </c>
    </row>
    <row r="77" spans="2:13" ht="31.5" customHeight="1">
      <c r="B77" s="37"/>
      <c r="C77" s="37"/>
      <c r="D77" s="37"/>
      <c r="E77" s="37"/>
      <c r="F77" s="37"/>
      <c r="G77" s="3"/>
      <c r="H77" s="6"/>
      <c r="I77" s="6"/>
      <c r="J77" s="6"/>
      <c r="K77" s="6"/>
      <c r="L77" s="6"/>
      <c r="M77" s="6"/>
    </row>
    <row r="79" spans="7:13" ht="15">
      <c r="G79" s="3"/>
      <c r="H79" s="3"/>
      <c r="I79" s="3"/>
      <c r="J79" s="3"/>
      <c r="K79" s="3"/>
      <c r="L79" s="3"/>
      <c r="M79" s="3"/>
    </row>
    <row r="80" spans="7:13" ht="15">
      <c r="G80" s="3"/>
      <c r="H80" s="3"/>
      <c r="I80" s="3"/>
      <c r="J80" s="3"/>
      <c r="K80" s="3"/>
      <c r="L80" s="3"/>
      <c r="M80" s="3"/>
    </row>
    <row r="81" spans="7:13" ht="15">
      <c r="G81" s="3"/>
      <c r="H81" s="3"/>
      <c r="I81" s="3"/>
      <c r="J81" s="3"/>
      <c r="K81" s="3"/>
      <c r="L81" s="3"/>
      <c r="M81" s="3"/>
    </row>
    <row r="82" spans="7:13" ht="15">
      <c r="G82" s="3"/>
      <c r="H82" s="3"/>
      <c r="I82" s="3"/>
      <c r="J82" s="3"/>
      <c r="K82" s="3"/>
      <c r="L82" s="3"/>
      <c r="M82" s="3"/>
    </row>
    <row r="83" spans="7:13" ht="15">
      <c r="G83" s="3"/>
      <c r="H83" s="3"/>
      <c r="I83" s="3"/>
      <c r="J83" s="3"/>
      <c r="K83" s="3"/>
      <c r="L83" s="3"/>
      <c r="M83" s="3"/>
    </row>
    <row r="84" spans="7:13" ht="15">
      <c r="G84" s="3"/>
      <c r="H84" s="3"/>
      <c r="I84" s="3"/>
      <c r="J84" s="3"/>
      <c r="K84" s="3"/>
      <c r="L84" s="3"/>
      <c r="M84" s="3"/>
    </row>
    <row r="85" spans="7:13" ht="15">
      <c r="G85" s="3"/>
      <c r="H85" s="3"/>
      <c r="I85" s="3"/>
      <c r="J85" s="3"/>
      <c r="K85" s="3"/>
      <c r="L85" s="3"/>
      <c r="M85" s="3"/>
    </row>
    <row r="86" spans="7:13" ht="15">
      <c r="G86" s="3"/>
      <c r="H86" s="3"/>
      <c r="I86" s="3"/>
      <c r="J86" s="3"/>
      <c r="K86" s="3"/>
      <c r="L86" s="3"/>
      <c r="M86" s="3"/>
    </row>
    <row r="87" spans="7:13" ht="15">
      <c r="G87" s="3"/>
      <c r="H87" s="3"/>
      <c r="I87" s="3"/>
      <c r="J87" s="3"/>
      <c r="K87" s="3"/>
      <c r="L87" s="3"/>
      <c r="M87" s="3"/>
    </row>
    <row r="88" spans="7:13" ht="15">
      <c r="G88" s="3"/>
      <c r="H88" s="3"/>
      <c r="I88" s="3"/>
      <c r="J88" s="3"/>
      <c r="K88" s="3"/>
      <c r="L88" s="3"/>
      <c r="M88" s="3"/>
    </row>
    <row r="89" spans="7:13" ht="15">
      <c r="G89" s="3"/>
      <c r="H89" s="3"/>
      <c r="I89" s="3"/>
      <c r="J89" s="3"/>
      <c r="K89" s="3"/>
      <c r="L89" s="3"/>
      <c r="M89" s="3"/>
    </row>
    <row r="90" spans="7:13" ht="15">
      <c r="G90" s="3"/>
      <c r="H90" s="3"/>
      <c r="I90" s="3"/>
      <c r="J90" s="3"/>
      <c r="K90" s="3"/>
      <c r="L90" s="3"/>
      <c r="M90" s="3"/>
    </row>
    <row r="91" spans="7:13" ht="15">
      <c r="G91" s="3"/>
      <c r="H91" s="3"/>
      <c r="I91" s="3"/>
      <c r="J91" s="3"/>
      <c r="K91" s="3"/>
      <c r="L91" s="3"/>
      <c r="M91" s="3"/>
    </row>
    <row r="92" spans="7:13" ht="15">
      <c r="G92" s="3"/>
      <c r="H92" s="3"/>
      <c r="I92" s="3"/>
      <c r="J92" s="3"/>
      <c r="K92" s="3"/>
      <c r="L92" s="3"/>
      <c r="M92" s="3"/>
    </row>
    <row r="93" spans="7:13" ht="15">
      <c r="G93" s="3"/>
      <c r="H93" s="3"/>
      <c r="I93" s="3"/>
      <c r="J93" s="3"/>
      <c r="K93" s="3"/>
      <c r="L93" s="3"/>
      <c r="M93" s="3"/>
    </row>
    <row r="94" spans="7:13" ht="15">
      <c r="G94" s="3"/>
      <c r="H94" s="3"/>
      <c r="I94" s="3"/>
      <c r="J94" s="3"/>
      <c r="K94" s="3"/>
      <c r="L94" s="3"/>
      <c r="M94" s="3"/>
    </row>
    <row r="95" spans="7:13" ht="15">
      <c r="G95" s="3"/>
      <c r="H95" s="3"/>
      <c r="I95" s="3"/>
      <c r="J95" s="3"/>
      <c r="K95" s="3"/>
      <c r="L95" s="3"/>
      <c r="M95" s="3"/>
    </row>
    <row r="96" spans="7:13" ht="15">
      <c r="G96" s="3"/>
      <c r="H96" s="3"/>
      <c r="I96" s="3"/>
      <c r="J96" s="3"/>
      <c r="K96" s="3"/>
      <c r="L96" s="3"/>
      <c r="M96" s="3"/>
    </row>
    <row r="97" spans="7:13" ht="15">
      <c r="G97" s="3"/>
      <c r="H97" s="3"/>
      <c r="I97" s="3"/>
      <c r="J97" s="3"/>
      <c r="K97" s="3"/>
      <c r="L97" s="3"/>
      <c r="M97" s="3"/>
    </row>
    <row r="98" spans="7:13" ht="15">
      <c r="G98" s="3"/>
      <c r="H98" s="3"/>
      <c r="I98" s="3"/>
      <c r="J98" s="3"/>
      <c r="K98" s="3"/>
      <c r="L98" s="3"/>
      <c r="M98" s="3"/>
    </row>
    <row r="99" spans="7:13" ht="15">
      <c r="G99" s="3"/>
      <c r="H99" s="3"/>
      <c r="I99" s="3"/>
      <c r="J99" s="3"/>
      <c r="K99" s="3"/>
      <c r="L99" s="3"/>
      <c r="M99" s="3"/>
    </row>
    <row r="100" spans="7:13" ht="15">
      <c r="G100" s="3"/>
      <c r="H100" s="3"/>
      <c r="I100" s="3"/>
      <c r="J100" s="3"/>
      <c r="K100" s="3"/>
      <c r="L100" s="3"/>
      <c r="M100" s="3"/>
    </row>
    <row r="101" spans="7:13" ht="15">
      <c r="G101" s="3"/>
      <c r="H101" s="3"/>
      <c r="I101" s="3"/>
      <c r="J101" s="3"/>
      <c r="K101" s="3"/>
      <c r="L101" s="3"/>
      <c r="M101" s="3"/>
    </row>
    <row r="102" spans="7:13" ht="15">
      <c r="G102" s="3"/>
      <c r="H102" s="3"/>
      <c r="I102" s="3"/>
      <c r="J102" s="3"/>
      <c r="K102" s="3"/>
      <c r="L102" s="3"/>
      <c r="M102" s="3"/>
    </row>
    <row r="103" spans="7:13" ht="15">
      <c r="G103" s="3"/>
      <c r="H103" s="3"/>
      <c r="I103" s="3"/>
      <c r="J103" s="3"/>
      <c r="K103" s="3"/>
      <c r="L103" s="3"/>
      <c r="M103" s="3"/>
    </row>
    <row r="104" spans="7:13" ht="15">
      <c r="G104" s="3"/>
      <c r="H104" s="3"/>
      <c r="I104" s="3"/>
      <c r="J104" s="3"/>
      <c r="K104" s="3"/>
      <c r="L104" s="3"/>
      <c r="M104" s="3"/>
    </row>
    <row r="105" spans="7:13" ht="15">
      <c r="G105" s="3"/>
      <c r="H105" s="3"/>
      <c r="I105" s="3"/>
      <c r="J105" s="3"/>
      <c r="K105" s="3"/>
      <c r="L105" s="3"/>
      <c r="M105" s="3"/>
    </row>
    <row r="106" spans="7:13" ht="15">
      <c r="G106" s="3"/>
      <c r="H106" s="3"/>
      <c r="I106" s="3"/>
      <c r="J106" s="3"/>
      <c r="K106" s="3"/>
      <c r="L106" s="3"/>
      <c r="M106" s="3"/>
    </row>
    <row r="107" spans="7:13" ht="15">
      <c r="G107" s="3"/>
      <c r="H107" s="3"/>
      <c r="I107" s="3"/>
      <c r="J107" s="3"/>
      <c r="K107" s="3"/>
      <c r="L107" s="3"/>
      <c r="M107" s="3"/>
    </row>
    <row r="108" spans="7:13" ht="15">
      <c r="G108" s="3"/>
      <c r="H108" s="3"/>
      <c r="I108" s="3"/>
      <c r="J108" s="3"/>
      <c r="K108" s="3"/>
      <c r="L108" s="3"/>
      <c r="M108" s="3"/>
    </row>
    <row r="109" spans="7:13" ht="15">
      <c r="G109" s="3"/>
      <c r="H109" s="3"/>
      <c r="I109" s="3"/>
      <c r="J109" s="3"/>
      <c r="K109" s="3"/>
      <c r="L109" s="3"/>
      <c r="M109" s="3"/>
    </row>
    <row r="110" spans="7:13" ht="15">
      <c r="G110" s="3"/>
      <c r="H110" s="3"/>
      <c r="I110" s="3"/>
      <c r="J110" s="3"/>
      <c r="K110" s="3"/>
      <c r="L110" s="3"/>
      <c r="M110" s="3"/>
    </row>
    <row r="111" spans="7:13" ht="15">
      <c r="G111" s="3"/>
      <c r="H111" s="3"/>
      <c r="I111" s="3"/>
      <c r="J111" s="3"/>
      <c r="K111" s="3"/>
      <c r="L111" s="3"/>
      <c r="M111" s="3"/>
    </row>
    <row r="112" spans="7:13" ht="15">
      <c r="G112" s="3"/>
      <c r="H112" s="3"/>
      <c r="I112" s="3"/>
      <c r="J112" s="3"/>
      <c r="K112" s="3"/>
      <c r="L112" s="3"/>
      <c r="M112" s="3"/>
    </row>
    <row r="113" spans="7:13" ht="15">
      <c r="G113" s="3"/>
      <c r="H113" s="3"/>
      <c r="I113" s="3"/>
      <c r="J113" s="3"/>
      <c r="K113" s="3"/>
      <c r="L113" s="3"/>
      <c r="M113" s="3"/>
    </row>
    <row r="114" spans="7:13" ht="15">
      <c r="G114" s="3"/>
      <c r="H114" s="3"/>
      <c r="I114" s="3"/>
      <c r="J114" s="3"/>
      <c r="K114" s="3"/>
      <c r="L114" s="3"/>
      <c r="M114" s="3"/>
    </row>
    <row r="115" spans="7:13" ht="15">
      <c r="G115" s="3"/>
      <c r="H115" s="3"/>
      <c r="I115" s="3"/>
      <c r="J115" s="3"/>
      <c r="K115" s="3"/>
      <c r="L115" s="3"/>
      <c r="M115" s="3"/>
    </row>
    <row r="116" spans="7:13" ht="15">
      <c r="G116" s="3"/>
      <c r="H116" s="3"/>
      <c r="I116" s="3"/>
      <c r="J116" s="3"/>
      <c r="K116" s="3"/>
      <c r="L116" s="3"/>
      <c r="M116" s="3"/>
    </row>
    <row r="117" spans="7:13" ht="15">
      <c r="G117" s="3"/>
      <c r="H117" s="3"/>
      <c r="I117" s="3"/>
      <c r="J117" s="3"/>
      <c r="K117" s="3"/>
      <c r="L117" s="3"/>
      <c r="M117" s="3"/>
    </row>
    <row r="118" spans="7:13" ht="15">
      <c r="G118" s="3"/>
      <c r="H118" s="3"/>
      <c r="I118" s="3"/>
      <c r="J118" s="3"/>
      <c r="K118" s="3"/>
      <c r="L118" s="3"/>
      <c r="M118" s="3"/>
    </row>
    <row r="119" spans="7:13" ht="15">
      <c r="G119" s="3"/>
      <c r="H119" s="3"/>
      <c r="I119" s="3"/>
      <c r="J119" s="3"/>
      <c r="K119" s="3"/>
      <c r="L119" s="3"/>
      <c r="M119" s="3"/>
    </row>
    <row r="120" spans="7:13" ht="15">
      <c r="G120" s="3"/>
      <c r="H120" s="3"/>
      <c r="I120" s="3"/>
      <c r="J120" s="3"/>
      <c r="K120" s="3"/>
      <c r="L120" s="3"/>
      <c r="M120" s="3"/>
    </row>
    <row r="121" spans="7:13" ht="15">
      <c r="G121" s="3"/>
      <c r="H121" s="3"/>
      <c r="I121" s="3"/>
      <c r="J121" s="3"/>
      <c r="K121" s="3"/>
      <c r="L121" s="3"/>
      <c r="M121" s="3"/>
    </row>
    <row r="122" spans="7:13" ht="15">
      <c r="G122" s="3"/>
      <c r="H122" s="3"/>
      <c r="I122" s="3"/>
      <c r="J122" s="3"/>
      <c r="K122" s="3"/>
      <c r="L122" s="3"/>
      <c r="M122" s="3"/>
    </row>
    <row r="123" spans="7:13" ht="15">
      <c r="G123" s="3"/>
      <c r="H123" s="3"/>
      <c r="I123" s="3"/>
      <c r="J123" s="3"/>
      <c r="K123" s="3"/>
      <c r="L123" s="3"/>
      <c r="M123" s="3"/>
    </row>
    <row r="124" spans="7:13" ht="15">
      <c r="G124" s="3"/>
      <c r="H124" s="3"/>
      <c r="I124" s="3"/>
      <c r="J124" s="3"/>
      <c r="K124" s="3"/>
      <c r="L124" s="3"/>
      <c r="M124" s="3"/>
    </row>
    <row r="125" spans="7:13" ht="15">
      <c r="G125" s="3"/>
      <c r="H125" s="3"/>
      <c r="I125" s="3"/>
      <c r="J125" s="3"/>
      <c r="K125" s="3"/>
      <c r="L125" s="3"/>
      <c r="M125" s="3"/>
    </row>
    <row r="126" spans="7:13" ht="15">
      <c r="G126" s="3"/>
      <c r="H126" s="3"/>
      <c r="I126" s="3"/>
      <c r="J126" s="3"/>
      <c r="K126" s="3"/>
      <c r="L126" s="3"/>
      <c r="M126" s="3"/>
    </row>
    <row r="127" spans="7:13" ht="15">
      <c r="G127" s="3"/>
      <c r="H127" s="3"/>
      <c r="I127" s="3"/>
      <c r="J127" s="3"/>
      <c r="K127" s="3"/>
      <c r="L127" s="3"/>
      <c r="M127" s="3"/>
    </row>
    <row r="128" spans="7:13" ht="15">
      <c r="G128" s="3"/>
      <c r="H128" s="3"/>
      <c r="I128" s="3"/>
      <c r="J128" s="3"/>
      <c r="K128" s="3"/>
      <c r="L128" s="3"/>
      <c r="M128" s="3"/>
    </row>
    <row r="129" spans="7:13" ht="15">
      <c r="G129" s="3"/>
      <c r="H129" s="3"/>
      <c r="I129" s="3"/>
      <c r="J129" s="3"/>
      <c r="K129" s="3"/>
      <c r="L129" s="3"/>
      <c r="M129" s="3"/>
    </row>
    <row r="130" spans="7:13" ht="15">
      <c r="G130" s="3"/>
      <c r="H130" s="3"/>
      <c r="I130" s="3"/>
      <c r="J130" s="3"/>
      <c r="K130" s="3"/>
      <c r="L130" s="3"/>
      <c r="M130" s="3"/>
    </row>
    <row r="131" spans="7:13" ht="15">
      <c r="G131" s="3"/>
      <c r="H131" s="3"/>
      <c r="I131" s="3"/>
      <c r="J131" s="3"/>
      <c r="K131" s="3"/>
      <c r="L131" s="3"/>
      <c r="M131" s="3"/>
    </row>
    <row r="132" spans="7:13" ht="15">
      <c r="G132" s="3"/>
      <c r="H132" s="3"/>
      <c r="I132" s="3"/>
      <c r="J132" s="3"/>
      <c r="K132" s="3"/>
      <c r="L132" s="3"/>
      <c r="M132" s="3"/>
    </row>
    <row r="133" spans="7:13" ht="15">
      <c r="G133" s="3"/>
      <c r="H133" s="3"/>
      <c r="I133" s="3"/>
      <c r="J133" s="3"/>
      <c r="K133" s="3"/>
      <c r="L133" s="3"/>
      <c r="M133" s="3"/>
    </row>
    <row r="134" spans="7:13" ht="15">
      <c r="G134" s="3"/>
      <c r="H134" s="3"/>
      <c r="I134" s="3"/>
      <c r="J134" s="3"/>
      <c r="K134" s="3"/>
      <c r="L134" s="3"/>
      <c r="M134" s="3"/>
    </row>
    <row r="135" spans="7:13" ht="15">
      <c r="G135" s="3"/>
      <c r="H135" s="3"/>
      <c r="I135" s="3"/>
      <c r="J135" s="3"/>
      <c r="K135" s="3"/>
      <c r="L135" s="3"/>
      <c r="M135" s="3"/>
    </row>
    <row r="136" spans="7:13" ht="15">
      <c r="G136" s="3"/>
      <c r="H136" s="3"/>
      <c r="I136" s="3"/>
      <c r="J136" s="3"/>
      <c r="K136" s="3"/>
      <c r="L136" s="3"/>
      <c r="M136" s="3"/>
    </row>
    <row r="137" spans="7:13" ht="15">
      <c r="G137" s="3"/>
      <c r="H137" s="3"/>
      <c r="I137" s="3"/>
      <c r="J137" s="3"/>
      <c r="K137" s="3"/>
      <c r="L137" s="3"/>
      <c r="M137" s="3"/>
    </row>
    <row r="138" spans="7:13" ht="15">
      <c r="G138" s="3"/>
      <c r="H138" s="3"/>
      <c r="I138" s="3"/>
      <c r="J138" s="3"/>
      <c r="K138" s="3"/>
      <c r="L138" s="3"/>
      <c r="M138" s="3"/>
    </row>
    <row r="139" spans="7:13" ht="15">
      <c r="G139" s="3"/>
      <c r="H139" s="3"/>
      <c r="I139" s="3"/>
      <c r="J139" s="3"/>
      <c r="K139" s="3"/>
      <c r="L139" s="3"/>
      <c r="M139" s="3"/>
    </row>
    <row r="140" spans="7:13" ht="15">
      <c r="G140" s="3"/>
      <c r="H140" s="3"/>
      <c r="I140" s="3"/>
      <c r="J140" s="3"/>
      <c r="K140" s="3"/>
      <c r="L140" s="3"/>
      <c r="M140" s="3"/>
    </row>
    <row r="141" spans="7:13" ht="15">
      <c r="G141" s="3"/>
      <c r="H141" s="3"/>
      <c r="I141" s="3"/>
      <c r="J141" s="3"/>
      <c r="K141" s="3"/>
      <c r="L141" s="3"/>
      <c r="M141" s="3"/>
    </row>
    <row r="142" spans="7:13" ht="15">
      <c r="G142" s="3"/>
      <c r="H142" s="3"/>
      <c r="I142" s="3"/>
      <c r="J142" s="3"/>
      <c r="K142" s="3"/>
      <c r="L142" s="3"/>
      <c r="M142" s="3"/>
    </row>
    <row r="143" spans="7:13" ht="15">
      <c r="G143" s="3"/>
      <c r="H143" s="3"/>
      <c r="I143" s="3"/>
      <c r="J143" s="3"/>
      <c r="K143" s="3"/>
      <c r="L143" s="3"/>
      <c r="M143" s="3"/>
    </row>
    <row r="144" spans="7:13" ht="15">
      <c r="G144" s="3"/>
      <c r="H144" s="3"/>
      <c r="I144" s="3"/>
      <c r="J144" s="3"/>
      <c r="K144" s="3"/>
      <c r="L144" s="3"/>
      <c r="M144" s="3"/>
    </row>
    <row r="145" spans="7:13" ht="15">
      <c r="G145" s="3"/>
      <c r="H145" s="3"/>
      <c r="I145" s="3"/>
      <c r="J145" s="3"/>
      <c r="K145" s="3"/>
      <c r="L145" s="3"/>
      <c r="M145" s="3"/>
    </row>
    <row r="146" spans="7:13" ht="15">
      <c r="G146" s="3"/>
      <c r="H146" s="3"/>
      <c r="I146" s="3"/>
      <c r="J146" s="3"/>
      <c r="K146" s="3"/>
      <c r="L146" s="3"/>
      <c r="M146" s="3"/>
    </row>
    <row r="147" spans="7:13" ht="15">
      <c r="G147" s="3"/>
      <c r="H147" s="3"/>
      <c r="I147" s="3"/>
      <c r="J147" s="3"/>
      <c r="K147" s="3"/>
      <c r="L147" s="3"/>
      <c r="M147" s="3"/>
    </row>
    <row r="148" spans="7:13" ht="15">
      <c r="G148" s="3"/>
      <c r="H148" s="3"/>
      <c r="I148" s="3"/>
      <c r="J148" s="3"/>
      <c r="K148" s="3"/>
      <c r="L148" s="3"/>
      <c r="M148" s="3"/>
    </row>
    <row r="149" spans="7:13" ht="15">
      <c r="G149" s="3"/>
      <c r="H149" s="3"/>
      <c r="I149" s="3"/>
      <c r="J149" s="3"/>
      <c r="K149" s="3"/>
      <c r="L149" s="3"/>
      <c r="M149" s="3"/>
    </row>
    <row r="150" spans="7:13" ht="15">
      <c r="G150" s="3"/>
      <c r="H150" s="3"/>
      <c r="I150" s="3"/>
      <c r="J150" s="3"/>
      <c r="K150" s="3"/>
      <c r="L150" s="3"/>
      <c r="M150" s="3"/>
    </row>
    <row r="151" spans="7:13" ht="15">
      <c r="G151" s="3"/>
      <c r="H151" s="3"/>
      <c r="I151" s="3"/>
      <c r="J151" s="3"/>
      <c r="K151" s="3"/>
      <c r="L151" s="3"/>
      <c r="M151" s="3"/>
    </row>
    <row r="152" spans="7:13" ht="15">
      <c r="G152" s="3"/>
      <c r="H152" s="3"/>
      <c r="I152" s="3"/>
      <c r="J152" s="3"/>
      <c r="K152" s="3"/>
      <c r="L152" s="3"/>
      <c r="M152" s="3"/>
    </row>
    <row r="153" spans="7:13" ht="15">
      <c r="G153" s="3"/>
      <c r="H153" s="3"/>
      <c r="I153" s="3"/>
      <c r="J153" s="3"/>
      <c r="K153" s="3"/>
      <c r="L153" s="3"/>
      <c r="M153" s="3"/>
    </row>
    <row r="154" spans="7:13" ht="15">
      <c r="G154" s="3"/>
      <c r="H154" s="3"/>
      <c r="I154" s="3"/>
      <c r="J154" s="3"/>
      <c r="K154" s="3"/>
      <c r="L154" s="3"/>
      <c r="M154" s="3"/>
    </row>
    <row r="155" spans="7:13" ht="15">
      <c r="G155" s="3"/>
      <c r="H155" s="3"/>
      <c r="I155" s="3"/>
      <c r="J155" s="3"/>
      <c r="K155" s="3"/>
      <c r="L155" s="3"/>
      <c r="M155" s="3"/>
    </row>
    <row r="156" spans="7:13" ht="15">
      <c r="G156" s="3"/>
      <c r="H156" s="3"/>
      <c r="I156" s="3"/>
      <c r="J156" s="3"/>
      <c r="K156" s="3"/>
      <c r="L156" s="3"/>
      <c r="M156" s="3"/>
    </row>
    <row r="157" spans="7:13" ht="15">
      <c r="G157" s="3"/>
      <c r="H157" s="3"/>
      <c r="I157" s="3"/>
      <c r="J157" s="3"/>
      <c r="K157" s="3"/>
      <c r="L157" s="3"/>
      <c r="M157" s="3"/>
    </row>
    <row r="158" spans="7:13" ht="15">
      <c r="G158" s="3"/>
      <c r="H158" s="3"/>
      <c r="I158" s="3"/>
      <c r="J158" s="3"/>
      <c r="K158" s="3"/>
      <c r="L158" s="3"/>
      <c r="M158" s="3"/>
    </row>
    <row r="159" spans="7:13" ht="15">
      <c r="G159" s="3"/>
      <c r="H159" s="3"/>
      <c r="I159" s="3"/>
      <c r="J159" s="3"/>
      <c r="K159" s="3"/>
      <c r="L159" s="3"/>
      <c r="M159" s="3"/>
    </row>
    <row r="160" spans="7:13" ht="15">
      <c r="G160" s="3"/>
      <c r="H160" s="3"/>
      <c r="I160" s="3"/>
      <c r="J160" s="3"/>
      <c r="K160" s="3"/>
      <c r="L160" s="3"/>
      <c r="M160" s="3"/>
    </row>
    <row r="161" spans="7:13" ht="15">
      <c r="G161" s="3"/>
      <c r="H161" s="3"/>
      <c r="I161" s="3"/>
      <c r="J161" s="3"/>
      <c r="K161" s="3"/>
      <c r="L161" s="3"/>
      <c r="M161" s="3"/>
    </row>
    <row r="162" spans="7:13" ht="15">
      <c r="G162" s="3"/>
      <c r="H162" s="3"/>
      <c r="I162" s="3"/>
      <c r="J162" s="3"/>
      <c r="K162" s="3"/>
      <c r="L162" s="3"/>
      <c r="M162" s="3"/>
    </row>
    <row r="163" spans="7:13" ht="15">
      <c r="G163" s="3"/>
      <c r="H163" s="3"/>
      <c r="I163" s="3"/>
      <c r="J163" s="3"/>
      <c r="K163" s="3"/>
      <c r="L163" s="3"/>
      <c r="M163" s="3"/>
    </row>
    <row r="164" spans="7:13" ht="15">
      <c r="G164" s="3"/>
      <c r="H164" s="3"/>
      <c r="I164" s="3"/>
      <c r="J164" s="3"/>
      <c r="K164" s="3"/>
      <c r="L164" s="3"/>
      <c r="M164" s="3"/>
    </row>
    <row r="165" spans="7:13" ht="15">
      <c r="G165" s="3"/>
      <c r="H165" s="3"/>
      <c r="I165" s="3"/>
      <c r="J165" s="3"/>
      <c r="K165" s="3"/>
      <c r="L165" s="3"/>
      <c r="M165" s="3"/>
    </row>
    <row r="166" spans="7:13" ht="15">
      <c r="G166" s="3"/>
      <c r="H166" s="3"/>
      <c r="I166" s="3"/>
      <c r="J166" s="3"/>
      <c r="K166" s="3"/>
      <c r="L166" s="3"/>
      <c r="M166" s="3"/>
    </row>
    <row r="167" spans="7:13" ht="15">
      <c r="G167" s="3"/>
      <c r="H167" s="3"/>
      <c r="I167" s="3"/>
      <c r="J167" s="3"/>
      <c r="K167" s="3"/>
      <c r="L167" s="3"/>
      <c r="M167" s="3"/>
    </row>
    <row r="168" spans="7:13" ht="15">
      <c r="G168" s="3"/>
      <c r="H168" s="3"/>
      <c r="I168" s="3"/>
      <c r="J168" s="3"/>
      <c r="K168" s="3"/>
      <c r="L168" s="3"/>
      <c r="M168" s="3"/>
    </row>
    <row r="169" spans="7:13" ht="15">
      <c r="G169" s="3"/>
      <c r="H169" s="3"/>
      <c r="I169" s="3"/>
      <c r="J169" s="3"/>
      <c r="K169" s="3"/>
      <c r="L169" s="3"/>
      <c r="M169" s="3"/>
    </row>
    <row r="170" spans="7:13" ht="15">
      <c r="G170" s="3"/>
      <c r="H170" s="3"/>
      <c r="I170" s="3"/>
      <c r="J170" s="3"/>
      <c r="K170" s="3"/>
      <c r="L170" s="3"/>
      <c r="M170" s="3"/>
    </row>
    <row r="171" spans="7:13" ht="15">
      <c r="G171" s="3"/>
      <c r="H171" s="3"/>
      <c r="I171" s="3"/>
      <c r="J171" s="3"/>
      <c r="K171" s="3"/>
      <c r="L171" s="3"/>
      <c r="M171" s="3"/>
    </row>
    <row r="172" spans="7:13" ht="15">
      <c r="G172" s="3"/>
      <c r="H172" s="3"/>
      <c r="I172" s="3"/>
      <c r="J172" s="3"/>
      <c r="K172" s="3"/>
      <c r="L172" s="3"/>
      <c r="M172" s="3"/>
    </row>
    <row r="173" spans="7:13" ht="15">
      <c r="G173" s="3"/>
      <c r="H173" s="3"/>
      <c r="I173" s="3"/>
      <c r="J173" s="3"/>
      <c r="K173" s="3"/>
      <c r="L173" s="3"/>
      <c r="M173" s="3"/>
    </row>
    <row r="174" spans="7:13" ht="15">
      <c r="G174" s="3"/>
      <c r="H174" s="3"/>
      <c r="I174" s="3"/>
      <c r="J174" s="3"/>
      <c r="K174" s="3"/>
      <c r="L174" s="3"/>
      <c r="M174" s="3"/>
    </row>
    <row r="175" spans="7:13" ht="15">
      <c r="G175" s="3"/>
      <c r="H175" s="3"/>
      <c r="I175" s="3"/>
      <c r="J175" s="3"/>
      <c r="K175" s="3"/>
      <c r="L175" s="3"/>
      <c r="M175" s="3"/>
    </row>
    <row r="176" spans="7:13" ht="15">
      <c r="G176" s="3"/>
      <c r="H176" s="3"/>
      <c r="I176" s="3"/>
      <c r="J176" s="3"/>
      <c r="K176" s="3"/>
      <c r="L176" s="3"/>
      <c r="M176" s="3"/>
    </row>
    <row r="177" spans="7:13" ht="15">
      <c r="G177" s="3"/>
      <c r="H177" s="3"/>
      <c r="I177" s="3"/>
      <c r="J177" s="3"/>
      <c r="K177" s="3"/>
      <c r="L177" s="3"/>
      <c r="M177" s="3"/>
    </row>
    <row r="178" spans="7:13" ht="15">
      <c r="G178" s="3"/>
      <c r="H178" s="3"/>
      <c r="I178" s="3"/>
      <c r="J178" s="3"/>
      <c r="K178" s="3"/>
      <c r="L178" s="3"/>
      <c r="M178" s="3"/>
    </row>
    <row r="179" spans="7:13" ht="15">
      <c r="G179" s="3"/>
      <c r="H179" s="3"/>
      <c r="I179" s="3"/>
      <c r="J179" s="3"/>
      <c r="K179" s="3"/>
      <c r="L179" s="3"/>
      <c r="M179" s="3"/>
    </row>
    <row r="180" spans="7:13" ht="15">
      <c r="G180" s="3"/>
      <c r="H180" s="3"/>
      <c r="I180" s="3"/>
      <c r="J180" s="3"/>
      <c r="K180" s="3"/>
      <c r="L180" s="3"/>
      <c r="M180" s="3"/>
    </row>
    <row r="181" spans="7:13" ht="15">
      <c r="G181" s="3"/>
      <c r="H181" s="3"/>
      <c r="I181" s="3"/>
      <c r="J181" s="3"/>
      <c r="K181" s="3"/>
      <c r="L181" s="3"/>
      <c r="M181" s="3"/>
    </row>
    <row r="182" spans="7:13" ht="15">
      <c r="G182" s="3"/>
      <c r="H182" s="3"/>
      <c r="I182" s="3"/>
      <c r="J182" s="3"/>
      <c r="K182" s="3"/>
      <c r="L182" s="3"/>
      <c r="M182" s="3"/>
    </row>
    <row r="183" spans="7:13" ht="15">
      <c r="G183" s="3"/>
      <c r="H183" s="3"/>
      <c r="I183" s="3"/>
      <c r="J183" s="3"/>
      <c r="K183" s="3"/>
      <c r="L183" s="3"/>
      <c r="M183" s="3"/>
    </row>
    <row r="184" spans="7:13" ht="15">
      <c r="G184" s="3"/>
      <c r="H184" s="3"/>
      <c r="I184" s="3"/>
      <c r="J184" s="3"/>
      <c r="K184" s="3"/>
      <c r="L184" s="3"/>
      <c r="M184" s="3"/>
    </row>
    <row r="185" spans="7:13" ht="15">
      <c r="G185" s="3"/>
      <c r="H185" s="3"/>
      <c r="I185" s="3"/>
      <c r="J185" s="3"/>
      <c r="K185" s="3"/>
      <c r="L185" s="3"/>
      <c r="M185" s="3"/>
    </row>
    <row r="186" spans="7:13" ht="15">
      <c r="G186" s="3"/>
      <c r="H186" s="3"/>
      <c r="I186" s="3"/>
      <c r="J186" s="3"/>
      <c r="K186" s="3"/>
      <c r="L186" s="3"/>
      <c r="M186" s="3"/>
    </row>
    <row r="187" spans="7:13" ht="15">
      <c r="G187" s="3"/>
      <c r="H187" s="3"/>
      <c r="I187" s="3"/>
      <c r="J187" s="3"/>
      <c r="K187" s="3"/>
      <c r="L187" s="3"/>
      <c r="M187" s="3"/>
    </row>
    <row r="188" spans="7:13" ht="15">
      <c r="G188" s="3"/>
      <c r="H188" s="3"/>
      <c r="I188" s="3"/>
      <c r="J188" s="3"/>
      <c r="K188" s="3"/>
      <c r="L188" s="3"/>
      <c r="M188" s="3"/>
    </row>
    <row r="189" spans="7:13" ht="15">
      <c r="G189" s="3"/>
      <c r="H189" s="3"/>
      <c r="I189" s="3"/>
      <c r="J189" s="3"/>
      <c r="K189" s="3"/>
      <c r="L189" s="3"/>
      <c r="M189" s="3"/>
    </row>
    <row r="190" spans="7:13" ht="15">
      <c r="G190" s="3"/>
      <c r="H190" s="3"/>
      <c r="I190" s="3"/>
      <c r="J190" s="3"/>
      <c r="K190" s="3"/>
      <c r="L190" s="3"/>
      <c r="M190" s="3"/>
    </row>
    <row r="191" spans="7:13" ht="15">
      <c r="G191" s="3"/>
      <c r="H191" s="3"/>
      <c r="I191" s="3"/>
      <c r="J191" s="3"/>
      <c r="K191" s="3"/>
      <c r="L191" s="3"/>
      <c r="M191" s="3"/>
    </row>
    <row r="192" spans="7:13" ht="15">
      <c r="G192" s="3"/>
      <c r="H192" s="3"/>
      <c r="I192" s="3"/>
      <c r="J192" s="3"/>
      <c r="K192" s="3"/>
      <c r="L192" s="3"/>
      <c r="M192" s="3"/>
    </row>
    <row r="193" spans="7:13" ht="15">
      <c r="G193" s="3"/>
      <c r="H193" s="3"/>
      <c r="I193" s="3"/>
      <c r="J193" s="3"/>
      <c r="K193" s="3"/>
      <c r="L193" s="3"/>
      <c r="M193" s="3"/>
    </row>
    <row r="194" spans="7:13" ht="15">
      <c r="G194" s="3"/>
      <c r="H194" s="3"/>
      <c r="I194" s="3"/>
      <c r="J194" s="3"/>
      <c r="K194" s="3"/>
      <c r="L194" s="3"/>
      <c r="M194" s="3"/>
    </row>
    <row r="195" spans="7:13" ht="15">
      <c r="G195" s="3"/>
      <c r="H195" s="3"/>
      <c r="I195" s="3"/>
      <c r="J195" s="3"/>
      <c r="K195" s="3"/>
      <c r="L195" s="3"/>
      <c r="M195" s="3"/>
    </row>
    <row r="196" spans="7:13" ht="15">
      <c r="G196" s="3"/>
      <c r="H196" s="3"/>
      <c r="I196" s="3"/>
      <c r="J196" s="3"/>
      <c r="K196" s="3"/>
      <c r="L196" s="3"/>
      <c r="M196" s="3"/>
    </row>
    <row r="197" spans="7:13" ht="15">
      <c r="G197" s="3"/>
      <c r="H197" s="3"/>
      <c r="I197" s="3"/>
      <c r="J197" s="3"/>
      <c r="K197" s="3"/>
      <c r="L197" s="3"/>
      <c r="M197" s="3"/>
    </row>
    <row r="198" spans="7:13" ht="15">
      <c r="G198" s="3"/>
      <c r="H198" s="3"/>
      <c r="I198" s="3"/>
      <c r="J198" s="3"/>
      <c r="K198" s="3"/>
      <c r="L198" s="3"/>
      <c r="M198" s="3"/>
    </row>
    <row r="199" spans="7:13" ht="15">
      <c r="G199" s="3"/>
      <c r="H199" s="3"/>
      <c r="I199" s="3"/>
      <c r="J199" s="3"/>
      <c r="K199" s="3"/>
      <c r="L199" s="3"/>
      <c r="M199" s="3"/>
    </row>
    <row r="200" spans="7:13" ht="15">
      <c r="G200" s="3"/>
      <c r="H200" s="3"/>
      <c r="I200" s="3"/>
      <c r="J200" s="3"/>
      <c r="K200" s="3"/>
      <c r="L200" s="3"/>
      <c r="M200" s="3"/>
    </row>
    <row r="201" spans="7:13" ht="15">
      <c r="G201" s="3"/>
      <c r="H201" s="3"/>
      <c r="I201" s="3"/>
      <c r="J201" s="3"/>
      <c r="K201" s="3"/>
      <c r="L201" s="3"/>
      <c r="M201" s="3"/>
    </row>
    <row r="202" spans="7:13" ht="15">
      <c r="G202" s="3"/>
      <c r="H202" s="3"/>
      <c r="I202" s="3"/>
      <c r="J202" s="3"/>
      <c r="K202" s="3"/>
      <c r="L202" s="3"/>
      <c r="M202" s="3"/>
    </row>
    <row r="203" spans="7:13" ht="15">
      <c r="G203" s="3"/>
      <c r="H203" s="3"/>
      <c r="I203" s="3"/>
      <c r="J203" s="3"/>
      <c r="K203" s="3"/>
      <c r="L203" s="3"/>
      <c r="M203" s="3"/>
    </row>
    <row r="204" spans="7:13" ht="15">
      <c r="G204" s="3"/>
      <c r="H204" s="3"/>
      <c r="I204" s="3"/>
      <c r="J204" s="3"/>
      <c r="K204" s="3"/>
      <c r="L204" s="3"/>
      <c r="M204" s="3"/>
    </row>
    <row r="205" spans="7:13" ht="15">
      <c r="G205" s="3"/>
      <c r="H205" s="3"/>
      <c r="I205" s="3"/>
      <c r="J205" s="3"/>
      <c r="K205" s="3"/>
      <c r="L205" s="3"/>
      <c r="M205" s="3"/>
    </row>
    <row r="206" spans="7:13" ht="15">
      <c r="G206" s="3"/>
      <c r="H206" s="3"/>
      <c r="I206" s="3"/>
      <c r="J206" s="3"/>
      <c r="K206" s="3"/>
      <c r="L206" s="3"/>
      <c r="M206" s="3"/>
    </row>
    <row r="207" spans="7:13" ht="15">
      <c r="G207" s="3"/>
      <c r="H207" s="3"/>
      <c r="I207" s="3"/>
      <c r="J207" s="3"/>
      <c r="K207" s="3"/>
      <c r="L207" s="3"/>
      <c r="M207" s="3"/>
    </row>
    <row r="208" spans="7:13" ht="15">
      <c r="G208" s="3"/>
      <c r="H208" s="3"/>
      <c r="I208" s="3"/>
      <c r="J208" s="3"/>
      <c r="K208" s="3"/>
      <c r="L208" s="3"/>
      <c r="M208" s="3"/>
    </row>
    <row r="209" spans="7:13" ht="15">
      <c r="G209" s="3"/>
      <c r="H209" s="3"/>
      <c r="I209" s="3"/>
      <c r="J209" s="3"/>
      <c r="K209" s="3"/>
      <c r="L209" s="3"/>
      <c r="M209" s="3"/>
    </row>
    <row r="210" spans="7:13" ht="15">
      <c r="G210" s="3"/>
      <c r="H210" s="3"/>
      <c r="I210" s="3"/>
      <c r="J210" s="3"/>
      <c r="K210" s="3"/>
      <c r="L210" s="3"/>
      <c r="M210" s="3"/>
    </row>
    <row r="211" spans="7:13" ht="15">
      <c r="G211" s="3"/>
      <c r="H211" s="3"/>
      <c r="I211" s="3"/>
      <c r="J211" s="3"/>
      <c r="K211" s="3"/>
      <c r="L211" s="3"/>
      <c r="M211" s="3"/>
    </row>
    <row r="212" spans="7:13" ht="15">
      <c r="G212" s="3"/>
      <c r="H212" s="3"/>
      <c r="I212" s="3"/>
      <c r="J212" s="3"/>
      <c r="K212" s="3"/>
      <c r="L212" s="3"/>
      <c r="M212" s="3"/>
    </row>
    <row r="213" spans="7:13" ht="15">
      <c r="G213" s="3"/>
      <c r="H213" s="3"/>
      <c r="I213" s="3"/>
      <c r="J213" s="3"/>
      <c r="K213" s="3"/>
      <c r="L213" s="3"/>
      <c r="M213" s="3"/>
    </row>
    <row r="214" spans="7:13" ht="15">
      <c r="G214" s="3"/>
      <c r="H214" s="3"/>
      <c r="I214" s="3"/>
      <c r="J214" s="3"/>
      <c r="K214" s="3"/>
      <c r="L214" s="3"/>
      <c r="M214" s="3"/>
    </row>
    <row r="215" spans="7:13" ht="15">
      <c r="G215" s="3"/>
      <c r="H215" s="3"/>
      <c r="I215" s="3"/>
      <c r="J215" s="3"/>
      <c r="K215" s="3"/>
      <c r="L215" s="3"/>
      <c r="M215" s="3"/>
    </row>
    <row r="216" spans="7:13" ht="15">
      <c r="G216" s="3"/>
      <c r="H216" s="3"/>
      <c r="I216" s="3"/>
      <c r="J216" s="3"/>
      <c r="K216" s="3"/>
      <c r="L216" s="3"/>
      <c r="M216" s="3"/>
    </row>
    <row r="217" spans="7:13" ht="15">
      <c r="G217" s="3"/>
      <c r="H217" s="3"/>
      <c r="I217" s="3"/>
      <c r="J217" s="3"/>
      <c r="K217" s="3"/>
      <c r="L217" s="3"/>
      <c r="M217" s="3"/>
    </row>
    <row r="218" spans="7:13" ht="15">
      <c r="G218" s="3"/>
      <c r="H218" s="3"/>
      <c r="I218" s="3"/>
      <c r="J218" s="3"/>
      <c r="K218" s="3"/>
      <c r="L218" s="3"/>
      <c r="M218" s="3"/>
    </row>
    <row r="219" spans="7:13" ht="15">
      <c r="G219" s="3"/>
      <c r="H219" s="3"/>
      <c r="I219" s="3"/>
      <c r="J219" s="3"/>
      <c r="K219" s="3"/>
      <c r="L219" s="3"/>
      <c r="M219" s="3"/>
    </row>
    <row r="220" spans="7:13" ht="15">
      <c r="G220" s="3"/>
      <c r="H220" s="3"/>
      <c r="I220" s="3"/>
      <c r="J220" s="3"/>
      <c r="K220" s="3"/>
      <c r="L220" s="3"/>
      <c r="M220" s="3"/>
    </row>
    <row r="221" spans="7:13" ht="15">
      <c r="G221" s="3"/>
      <c r="H221" s="3"/>
      <c r="I221" s="3"/>
      <c r="J221" s="3"/>
      <c r="K221" s="3"/>
      <c r="L221" s="3"/>
      <c r="M221" s="3"/>
    </row>
    <row r="222" spans="7:13" ht="15">
      <c r="G222" s="3"/>
      <c r="H222" s="3"/>
      <c r="I222" s="3"/>
      <c r="J222" s="3"/>
      <c r="K222" s="3"/>
      <c r="L222" s="3"/>
      <c r="M222" s="3"/>
    </row>
    <row r="223" spans="7:13" ht="15">
      <c r="G223" s="3"/>
      <c r="H223" s="3"/>
      <c r="I223" s="3"/>
      <c r="J223" s="3"/>
      <c r="K223" s="3"/>
      <c r="L223" s="3"/>
      <c r="M223" s="3"/>
    </row>
    <row r="224" spans="7:13" ht="15">
      <c r="G224" s="3"/>
      <c r="H224" s="3"/>
      <c r="I224" s="3"/>
      <c r="J224" s="3"/>
      <c r="K224" s="3"/>
      <c r="L224" s="3"/>
      <c r="M224" s="3"/>
    </row>
    <row r="225" spans="7:13" ht="15">
      <c r="G225" s="3"/>
      <c r="H225" s="3"/>
      <c r="I225" s="3"/>
      <c r="J225" s="3"/>
      <c r="K225" s="3"/>
      <c r="L225" s="3"/>
      <c r="M225" s="3"/>
    </row>
    <row r="226" spans="7:13" ht="15">
      <c r="G226" s="3"/>
      <c r="H226" s="3"/>
      <c r="I226" s="3"/>
      <c r="J226" s="3"/>
      <c r="K226" s="3"/>
      <c r="L226" s="3"/>
      <c r="M226" s="3"/>
    </row>
    <row r="227" spans="7:13" ht="15">
      <c r="G227" s="3"/>
      <c r="H227" s="3"/>
      <c r="I227" s="3"/>
      <c r="J227" s="3"/>
      <c r="K227" s="3"/>
      <c r="L227" s="3"/>
      <c r="M227" s="3"/>
    </row>
    <row r="228" spans="7:13" ht="15">
      <c r="G228" s="3"/>
      <c r="H228" s="3"/>
      <c r="I228" s="3"/>
      <c r="J228" s="3"/>
      <c r="K228" s="3"/>
      <c r="L228" s="3"/>
      <c r="M228" s="3"/>
    </row>
    <row r="229" spans="7:13" ht="15">
      <c r="G229" s="3"/>
      <c r="H229" s="3"/>
      <c r="I229" s="3"/>
      <c r="J229" s="3"/>
      <c r="K229" s="3"/>
      <c r="L229" s="3"/>
      <c r="M229" s="3"/>
    </row>
    <row r="230" spans="7:13" ht="15">
      <c r="G230" s="3"/>
      <c r="H230" s="3"/>
      <c r="I230" s="3"/>
      <c r="J230" s="3"/>
      <c r="K230" s="3"/>
      <c r="L230" s="3"/>
      <c r="M230" s="3"/>
    </row>
    <row r="231" spans="7:13" ht="15">
      <c r="G231" s="3"/>
      <c r="H231" s="3"/>
      <c r="I231" s="3"/>
      <c r="J231" s="3"/>
      <c r="K231" s="3"/>
      <c r="L231" s="3"/>
      <c r="M231" s="3"/>
    </row>
    <row r="232" spans="7:13" ht="15">
      <c r="G232" s="3"/>
      <c r="H232" s="3"/>
      <c r="I232" s="3"/>
      <c r="J232" s="3"/>
      <c r="K232" s="3"/>
      <c r="L232" s="3"/>
      <c r="M232" s="3"/>
    </row>
    <row r="233" spans="7:13" ht="15">
      <c r="G233" s="3"/>
      <c r="H233" s="3"/>
      <c r="I233" s="3"/>
      <c r="J233" s="3"/>
      <c r="K233" s="3"/>
      <c r="L233" s="3"/>
      <c r="M233" s="3"/>
    </row>
    <row r="234" spans="7:13" ht="15">
      <c r="G234" s="3"/>
      <c r="H234" s="3"/>
      <c r="I234" s="3"/>
      <c r="J234" s="3"/>
      <c r="K234" s="3"/>
      <c r="L234" s="3"/>
      <c r="M234" s="3"/>
    </row>
    <row r="235" spans="7:13" ht="15">
      <c r="G235" s="3"/>
      <c r="H235" s="3"/>
      <c r="I235" s="3"/>
      <c r="J235" s="3"/>
      <c r="K235" s="3"/>
      <c r="L235" s="3"/>
      <c r="M235" s="3"/>
    </row>
    <row r="236" spans="7:13" ht="15">
      <c r="G236" s="3"/>
      <c r="H236" s="3"/>
      <c r="I236" s="3"/>
      <c r="J236" s="3"/>
      <c r="K236" s="3"/>
      <c r="L236" s="3"/>
      <c r="M236" s="3"/>
    </row>
    <row r="237" spans="7:13" ht="15">
      <c r="G237" s="3"/>
      <c r="H237" s="3"/>
      <c r="I237" s="3"/>
      <c r="J237" s="3"/>
      <c r="K237" s="3"/>
      <c r="L237" s="3"/>
      <c r="M237" s="3"/>
    </row>
    <row r="238" spans="7:13" ht="15">
      <c r="G238" s="3"/>
      <c r="H238" s="3"/>
      <c r="I238" s="3"/>
      <c r="J238" s="3"/>
      <c r="K238" s="3"/>
      <c r="L238" s="3"/>
      <c r="M238" s="3"/>
    </row>
  </sheetData>
  <mergeCells count="7">
    <mergeCell ref="B74:F74"/>
    <mergeCell ref="B76:F76"/>
    <mergeCell ref="A1:M1"/>
    <mergeCell ref="B14:C14"/>
    <mergeCell ref="B70:F70"/>
    <mergeCell ref="B68:F68"/>
    <mergeCell ref="B72:F72"/>
  </mergeCells>
  <printOptions/>
  <pageMargins left="0.7" right="0.7" top="0.787401575" bottom="0.787401575" header="0.3" footer="0.3"/>
  <pageSetup horizontalDpi="600" verticalDpi="600" orientation="portrait" paperSize="9" scale="59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9CD0D-B3C0-49BA-9099-514BC2349EFC}">
  <dimension ref="A1:N26"/>
  <sheetViews>
    <sheetView workbookViewId="0" topLeftCell="A1">
      <selection activeCell="D3" sqref="D3"/>
    </sheetView>
  </sheetViews>
  <sheetFormatPr defaultColWidth="9.140625" defaultRowHeight="15"/>
  <cols>
    <col min="2" max="2" width="12.421875" style="0" bestFit="1" customWidth="1"/>
    <col min="9" max="9" width="33.7109375" style="0" bestFit="1" customWidth="1"/>
    <col min="10" max="10" width="13.7109375" style="0" bestFit="1" customWidth="1"/>
    <col min="11" max="11" width="17.57421875" style="0" bestFit="1" customWidth="1"/>
    <col min="12" max="12" width="30.7109375" style="0" customWidth="1"/>
    <col min="14" max="14" width="62.28125" style="0" customWidth="1"/>
  </cols>
  <sheetData>
    <row r="1" spans="1:3" ht="15">
      <c r="A1" s="5" t="s">
        <v>82</v>
      </c>
      <c r="C1" t="s">
        <v>83</v>
      </c>
    </row>
    <row r="2" spans="3:8" ht="15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15">
      <c r="B3" s="5" t="s">
        <v>46</v>
      </c>
      <c r="C3" s="5"/>
      <c r="D3" s="5">
        <v>0.05</v>
      </c>
      <c r="E3" s="5">
        <v>0.03</v>
      </c>
      <c r="F3" s="5">
        <v>0.03</v>
      </c>
      <c r="G3" s="5">
        <v>0.03</v>
      </c>
      <c r="H3" s="5">
        <v>0.03</v>
      </c>
    </row>
    <row r="4" spans="2:8" ht="15">
      <c r="B4" t="s">
        <v>47</v>
      </c>
      <c r="D4">
        <v>0.05</v>
      </c>
      <c r="E4">
        <v>0.05</v>
      </c>
      <c r="F4">
        <v>0.05</v>
      </c>
      <c r="G4">
        <v>0.05</v>
      </c>
      <c r="H4">
        <v>0.05</v>
      </c>
    </row>
    <row r="6" spans="9:14" ht="45" customHeight="1">
      <c r="I6" s="5" t="s">
        <v>48</v>
      </c>
      <c r="J6" s="40" t="s">
        <v>81</v>
      </c>
      <c r="K6" s="40"/>
      <c r="L6" s="40"/>
      <c r="M6" s="40"/>
      <c r="N6" s="40"/>
    </row>
    <row r="7" ht="15.75" thickBot="1"/>
    <row r="8" spans="9:14" ht="15">
      <c r="I8" s="10"/>
      <c r="J8" s="28" t="s">
        <v>49</v>
      </c>
      <c r="K8" s="28" t="s">
        <v>50</v>
      </c>
      <c r="L8" s="28" t="s">
        <v>51</v>
      </c>
      <c r="M8" s="28" t="s">
        <v>52</v>
      </c>
      <c r="N8" s="29" t="s">
        <v>53</v>
      </c>
    </row>
    <row r="9" spans="9:14" ht="15">
      <c r="I9" s="12"/>
      <c r="J9" s="13" t="s">
        <v>54</v>
      </c>
      <c r="K9" s="13"/>
      <c r="L9" s="13"/>
      <c r="M9" s="13"/>
      <c r="N9" s="30"/>
    </row>
    <row r="10" spans="9:14" ht="45">
      <c r="I10" s="12" t="s">
        <v>55</v>
      </c>
      <c r="J10" s="15">
        <f>Kalkulace!G12</f>
        <v>4975704</v>
      </c>
      <c r="K10" s="16">
        <f>J10/J$15</f>
        <v>0.35337637262857635</v>
      </c>
      <c r="L10" s="17" t="s">
        <v>56</v>
      </c>
      <c r="M10" s="13">
        <v>124.5</v>
      </c>
      <c r="N10" s="30" t="s">
        <v>57</v>
      </c>
    </row>
    <row r="11" spans="9:14" ht="120">
      <c r="I11" s="12" t="s">
        <v>58</v>
      </c>
      <c r="J11" s="15">
        <f>SUM(Kalkulace!G15:G17)</f>
        <v>1890724</v>
      </c>
      <c r="K11" s="16">
        <f aca="true" t="shared" si="0" ref="K11:K14">J11/J$15</f>
        <v>0.13427993079206327</v>
      </c>
      <c r="L11" s="17" t="s">
        <v>59</v>
      </c>
      <c r="M11" s="13" t="s">
        <v>60</v>
      </c>
      <c r="N11" s="30" t="s">
        <v>61</v>
      </c>
    </row>
    <row r="12" spans="9:14" ht="60">
      <c r="I12" s="12" t="s">
        <v>16</v>
      </c>
      <c r="J12" s="15">
        <f>SUM(Kalkulace!G20:G24)</f>
        <v>5691486</v>
      </c>
      <c r="K12" s="16">
        <f t="shared" si="0"/>
        <v>0.40421147993255335</v>
      </c>
      <c r="L12" s="17" t="s">
        <v>62</v>
      </c>
      <c r="M12" s="13"/>
      <c r="N12" s="30" t="s">
        <v>63</v>
      </c>
    </row>
    <row r="13" spans="9:14" ht="60">
      <c r="I13" s="12" t="s">
        <v>64</v>
      </c>
      <c r="J13" s="15">
        <f>SUM(Kalkulace!G28:G38)</f>
        <v>641292</v>
      </c>
      <c r="K13" s="16">
        <f t="shared" si="0"/>
        <v>0.045544799440586696</v>
      </c>
      <c r="L13" s="17" t="s">
        <v>65</v>
      </c>
      <c r="M13" s="13">
        <v>119.7</v>
      </c>
      <c r="N13" s="30" t="s">
        <v>66</v>
      </c>
    </row>
    <row r="14" spans="9:14" ht="60">
      <c r="I14" s="12" t="s">
        <v>67</v>
      </c>
      <c r="J14" s="15">
        <f>Kalkulace!G41+Kalkulace!G43</f>
        <v>229420</v>
      </c>
      <c r="K14" s="16">
        <f t="shared" si="0"/>
        <v>0.016293494831776164</v>
      </c>
      <c r="L14" s="17" t="s">
        <v>65</v>
      </c>
      <c r="M14" s="13">
        <v>119.7</v>
      </c>
      <c r="N14" s="30" t="s">
        <v>68</v>
      </c>
    </row>
    <row r="15" spans="9:14" ht="15">
      <c r="I15" s="31" t="s">
        <v>69</v>
      </c>
      <c r="J15" s="18">
        <f>Kalkulace!G47</f>
        <v>14080466</v>
      </c>
      <c r="K15" s="13"/>
      <c r="L15" s="13"/>
      <c r="M15" s="13"/>
      <c r="N15" s="30"/>
    </row>
    <row r="16" spans="9:14" ht="15.75" thickBot="1">
      <c r="I16" s="32" t="s">
        <v>38</v>
      </c>
      <c r="J16" s="33">
        <f>Kalkulace!G63</f>
        <v>14221144</v>
      </c>
      <c r="K16" s="26"/>
      <c r="L16" s="26"/>
      <c r="M16" s="26"/>
      <c r="N16" s="34"/>
    </row>
    <row r="18" ht="15.75" thickBot="1"/>
    <row r="19" spans="9:14" ht="45">
      <c r="I19" s="20" t="s">
        <v>70</v>
      </c>
      <c r="J19" s="21"/>
      <c r="K19" s="21"/>
      <c r="L19" s="22" t="s">
        <v>71</v>
      </c>
      <c r="M19" s="11" t="s">
        <v>77</v>
      </c>
      <c r="N19" s="23" t="s">
        <v>79</v>
      </c>
    </row>
    <row r="20" spans="9:14" ht="15">
      <c r="I20" s="12"/>
      <c r="J20" s="13"/>
      <c r="K20" s="13"/>
      <c r="L20" s="13"/>
      <c r="M20" s="13"/>
      <c r="N20" s="14"/>
    </row>
    <row r="21" spans="9:14" ht="15">
      <c r="I21" s="12"/>
      <c r="J21" s="13">
        <v>2022</v>
      </c>
      <c r="K21" s="13">
        <v>2023</v>
      </c>
      <c r="L21" s="13">
        <v>2024</v>
      </c>
      <c r="M21" s="13"/>
      <c r="N21" s="14"/>
    </row>
    <row r="22" spans="9:14" ht="60">
      <c r="I22" s="12" t="s">
        <v>72</v>
      </c>
      <c r="J22" s="13">
        <v>15.1</v>
      </c>
      <c r="K22" s="13">
        <v>10.8</v>
      </c>
      <c r="L22" s="13">
        <v>2.1</v>
      </c>
      <c r="M22" s="19" t="s">
        <v>78</v>
      </c>
      <c r="N22" s="24" t="s">
        <v>80</v>
      </c>
    </row>
    <row r="23" spans="9:14" ht="15">
      <c r="I23" s="12" t="s">
        <v>73</v>
      </c>
      <c r="J23" s="13">
        <v>14.6</v>
      </c>
      <c r="K23" s="13">
        <v>10.6</v>
      </c>
      <c r="L23" s="13">
        <v>2.1</v>
      </c>
      <c r="M23" s="13"/>
      <c r="N23" s="14"/>
    </row>
    <row r="24" spans="9:14" ht="15">
      <c r="I24" s="12" t="s">
        <v>74</v>
      </c>
      <c r="J24" s="13">
        <v>2.5</v>
      </c>
      <c r="K24" s="13">
        <v>-0.3</v>
      </c>
      <c r="L24" s="13">
        <v>2.2</v>
      </c>
      <c r="M24" s="13"/>
      <c r="N24" s="14"/>
    </row>
    <row r="25" spans="9:14" ht="15">
      <c r="I25" s="12" t="s">
        <v>75</v>
      </c>
      <c r="J25" s="13">
        <v>6.3</v>
      </c>
      <c r="K25" s="13">
        <v>7</v>
      </c>
      <c r="L25" s="13">
        <v>4.8</v>
      </c>
      <c r="M25" s="13"/>
      <c r="N25" s="14"/>
    </row>
    <row r="26" spans="9:14" ht="15.75" thickBot="1">
      <c r="I26" s="25" t="s">
        <v>76</v>
      </c>
      <c r="J26" s="26">
        <v>24.6</v>
      </c>
      <c r="K26" s="26">
        <v>24.5</v>
      </c>
      <c r="L26" s="26">
        <v>24.6</v>
      </c>
      <c r="M26" s="26"/>
      <c r="N26" s="27"/>
    </row>
  </sheetData>
  <mergeCells count="1">
    <mergeCell ref="J6:N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2023-05-05T10:11:44Z</dcterms:created>
  <dcterms:modified xsi:type="dcterms:W3CDTF">2023-05-05T10:11:47Z</dcterms:modified>
  <cp:category/>
  <cp:version/>
  <cp:contentType/>
  <cp:contentStatus/>
</cp:coreProperties>
</file>