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30" yWindow="550" windowWidth="18880" windowHeight="8740" activeTab="1"/>
  </bookViews>
  <sheets>
    <sheet name="Rekapitulace stavby" sheetId="1" r:id="rId1"/>
    <sheet name="KOURIM04 - Muzeum lidovýc..." sheetId="2" r:id="rId2"/>
  </sheets>
  <definedNames>
    <definedName name="_xlnm._FilterDatabase" localSheetId="1" hidden="1">'KOURIM04 - Muzeum lidovýc...'!$C$123:$K$196</definedName>
    <definedName name="_xlnm.Print_Area" localSheetId="1">'KOURIM04 - Muzeum lidovýc...'!$C$4:$J$76,'KOURIM04 - Muzeum lidovýc...'!$C$113:$J$196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'KOURIM04 - Muzeum lidovýc...'!$123:$123</definedName>
  </definedNames>
  <calcPr calcId="145621"/>
</workbook>
</file>

<file path=xl/sharedStrings.xml><?xml version="1.0" encoding="utf-8"?>
<sst xmlns="http://schemas.openxmlformats.org/spreadsheetml/2006/main" count="1017" uniqueCount="287">
  <si>
    <t>Export Komplet</t>
  </si>
  <si>
    <t/>
  </si>
  <si>
    <t>2.0</t>
  </si>
  <si>
    <t>ZAMOK</t>
  </si>
  <si>
    <t>False</t>
  </si>
  <si>
    <t>{609ad4e8-3932-455c-bb41-610c1b1257e4}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</si>
  <si>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</si>
  <si>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</si>
  <si>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</si>
  <si>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</si>
  <si>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</si>
  <si>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</si>
  <si>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</si>
  <si>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</si>
  <si>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KOURIM04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</si>
  <si>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</si>
  <si>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</si>
  <si>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Muzeum lidových staveb Kouřim - Bradlecká Lhota - výměna šindelové krytiny</t>
  </si>
  <si>
    <t>KSO:</t>
  </si>
  <si>
    <t>CC-CZ:</t>
  </si>
  <si>
    <t>Místo:</t>
  </si>
  <si>
    <t>Kouřim</t>
  </si>
  <si>
    <t>Datum:</t>
  </si>
  <si>
    <t>7. 9. 2022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</si>
  <si>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</si>
  <si>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</si>
  <si>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</si>
  <si>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</si>
  <si>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</si>
  <si>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</si>
  <si>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</si>
  <si>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</si>
  <si>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</si>
  <si>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Václav Sýba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</si>
  <si>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</si>
  <si>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</si>
  <si>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</si>
  <si>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</si>
  <si>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</si>
  <si>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</si>
  <si>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</si>
  <si>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</si>
  <si>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</si>
  <si>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</si>
  <si>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</si>
  <si>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</si>
  <si>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</si>
  <si>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</si>
  <si>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</si>
  <si>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</si>
  <si>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</si>
  <si>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</si>
  <si>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</si>
  <si>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</si>
  <si>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</si>
  <si>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</si>
  <si>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</si>
  <si>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</si>
  <si>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</si>
  <si>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</si>
  <si>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</si>
  <si>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</si>
  <si>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</si>
  <si>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</si>
  <si>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</si>
  <si>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</si>
  <si>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</si>
  <si>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</si>
  <si>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</si>
  <si>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</si>
  <si>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</si>
  <si>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</si>
  <si>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</si>
  <si>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</si>
  <si>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</si>
  <si>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</si>
  <si>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</si>
  <si>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</si>
  <si>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</si>
  <si>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</si>
  <si>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</si>
  <si>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</si>
  <si>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</si>
  <si>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</si>
  <si>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</si>
  <si>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</si>
  <si>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</si>
  <si>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</si>
  <si>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</si>
  <si>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</si>
  <si>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</si>
  <si>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</si>
  <si>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</si>
  <si>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</si>
  <si>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</si>
  <si>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hromosvod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</si>
  <si>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</si>
  <si>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</si>
  <si>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</si>
  <si>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</si>
  <si>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</si>
  <si>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</si>
  <si>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</si>
  <si>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</si>
  <si>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</si>
  <si>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</si>
  <si>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</si>
  <si>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</si>
  <si>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</si>
  <si>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</si>
  <si>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</si>
  <si>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</si>
  <si>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</si>
  <si>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</si>
  <si>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</si>
  <si>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</si>
  <si>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</si>
  <si>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</si>
  <si>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</si>
  <si>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</si>
  <si>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623311111R</t>
  </si>
  <si>
    <t>Vápenná omítka komínu</t>
  </si>
  <si>
    <t>m2</t>
  </si>
  <si>
    <t>4</t>
  </si>
  <si>
    <t>-833377682</t>
  </si>
  <si>
    <t>VV</t>
  </si>
  <si>
    <t>10" předpoklad omítka komínu- očištit, odstranit nesoudržné plochy, doplnit  vápennou hydraulickou omítku včetně hlavy komína a provést vápenný nátěr.</t>
  </si>
  <si>
    <t>9</t>
  </si>
  <si>
    <t>Ostatní konstrukce a práce, bourání</t>
  </si>
  <si>
    <t>949101112R</t>
  </si>
  <si>
    <t>Lešení pomocné pro objekty pozemních staveb s lešeňovou podlahou v do 3,5 m zatížení do 150 kg/m2</t>
  </si>
  <si>
    <t>251062319</t>
  </si>
  <si>
    <t>16*3" pomocné lešení pro práce na střeše</t>
  </si>
  <si>
    <t>25+18+18" lešení kolem komínu</t>
  </si>
  <si>
    <t>"včetně mtž, pronájmu,  dmtž a přesunů</t>
  </si>
  <si>
    <t>Součet</t>
  </si>
  <si>
    <t>997</t>
  </si>
  <si>
    <t>Přesun sutě</t>
  </si>
  <si>
    <t>3</t>
  </si>
  <si>
    <t>997013212</t>
  </si>
  <si>
    <t>Vnitrostaveništní doprava suti a vybouraných hmot pro budovy v do 9 m ručně</t>
  </si>
  <si>
    <t>t</t>
  </si>
  <si>
    <t>2095687185</t>
  </si>
  <si>
    <t>997013501</t>
  </si>
  <si>
    <t>Odvoz suti a vybouraných hmot na skládku nebo meziskládku do 1 km se složením</t>
  </si>
  <si>
    <t>655501678</t>
  </si>
  <si>
    <t>5</t>
  </si>
  <si>
    <t>997013509</t>
  </si>
  <si>
    <t>Příplatek k odvozu suti a vybouraných hmot na skládku ZKD 1 km přes 1 km</t>
  </si>
  <si>
    <t>1865345880</t>
  </si>
  <si>
    <t>6,021*50"předpoklad skládka</t>
  </si>
  <si>
    <t>997013631</t>
  </si>
  <si>
    <t>Poplatek za uložení na skládce (skládkovné) stavebního odpadu směsného kód odpadu 17 09 04</t>
  </si>
  <si>
    <t>-994644662</t>
  </si>
  <si>
    <t>998</t>
  </si>
  <si>
    <t>Přesun hmot</t>
  </si>
  <si>
    <t>7</t>
  </si>
  <si>
    <t>998018002</t>
  </si>
  <si>
    <t>Přesun hmot ruční pro budovy v přes 6 do 12 m</t>
  </si>
  <si>
    <t>-467193968</t>
  </si>
  <si>
    <t>PSV</t>
  </si>
  <si>
    <t>Práce a dodávky PSV</t>
  </si>
  <si>
    <t>741</t>
  </si>
  <si>
    <t>Elektroinstalace - hromosvod</t>
  </si>
  <si>
    <t>8</t>
  </si>
  <si>
    <t>741850000R</t>
  </si>
  <si>
    <t>Úprava hromosvodu</t>
  </si>
  <si>
    <t>kpl.</t>
  </si>
  <si>
    <t>16</t>
  </si>
  <si>
    <t>-939309884</t>
  </si>
  <si>
    <t>1" demontáž a zpětná montáž včetně  případné úpravy a revize</t>
  </si>
  <si>
    <t>762</t>
  </si>
  <si>
    <t>Konstrukce tesařské</t>
  </si>
  <si>
    <t>762000001R</t>
  </si>
  <si>
    <t>Oprava krovu a stropu doplněním, protézováním, vložkováním</t>
  </si>
  <si>
    <t>m3</t>
  </si>
  <si>
    <t>-796099711</t>
  </si>
  <si>
    <t xml:space="preserve">0,1" předpoklad oprava krovu po zpřístupnění konstrukcí. Oprava protézováním na dřevěné kolíky </t>
  </si>
  <si>
    <t>10</t>
  </si>
  <si>
    <t>M</t>
  </si>
  <si>
    <t>605121400</t>
  </si>
  <si>
    <t xml:space="preserve">řezivo stavební hranol atyp </t>
  </si>
  <si>
    <t>32</t>
  </si>
  <si>
    <t>1167542799</t>
  </si>
  <si>
    <t>0,1*1,25" smrkové hoblované hranoly v profilaci dle stávajících</t>
  </si>
  <si>
    <t>11</t>
  </si>
  <si>
    <t>762342311</t>
  </si>
  <si>
    <t>Montáž laťování na střechách složitých sklonu do 60° osové vzdálenosti do 150 mm</t>
  </si>
  <si>
    <t>1401351242</t>
  </si>
  <si>
    <t>16*7,9*2" předpoklad montáž nové laťování  pod šindel rychta</t>
  </si>
  <si>
    <t>7,1*5,1"dtto přístavek</t>
  </si>
  <si>
    <t>12</t>
  </si>
  <si>
    <t>60514114</t>
  </si>
  <si>
    <t xml:space="preserve">řezivo jehličnaté latě střešní </t>
  </si>
  <si>
    <t>849911957</t>
  </si>
  <si>
    <t>289,01*2,5*0,04*0,06*1,25" předpoklad standardní laťe impregnované bezbarvým prostředkem</t>
  </si>
  <si>
    <t>13</t>
  </si>
  <si>
    <t>762342812</t>
  </si>
  <si>
    <t xml:space="preserve">Demontáž laťování střech z latí </t>
  </si>
  <si>
    <t>-2096579981</t>
  </si>
  <si>
    <t xml:space="preserve">289,01" předpoklad demontáž laťování pod stávající vrchní vrstvou krytiny. Po rozkrytí bude vyhodnocen stav latí a upřesněn postup prací  </t>
  </si>
  <si>
    <t>14</t>
  </si>
  <si>
    <t>762395000</t>
  </si>
  <si>
    <t>Spojovací prostředky pro montáž krovu, bednění, laťování, světlíky, klíny</t>
  </si>
  <si>
    <t>126759096</t>
  </si>
  <si>
    <t>0,125+2,168</t>
  </si>
  <si>
    <t>998762202</t>
  </si>
  <si>
    <t>Přesun hmot procentní pro kce tesařské v objektech v přes 6 do 12 m</t>
  </si>
  <si>
    <t>%</t>
  </si>
  <si>
    <t>-866179688</t>
  </si>
  <si>
    <t>764</t>
  </si>
  <si>
    <t>Konstrukce klempířské</t>
  </si>
  <si>
    <t>764004803</t>
  </si>
  <si>
    <t>Demontáž podokapního žlabu k dalšímu použití</t>
  </si>
  <si>
    <t>m</t>
  </si>
  <si>
    <t>-587022759</t>
  </si>
  <si>
    <t>16,5+3,5+7,5"  předpoklad demontáž stávajicícho dřevěného žlabu k uskladnění</t>
  </si>
  <si>
    <t>17</t>
  </si>
  <si>
    <t>764501103</t>
  </si>
  <si>
    <t>Montáž žlabu podokapního půlkulatého</t>
  </si>
  <si>
    <t>-948180735</t>
  </si>
  <si>
    <t>20" zpětná montáž stávajícího dřevěného  žlabu včetně všech doplňků</t>
  </si>
  <si>
    <t>18</t>
  </si>
  <si>
    <t>998764202</t>
  </si>
  <si>
    <t>Přesun hmot procentní pro konstrukce klempířské v objektech v přes 6 do 12 m</t>
  </si>
  <si>
    <t>-577820117</t>
  </si>
  <si>
    <t>765</t>
  </si>
  <si>
    <t>Krytina skládaná</t>
  </si>
  <si>
    <t>19</t>
  </si>
  <si>
    <t>765162002</t>
  </si>
  <si>
    <t>Montáž krytiny ze šindelů dřevěných sklon do 45° jednoduché krytí rovné na laťování Pz hřeby přes 35 do 50 ks/m2</t>
  </si>
  <si>
    <t>-1297800835</t>
  </si>
  <si>
    <t>252,8"plocha střechy, montáž vrchní vrstvy jednoduchého šindele rychta</t>
  </si>
  <si>
    <t>36,21"dtto šindel přístavek</t>
  </si>
  <si>
    <t>20</t>
  </si>
  <si>
    <t>60592206</t>
  </si>
  <si>
    <t xml:space="preserve">šindel štípaný </t>
  </si>
  <si>
    <t>1630435956</t>
  </si>
  <si>
    <t xml:space="preserve">289,01*1,1"plocha střechy, šidel rovný i konický a jinak upravený podle potřeby SM nebo MO </t>
  </si>
  <si>
    <t>765162801</t>
  </si>
  <si>
    <t>Demontáž krytiny z dřevěných šindelů sklon do 45° do suti</t>
  </si>
  <si>
    <t>-645872031</t>
  </si>
  <si>
    <t>289,01" plocha střech. Demontáž degradované  vrchní vrstvy jednoduchého šindele do suti</t>
  </si>
  <si>
    <t>22</t>
  </si>
  <si>
    <t>76508313R</t>
  </si>
  <si>
    <t xml:space="preserve">Tlaková impregnace šindele  proti dřevokaznému hmyzu, houbám a plísním </t>
  </si>
  <si>
    <t>260424786</t>
  </si>
  <si>
    <t>289,01*0,03"tlaková impregnace šindele např. Wolmanit CX8M</t>
  </si>
  <si>
    <t>23</t>
  </si>
  <si>
    <t>765192001</t>
  </si>
  <si>
    <t>Nouzové (provizorní) zakrytí střechy plachtou</t>
  </si>
  <si>
    <t>1112187976</t>
  </si>
  <si>
    <t>289,01"provizorní zakrytí střechy při provádění prací proti zatečení</t>
  </si>
  <si>
    <t>24</t>
  </si>
  <si>
    <t>998765202</t>
  </si>
  <si>
    <t>Přesun hmot procentní pro krytiny skládané v objektech v přes 6 do 12 m</t>
  </si>
  <si>
    <t>-351365854</t>
  </si>
  <si>
    <t>766</t>
  </si>
  <si>
    <t>Konstrukce truhlářské</t>
  </si>
  <si>
    <t>25</t>
  </si>
  <si>
    <t>766421224R</t>
  </si>
  <si>
    <t>Oprava obložení podhledů a závětrných lišt</t>
  </si>
  <si>
    <t>-645656289</t>
  </si>
  <si>
    <t>0,5*8*4"předpoklad kontrola a drobné vyspravení podhledu  na štítech částečně malovaného</t>
  </si>
  <si>
    <t>0,2*8*4+0,2*5,2*2"kontrola výměna poškozených závětrných lišt ve štítech z MO,včetně barevného sjednocení</t>
  </si>
  <si>
    <t>26</t>
  </si>
  <si>
    <t>61191161ATP</t>
  </si>
  <si>
    <t xml:space="preserve">Prkno modřín 25x200mm </t>
  </si>
  <si>
    <t>-1511628719</t>
  </si>
  <si>
    <t>(0,2*8*4+0,2*5,2*2)*1,2"závětrná lišta ve štítech z MO, hoblovaná,včetně barevného sjednocení</t>
  </si>
  <si>
    <t>10,176*1,06 'Přepočtené koeficientem množství</t>
  </si>
  <si>
    <t>27</t>
  </si>
  <si>
    <t>998766202</t>
  </si>
  <si>
    <t>Přesun hmot procentní pro kce truhlářské v objektech v přes 6 do 12 m</t>
  </si>
  <si>
    <t>-1594395967</t>
  </si>
  <si>
    <t>783</t>
  </si>
  <si>
    <t>Dokončovací práce - nátěry</t>
  </si>
  <si>
    <t>28</t>
  </si>
  <si>
    <t>783213021</t>
  </si>
  <si>
    <t>Napouštěcí dvojnásobný syntetický biodní nátěr tesařských prvků nezabudovaných do konstrukce</t>
  </si>
  <si>
    <t>-360489273</t>
  </si>
  <si>
    <t>3"předpoklad pro případnou opravu krovu</t>
  </si>
  <si>
    <t>29</t>
  </si>
  <si>
    <t>783517403R</t>
  </si>
  <si>
    <t xml:space="preserve">Olejový nátěr krytiny z dřevěných šindelů </t>
  </si>
  <si>
    <t>770656185</t>
  </si>
  <si>
    <t xml:space="preserve">289,01"ošetření vrchní vrstvy kyrtiny včetně všech doplňků např. fermež, dřevní tér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</si>
</sst>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2"/>
      <c r="AQ5" s="22"/>
      <c r="AR5" s="20"/>
      <c r="BE5" s="244" t="s">
        <v>15</v>
      </c>
      <c r="BS5" s="17" t="s">
        <v>6</v>
      </c>
    </row>
    <row r="6" spans="2:71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2"/>
      <c r="AQ6" s="22"/>
      <c r="AR6" s="20"/>
      <c r="BE6" s="24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5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5"/>
      <c r="BS10" s="17" t="s">
        <v>6</v>
      </c>
    </row>
    <row r="11" spans="2:71" s="1" customFormat="1" ht="18.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5"/>
      <c r="BS11" s="17" t="s">
        <v>6</v>
      </c>
    </row>
    <row r="12" spans="2:71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5"/>
      <c r="BS13" s="17" t="s">
        <v>6</v>
      </c>
    </row>
    <row r="14" spans="2:71" ht="12.5">
      <c r="B14" s="21"/>
      <c r="C14" s="22"/>
      <c r="D14" s="22"/>
      <c r="E14" s="250" t="s">
        <v>29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5"/>
      <c r="BS14" s="17" t="s">
        <v>6</v>
      </c>
    </row>
    <row r="15" spans="2:71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5"/>
      <c r="BS16" s="17" t="s">
        <v>4</v>
      </c>
    </row>
    <row r="17" spans="2:71" s="1" customFormat="1" ht="18.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5"/>
      <c r="BS17" s="17" t="s">
        <v>31</v>
      </c>
    </row>
    <row r="18" spans="2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5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5"/>
      <c r="BS19" s="17" t="s">
        <v>6</v>
      </c>
    </row>
    <row r="20" spans="2:71" s="1" customFormat="1" ht="18.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5"/>
      <c r="BS20" s="17" t="s">
        <v>31</v>
      </c>
    </row>
    <row r="21" spans="2:57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5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5"/>
    </row>
    <row r="23" spans="2:57" s="1" customFormat="1" ht="16.5" customHeight="1">
      <c r="B23" s="21"/>
      <c r="C23" s="22"/>
      <c r="D23" s="22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2"/>
      <c r="AP23" s="22"/>
      <c r="AQ23" s="22"/>
      <c r="AR23" s="20"/>
      <c r="BE23" s="245"/>
    </row>
    <row r="24" spans="2:57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5"/>
    </row>
    <row r="25" spans="2:57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5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3">
        <f>ROUND(AG94,1)</f>
        <v>0</v>
      </c>
      <c r="AL26" s="254"/>
      <c r="AM26" s="254"/>
      <c r="AN26" s="254"/>
      <c r="AO26" s="254"/>
      <c r="AP26" s="36"/>
      <c r="AQ26" s="36"/>
      <c r="AR26" s="39"/>
      <c r="BE26" s="245"/>
    </row>
    <row r="27" spans="1:57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5"/>
    </row>
    <row r="28" spans="1:57" s="2" customFormat="1" ht="12.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5" t="s">
        <v>36</v>
      </c>
      <c r="M28" s="255"/>
      <c r="N28" s="255"/>
      <c r="O28" s="255"/>
      <c r="P28" s="255"/>
      <c r="Q28" s="36"/>
      <c r="R28" s="36"/>
      <c r="S28" s="36"/>
      <c r="T28" s="36"/>
      <c r="U28" s="36"/>
      <c r="V28" s="36"/>
      <c r="W28" s="255" t="s">
        <v>37</v>
      </c>
      <c r="X28" s="255"/>
      <c r="Y28" s="255"/>
      <c r="Z28" s="255"/>
      <c r="AA28" s="255"/>
      <c r="AB28" s="255"/>
      <c r="AC28" s="255"/>
      <c r="AD28" s="255"/>
      <c r="AE28" s="255"/>
      <c r="AF28" s="36"/>
      <c r="AG28" s="36"/>
      <c r="AH28" s="36"/>
      <c r="AI28" s="36"/>
      <c r="AJ28" s="36"/>
      <c r="AK28" s="255" t="s">
        <v>38</v>
      </c>
      <c r="AL28" s="255"/>
      <c r="AM28" s="255"/>
      <c r="AN28" s="255"/>
      <c r="AO28" s="255"/>
      <c r="AP28" s="36"/>
      <c r="AQ28" s="36"/>
      <c r="AR28" s="39"/>
      <c r="BE28" s="245"/>
    </row>
    <row r="29" spans="2:57" s="3" customFormat="1" ht="14.4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58">
        <v>0.21</v>
      </c>
      <c r="M29" s="257"/>
      <c r="N29" s="257"/>
      <c r="O29" s="257"/>
      <c r="P29" s="257"/>
      <c r="Q29" s="41"/>
      <c r="R29" s="41"/>
      <c r="S29" s="41"/>
      <c r="T29" s="41"/>
      <c r="U29" s="41"/>
      <c r="V29" s="41"/>
      <c r="W29" s="256">
        <f>ROUND(AZ94,1)</f>
        <v>0</v>
      </c>
      <c r="X29" s="257"/>
      <c r="Y29" s="257"/>
      <c r="Z29" s="257"/>
      <c r="AA29" s="257"/>
      <c r="AB29" s="257"/>
      <c r="AC29" s="257"/>
      <c r="AD29" s="257"/>
      <c r="AE29" s="257"/>
      <c r="AF29" s="41"/>
      <c r="AG29" s="41"/>
      <c r="AH29" s="41"/>
      <c r="AI29" s="41"/>
      <c r="AJ29" s="41"/>
      <c r="AK29" s="256">
        <f>ROUND(AV94,1)</f>
        <v>0</v>
      </c>
      <c r="AL29" s="257"/>
      <c r="AM29" s="257"/>
      <c r="AN29" s="257"/>
      <c r="AO29" s="257"/>
      <c r="AP29" s="41"/>
      <c r="AQ29" s="41"/>
      <c r="AR29" s="42"/>
      <c r="BE29" s="246"/>
    </row>
    <row r="30" spans="2:57" s="3" customFormat="1" ht="14.4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58">
        <v>0.15</v>
      </c>
      <c r="M30" s="257"/>
      <c r="N30" s="257"/>
      <c r="O30" s="257"/>
      <c r="P30" s="257"/>
      <c r="Q30" s="41"/>
      <c r="R30" s="41"/>
      <c r="S30" s="41"/>
      <c r="T30" s="41"/>
      <c r="U30" s="41"/>
      <c r="V30" s="41"/>
      <c r="W30" s="256">
        <f>ROUND(BA94,1)</f>
        <v>0</v>
      </c>
      <c r="X30" s="257"/>
      <c r="Y30" s="257"/>
      <c r="Z30" s="257"/>
      <c r="AA30" s="257"/>
      <c r="AB30" s="257"/>
      <c r="AC30" s="257"/>
      <c r="AD30" s="257"/>
      <c r="AE30" s="257"/>
      <c r="AF30" s="41"/>
      <c r="AG30" s="41"/>
      <c r="AH30" s="41"/>
      <c r="AI30" s="41"/>
      <c r="AJ30" s="41"/>
      <c r="AK30" s="256">
        <f>ROUND(AW94,1)</f>
        <v>0</v>
      </c>
      <c r="AL30" s="257"/>
      <c r="AM30" s="257"/>
      <c r="AN30" s="257"/>
      <c r="AO30" s="257"/>
      <c r="AP30" s="41"/>
      <c r="AQ30" s="41"/>
      <c r="AR30" s="42"/>
      <c r="BE30" s="246"/>
    </row>
    <row r="31" spans="2:57" s="3" customFormat="1" ht="14.4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58">
        <v>0.21</v>
      </c>
      <c r="M31" s="257"/>
      <c r="N31" s="257"/>
      <c r="O31" s="257"/>
      <c r="P31" s="257"/>
      <c r="Q31" s="41"/>
      <c r="R31" s="41"/>
      <c r="S31" s="41"/>
      <c r="T31" s="41"/>
      <c r="U31" s="41"/>
      <c r="V31" s="41"/>
      <c r="W31" s="256">
        <f>ROUND(BB94,1)</f>
        <v>0</v>
      </c>
      <c r="X31" s="257"/>
      <c r="Y31" s="257"/>
      <c r="Z31" s="257"/>
      <c r="AA31" s="257"/>
      <c r="AB31" s="257"/>
      <c r="AC31" s="257"/>
      <c r="AD31" s="257"/>
      <c r="AE31" s="257"/>
      <c r="AF31" s="41"/>
      <c r="AG31" s="41"/>
      <c r="AH31" s="41"/>
      <c r="AI31" s="41"/>
      <c r="AJ31" s="41"/>
      <c r="AK31" s="256">
        <v>0</v>
      </c>
      <c r="AL31" s="257"/>
      <c r="AM31" s="257"/>
      <c r="AN31" s="257"/>
      <c r="AO31" s="257"/>
      <c r="AP31" s="41"/>
      <c r="AQ31" s="41"/>
      <c r="AR31" s="42"/>
      <c r="BE31" s="246"/>
    </row>
    <row r="32" spans="2:57" s="3" customFormat="1" ht="14.4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58">
        <v>0.15</v>
      </c>
      <c r="M32" s="257"/>
      <c r="N32" s="257"/>
      <c r="O32" s="257"/>
      <c r="P32" s="257"/>
      <c r="Q32" s="41"/>
      <c r="R32" s="41"/>
      <c r="S32" s="41"/>
      <c r="T32" s="41"/>
      <c r="U32" s="41"/>
      <c r="V32" s="41"/>
      <c r="W32" s="256">
        <f>ROUND(BC94,1)</f>
        <v>0</v>
      </c>
      <c r="X32" s="257"/>
      <c r="Y32" s="257"/>
      <c r="Z32" s="257"/>
      <c r="AA32" s="257"/>
      <c r="AB32" s="257"/>
      <c r="AC32" s="257"/>
      <c r="AD32" s="257"/>
      <c r="AE32" s="257"/>
      <c r="AF32" s="41"/>
      <c r="AG32" s="41"/>
      <c r="AH32" s="41"/>
      <c r="AI32" s="41"/>
      <c r="AJ32" s="41"/>
      <c r="AK32" s="256">
        <v>0</v>
      </c>
      <c r="AL32" s="257"/>
      <c r="AM32" s="257"/>
      <c r="AN32" s="257"/>
      <c r="AO32" s="257"/>
      <c r="AP32" s="41"/>
      <c r="AQ32" s="41"/>
      <c r="AR32" s="42"/>
      <c r="BE32" s="246"/>
    </row>
    <row r="33" spans="2:57" s="3" customFormat="1" ht="14.4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58">
        <v>0</v>
      </c>
      <c r="M33" s="257"/>
      <c r="N33" s="257"/>
      <c r="O33" s="257"/>
      <c r="P33" s="257"/>
      <c r="Q33" s="41"/>
      <c r="R33" s="41"/>
      <c r="S33" s="41"/>
      <c r="T33" s="41"/>
      <c r="U33" s="41"/>
      <c r="V33" s="41"/>
      <c r="W33" s="256">
        <f>ROUND(BD94,1)</f>
        <v>0</v>
      </c>
      <c r="X33" s="257"/>
      <c r="Y33" s="257"/>
      <c r="Z33" s="257"/>
      <c r="AA33" s="257"/>
      <c r="AB33" s="257"/>
      <c r="AC33" s="257"/>
      <c r="AD33" s="257"/>
      <c r="AE33" s="257"/>
      <c r="AF33" s="41"/>
      <c r="AG33" s="41"/>
      <c r="AH33" s="41"/>
      <c r="AI33" s="41"/>
      <c r="AJ33" s="41"/>
      <c r="AK33" s="256">
        <v>0</v>
      </c>
      <c r="AL33" s="257"/>
      <c r="AM33" s="257"/>
      <c r="AN33" s="257"/>
      <c r="AO33" s="257"/>
      <c r="AP33" s="41"/>
      <c r="AQ33" s="41"/>
      <c r="AR33" s="42"/>
      <c r="BE33" s="246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5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59" t="s">
        <v>47</v>
      </c>
      <c r="Y35" s="260"/>
      <c r="Z35" s="260"/>
      <c r="AA35" s="260"/>
      <c r="AB35" s="260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0"/>
      <c r="AM35" s="260"/>
      <c r="AN35" s="260"/>
      <c r="AO35" s="262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0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0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7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7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KOURIM04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7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Muzeum lidových staveb Kouřim - Bradlecká Lhota - výměna šindelové krytiny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3"/>
      <c r="AQ85" s="63"/>
      <c r="AR85" s="64"/>
    </row>
    <row r="86" spans="1:57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Kouřim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IF(AN8="","",AN8)</f>
        <v>7. 9. 2022</v>
      </c>
      <c r="AN87" s="265"/>
      <c r="AO87" s="36"/>
      <c r="AP87" s="36"/>
      <c r="AQ87" s="36"/>
      <c r="AR87" s="39"/>
      <c r="BE87" s="34"/>
    </row>
    <row r="88" spans="1:5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6" t="str">
        <f>IF(E17="","",E17)</f>
        <v xml:space="preserve"> </v>
      </c>
      <c r="AN89" s="267"/>
      <c r="AO89" s="267"/>
      <c r="AP89" s="267"/>
      <c r="AQ89" s="36"/>
      <c r="AR89" s="39"/>
      <c r="AS89" s="268" t="s">
        <v>55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66" t="str">
        <f>IF(E20="","",E20)</f>
        <v>Václav Sýba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7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56</v>
      </c>
      <c r="D92" s="275"/>
      <c r="E92" s="275"/>
      <c r="F92" s="275"/>
      <c r="G92" s="275"/>
      <c r="H92" s="73"/>
      <c r="I92" s="276" t="s">
        <v>57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58</v>
      </c>
      <c r="AH92" s="275"/>
      <c r="AI92" s="275"/>
      <c r="AJ92" s="275"/>
      <c r="AK92" s="275"/>
      <c r="AL92" s="275"/>
      <c r="AM92" s="275"/>
      <c r="AN92" s="276" t="s">
        <v>59</v>
      </c>
      <c r="AO92" s="275"/>
      <c r="AP92" s="278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7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ROUND(AG95,1)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5" t="s">
        <v>1</v>
      </c>
      <c r="AR94" s="86"/>
      <c r="AS94" s="87">
        <f>ROUND(AS95,1)</f>
        <v>0</v>
      </c>
      <c r="AT94" s="88">
        <f>ROUND(SUM(AV94:AW94),1)</f>
        <v>0</v>
      </c>
      <c r="AU94" s="89">
        <f>ROUND(AU95,5)</f>
        <v>0</v>
      </c>
      <c r="AV94" s="88">
        <f>ROUND(AZ94*L29,1)</f>
        <v>0</v>
      </c>
      <c r="AW94" s="88">
        <f>ROUND(BA94*L30,1)</f>
        <v>0</v>
      </c>
      <c r="AX94" s="88">
        <f>ROUND(BB94*L29,1)</f>
        <v>0</v>
      </c>
      <c r="AY94" s="88">
        <f>ROUND(BC94*L30,1)</f>
        <v>0</v>
      </c>
      <c r="AZ94" s="88">
        <f>ROUND(AZ95,1)</f>
        <v>0</v>
      </c>
      <c r="BA94" s="88">
        <f>ROUND(BA95,1)</f>
        <v>0</v>
      </c>
      <c r="BB94" s="88">
        <f>ROUND(BB95,1)</f>
        <v>0</v>
      </c>
      <c r="BC94" s="88">
        <f>ROUND(BC95,1)</f>
        <v>0</v>
      </c>
      <c r="BD94" s="90">
        <f>ROUND(BD95,1)</f>
        <v>0</v>
      </c>
      <c r="BS94" s="91" t="s">
        <v>74</v>
      </c>
      <c r="BT94" s="91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0" s="7" customFormat="1" ht="37.5" customHeight="1">
      <c r="A95" s="92" t="s">
        <v>78</v>
      </c>
      <c r="B95" s="93"/>
      <c r="C95" s="94"/>
      <c r="D95" s="281" t="s">
        <v>14</v>
      </c>
      <c r="E95" s="281"/>
      <c r="F95" s="281"/>
      <c r="G95" s="281"/>
      <c r="H95" s="281"/>
      <c r="I95" s="95"/>
      <c r="J95" s="281" t="s">
        <v>17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'KOURIM04 - Muzeum lidovýc...'!J28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6" t="s">
        <v>79</v>
      </c>
      <c r="AR95" s="97"/>
      <c r="AS95" s="98">
        <v>0</v>
      </c>
      <c r="AT95" s="99">
        <f>ROUND(SUM(AV95:AW95),1)</f>
        <v>0</v>
      </c>
      <c r="AU95" s="100">
        <f>'KOURIM04 - Muzeum lidovýc...'!P124</f>
        <v>0</v>
      </c>
      <c r="AV95" s="99">
        <f>'KOURIM04 - Muzeum lidovýc...'!J31</f>
        <v>0</v>
      </c>
      <c r="AW95" s="99">
        <f>'KOURIM04 - Muzeum lidovýc...'!J32</f>
        <v>0</v>
      </c>
      <c r="AX95" s="99">
        <f>'KOURIM04 - Muzeum lidovýc...'!J33</f>
        <v>0</v>
      </c>
      <c r="AY95" s="99">
        <f>'KOURIM04 - Muzeum lidovýc...'!J34</f>
        <v>0</v>
      </c>
      <c r="AZ95" s="99">
        <f>'KOURIM04 - Muzeum lidovýc...'!F31</f>
        <v>0</v>
      </c>
      <c r="BA95" s="99">
        <f>'KOURIM04 - Muzeum lidovýc...'!F32</f>
        <v>0</v>
      </c>
      <c r="BB95" s="99">
        <f>'KOURIM04 - Muzeum lidovýc...'!F33</f>
        <v>0</v>
      </c>
      <c r="BC95" s="99">
        <f>'KOURIM04 - Muzeum lidovýc...'!F34</f>
        <v>0</v>
      </c>
      <c r="BD95" s="101">
        <f>'KOURIM04 - Muzeum lidovýc...'!F35</f>
        <v>0</v>
      </c>
      <c r="BT95" s="102" t="s">
        <v>80</v>
      </c>
      <c r="BU95" s="102" t="s">
        <v>81</v>
      </c>
      <c r="BV95" s="102" t="s">
        <v>76</v>
      </c>
      <c r="BW95" s="102" t="s">
        <v>5</v>
      </c>
      <c r="BX95" s="102" t="s">
        <v>77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7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zJ7MpiuKpRFjA+Ba69sdAfDZBMiB12LlDgZWCFqCCxBpkVFc63ADZWuBaDpgay43k1qKv5SpaS3maMLuX3L+wg==" saltValue="dCaJpleVTDr8KrYZqaH1hWZTHMi6u3qxQHIEMWsh4mawwcRDEozRcz5nr4qptIiNeiQYOZ5K/8euirAQIitgq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OURIM04 - Muzeum lidový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tabSelected="1" workbookViewId="0" topLeftCell="A214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5</v>
      </c>
    </row>
    <row r="3" spans="2:46" s="1" customFormat="1" ht="7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82</v>
      </c>
    </row>
    <row r="4" spans="2:46" s="1" customFormat="1" ht="25" customHeight="1">
      <c r="B4" s="20"/>
      <c r="D4" s="105" t="s">
        <v>83</v>
      </c>
      <c r="L4" s="20"/>
      <c r="M4" s="106" t="s">
        <v>10</v>
      </c>
      <c r="AT4" s="17" t="s">
        <v>4</v>
      </c>
    </row>
    <row r="5" spans="2:12" s="1" customFormat="1" ht="7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30" customHeight="1">
      <c r="A7" s="34"/>
      <c r="B7" s="39"/>
      <c r="C7" s="34"/>
      <c r="D7" s="34"/>
      <c r="E7" s="285" t="s">
        <v>17</v>
      </c>
      <c r="F7" s="286"/>
      <c r="G7" s="286"/>
      <c r="H7" s="286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0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7. 9. 2022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75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tr">
        <f>IF('Rekapitulace stavby'!E11="","",'Rekapitulace stavby'!E11)</f>
        <v xml:space="preserve"> </v>
      </c>
      <c r="F13" s="34"/>
      <c r="G13" s="34"/>
      <c r="H13" s="34"/>
      <c r="I13" s="107" t="s">
        <v>27</v>
      </c>
      <c r="J13" s="108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7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7" t="str">
        <f>'Rekapitulace stavby'!E14</f>
        <v>Vyplň údaj</v>
      </c>
      <c r="F16" s="288"/>
      <c r="G16" s="288"/>
      <c r="H16" s="288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7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tr">
        <f>IF('Rekapitulace stavby'!E17="","",'Rekapitulace stavby'!E17)</f>
        <v xml:space="preserve"> </v>
      </c>
      <c r="F19" s="34"/>
      <c r="G19" s="34"/>
      <c r="H19" s="34"/>
      <c r="I19" s="107" t="s">
        <v>27</v>
      </c>
      <c r="J19" s="108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7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32</v>
      </c>
      <c r="E21" s="34"/>
      <c r="F21" s="34"/>
      <c r="G21" s="34"/>
      <c r="H21" s="34"/>
      <c r="I21" s="107" t="s">
        <v>25</v>
      </c>
      <c r="J21" s="108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">
        <v>33</v>
      </c>
      <c r="F22" s="34"/>
      <c r="G22" s="34"/>
      <c r="H22" s="34"/>
      <c r="I22" s="107" t="s">
        <v>27</v>
      </c>
      <c r="J22" s="108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7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89" t="s">
        <v>1</v>
      </c>
      <c r="F25" s="289"/>
      <c r="G25" s="289"/>
      <c r="H25" s="289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7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7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9"/>
      <c r="C28" s="34"/>
      <c r="D28" s="114" t="s">
        <v>35</v>
      </c>
      <c r="E28" s="34"/>
      <c r="F28" s="34"/>
      <c r="G28" s="34"/>
      <c r="H28" s="34"/>
      <c r="I28" s="34"/>
      <c r="J28" s="115">
        <f>ROUND(J124,1)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34"/>
      <c r="E30" s="34"/>
      <c r="F30" s="116" t="s">
        <v>37</v>
      </c>
      <c r="G30" s="34"/>
      <c r="H30" s="34"/>
      <c r="I30" s="116" t="s">
        <v>36</v>
      </c>
      <c r="J30" s="116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17" t="s">
        <v>39</v>
      </c>
      <c r="E31" s="107" t="s">
        <v>40</v>
      </c>
      <c r="F31" s="118">
        <f>ROUND((SUM(BE124:BE196)),1)</f>
        <v>0</v>
      </c>
      <c r="G31" s="34"/>
      <c r="H31" s="34"/>
      <c r="I31" s="119">
        <v>0.21</v>
      </c>
      <c r="J31" s="118">
        <f>ROUND(((SUM(BE124:BE196))*I31),1)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107" t="s">
        <v>41</v>
      </c>
      <c r="F32" s="118">
        <f>ROUND((SUM(BF124:BF196)),1)</f>
        <v>0</v>
      </c>
      <c r="G32" s="34"/>
      <c r="H32" s="34"/>
      <c r="I32" s="119">
        <v>0.15</v>
      </c>
      <c r="J32" s="118">
        <f>ROUND(((SUM(BF124:BF196))*I32),1)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34"/>
      <c r="E33" s="107" t="s">
        <v>42</v>
      </c>
      <c r="F33" s="118">
        <f>ROUND((SUM(BG124:BG196)),1)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7" t="s">
        <v>43</v>
      </c>
      <c r="F34" s="118">
        <f>ROUND((SUM(BH124:BH196)),1)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7" t="s">
        <v>44</v>
      </c>
      <c r="F35" s="118">
        <f>ROUND((SUM(BI124:BI196)),1)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7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9"/>
      <c r="C37" s="120"/>
      <c r="D37" s="121" t="s">
        <v>45</v>
      </c>
      <c r="E37" s="122"/>
      <c r="F37" s="122"/>
      <c r="G37" s="123" t="s">
        <v>46</v>
      </c>
      <c r="H37" s="124" t="s">
        <v>47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7" t="s">
        <v>48</v>
      </c>
      <c r="E50" s="128"/>
      <c r="F50" s="128"/>
      <c r="G50" s="127" t="s">
        <v>49</v>
      </c>
      <c r="H50" s="128"/>
      <c r="I50" s="128"/>
      <c r="J50" s="128"/>
      <c r="K50" s="128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29" t="s">
        <v>50</v>
      </c>
      <c r="E61" s="130"/>
      <c r="F61" s="131" t="s">
        <v>51</v>
      </c>
      <c r="G61" s="129" t="s">
        <v>50</v>
      </c>
      <c r="H61" s="130"/>
      <c r="I61" s="130"/>
      <c r="J61" s="132" t="s">
        <v>51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27" t="s">
        <v>52</v>
      </c>
      <c r="E65" s="133"/>
      <c r="F65" s="133"/>
      <c r="G65" s="127" t="s">
        <v>53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29" t="s">
        <v>50</v>
      </c>
      <c r="E76" s="130"/>
      <c r="F76" s="131" t="s">
        <v>51</v>
      </c>
      <c r="G76" s="129" t="s">
        <v>50</v>
      </c>
      <c r="H76" s="130"/>
      <c r="I76" s="130"/>
      <c r="J76" s="132" t="s">
        <v>51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 hidden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 hidden="1">
      <c r="A82" s="34"/>
      <c r="B82" s="35"/>
      <c r="C82" s="23" t="s">
        <v>84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 hidden="1">
      <c r="A85" s="34"/>
      <c r="B85" s="35"/>
      <c r="C85" s="36"/>
      <c r="D85" s="36"/>
      <c r="E85" s="263" t="str">
        <f>E7</f>
        <v>Muzeum lidových staveb Kouřim - Bradlecká Lhota - výměna šindelové krytiny</v>
      </c>
      <c r="F85" s="290"/>
      <c r="G85" s="290"/>
      <c r="H85" s="29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7" customHeight="1" hidden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 hidden="1">
      <c r="A87" s="34"/>
      <c r="B87" s="35"/>
      <c r="C87" s="29" t="s">
        <v>20</v>
      </c>
      <c r="D87" s="36"/>
      <c r="E87" s="36"/>
      <c r="F87" s="27" t="str">
        <f>F10</f>
        <v>Kouřim</v>
      </c>
      <c r="G87" s="36"/>
      <c r="H87" s="36"/>
      <c r="I87" s="29" t="s">
        <v>22</v>
      </c>
      <c r="J87" s="66" t="str">
        <f>IF(J10="","",J10)</f>
        <v>7. 9. 2022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 hidden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29" t="s">
        <v>30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 hidden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32</v>
      </c>
      <c r="J90" s="32" t="str">
        <f>E22</f>
        <v>Václav Sýba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25" customHeight="1" hidden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 hidden="1">
      <c r="A92" s="34"/>
      <c r="B92" s="35"/>
      <c r="C92" s="138" t="s">
        <v>85</v>
      </c>
      <c r="D92" s="139"/>
      <c r="E92" s="139"/>
      <c r="F92" s="139"/>
      <c r="G92" s="139"/>
      <c r="H92" s="139"/>
      <c r="I92" s="139"/>
      <c r="J92" s="140" t="s">
        <v>86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75" customHeight="1" hidden="1">
      <c r="A94" s="34"/>
      <c r="B94" s="35"/>
      <c r="C94" s="141" t="s">
        <v>87</v>
      </c>
      <c r="D94" s="36"/>
      <c r="E94" s="36"/>
      <c r="F94" s="36"/>
      <c r="G94" s="36"/>
      <c r="H94" s="36"/>
      <c r="I94" s="36"/>
      <c r="J94" s="84">
        <f>J124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88</v>
      </c>
    </row>
    <row r="95" spans="2:12" s="9" customFormat="1" ht="25" customHeight="1" hidden="1">
      <c r="B95" s="142"/>
      <c r="C95" s="143"/>
      <c r="D95" s="144" t="s">
        <v>89</v>
      </c>
      <c r="E95" s="145"/>
      <c r="F95" s="145"/>
      <c r="G95" s="145"/>
      <c r="H95" s="145"/>
      <c r="I95" s="145"/>
      <c r="J95" s="146">
        <f>J125</f>
        <v>0</v>
      </c>
      <c r="K95" s="143"/>
      <c r="L95" s="147"/>
    </row>
    <row r="96" spans="2:12" s="10" customFormat="1" ht="19.9" customHeight="1" hidden="1">
      <c r="B96" s="148"/>
      <c r="C96" s="149"/>
      <c r="D96" s="150" t="s">
        <v>90</v>
      </c>
      <c r="E96" s="151"/>
      <c r="F96" s="151"/>
      <c r="G96" s="151"/>
      <c r="H96" s="151"/>
      <c r="I96" s="151"/>
      <c r="J96" s="152">
        <f>J126</f>
        <v>0</v>
      </c>
      <c r="K96" s="149"/>
      <c r="L96" s="153"/>
    </row>
    <row r="97" spans="2:12" s="10" customFormat="1" ht="19.9" customHeight="1" hidden="1">
      <c r="B97" s="148"/>
      <c r="C97" s="149"/>
      <c r="D97" s="150" t="s">
        <v>91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 hidden="1">
      <c r="B98" s="148"/>
      <c r="C98" s="149"/>
      <c r="D98" s="150" t="s">
        <v>92</v>
      </c>
      <c r="E98" s="151"/>
      <c r="F98" s="151"/>
      <c r="G98" s="151"/>
      <c r="H98" s="151"/>
      <c r="I98" s="151"/>
      <c r="J98" s="152">
        <f>J135</f>
        <v>0</v>
      </c>
      <c r="K98" s="149"/>
      <c r="L98" s="153"/>
    </row>
    <row r="99" spans="2:12" s="10" customFormat="1" ht="19.9" customHeight="1" hidden="1">
      <c r="B99" s="148"/>
      <c r="C99" s="149"/>
      <c r="D99" s="150" t="s">
        <v>93</v>
      </c>
      <c r="E99" s="151"/>
      <c r="F99" s="151"/>
      <c r="G99" s="151"/>
      <c r="H99" s="151"/>
      <c r="I99" s="151"/>
      <c r="J99" s="152">
        <f>J141</f>
        <v>0</v>
      </c>
      <c r="K99" s="149"/>
      <c r="L99" s="153"/>
    </row>
    <row r="100" spans="2:12" s="9" customFormat="1" ht="25" customHeight="1" hidden="1">
      <c r="B100" s="142"/>
      <c r="C100" s="143"/>
      <c r="D100" s="144" t="s">
        <v>94</v>
      </c>
      <c r="E100" s="145"/>
      <c r="F100" s="145"/>
      <c r="G100" s="145"/>
      <c r="H100" s="145"/>
      <c r="I100" s="145"/>
      <c r="J100" s="146">
        <f>J143</f>
        <v>0</v>
      </c>
      <c r="K100" s="143"/>
      <c r="L100" s="147"/>
    </row>
    <row r="101" spans="2:12" s="10" customFormat="1" ht="19.9" customHeight="1" hidden="1">
      <c r="B101" s="148"/>
      <c r="C101" s="149"/>
      <c r="D101" s="150" t="s">
        <v>95</v>
      </c>
      <c r="E101" s="151"/>
      <c r="F101" s="151"/>
      <c r="G101" s="151"/>
      <c r="H101" s="151"/>
      <c r="I101" s="151"/>
      <c r="J101" s="152">
        <f>J144</f>
        <v>0</v>
      </c>
      <c r="K101" s="149"/>
      <c r="L101" s="153"/>
    </row>
    <row r="102" spans="2:12" s="10" customFormat="1" ht="19.9" customHeight="1" hidden="1">
      <c r="B102" s="148"/>
      <c r="C102" s="149"/>
      <c r="D102" s="150" t="s">
        <v>96</v>
      </c>
      <c r="E102" s="151"/>
      <c r="F102" s="151"/>
      <c r="G102" s="151"/>
      <c r="H102" s="151"/>
      <c r="I102" s="151"/>
      <c r="J102" s="152">
        <f>J147</f>
        <v>0</v>
      </c>
      <c r="K102" s="149"/>
      <c r="L102" s="153"/>
    </row>
    <row r="103" spans="2:12" s="10" customFormat="1" ht="19.9" customHeight="1" hidden="1">
      <c r="B103" s="148"/>
      <c r="C103" s="149"/>
      <c r="D103" s="150" t="s">
        <v>97</v>
      </c>
      <c r="E103" s="151"/>
      <c r="F103" s="151"/>
      <c r="G103" s="151"/>
      <c r="H103" s="151"/>
      <c r="I103" s="151"/>
      <c r="J103" s="152">
        <f>J163</f>
        <v>0</v>
      </c>
      <c r="K103" s="149"/>
      <c r="L103" s="153"/>
    </row>
    <row r="104" spans="2:12" s="10" customFormat="1" ht="19.9" customHeight="1" hidden="1">
      <c r="B104" s="148"/>
      <c r="C104" s="149"/>
      <c r="D104" s="150" t="s">
        <v>98</v>
      </c>
      <c r="E104" s="151"/>
      <c r="F104" s="151"/>
      <c r="G104" s="151"/>
      <c r="H104" s="151"/>
      <c r="I104" s="151"/>
      <c r="J104" s="152">
        <f>J169</f>
        <v>0</v>
      </c>
      <c r="K104" s="149"/>
      <c r="L104" s="153"/>
    </row>
    <row r="105" spans="2:12" s="10" customFormat="1" ht="19.9" customHeight="1" hidden="1">
      <c r="B105" s="148"/>
      <c r="C105" s="149"/>
      <c r="D105" s="150" t="s">
        <v>99</v>
      </c>
      <c r="E105" s="151"/>
      <c r="F105" s="151"/>
      <c r="G105" s="151"/>
      <c r="H105" s="151"/>
      <c r="I105" s="151"/>
      <c r="J105" s="152">
        <f>J183</f>
        <v>0</v>
      </c>
      <c r="K105" s="149"/>
      <c r="L105" s="153"/>
    </row>
    <row r="106" spans="2:12" s="10" customFormat="1" ht="19.9" customHeight="1" hidden="1">
      <c r="B106" s="148"/>
      <c r="C106" s="149"/>
      <c r="D106" s="150" t="s">
        <v>100</v>
      </c>
      <c r="E106" s="151"/>
      <c r="F106" s="151"/>
      <c r="G106" s="151"/>
      <c r="H106" s="151"/>
      <c r="I106" s="151"/>
      <c r="J106" s="152">
        <f>J192</f>
        <v>0</v>
      </c>
      <c r="K106" s="149"/>
      <c r="L106" s="153"/>
    </row>
    <row r="107" spans="1:31" s="2" customFormat="1" ht="21.75" customHeight="1" hidden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7" customHeight="1" hidden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0" hidden="1"/>
    <row r="110" ht="10" hidden="1"/>
    <row r="111" ht="10" hidden="1"/>
    <row r="112" spans="1:31" s="2" customFormat="1" ht="7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" customHeight="1">
      <c r="A113" s="34"/>
      <c r="B113" s="35"/>
      <c r="C113" s="23" t="s">
        <v>101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7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30" customHeight="1">
      <c r="A116" s="34"/>
      <c r="B116" s="35"/>
      <c r="C116" s="36"/>
      <c r="D116" s="36"/>
      <c r="E116" s="263" t="str">
        <f>E7</f>
        <v>Muzeum lidových staveb Kouřim - Bradlecká Lhota - výměna šindelové krytiny</v>
      </c>
      <c r="F116" s="290"/>
      <c r="G116" s="290"/>
      <c r="H116" s="29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7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F10</f>
        <v>Kouřim</v>
      </c>
      <c r="G118" s="36"/>
      <c r="H118" s="36"/>
      <c r="I118" s="29" t="s">
        <v>22</v>
      </c>
      <c r="J118" s="66" t="str">
        <f>IF(J10="","",J10)</f>
        <v>7. 9. 2022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7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9" t="s">
        <v>24</v>
      </c>
      <c r="D120" s="36"/>
      <c r="E120" s="36"/>
      <c r="F120" s="27" t="str">
        <f>E13</f>
        <v xml:space="preserve"> </v>
      </c>
      <c r="G120" s="36"/>
      <c r="H120" s="36"/>
      <c r="I120" s="29" t="s">
        <v>30</v>
      </c>
      <c r="J120" s="32" t="str">
        <f>E19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28</v>
      </c>
      <c r="D121" s="36"/>
      <c r="E121" s="36"/>
      <c r="F121" s="27" t="str">
        <f>IF(E16="","",E16)</f>
        <v>Vyplň údaj</v>
      </c>
      <c r="G121" s="36"/>
      <c r="H121" s="36"/>
      <c r="I121" s="29" t="s">
        <v>32</v>
      </c>
      <c r="J121" s="32" t="str">
        <f>E22</f>
        <v>Václav Sýba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2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4"/>
      <c r="B123" s="155"/>
      <c r="C123" s="156" t="s">
        <v>102</v>
      </c>
      <c r="D123" s="157" t="s">
        <v>60</v>
      </c>
      <c r="E123" s="157" t="s">
        <v>56</v>
      </c>
      <c r="F123" s="157" t="s">
        <v>57</v>
      </c>
      <c r="G123" s="157" t="s">
        <v>103</v>
      </c>
      <c r="H123" s="157" t="s">
        <v>104</v>
      </c>
      <c r="I123" s="157" t="s">
        <v>105</v>
      </c>
      <c r="J123" s="158" t="s">
        <v>86</v>
      </c>
      <c r="K123" s="159" t="s">
        <v>106</v>
      </c>
      <c r="L123" s="160"/>
      <c r="M123" s="75" t="s">
        <v>1</v>
      </c>
      <c r="N123" s="76" t="s">
        <v>39</v>
      </c>
      <c r="O123" s="76" t="s">
        <v>107</v>
      </c>
      <c r="P123" s="76" t="s">
        <v>108</v>
      </c>
      <c r="Q123" s="76" t="s">
        <v>109</v>
      </c>
      <c r="R123" s="76" t="s">
        <v>110</v>
      </c>
      <c r="S123" s="76" t="s">
        <v>111</v>
      </c>
      <c r="T123" s="77" t="s">
        <v>112</v>
      </c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</row>
    <row r="124" spans="1:63" s="2" customFormat="1" ht="22.75" customHeight="1">
      <c r="A124" s="34"/>
      <c r="B124" s="35"/>
      <c r="C124" s="82" t="s">
        <v>113</v>
      </c>
      <c r="D124" s="36"/>
      <c r="E124" s="36"/>
      <c r="F124" s="36"/>
      <c r="G124" s="36"/>
      <c r="H124" s="36"/>
      <c r="I124" s="36"/>
      <c r="J124" s="161">
        <f>BK124</f>
        <v>0</v>
      </c>
      <c r="K124" s="36"/>
      <c r="L124" s="39"/>
      <c r="M124" s="78"/>
      <c r="N124" s="162"/>
      <c r="O124" s="79"/>
      <c r="P124" s="163">
        <f>P125+P143</f>
        <v>0</v>
      </c>
      <c r="Q124" s="79"/>
      <c r="R124" s="163">
        <f>R125+R143</f>
        <v>8.050873876865001</v>
      </c>
      <c r="S124" s="79"/>
      <c r="T124" s="164">
        <f>T125+T143</f>
        <v>6.0207436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88</v>
      </c>
      <c r="BK124" s="165">
        <f>BK125+BK143</f>
        <v>0</v>
      </c>
    </row>
    <row r="125" spans="2:63" s="12" customFormat="1" ht="25.9" customHeight="1">
      <c r="B125" s="166"/>
      <c r="C125" s="167"/>
      <c r="D125" s="168" t="s">
        <v>74</v>
      </c>
      <c r="E125" s="169" t="s">
        <v>114</v>
      </c>
      <c r="F125" s="169" t="s">
        <v>115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P126+P129+P135+P141</f>
        <v>0</v>
      </c>
      <c r="Q125" s="174"/>
      <c r="R125" s="175">
        <f>R126+R129+R135+R141</f>
        <v>1.3228900000000001</v>
      </c>
      <c r="S125" s="174"/>
      <c r="T125" s="176">
        <f>T126+T129+T135+T141</f>
        <v>0</v>
      </c>
      <c r="AR125" s="177" t="s">
        <v>80</v>
      </c>
      <c r="AT125" s="178" t="s">
        <v>74</v>
      </c>
      <c r="AU125" s="178" t="s">
        <v>75</v>
      </c>
      <c r="AY125" s="177" t="s">
        <v>116</v>
      </c>
      <c r="BK125" s="179">
        <f>BK126+BK129+BK135+BK141</f>
        <v>0</v>
      </c>
    </row>
    <row r="126" spans="2:63" s="12" customFormat="1" ht="22.75" customHeight="1">
      <c r="B126" s="166"/>
      <c r="C126" s="167"/>
      <c r="D126" s="168" t="s">
        <v>74</v>
      </c>
      <c r="E126" s="180" t="s">
        <v>117</v>
      </c>
      <c r="F126" s="180" t="s">
        <v>118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SUM(P127:P128)</f>
        <v>0</v>
      </c>
      <c r="Q126" s="174"/>
      <c r="R126" s="175">
        <f>SUM(R127:R128)</f>
        <v>1.3</v>
      </c>
      <c r="S126" s="174"/>
      <c r="T126" s="176">
        <f>SUM(T127:T128)</f>
        <v>0</v>
      </c>
      <c r="AR126" s="177" t="s">
        <v>80</v>
      </c>
      <c r="AT126" s="178" t="s">
        <v>74</v>
      </c>
      <c r="AU126" s="178" t="s">
        <v>80</v>
      </c>
      <c r="AY126" s="177" t="s">
        <v>116</v>
      </c>
      <c r="BK126" s="179">
        <f>SUM(BK127:BK128)</f>
        <v>0</v>
      </c>
    </row>
    <row r="127" spans="1:65" s="2" customFormat="1" ht="16.5" customHeight="1">
      <c r="A127" s="34"/>
      <c r="B127" s="35"/>
      <c r="C127" s="182" t="s">
        <v>80</v>
      </c>
      <c r="D127" s="182" t="s">
        <v>119</v>
      </c>
      <c r="E127" s="183" t="s">
        <v>120</v>
      </c>
      <c r="F127" s="184" t="s">
        <v>121</v>
      </c>
      <c r="G127" s="185" t="s">
        <v>122</v>
      </c>
      <c r="H127" s="186">
        <v>10</v>
      </c>
      <c r="I127" s="187"/>
      <c r="J127" s="188">
        <f>ROUND(I127*H127,1)</f>
        <v>0</v>
      </c>
      <c r="K127" s="189"/>
      <c r="L127" s="39"/>
      <c r="M127" s="190" t="s">
        <v>1</v>
      </c>
      <c r="N127" s="191" t="s">
        <v>40</v>
      </c>
      <c r="O127" s="71"/>
      <c r="P127" s="192">
        <f>O127*H127</f>
        <v>0</v>
      </c>
      <c r="Q127" s="192">
        <v>0.13</v>
      </c>
      <c r="R127" s="192">
        <f>Q127*H127</f>
        <v>1.3</v>
      </c>
      <c r="S127" s="192">
        <v>0</v>
      </c>
      <c r="T127" s="19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4" t="s">
        <v>123</v>
      </c>
      <c r="AT127" s="194" t="s">
        <v>119</v>
      </c>
      <c r="AU127" s="194" t="s">
        <v>82</v>
      </c>
      <c r="AY127" s="17" t="s">
        <v>116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80</v>
      </c>
      <c r="BK127" s="195">
        <f>ROUND(I127*H127,1)</f>
        <v>0</v>
      </c>
      <c r="BL127" s="17" t="s">
        <v>123</v>
      </c>
      <c r="BM127" s="194" t="s">
        <v>124</v>
      </c>
    </row>
    <row r="128" spans="2:51" s="13" customFormat="1" ht="30">
      <c r="B128" s="196"/>
      <c r="C128" s="197"/>
      <c r="D128" s="198" t="s">
        <v>125</v>
      </c>
      <c r="E128" s="199" t="s">
        <v>1</v>
      </c>
      <c r="F128" s="200" t="s">
        <v>126</v>
      </c>
      <c r="G128" s="197"/>
      <c r="H128" s="201">
        <v>10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125</v>
      </c>
      <c r="AU128" s="207" t="s">
        <v>82</v>
      </c>
      <c r="AV128" s="13" t="s">
        <v>82</v>
      </c>
      <c r="AW128" s="13" t="s">
        <v>31</v>
      </c>
      <c r="AX128" s="13" t="s">
        <v>80</v>
      </c>
      <c r="AY128" s="207" t="s">
        <v>116</v>
      </c>
    </row>
    <row r="129" spans="2:63" s="12" customFormat="1" ht="22.75" customHeight="1">
      <c r="B129" s="166"/>
      <c r="C129" s="167"/>
      <c r="D129" s="168" t="s">
        <v>74</v>
      </c>
      <c r="E129" s="180" t="s">
        <v>127</v>
      </c>
      <c r="F129" s="180" t="s">
        <v>128</v>
      </c>
      <c r="G129" s="167"/>
      <c r="H129" s="167"/>
      <c r="I129" s="170"/>
      <c r="J129" s="181">
        <f>BK129</f>
        <v>0</v>
      </c>
      <c r="K129" s="167"/>
      <c r="L129" s="172"/>
      <c r="M129" s="173"/>
      <c r="N129" s="174"/>
      <c r="O129" s="174"/>
      <c r="P129" s="175">
        <f>SUM(P130:P134)</f>
        <v>0</v>
      </c>
      <c r="Q129" s="174"/>
      <c r="R129" s="175">
        <f>SUM(R130:R134)</f>
        <v>0.02289</v>
      </c>
      <c r="S129" s="174"/>
      <c r="T129" s="176">
        <f>SUM(T130:T134)</f>
        <v>0</v>
      </c>
      <c r="AR129" s="177" t="s">
        <v>80</v>
      </c>
      <c r="AT129" s="178" t="s">
        <v>74</v>
      </c>
      <c r="AU129" s="178" t="s">
        <v>80</v>
      </c>
      <c r="AY129" s="177" t="s">
        <v>116</v>
      </c>
      <c r="BK129" s="179">
        <f>SUM(BK130:BK134)</f>
        <v>0</v>
      </c>
    </row>
    <row r="130" spans="1:65" s="2" customFormat="1" ht="33" customHeight="1">
      <c r="A130" s="34"/>
      <c r="B130" s="35"/>
      <c r="C130" s="182" t="s">
        <v>82</v>
      </c>
      <c r="D130" s="182" t="s">
        <v>119</v>
      </c>
      <c r="E130" s="183" t="s">
        <v>129</v>
      </c>
      <c r="F130" s="184" t="s">
        <v>130</v>
      </c>
      <c r="G130" s="185" t="s">
        <v>122</v>
      </c>
      <c r="H130" s="186">
        <v>109</v>
      </c>
      <c r="I130" s="187"/>
      <c r="J130" s="188">
        <f>ROUND(I130*H130,1)</f>
        <v>0</v>
      </c>
      <c r="K130" s="189"/>
      <c r="L130" s="39"/>
      <c r="M130" s="190" t="s">
        <v>1</v>
      </c>
      <c r="N130" s="191" t="s">
        <v>40</v>
      </c>
      <c r="O130" s="71"/>
      <c r="P130" s="192">
        <f>O130*H130</f>
        <v>0</v>
      </c>
      <c r="Q130" s="192">
        <v>0.00021</v>
      </c>
      <c r="R130" s="192">
        <f>Q130*H130</f>
        <v>0.02289</v>
      </c>
      <c r="S130" s="192">
        <v>0</v>
      </c>
      <c r="T130" s="19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4" t="s">
        <v>123</v>
      </c>
      <c r="AT130" s="194" t="s">
        <v>119</v>
      </c>
      <c r="AU130" s="194" t="s">
        <v>82</v>
      </c>
      <c r="AY130" s="17" t="s">
        <v>116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7" t="s">
        <v>80</v>
      </c>
      <c r="BK130" s="195">
        <f>ROUND(I130*H130,1)</f>
        <v>0</v>
      </c>
      <c r="BL130" s="17" t="s">
        <v>123</v>
      </c>
      <c r="BM130" s="194" t="s">
        <v>131</v>
      </c>
    </row>
    <row r="131" spans="2:51" s="13" customFormat="1" ht="10">
      <c r="B131" s="196"/>
      <c r="C131" s="197"/>
      <c r="D131" s="198" t="s">
        <v>125</v>
      </c>
      <c r="E131" s="199" t="s">
        <v>1</v>
      </c>
      <c r="F131" s="200" t="s">
        <v>132</v>
      </c>
      <c r="G131" s="197"/>
      <c r="H131" s="201">
        <v>48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125</v>
      </c>
      <c r="AU131" s="207" t="s">
        <v>82</v>
      </c>
      <c r="AV131" s="13" t="s">
        <v>82</v>
      </c>
      <c r="AW131" s="13" t="s">
        <v>31</v>
      </c>
      <c r="AX131" s="13" t="s">
        <v>75</v>
      </c>
      <c r="AY131" s="207" t="s">
        <v>116</v>
      </c>
    </row>
    <row r="132" spans="2:51" s="13" customFormat="1" ht="10">
      <c r="B132" s="196"/>
      <c r="C132" s="197"/>
      <c r="D132" s="198" t="s">
        <v>125</v>
      </c>
      <c r="E132" s="199" t="s">
        <v>1</v>
      </c>
      <c r="F132" s="200" t="s">
        <v>133</v>
      </c>
      <c r="G132" s="197"/>
      <c r="H132" s="201">
        <v>61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125</v>
      </c>
      <c r="AU132" s="207" t="s">
        <v>82</v>
      </c>
      <c r="AV132" s="13" t="s">
        <v>82</v>
      </c>
      <c r="AW132" s="13" t="s">
        <v>31</v>
      </c>
      <c r="AX132" s="13" t="s">
        <v>75</v>
      </c>
      <c r="AY132" s="207" t="s">
        <v>116</v>
      </c>
    </row>
    <row r="133" spans="2:51" s="14" customFormat="1" ht="10">
      <c r="B133" s="208"/>
      <c r="C133" s="209"/>
      <c r="D133" s="198" t="s">
        <v>125</v>
      </c>
      <c r="E133" s="210" t="s">
        <v>1</v>
      </c>
      <c r="F133" s="211" t="s">
        <v>134</v>
      </c>
      <c r="G133" s="209"/>
      <c r="H133" s="210" t="s">
        <v>1</v>
      </c>
      <c r="I133" s="212"/>
      <c r="J133" s="209"/>
      <c r="K133" s="209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125</v>
      </c>
      <c r="AU133" s="217" t="s">
        <v>82</v>
      </c>
      <c r="AV133" s="14" t="s">
        <v>80</v>
      </c>
      <c r="AW133" s="14" t="s">
        <v>31</v>
      </c>
      <c r="AX133" s="14" t="s">
        <v>75</v>
      </c>
      <c r="AY133" s="217" t="s">
        <v>116</v>
      </c>
    </row>
    <row r="134" spans="2:51" s="15" customFormat="1" ht="10">
      <c r="B134" s="218"/>
      <c r="C134" s="219"/>
      <c r="D134" s="198" t="s">
        <v>125</v>
      </c>
      <c r="E134" s="220" t="s">
        <v>1</v>
      </c>
      <c r="F134" s="221" t="s">
        <v>135</v>
      </c>
      <c r="G134" s="219"/>
      <c r="H134" s="222">
        <v>109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125</v>
      </c>
      <c r="AU134" s="228" t="s">
        <v>82</v>
      </c>
      <c r="AV134" s="15" t="s">
        <v>123</v>
      </c>
      <c r="AW134" s="15" t="s">
        <v>31</v>
      </c>
      <c r="AX134" s="15" t="s">
        <v>80</v>
      </c>
      <c r="AY134" s="228" t="s">
        <v>116</v>
      </c>
    </row>
    <row r="135" spans="2:63" s="12" customFormat="1" ht="22.75" customHeight="1">
      <c r="B135" s="166"/>
      <c r="C135" s="167"/>
      <c r="D135" s="168" t="s">
        <v>74</v>
      </c>
      <c r="E135" s="180" t="s">
        <v>136</v>
      </c>
      <c r="F135" s="180" t="s">
        <v>137</v>
      </c>
      <c r="G135" s="167"/>
      <c r="H135" s="167"/>
      <c r="I135" s="170"/>
      <c r="J135" s="181">
        <f>BK135</f>
        <v>0</v>
      </c>
      <c r="K135" s="167"/>
      <c r="L135" s="172"/>
      <c r="M135" s="173"/>
      <c r="N135" s="174"/>
      <c r="O135" s="174"/>
      <c r="P135" s="175">
        <f>SUM(P136:P140)</f>
        <v>0</v>
      </c>
      <c r="Q135" s="174"/>
      <c r="R135" s="175">
        <f>SUM(R136:R140)</f>
        <v>0</v>
      </c>
      <c r="S135" s="174"/>
      <c r="T135" s="176">
        <f>SUM(T136:T140)</f>
        <v>0</v>
      </c>
      <c r="AR135" s="177" t="s">
        <v>80</v>
      </c>
      <c r="AT135" s="178" t="s">
        <v>74</v>
      </c>
      <c r="AU135" s="178" t="s">
        <v>80</v>
      </c>
      <c r="AY135" s="177" t="s">
        <v>116</v>
      </c>
      <c r="BK135" s="179">
        <f>SUM(BK136:BK140)</f>
        <v>0</v>
      </c>
    </row>
    <row r="136" spans="1:65" s="2" customFormat="1" ht="24.15" customHeight="1">
      <c r="A136" s="34"/>
      <c r="B136" s="35"/>
      <c r="C136" s="182" t="s">
        <v>138</v>
      </c>
      <c r="D136" s="182" t="s">
        <v>119</v>
      </c>
      <c r="E136" s="183" t="s">
        <v>139</v>
      </c>
      <c r="F136" s="184" t="s">
        <v>140</v>
      </c>
      <c r="G136" s="185" t="s">
        <v>141</v>
      </c>
      <c r="H136" s="186">
        <v>6.021</v>
      </c>
      <c r="I136" s="187"/>
      <c r="J136" s="188">
        <f>ROUND(I136*H136,1)</f>
        <v>0</v>
      </c>
      <c r="K136" s="189"/>
      <c r="L136" s="39"/>
      <c r="M136" s="190" t="s">
        <v>1</v>
      </c>
      <c r="N136" s="191" t="s">
        <v>40</v>
      </c>
      <c r="O136" s="71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4" t="s">
        <v>123</v>
      </c>
      <c r="AT136" s="194" t="s">
        <v>119</v>
      </c>
      <c r="AU136" s="194" t="s">
        <v>82</v>
      </c>
      <c r="AY136" s="17" t="s">
        <v>116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7" t="s">
        <v>80</v>
      </c>
      <c r="BK136" s="195">
        <f>ROUND(I136*H136,1)</f>
        <v>0</v>
      </c>
      <c r="BL136" s="17" t="s">
        <v>123</v>
      </c>
      <c r="BM136" s="194" t="s">
        <v>142</v>
      </c>
    </row>
    <row r="137" spans="1:65" s="2" customFormat="1" ht="24.15" customHeight="1">
      <c r="A137" s="34"/>
      <c r="B137" s="35"/>
      <c r="C137" s="182" t="s">
        <v>123</v>
      </c>
      <c r="D137" s="182" t="s">
        <v>119</v>
      </c>
      <c r="E137" s="183" t="s">
        <v>143</v>
      </c>
      <c r="F137" s="184" t="s">
        <v>144</v>
      </c>
      <c r="G137" s="185" t="s">
        <v>141</v>
      </c>
      <c r="H137" s="186">
        <v>6.021</v>
      </c>
      <c r="I137" s="187"/>
      <c r="J137" s="188">
        <f>ROUND(I137*H137,1)</f>
        <v>0</v>
      </c>
      <c r="K137" s="189"/>
      <c r="L137" s="39"/>
      <c r="M137" s="190" t="s">
        <v>1</v>
      </c>
      <c r="N137" s="191" t="s">
        <v>40</v>
      </c>
      <c r="O137" s="71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4" t="s">
        <v>123</v>
      </c>
      <c r="AT137" s="194" t="s">
        <v>119</v>
      </c>
      <c r="AU137" s="194" t="s">
        <v>82</v>
      </c>
      <c r="AY137" s="17" t="s">
        <v>116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80</v>
      </c>
      <c r="BK137" s="195">
        <f>ROUND(I137*H137,1)</f>
        <v>0</v>
      </c>
      <c r="BL137" s="17" t="s">
        <v>123</v>
      </c>
      <c r="BM137" s="194" t="s">
        <v>145</v>
      </c>
    </row>
    <row r="138" spans="1:65" s="2" customFormat="1" ht="24.15" customHeight="1">
      <c r="A138" s="34"/>
      <c r="B138" s="35"/>
      <c r="C138" s="182" t="s">
        <v>146</v>
      </c>
      <c r="D138" s="182" t="s">
        <v>119</v>
      </c>
      <c r="E138" s="183" t="s">
        <v>147</v>
      </c>
      <c r="F138" s="184" t="s">
        <v>148</v>
      </c>
      <c r="G138" s="185" t="s">
        <v>141</v>
      </c>
      <c r="H138" s="186">
        <v>301.05</v>
      </c>
      <c r="I138" s="187"/>
      <c r="J138" s="188">
        <f>ROUND(I138*H138,1)</f>
        <v>0</v>
      </c>
      <c r="K138" s="189"/>
      <c r="L138" s="39"/>
      <c r="M138" s="190" t="s">
        <v>1</v>
      </c>
      <c r="N138" s="191" t="s">
        <v>40</v>
      </c>
      <c r="O138" s="71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4" t="s">
        <v>123</v>
      </c>
      <c r="AT138" s="194" t="s">
        <v>119</v>
      </c>
      <c r="AU138" s="194" t="s">
        <v>82</v>
      </c>
      <c r="AY138" s="17" t="s">
        <v>116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80</v>
      </c>
      <c r="BK138" s="195">
        <f>ROUND(I138*H138,1)</f>
        <v>0</v>
      </c>
      <c r="BL138" s="17" t="s">
        <v>123</v>
      </c>
      <c r="BM138" s="194" t="s">
        <v>149</v>
      </c>
    </row>
    <row r="139" spans="2:51" s="13" customFormat="1" ht="10">
      <c r="B139" s="196"/>
      <c r="C139" s="197"/>
      <c r="D139" s="198" t="s">
        <v>125</v>
      </c>
      <c r="E139" s="199" t="s">
        <v>1</v>
      </c>
      <c r="F139" s="200" t="s">
        <v>150</v>
      </c>
      <c r="G139" s="197"/>
      <c r="H139" s="201">
        <v>301.05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125</v>
      </c>
      <c r="AU139" s="207" t="s">
        <v>82</v>
      </c>
      <c r="AV139" s="13" t="s">
        <v>82</v>
      </c>
      <c r="AW139" s="13" t="s">
        <v>31</v>
      </c>
      <c r="AX139" s="13" t="s">
        <v>80</v>
      </c>
      <c r="AY139" s="207" t="s">
        <v>116</v>
      </c>
    </row>
    <row r="140" spans="1:65" s="2" customFormat="1" ht="33" customHeight="1">
      <c r="A140" s="34"/>
      <c r="B140" s="35"/>
      <c r="C140" s="182" t="s">
        <v>117</v>
      </c>
      <c r="D140" s="182" t="s">
        <v>119</v>
      </c>
      <c r="E140" s="183" t="s">
        <v>151</v>
      </c>
      <c r="F140" s="184" t="s">
        <v>152</v>
      </c>
      <c r="G140" s="185" t="s">
        <v>141</v>
      </c>
      <c r="H140" s="186">
        <v>6.021</v>
      </c>
      <c r="I140" s="187"/>
      <c r="J140" s="188">
        <f>ROUND(I140*H140,1)</f>
        <v>0</v>
      </c>
      <c r="K140" s="189"/>
      <c r="L140" s="39"/>
      <c r="M140" s="190" t="s">
        <v>1</v>
      </c>
      <c r="N140" s="191" t="s">
        <v>40</v>
      </c>
      <c r="O140" s="71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4" t="s">
        <v>123</v>
      </c>
      <c r="AT140" s="194" t="s">
        <v>119</v>
      </c>
      <c r="AU140" s="194" t="s">
        <v>82</v>
      </c>
      <c r="AY140" s="17" t="s">
        <v>116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80</v>
      </c>
      <c r="BK140" s="195">
        <f>ROUND(I140*H140,1)</f>
        <v>0</v>
      </c>
      <c r="BL140" s="17" t="s">
        <v>123</v>
      </c>
      <c r="BM140" s="194" t="s">
        <v>153</v>
      </c>
    </row>
    <row r="141" spans="2:63" s="12" customFormat="1" ht="22.75" customHeight="1">
      <c r="B141" s="166"/>
      <c r="C141" s="167"/>
      <c r="D141" s="168" t="s">
        <v>74</v>
      </c>
      <c r="E141" s="180" t="s">
        <v>154</v>
      </c>
      <c r="F141" s="180" t="s">
        <v>155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P142</f>
        <v>0</v>
      </c>
      <c r="Q141" s="174"/>
      <c r="R141" s="175">
        <f>R142</f>
        <v>0</v>
      </c>
      <c r="S141" s="174"/>
      <c r="T141" s="176">
        <f>T142</f>
        <v>0</v>
      </c>
      <c r="AR141" s="177" t="s">
        <v>80</v>
      </c>
      <c r="AT141" s="178" t="s">
        <v>74</v>
      </c>
      <c r="AU141" s="178" t="s">
        <v>80</v>
      </c>
      <c r="AY141" s="177" t="s">
        <v>116</v>
      </c>
      <c r="BK141" s="179">
        <f>BK142</f>
        <v>0</v>
      </c>
    </row>
    <row r="142" spans="1:65" s="2" customFormat="1" ht="21.75" customHeight="1">
      <c r="A142" s="34"/>
      <c r="B142" s="35"/>
      <c r="C142" s="182" t="s">
        <v>156</v>
      </c>
      <c r="D142" s="182" t="s">
        <v>119</v>
      </c>
      <c r="E142" s="183" t="s">
        <v>157</v>
      </c>
      <c r="F142" s="184" t="s">
        <v>158</v>
      </c>
      <c r="G142" s="185" t="s">
        <v>141</v>
      </c>
      <c r="H142" s="186">
        <v>1.323</v>
      </c>
      <c r="I142" s="187"/>
      <c r="J142" s="188">
        <f>ROUND(I142*H142,1)</f>
        <v>0</v>
      </c>
      <c r="K142" s="189"/>
      <c r="L142" s="39"/>
      <c r="M142" s="190" t="s">
        <v>1</v>
      </c>
      <c r="N142" s="191" t="s">
        <v>40</v>
      </c>
      <c r="O142" s="71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4" t="s">
        <v>123</v>
      </c>
      <c r="AT142" s="194" t="s">
        <v>119</v>
      </c>
      <c r="AU142" s="194" t="s">
        <v>82</v>
      </c>
      <c r="AY142" s="17" t="s">
        <v>116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80</v>
      </c>
      <c r="BK142" s="195">
        <f>ROUND(I142*H142,1)</f>
        <v>0</v>
      </c>
      <c r="BL142" s="17" t="s">
        <v>123</v>
      </c>
      <c r="BM142" s="194" t="s">
        <v>159</v>
      </c>
    </row>
    <row r="143" spans="2:63" s="12" customFormat="1" ht="25.9" customHeight="1">
      <c r="B143" s="166"/>
      <c r="C143" s="167"/>
      <c r="D143" s="168" t="s">
        <v>74</v>
      </c>
      <c r="E143" s="169" t="s">
        <v>160</v>
      </c>
      <c r="F143" s="169" t="s">
        <v>161</v>
      </c>
      <c r="G143" s="167"/>
      <c r="H143" s="167"/>
      <c r="I143" s="170"/>
      <c r="J143" s="171">
        <f>BK143</f>
        <v>0</v>
      </c>
      <c r="K143" s="167"/>
      <c r="L143" s="172"/>
      <c r="M143" s="173"/>
      <c r="N143" s="174"/>
      <c r="O143" s="174"/>
      <c r="P143" s="175">
        <f>P144+P147+P163+P169+P183+P192</f>
        <v>0</v>
      </c>
      <c r="Q143" s="174"/>
      <c r="R143" s="175">
        <f>R144+R147+R163+R169+R183+R192</f>
        <v>6.727983876865</v>
      </c>
      <c r="S143" s="174"/>
      <c r="T143" s="176">
        <f>T144+T147+T163+T169+T183+T192</f>
        <v>6.0207436</v>
      </c>
      <c r="AR143" s="177" t="s">
        <v>82</v>
      </c>
      <c r="AT143" s="178" t="s">
        <v>74</v>
      </c>
      <c r="AU143" s="178" t="s">
        <v>75</v>
      </c>
      <c r="AY143" s="177" t="s">
        <v>116</v>
      </c>
      <c r="BK143" s="179">
        <f>BK144+BK147+BK163+BK169+BK183+BK192</f>
        <v>0</v>
      </c>
    </row>
    <row r="144" spans="2:63" s="12" customFormat="1" ht="22.75" customHeight="1">
      <c r="B144" s="166"/>
      <c r="C144" s="167"/>
      <c r="D144" s="168" t="s">
        <v>74</v>
      </c>
      <c r="E144" s="180" t="s">
        <v>162</v>
      </c>
      <c r="F144" s="180" t="s">
        <v>163</v>
      </c>
      <c r="G144" s="167"/>
      <c r="H144" s="167"/>
      <c r="I144" s="170"/>
      <c r="J144" s="181">
        <f>BK144</f>
        <v>0</v>
      </c>
      <c r="K144" s="167"/>
      <c r="L144" s="172"/>
      <c r="M144" s="173"/>
      <c r="N144" s="174"/>
      <c r="O144" s="174"/>
      <c r="P144" s="175">
        <f>SUM(P145:P146)</f>
        <v>0</v>
      </c>
      <c r="Q144" s="174"/>
      <c r="R144" s="175">
        <f>SUM(R145:R146)</f>
        <v>0</v>
      </c>
      <c r="S144" s="174"/>
      <c r="T144" s="176">
        <f>SUM(T145:T146)</f>
        <v>0</v>
      </c>
      <c r="AR144" s="177" t="s">
        <v>82</v>
      </c>
      <c r="AT144" s="178" t="s">
        <v>74</v>
      </c>
      <c r="AU144" s="178" t="s">
        <v>80</v>
      </c>
      <c r="AY144" s="177" t="s">
        <v>116</v>
      </c>
      <c r="BK144" s="179">
        <f>SUM(BK145:BK146)</f>
        <v>0</v>
      </c>
    </row>
    <row r="145" spans="1:65" s="2" customFormat="1" ht="16.5" customHeight="1">
      <c r="A145" s="34"/>
      <c r="B145" s="35"/>
      <c r="C145" s="182" t="s">
        <v>164</v>
      </c>
      <c r="D145" s="182" t="s">
        <v>119</v>
      </c>
      <c r="E145" s="183" t="s">
        <v>165</v>
      </c>
      <c r="F145" s="184" t="s">
        <v>166</v>
      </c>
      <c r="G145" s="185" t="s">
        <v>167</v>
      </c>
      <c r="H145" s="186">
        <v>1</v>
      </c>
      <c r="I145" s="187"/>
      <c r="J145" s="188">
        <f>ROUND(I145*H145,1)</f>
        <v>0</v>
      </c>
      <c r="K145" s="189"/>
      <c r="L145" s="39"/>
      <c r="M145" s="190" t="s">
        <v>1</v>
      </c>
      <c r="N145" s="191" t="s">
        <v>40</v>
      </c>
      <c r="O145" s="71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168</v>
      </c>
      <c r="AT145" s="194" t="s">
        <v>119</v>
      </c>
      <c r="AU145" s="194" t="s">
        <v>82</v>
      </c>
      <c r="AY145" s="17" t="s">
        <v>116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80</v>
      </c>
      <c r="BK145" s="195">
        <f>ROUND(I145*H145,1)</f>
        <v>0</v>
      </c>
      <c r="BL145" s="17" t="s">
        <v>168</v>
      </c>
      <c r="BM145" s="194" t="s">
        <v>169</v>
      </c>
    </row>
    <row r="146" spans="2:51" s="13" customFormat="1" ht="10">
      <c r="B146" s="196"/>
      <c r="C146" s="197"/>
      <c r="D146" s="198" t="s">
        <v>125</v>
      </c>
      <c r="E146" s="199" t="s">
        <v>1</v>
      </c>
      <c r="F146" s="200" t="s">
        <v>170</v>
      </c>
      <c r="G146" s="197"/>
      <c r="H146" s="201">
        <v>1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125</v>
      </c>
      <c r="AU146" s="207" t="s">
        <v>82</v>
      </c>
      <c r="AV146" s="13" t="s">
        <v>82</v>
      </c>
      <c r="AW146" s="13" t="s">
        <v>31</v>
      </c>
      <c r="AX146" s="13" t="s">
        <v>80</v>
      </c>
      <c r="AY146" s="207" t="s">
        <v>116</v>
      </c>
    </row>
    <row r="147" spans="2:63" s="12" customFormat="1" ht="22.75" customHeight="1">
      <c r="B147" s="166"/>
      <c r="C147" s="167"/>
      <c r="D147" s="168" t="s">
        <v>74</v>
      </c>
      <c r="E147" s="180" t="s">
        <v>171</v>
      </c>
      <c r="F147" s="180" t="s">
        <v>172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SUM(P148:P162)</f>
        <v>0</v>
      </c>
      <c r="Q147" s="174"/>
      <c r="R147" s="175">
        <f>SUM(R148:R162)</f>
        <v>1.314832376865</v>
      </c>
      <c r="S147" s="174"/>
      <c r="T147" s="176">
        <f>SUM(T148:T162)</f>
        <v>1.51005</v>
      </c>
      <c r="AR147" s="177" t="s">
        <v>82</v>
      </c>
      <c r="AT147" s="178" t="s">
        <v>74</v>
      </c>
      <c r="AU147" s="178" t="s">
        <v>80</v>
      </c>
      <c r="AY147" s="177" t="s">
        <v>116</v>
      </c>
      <c r="BK147" s="179">
        <f>SUM(BK148:BK162)</f>
        <v>0</v>
      </c>
    </row>
    <row r="148" spans="1:65" s="2" customFormat="1" ht="24.15" customHeight="1">
      <c r="A148" s="34"/>
      <c r="B148" s="35"/>
      <c r="C148" s="182" t="s">
        <v>127</v>
      </c>
      <c r="D148" s="182" t="s">
        <v>119</v>
      </c>
      <c r="E148" s="183" t="s">
        <v>173</v>
      </c>
      <c r="F148" s="184" t="s">
        <v>174</v>
      </c>
      <c r="G148" s="185" t="s">
        <v>175</v>
      </c>
      <c r="H148" s="186">
        <v>0.1</v>
      </c>
      <c r="I148" s="187"/>
      <c r="J148" s="188">
        <f>ROUND(I148*H148,1)</f>
        <v>0</v>
      </c>
      <c r="K148" s="189"/>
      <c r="L148" s="39"/>
      <c r="M148" s="190" t="s">
        <v>1</v>
      </c>
      <c r="N148" s="191" t="s">
        <v>40</v>
      </c>
      <c r="O148" s="71"/>
      <c r="P148" s="192">
        <f>O148*H148</f>
        <v>0</v>
      </c>
      <c r="Q148" s="192">
        <v>0.001</v>
      </c>
      <c r="R148" s="192">
        <f>Q148*H148</f>
        <v>0.0001</v>
      </c>
      <c r="S148" s="192">
        <v>0.65</v>
      </c>
      <c r="T148" s="193">
        <f>S148*H148</f>
        <v>0.065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4" t="s">
        <v>168</v>
      </c>
      <c r="AT148" s="194" t="s">
        <v>119</v>
      </c>
      <c r="AU148" s="194" t="s">
        <v>82</v>
      </c>
      <c r="AY148" s="17" t="s">
        <v>116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80</v>
      </c>
      <c r="BK148" s="195">
        <f>ROUND(I148*H148,1)</f>
        <v>0</v>
      </c>
      <c r="BL148" s="17" t="s">
        <v>168</v>
      </c>
      <c r="BM148" s="194" t="s">
        <v>176</v>
      </c>
    </row>
    <row r="149" spans="2:51" s="13" customFormat="1" ht="20">
      <c r="B149" s="196"/>
      <c r="C149" s="197"/>
      <c r="D149" s="198" t="s">
        <v>125</v>
      </c>
      <c r="E149" s="199" t="s">
        <v>1</v>
      </c>
      <c r="F149" s="200" t="s">
        <v>177</v>
      </c>
      <c r="G149" s="197"/>
      <c r="H149" s="201">
        <v>0.1</v>
      </c>
      <c r="I149" s="202"/>
      <c r="J149" s="197"/>
      <c r="K149" s="197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125</v>
      </c>
      <c r="AU149" s="207" t="s">
        <v>82</v>
      </c>
      <c r="AV149" s="13" t="s">
        <v>82</v>
      </c>
      <c r="AW149" s="13" t="s">
        <v>31</v>
      </c>
      <c r="AX149" s="13" t="s">
        <v>80</v>
      </c>
      <c r="AY149" s="207" t="s">
        <v>116</v>
      </c>
    </row>
    <row r="150" spans="1:65" s="2" customFormat="1" ht="16.5" customHeight="1">
      <c r="A150" s="34"/>
      <c r="B150" s="35"/>
      <c r="C150" s="229" t="s">
        <v>178</v>
      </c>
      <c r="D150" s="229" t="s">
        <v>179</v>
      </c>
      <c r="E150" s="230" t="s">
        <v>180</v>
      </c>
      <c r="F150" s="231" t="s">
        <v>181</v>
      </c>
      <c r="G150" s="232" t="s">
        <v>175</v>
      </c>
      <c r="H150" s="233">
        <v>0.125</v>
      </c>
      <c r="I150" s="234"/>
      <c r="J150" s="235">
        <f>ROUND(I150*H150,1)</f>
        <v>0</v>
      </c>
      <c r="K150" s="236"/>
      <c r="L150" s="237"/>
      <c r="M150" s="238" t="s">
        <v>1</v>
      </c>
      <c r="N150" s="239" t="s">
        <v>40</v>
      </c>
      <c r="O150" s="71"/>
      <c r="P150" s="192">
        <f>O150*H150</f>
        <v>0</v>
      </c>
      <c r="Q150" s="192">
        <v>0.55</v>
      </c>
      <c r="R150" s="192">
        <f>Q150*H150</f>
        <v>0.06875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182</v>
      </c>
      <c r="AT150" s="194" t="s">
        <v>179</v>
      </c>
      <c r="AU150" s="194" t="s">
        <v>82</v>
      </c>
      <c r="AY150" s="17" t="s">
        <v>116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80</v>
      </c>
      <c r="BK150" s="195">
        <f>ROUND(I150*H150,1)</f>
        <v>0</v>
      </c>
      <c r="BL150" s="17" t="s">
        <v>168</v>
      </c>
      <c r="BM150" s="194" t="s">
        <v>183</v>
      </c>
    </row>
    <row r="151" spans="2:51" s="13" customFormat="1" ht="10">
      <c r="B151" s="196"/>
      <c r="C151" s="197"/>
      <c r="D151" s="198" t="s">
        <v>125</v>
      </c>
      <c r="E151" s="199" t="s">
        <v>1</v>
      </c>
      <c r="F151" s="200" t="s">
        <v>184</v>
      </c>
      <c r="G151" s="197"/>
      <c r="H151" s="201">
        <v>0.125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125</v>
      </c>
      <c r="AU151" s="207" t="s">
        <v>82</v>
      </c>
      <c r="AV151" s="13" t="s">
        <v>82</v>
      </c>
      <c r="AW151" s="13" t="s">
        <v>31</v>
      </c>
      <c r="AX151" s="13" t="s">
        <v>80</v>
      </c>
      <c r="AY151" s="207" t="s">
        <v>116</v>
      </c>
    </row>
    <row r="152" spans="1:65" s="2" customFormat="1" ht="24.15" customHeight="1">
      <c r="A152" s="34"/>
      <c r="B152" s="35"/>
      <c r="C152" s="182" t="s">
        <v>185</v>
      </c>
      <c r="D152" s="182" t="s">
        <v>119</v>
      </c>
      <c r="E152" s="183" t="s">
        <v>186</v>
      </c>
      <c r="F152" s="184" t="s">
        <v>187</v>
      </c>
      <c r="G152" s="185" t="s">
        <v>122</v>
      </c>
      <c r="H152" s="186">
        <v>289.01</v>
      </c>
      <c r="I152" s="187"/>
      <c r="J152" s="188">
        <f>ROUND(I152*H152,1)</f>
        <v>0</v>
      </c>
      <c r="K152" s="189"/>
      <c r="L152" s="39"/>
      <c r="M152" s="190" t="s">
        <v>1</v>
      </c>
      <c r="N152" s="191" t="s">
        <v>40</v>
      </c>
      <c r="O152" s="71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4" t="s">
        <v>168</v>
      </c>
      <c r="AT152" s="194" t="s">
        <v>119</v>
      </c>
      <c r="AU152" s="194" t="s">
        <v>82</v>
      </c>
      <c r="AY152" s="17" t="s">
        <v>116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80</v>
      </c>
      <c r="BK152" s="195">
        <f>ROUND(I152*H152,1)</f>
        <v>0</v>
      </c>
      <c r="BL152" s="17" t="s">
        <v>168</v>
      </c>
      <c r="BM152" s="194" t="s">
        <v>188</v>
      </c>
    </row>
    <row r="153" spans="2:51" s="13" customFormat="1" ht="10">
      <c r="B153" s="196"/>
      <c r="C153" s="197"/>
      <c r="D153" s="198" t="s">
        <v>125</v>
      </c>
      <c r="E153" s="199" t="s">
        <v>1</v>
      </c>
      <c r="F153" s="200" t="s">
        <v>189</v>
      </c>
      <c r="G153" s="197"/>
      <c r="H153" s="201">
        <v>252.8</v>
      </c>
      <c r="I153" s="202"/>
      <c r="J153" s="197"/>
      <c r="K153" s="197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125</v>
      </c>
      <c r="AU153" s="207" t="s">
        <v>82</v>
      </c>
      <c r="AV153" s="13" t="s">
        <v>82</v>
      </c>
      <c r="AW153" s="13" t="s">
        <v>31</v>
      </c>
      <c r="AX153" s="13" t="s">
        <v>75</v>
      </c>
      <c r="AY153" s="207" t="s">
        <v>116</v>
      </c>
    </row>
    <row r="154" spans="2:51" s="13" customFormat="1" ht="10">
      <c r="B154" s="196"/>
      <c r="C154" s="197"/>
      <c r="D154" s="198" t="s">
        <v>125</v>
      </c>
      <c r="E154" s="199" t="s">
        <v>1</v>
      </c>
      <c r="F154" s="200" t="s">
        <v>190</v>
      </c>
      <c r="G154" s="197"/>
      <c r="H154" s="201">
        <v>36.21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125</v>
      </c>
      <c r="AU154" s="207" t="s">
        <v>82</v>
      </c>
      <c r="AV154" s="13" t="s">
        <v>82</v>
      </c>
      <c r="AW154" s="13" t="s">
        <v>31</v>
      </c>
      <c r="AX154" s="13" t="s">
        <v>75</v>
      </c>
      <c r="AY154" s="207" t="s">
        <v>116</v>
      </c>
    </row>
    <row r="155" spans="2:51" s="15" customFormat="1" ht="10">
      <c r="B155" s="218"/>
      <c r="C155" s="219"/>
      <c r="D155" s="198" t="s">
        <v>125</v>
      </c>
      <c r="E155" s="220" t="s">
        <v>1</v>
      </c>
      <c r="F155" s="221" t="s">
        <v>135</v>
      </c>
      <c r="G155" s="219"/>
      <c r="H155" s="222">
        <v>289.01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125</v>
      </c>
      <c r="AU155" s="228" t="s">
        <v>82</v>
      </c>
      <c r="AV155" s="15" t="s">
        <v>123</v>
      </c>
      <c r="AW155" s="15" t="s">
        <v>31</v>
      </c>
      <c r="AX155" s="15" t="s">
        <v>80</v>
      </c>
      <c r="AY155" s="228" t="s">
        <v>116</v>
      </c>
    </row>
    <row r="156" spans="1:65" s="2" customFormat="1" ht="16.5" customHeight="1">
      <c r="A156" s="34"/>
      <c r="B156" s="35"/>
      <c r="C156" s="229" t="s">
        <v>191</v>
      </c>
      <c r="D156" s="229" t="s">
        <v>179</v>
      </c>
      <c r="E156" s="230" t="s">
        <v>192</v>
      </c>
      <c r="F156" s="231" t="s">
        <v>193</v>
      </c>
      <c r="G156" s="232" t="s">
        <v>175</v>
      </c>
      <c r="H156" s="233">
        <v>2.168</v>
      </c>
      <c r="I156" s="234"/>
      <c r="J156" s="235">
        <f>ROUND(I156*H156,1)</f>
        <v>0</v>
      </c>
      <c r="K156" s="236"/>
      <c r="L156" s="237"/>
      <c r="M156" s="238" t="s">
        <v>1</v>
      </c>
      <c r="N156" s="239" t="s">
        <v>40</v>
      </c>
      <c r="O156" s="71"/>
      <c r="P156" s="192">
        <f>O156*H156</f>
        <v>0</v>
      </c>
      <c r="Q156" s="192">
        <v>0.55</v>
      </c>
      <c r="R156" s="192">
        <f>Q156*H156</f>
        <v>1.1924000000000001</v>
      </c>
      <c r="S156" s="192">
        <v>0</v>
      </c>
      <c r="T156" s="19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4" t="s">
        <v>182</v>
      </c>
      <c r="AT156" s="194" t="s">
        <v>179</v>
      </c>
      <c r="AU156" s="194" t="s">
        <v>82</v>
      </c>
      <c r="AY156" s="17" t="s">
        <v>116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7" t="s">
        <v>80</v>
      </c>
      <c r="BK156" s="195">
        <f>ROUND(I156*H156,1)</f>
        <v>0</v>
      </c>
      <c r="BL156" s="17" t="s">
        <v>168</v>
      </c>
      <c r="BM156" s="194" t="s">
        <v>194</v>
      </c>
    </row>
    <row r="157" spans="2:51" s="13" customFormat="1" ht="20">
      <c r="B157" s="196"/>
      <c r="C157" s="197"/>
      <c r="D157" s="198" t="s">
        <v>125</v>
      </c>
      <c r="E157" s="199" t="s">
        <v>1</v>
      </c>
      <c r="F157" s="200" t="s">
        <v>195</v>
      </c>
      <c r="G157" s="197"/>
      <c r="H157" s="201">
        <v>2.168</v>
      </c>
      <c r="I157" s="202"/>
      <c r="J157" s="197"/>
      <c r="K157" s="197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125</v>
      </c>
      <c r="AU157" s="207" t="s">
        <v>82</v>
      </c>
      <c r="AV157" s="13" t="s">
        <v>82</v>
      </c>
      <c r="AW157" s="13" t="s">
        <v>31</v>
      </c>
      <c r="AX157" s="13" t="s">
        <v>80</v>
      </c>
      <c r="AY157" s="207" t="s">
        <v>116</v>
      </c>
    </row>
    <row r="158" spans="1:65" s="2" customFormat="1" ht="16.5" customHeight="1">
      <c r="A158" s="34"/>
      <c r="B158" s="35"/>
      <c r="C158" s="182" t="s">
        <v>196</v>
      </c>
      <c r="D158" s="182" t="s">
        <v>119</v>
      </c>
      <c r="E158" s="183" t="s">
        <v>197</v>
      </c>
      <c r="F158" s="184" t="s">
        <v>198</v>
      </c>
      <c r="G158" s="185" t="s">
        <v>122</v>
      </c>
      <c r="H158" s="186">
        <v>289.01</v>
      </c>
      <c r="I158" s="187"/>
      <c r="J158" s="188">
        <f>ROUND(I158*H158,1)</f>
        <v>0</v>
      </c>
      <c r="K158" s="189"/>
      <c r="L158" s="39"/>
      <c r="M158" s="190" t="s">
        <v>1</v>
      </c>
      <c r="N158" s="191" t="s">
        <v>40</v>
      </c>
      <c r="O158" s="71"/>
      <c r="P158" s="192">
        <f>O158*H158</f>
        <v>0</v>
      </c>
      <c r="Q158" s="192">
        <v>0</v>
      </c>
      <c r="R158" s="192">
        <f>Q158*H158</f>
        <v>0</v>
      </c>
      <c r="S158" s="192">
        <v>0.005</v>
      </c>
      <c r="T158" s="193">
        <f>S158*H158</f>
        <v>1.44505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4" t="s">
        <v>168</v>
      </c>
      <c r="AT158" s="194" t="s">
        <v>119</v>
      </c>
      <c r="AU158" s="194" t="s">
        <v>82</v>
      </c>
      <c r="AY158" s="17" t="s">
        <v>116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80</v>
      </c>
      <c r="BK158" s="195">
        <f>ROUND(I158*H158,1)</f>
        <v>0</v>
      </c>
      <c r="BL158" s="17" t="s">
        <v>168</v>
      </c>
      <c r="BM158" s="194" t="s">
        <v>199</v>
      </c>
    </row>
    <row r="159" spans="2:51" s="13" customFormat="1" ht="30">
      <c r="B159" s="196"/>
      <c r="C159" s="197"/>
      <c r="D159" s="198" t="s">
        <v>125</v>
      </c>
      <c r="E159" s="199" t="s">
        <v>1</v>
      </c>
      <c r="F159" s="200" t="s">
        <v>200</v>
      </c>
      <c r="G159" s="197"/>
      <c r="H159" s="201">
        <v>289.01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125</v>
      </c>
      <c r="AU159" s="207" t="s">
        <v>82</v>
      </c>
      <c r="AV159" s="13" t="s">
        <v>82</v>
      </c>
      <c r="AW159" s="13" t="s">
        <v>31</v>
      </c>
      <c r="AX159" s="13" t="s">
        <v>80</v>
      </c>
      <c r="AY159" s="207" t="s">
        <v>116</v>
      </c>
    </row>
    <row r="160" spans="1:65" s="2" customFormat="1" ht="24.15" customHeight="1">
      <c r="A160" s="34"/>
      <c r="B160" s="35"/>
      <c r="C160" s="182" t="s">
        <v>201</v>
      </c>
      <c r="D160" s="182" t="s">
        <v>119</v>
      </c>
      <c r="E160" s="183" t="s">
        <v>202</v>
      </c>
      <c r="F160" s="184" t="s">
        <v>203</v>
      </c>
      <c r="G160" s="185" t="s">
        <v>175</v>
      </c>
      <c r="H160" s="186">
        <v>2.293</v>
      </c>
      <c r="I160" s="187"/>
      <c r="J160" s="188">
        <f>ROUND(I160*H160,1)</f>
        <v>0</v>
      </c>
      <c r="K160" s="189"/>
      <c r="L160" s="39"/>
      <c r="M160" s="190" t="s">
        <v>1</v>
      </c>
      <c r="N160" s="191" t="s">
        <v>40</v>
      </c>
      <c r="O160" s="71"/>
      <c r="P160" s="192">
        <f>O160*H160</f>
        <v>0</v>
      </c>
      <c r="Q160" s="192">
        <v>0.023367805</v>
      </c>
      <c r="R160" s="192">
        <f>Q160*H160</f>
        <v>0.053582376865</v>
      </c>
      <c r="S160" s="192">
        <v>0</v>
      </c>
      <c r="T160" s="19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4" t="s">
        <v>168</v>
      </c>
      <c r="AT160" s="194" t="s">
        <v>119</v>
      </c>
      <c r="AU160" s="194" t="s">
        <v>82</v>
      </c>
      <c r="AY160" s="17" t="s">
        <v>116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7" t="s">
        <v>80</v>
      </c>
      <c r="BK160" s="195">
        <f>ROUND(I160*H160,1)</f>
        <v>0</v>
      </c>
      <c r="BL160" s="17" t="s">
        <v>168</v>
      </c>
      <c r="BM160" s="194" t="s">
        <v>204</v>
      </c>
    </row>
    <row r="161" spans="2:51" s="13" customFormat="1" ht="10">
      <c r="B161" s="196"/>
      <c r="C161" s="197"/>
      <c r="D161" s="198" t="s">
        <v>125</v>
      </c>
      <c r="E161" s="199" t="s">
        <v>1</v>
      </c>
      <c r="F161" s="200" t="s">
        <v>205</v>
      </c>
      <c r="G161" s="197"/>
      <c r="H161" s="201">
        <v>2.293</v>
      </c>
      <c r="I161" s="202"/>
      <c r="J161" s="197"/>
      <c r="K161" s="197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125</v>
      </c>
      <c r="AU161" s="207" t="s">
        <v>82</v>
      </c>
      <c r="AV161" s="13" t="s">
        <v>82</v>
      </c>
      <c r="AW161" s="13" t="s">
        <v>31</v>
      </c>
      <c r="AX161" s="13" t="s">
        <v>80</v>
      </c>
      <c r="AY161" s="207" t="s">
        <v>116</v>
      </c>
    </row>
    <row r="162" spans="1:65" s="2" customFormat="1" ht="24.15" customHeight="1">
      <c r="A162" s="34"/>
      <c r="B162" s="35"/>
      <c r="C162" s="182" t="s">
        <v>8</v>
      </c>
      <c r="D162" s="182" t="s">
        <v>119</v>
      </c>
      <c r="E162" s="183" t="s">
        <v>206</v>
      </c>
      <c r="F162" s="184" t="s">
        <v>207</v>
      </c>
      <c r="G162" s="185" t="s">
        <v>208</v>
      </c>
      <c r="H162" s="240"/>
      <c r="I162" s="187"/>
      <c r="J162" s="188">
        <f>ROUND(I162*H162,1)</f>
        <v>0</v>
      </c>
      <c r="K162" s="189"/>
      <c r="L162" s="39"/>
      <c r="M162" s="190" t="s">
        <v>1</v>
      </c>
      <c r="N162" s="191" t="s">
        <v>40</v>
      </c>
      <c r="O162" s="71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4" t="s">
        <v>168</v>
      </c>
      <c r="AT162" s="194" t="s">
        <v>119</v>
      </c>
      <c r="AU162" s="194" t="s">
        <v>82</v>
      </c>
      <c r="AY162" s="17" t="s">
        <v>116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7" t="s">
        <v>80</v>
      </c>
      <c r="BK162" s="195">
        <f>ROUND(I162*H162,1)</f>
        <v>0</v>
      </c>
      <c r="BL162" s="17" t="s">
        <v>168</v>
      </c>
      <c r="BM162" s="194" t="s">
        <v>209</v>
      </c>
    </row>
    <row r="163" spans="2:63" s="12" customFormat="1" ht="22.75" customHeight="1">
      <c r="B163" s="166"/>
      <c r="C163" s="167"/>
      <c r="D163" s="168" t="s">
        <v>74</v>
      </c>
      <c r="E163" s="180" t="s">
        <v>210</v>
      </c>
      <c r="F163" s="180" t="s">
        <v>211</v>
      </c>
      <c r="G163" s="167"/>
      <c r="H163" s="167"/>
      <c r="I163" s="170"/>
      <c r="J163" s="181">
        <f>BK163</f>
        <v>0</v>
      </c>
      <c r="K163" s="167"/>
      <c r="L163" s="172"/>
      <c r="M163" s="173"/>
      <c r="N163" s="174"/>
      <c r="O163" s="174"/>
      <c r="P163" s="175">
        <f>SUM(P164:P168)</f>
        <v>0</v>
      </c>
      <c r="Q163" s="174"/>
      <c r="R163" s="175">
        <f>SUM(R164:R168)</f>
        <v>0.0298</v>
      </c>
      <c r="S163" s="174"/>
      <c r="T163" s="176">
        <f>SUM(T164:T168)</f>
        <v>0.0715</v>
      </c>
      <c r="AR163" s="177" t="s">
        <v>82</v>
      </c>
      <c r="AT163" s="178" t="s">
        <v>74</v>
      </c>
      <c r="AU163" s="178" t="s">
        <v>80</v>
      </c>
      <c r="AY163" s="177" t="s">
        <v>116</v>
      </c>
      <c r="BK163" s="179">
        <f>SUM(BK164:BK168)</f>
        <v>0</v>
      </c>
    </row>
    <row r="164" spans="1:65" s="2" customFormat="1" ht="16.5" customHeight="1">
      <c r="A164" s="34"/>
      <c r="B164" s="35"/>
      <c r="C164" s="182" t="s">
        <v>168</v>
      </c>
      <c r="D164" s="182" t="s">
        <v>119</v>
      </c>
      <c r="E164" s="183" t="s">
        <v>212</v>
      </c>
      <c r="F164" s="184" t="s">
        <v>213</v>
      </c>
      <c r="G164" s="185" t="s">
        <v>214</v>
      </c>
      <c r="H164" s="186">
        <v>27.5</v>
      </c>
      <c r="I164" s="187"/>
      <c r="J164" s="188">
        <f>ROUND(I164*H164,1)</f>
        <v>0</v>
      </c>
      <c r="K164" s="189"/>
      <c r="L164" s="39"/>
      <c r="M164" s="190" t="s">
        <v>1</v>
      </c>
      <c r="N164" s="191" t="s">
        <v>40</v>
      </c>
      <c r="O164" s="71"/>
      <c r="P164" s="192">
        <f>O164*H164</f>
        <v>0</v>
      </c>
      <c r="Q164" s="192">
        <v>0</v>
      </c>
      <c r="R164" s="192">
        <f>Q164*H164</f>
        <v>0</v>
      </c>
      <c r="S164" s="192">
        <v>0.0026</v>
      </c>
      <c r="T164" s="193">
        <f>S164*H164</f>
        <v>0.0715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4" t="s">
        <v>168</v>
      </c>
      <c r="AT164" s="194" t="s">
        <v>119</v>
      </c>
      <c r="AU164" s="194" t="s">
        <v>82</v>
      </c>
      <c r="AY164" s="17" t="s">
        <v>116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7" t="s">
        <v>80</v>
      </c>
      <c r="BK164" s="195">
        <f>ROUND(I164*H164,1)</f>
        <v>0</v>
      </c>
      <c r="BL164" s="17" t="s">
        <v>168</v>
      </c>
      <c r="BM164" s="194" t="s">
        <v>215</v>
      </c>
    </row>
    <row r="165" spans="2:51" s="13" customFormat="1" ht="20">
      <c r="B165" s="196"/>
      <c r="C165" s="197"/>
      <c r="D165" s="198" t="s">
        <v>125</v>
      </c>
      <c r="E165" s="199" t="s">
        <v>1</v>
      </c>
      <c r="F165" s="200" t="s">
        <v>216</v>
      </c>
      <c r="G165" s="197"/>
      <c r="H165" s="201">
        <v>27.5</v>
      </c>
      <c r="I165" s="202"/>
      <c r="J165" s="197"/>
      <c r="K165" s="197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125</v>
      </c>
      <c r="AU165" s="207" t="s">
        <v>82</v>
      </c>
      <c r="AV165" s="13" t="s">
        <v>82</v>
      </c>
      <c r="AW165" s="13" t="s">
        <v>31</v>
      </c>
      <c r="AX165" s="13" t="s">
        <v>80</v>
      </c>
      <c r="AY165" s="207" t="s">
        <v>116</v>
      </c>
    </row>
    <row r="166" spans="1:65" s="2" customFormat="1" ht="16.5" customHeight="1">
      <c r="A166" s="34"/>
      <c r="B166" s="35"/>
      <c r="C166" s="182" t="s">
        <v>217</v>
      </c>
      <c r="D166" s="182" t="s">
        <v>119</v>
      </c>
      <c r="E166" s="183" t="s">
        <v>218</v>
      </c>
      <c r="F166" s="184" t="s">
        <v>219</v>
      </c>
      <c r="G166" s="185" t="s">
        <v>214</v>
      </c>
      <c r="H166" s="186">
        <v>20</v>
      </c>
      <c r="I166" s="187"/>
      <c r="J166" s="188">
        <f>ROUND(I166*H166,1)</f>
        <v>0</v>
      </c>
      <c r="K166" s="189"/>
      <c r="L166" s="39"/>
      <c r="M166" s="190" t="s">
        <v>1</v>
      </c>
      <c r="N166" s="191" t="s">
        <v>40</v>
      </c>
      <c r="O166" s="71"/>
      <c r="P166" s="192">
        <f>O166*H166</f>
        <v>0</v>
      </c>
      <c r="Q166" s="192">
        <v>0.00149</v>
      </c>
      <c r="R166" s="192">
        <f>Q166*H166</f>
        <v>0.0298</v>
      </c>
      <c r="S166" s="192">
        <v>0</v>
      </c>
      <c r="T166" s="19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4" t="s">
        <v>168</v>
      </c>
      <c r="AT166" s="194" t="s">
        <v>119</v>
      </c>
      <c r="AU166" s="194" t="s">
        <v>82</v>
      </c>
      <c r="AY166" s="17" t="s">
        <v>116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7" t="s">
        <v>80</v>
      </c>
      <c r="BK166" s="195">
        <f>ROUND(I166*H166,1)</f>
        <v>0</v>
      </c>
      <c r="BL166" s="17" t="s">
        <v>168</v>
      </c>
      <c r="BM166" s="194" t="s">
        <v>220</v>
      </c>
    </row>
    <row r="167" spans="2:51" s="13" customFormat="1" ht="20">
      <c r="B167" s="196"/>
      <c r="C167" s="197"/>
      <c r="D167" s="198" t="s">
        <v>125</v>
      </c>
      <c r="E167" s="199" t="s">
        <v>1</v>
      </c>
      <c r="F167" s="200" t="s">
        <v>221</v>
      </c>
      <c r="G167" s="197"/>
      <c r="H167" s="201">
        <v>20</v>
      </c>
      <c r="I167" s="202"/>
      <c r="J167" s="197"/>
      <c r="K167" s="197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125</v>
      </c>
      <c r="AU167" s="207" t="s">
        <v>82</v>
      </c>
      <c r="AV167" s="13" t="s">
        <v>82</v>
      </c>
      <c r="AW167" s="13" t="s">
        <v>31</v>
      </c>
      <c r="AX167" s="13" t="s">
        <v>80</v>
      </c>
      <c r="AY167" s="207" t="s">
        <v>116</v>
      </c>
    </row>
    <row r="168" spans="1:65" s="2" customFormat="1" ht="24.15" customHeight="1">
      <c r="A168" s="34"/>
      <c r="B168" s="35"/>
      <c r="C168" s="182" t="s">
        <v>222</v>
      </c>
      <c r="D168" s="182" t="s">
        <v>119</v>
      </c>
      <c r="E168" s="183" t="s">
        <v>223</v>
      </c>
      <c r="F168" s="184" t="s">
        <v>224</v>
      </c>
      <c r="G168" s="185" t="s">
        <v>208</v>
      </c>
      <c r="H168" s="240"/>
      <c r="I168" s="187"/>
      <c r="J168" s="188">
        <f>ROUND(I168*H168,1)</f>
        <v>0</v>
      </c>
      <c r="K168" s="189"/>
      <c r="L168" s="39"/>
      <c r="M168" s="190" t="s">
        <v>1</v>
      </c>
      <c r="N168" s="191" t="s">
        <v>40</v>
      </c>
      <c r="O168" s="71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4" t="s">
        <v>168</v>
      </c>
      <c r="AT168" s="194" t="s">
        <v>119</v>
      </c>
      <c r="AU168" s="194" t="s">
        <v>82</v>
      </c>
      <c r="AY168" s="17" t="s">
        <v>116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80</v>
      </c>
      <c r="BK168" s="195">
        <f>ROUND(I168*H168,1)</f>
        <v>0</v>
      </c>
      <c r="BL168" s="17" t="s">
        <v>168</v>
      </c>
      <c r="BM168" s="194" t="s">
        <v>225</v>
      </c>
    </row>
    <row r="169" spans="2:63" s="12" customFormat="1" ht="22.75" customHeight="1">
      <c r="B169" s="166"/>
      <c r="C169" s="167"/>
      <c r="D169" s="168" t="s">
        <v>74</v>
      </c>
      <c r="E169" s="180" t="s">
        <v>226</v>
      </c>
      <c r="F169" s="180" t="s">
        <v>227</v>
      </c>
      <c r="G169" s="167"/>
      <c r="H169" s="167"/>
      <c r="I169" s="170"/>
      <c r="J169" s="181">
        <f>BK169</f>
        <v>0</v>
      </c>
      <c r="K169" s="167"/>
      <c r="L169" s="172"/>
      <c r="M169" s="173"/>
      <c r="N169" s="174"/>
      <c r="O169" s="174"/>
      <c r="P169" s="175">
        <f>SUM(P170:P182)</f>
        <v>0</v>
      </c>
      <c r="Q169" s="174"/>
      <c r="R169" s="175">
        <f>SUM(R170:R182)</f>
        <v>5.1665445</v>
      </c>
      <c r="S169" s="174"/>
      <c r="T169" s="176">
        <f>SUM(T170:T182)</f>
        <v>4.4391936</v>
      </c>
      <c r="AR169" s="177" t="s">
        <v>82</v>
      </c>
      <c r="AT169" s="178" t="s">
        <v>74</v>
      </c>
      <c r="AU169" s="178" t="s">
        <v>80</v>
      </c>
      <c r="AY169" s="177" t="s">
        <v>116</v>
      </c>
      <c r="BK169" s="179">
        <f>SUM(BK170:BK182)</f>
        <v>0</v>
      </c>
    </row>
    <row r="170" spans="1:65" s="2" customFormat="1" ht="37.75" customHeight="1">
      <c r="A170" s="34"/>
      <c r="B170" s="35"/>
      <c r="C170" s="182" t="s">
        <v>228</v>
      </c>
      <c r="D170" s="182" t="s">
        <v>119</v>
      </c>
      <c r="E170" s="183" t="s">
        <v>229</v>
      </c>
      <c r="F170" s="184" t="s">
        <v>230</v>
      </c>
      <c r="G170" s="185" t="s">
        <v>122</v>
      </c>
      <c r="H170" s="186">
        <v>289.01</v>
      </c>
      <c r="I170" s="187"/>
      <c r="J170" s="188">
        <f>ROUND(I170*H170,1)</f>
        <v>0</v>
      </c>
      <c r="K170" s="189"/>
      <c r="L170" s="39"/>
      <c r="M170" s="190" t="s">
        <v>1</v>
      </c>
      <c r="N170" s="191" t="s">
        <v>40</v>
      </c>
      <c r="O170" s="71"/>
      <c r="P170" s="192">
        <f>O170*H170</f>
        <v>0</v>
      </c>
      <c r="Q170" s="192">
        <v>0.00019</v>
      </c>
      <c r="R170" s="192">
        <f>Q170*H170</f>
        <v>0.0549119</v>
      </c>
      <c r="S170" s="192">
        <v>0</v>
      </c>
      <c r="T170" s="19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4" t="s">
        <v>168</v>
      </c>
      <c r="AT170" s="194" t="s">
        <v>119</v>
      </c>
      <c r="AU170" s="194" t="s">
        <v>82</v>
      </c>
      <c r="AY170" s="17" t="s">
        <v>116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7" t="s">
        <v>80</v>
      </c>
      <c r="BK170" s="195">
        <f>ROUND(I170*H170,1)</f>
        <v>0</v>
      </c>
      <c r="BL170" s="17" t="s">
        <v>168</v>
      </c>
      <c r="BM170" s="194" t="s">
        <v>231</v>
      </c>
    </row>
    <row r="171" spans="2:51" s="13" customFormat="1" ht="20">
      <c r="B171" s="196"/>
      <c r="C171" s="197"/>
      <c r="D171" s="198" t="s">
        <v>125</v>
      </c>
      <c r="E171" s="199" t="s">
        <v>1</v>
      </c>
      <c r="F171" s="200" t="s">
        <v>232</v>
      </c>
      <c r="G171" s="197"/>
      <c r="H171" s="201">
        <v>252.8</v>
      </c>
      <c r="I171" s="202"/>
      <c r="J171" s="197"/>
      <c r="K171" s="197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125</v>
      </c>
      <c r="AU171" s="207" t="s">
        <v>82</v>
      </c>
      <c r="AV171" s="13" t="s">
        <v>82</v>
      </c>
      <c r="AW171" s="13" t="s">
        <v>31</v>
      </c>
      <c r="AX171" s="13" t="s">
        <v>75</v>
      </c>
      <c r="AY171" s="207" t="s">
        <v>116</v>
      </c>
    </row>
    <row r="172" spans="2:51" s="13" customFormat="1" ht="10">
      <c r="B172" s="196"/>
      <c r="C172" s="197"/>
      <c r="D172" s="198" t="s">
        <v>125</v>
      </c>
      <c r="E172" s="199" t="s">
        <v>1</v>
      </c>
      <c r="F172" s="200" t="s">
        <v>233</v>
      </c>
      <c r="G172" s="197"/>
      <c r="H172" s="201">
        <v>36.21</v>
      </c>
      <c r="I172" s="202"/>
      <c r="J172" s="197"/>
      <c r="K172" s="197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125</v>
      </c>
      <c r="AU172" s="207" t="s">
        <v>82</v>
      </c>
      <c r="AV172" s="13" t="s">
        <v>82</v>
      </c>
      <c r="AW172" s="13" t="s">
        <v>31</v>
      </c>
      <c r="AX172" s="13" t="s">
        <v>75</v>
      </c>
      <c r="AY172" s="207" t="s">
        <v>116</v>
      </c>
    </row>
    <row r="173" spans="2:51" s="15" customFormat="1" ht="10">
      <c r="B173" s="218"/>
      <c r="C173" s="219"/>
      <c r="D173" s="198" t="s">
        <v>125</v>
      </c>
      <c r="E173" s="220" t="s">
        <v>1</v>
      </c>
      <c r="F173" s="221" t="s">
        <v>135</v>
      </c>
      <c r="G173" s="219"/>
      <c r="H173" s="222">
        <v>289.01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125</v>
      </c>
      <c r="AU173" s="228" t="s">
        <v>82</v>
      </c>
      <c r="AV173" s="15" t="s">
        <v>123</v>
      </c>
      <c r="AW173" s="15" t="s">
        <v>31</v>
      </c>
      <c r="AX173" s="15" t="s">
        <v>80</v>
      </c>
      <c r="AY173" s="228" t="s">
        <v>116</v>
      </c>
    </row>
    <row r="174" spans="1:65" s="2" customFormat="1" ht="16.5" customHeight="1">
      <c r="A174" s="34"/>
      <c r="B174" s="35"/>
      <c r="C174" s="229" t="s">
        <v>234</v>
      </c>
      <c r="D174" s="229" t="s">
        <v>179</v>
      </c>
      <c r="E174" s="230" t="s">
        <v>235</v>
      </c>
      <c r="F174" s="231" t="s">
        <v>236</v>
      </c>
      <c r="G174" s="232" t="s">
        <v>122</v>
      </c>
      <c r="H174" s="233">
        <v>317.911</v>
      </c>
      <c r="I174" s="234"/>
      <c r="J174" s="235">
        <f>ROUND(I174*H174,1)</f>
        <v>0</v>
      </c>
      <c r="K174" s="236"/>
      <c r="L174" s="237"/>
      <c r="M174" s="238" t="s">
        <v>1</v>
      </c>
      <c r="N174" s="239" t="s">
        <v>40</v>
      </c>
      <c r="O174" s="71"/>
      <c r="P174" s="192">
        <f>O174*H174</f>
        <v>0</v>
      </c>
      <c r="Q174" s="192">
        <v>0.0159</v>
      </c>
      <c r="R174" s="192">
        <f>Q174*H174</f>
        <v>5.0547849000000005</v>
      </c>
      <c r="S174" s="192">
        <v>0</v>
      </c>
      <c r="T174" s="19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4" t="s">
        <v>182</v>
      </c>
      <c r="AT174" s="194" t="s">
        <v>179</v>
      </c>
      <c r="AU174" s="194" t="s">
        <v>82</v>
      </c>
      <c r="AY174" s="17" t="s">
        <v>116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7" t="s">
        <v>80</v>
      </c>
      <c r="BK174" s="195">
        <f>ROUND(I174*H174,1)</f>
        <v>0</v>
      </c>
      <c r="BL174" s="17" t="s">
        <v>168</v>
      </c>
      <c r="BM174" s="194" t="s">
        <v>237</v>
      </c>
    </row>
    <row r="175" spans="2:51" s="13" customFormat="1" ht="20">
      <c r="B175" s="196"/>
      <c r="C175" s="197"/>
      <c r="D175" s="198" t="s">
        <v>125</v>
      </c>
      <c r="E175" s="199" t="s">
        <v>1</v>
      </c>
      <c r="F175" s="200" t="s">
        <v>238</v>
      </c>
      <c r="G175" s="197"/>
      <c r="H175" s="201">
        <v>317.911</v>
      </c>
      <c r="I175" s="202"/>
      <c r="J175" s="197"/>
      <c r="K175" s="197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125</v>
      </c>
      <c r="AU175" s="207" t="s">
        <v>82</v>
      </c>
      <c r="AV175" s="13" t="s">
        <v>82</v>
      </c>
      <c r="AW175" s="13" t="s">
        <v>31</v>
      </c>
      <c r="AX175" s="13" t="s">
        <v>80</v>
      </c>
      <c r="AY175" s="207" t="s">
        <v>116</v>
      </c>
    </row>
    <row r="176" spans="1:65" s="2" customFormat="1" ht="24.15" customHeight="1">
      <c r="A176" s="34"/>
      <c r="B176" s="35"/>
      <c r="C176" s="182" t="s">
        <v>7</v>
      </c>
      <c r="D176" s="182" t="s">
        <v>119</v>
      </c>
      <c r="E176" s="183" t="s">
        <v>239</v>
      </c>
      <c r="F176" s="184" t="s">
        <v>240</v>
      </c>
      <c r="G176" s="185" t="s">
        <v>122</v>
      </c>
      <c r="H176" s="186">
        <v>289.01</v>
      </c>
      <c r="I176" s="187"/>
      <c r="J176" s="188">
        <f>ROUND(I176*H176,1)</f>
        <v>0</v>
      </c>
      <c r="K176" s="189"/>
      <c r="L176" s="39"/>
      <c r="M176" s="190" t="s">
        <v>1</v>
      </c>
      <c r="N176" s="191" t="s">
        <v>40</v>
      </c>
      <c r="O176" s="71"/>
      <c r="P176" s="192">
        <f>O176*H176</f>
        <v>0</v>
      </c>
      <c r="Q176" s="192">
        <v>0</v>
      </c>
      <c r="R176" s="192">
        <f>Q176*H176</f>
        <v>0</v>
      </c>
      <c r="S176" s="192">
        <v>0.01536</v>
      </c>
      <c r="T176" s="193">
        <f>S176*H176</f>
        <v>4.4391936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4" t="s">
        <v>168</v>
      </c>
      <c r="AT176" s="194" t="s">
        <v>119</v>
      </c>
      <c r="AU176" s="194" t="s">
        <v>82</v>
      </c>
      <c r="AY176" s="17" t="s">
        <v>116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7" t="s">
        <v>80</v>
      </c>
      <c r="BK176" s="195">
        <f>ROUND(I176*H176,1)</f>
        <v>0</v>
      </c>
      <c r="BL176" s="17" t="s">
        <v>168</v>
      </c>
      <c r="BM176" s="194" t="s">
        <v>241</v>
      </c>
    </row>
    <row r="177" spans="2:51" s="13" customFormat="1" ht="20">
      <c r="B177" s="196"/>
      <c r="C177" s="197"/>
      <c r="D177" s="198" t="s">
        <v>125</v>
      </c>
      <c r="E177" s="199" t="s">
        <v>1</v>
      </c>
      <c r="F177" s="200" t="s">
        <v>242</v>
      </c>
      <c r="G177" s="197"/>
      <c r="H177" s="201">
        <v>289.01</v>
      </c>
      <c r="I177" s="202"/>
      <c r="J177" s="197"/>
      <c r="K177" s="197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125</v>
      </c>
      <c r="AU177" s="207" t="s">
        <v>82</v>
      </c>
      <c r="AV177" s="13" t="s">
        <v>82</v>
      </c>
      <c r="AW177" s="13" t="s">
        <v>31</v>
      </c>
      <c r="AX177" s="13" t="s">
        <v>80</v>
      </c>
      <c r="AY177" s="207" t="s">
        <v>116</v>
      </c>
    </row>
    <row r="178" spans="1:65" s="2" customFormat="1" ht="24.15" customHeight="1">
      <c r="A178" s="34"/>
      <c r="B178" s="35"/>
      <c r="C178" s="182" t="s">
        <v>243</v>
      </c>
      <c r="D178" s="182" t="s">
        <v>119</v>
      </c>
      <c r="E178" s="183" t="s">
        <v>244</v>
      </c>
      <c r="F178" s="184" t="s">
        <v>245</v>
      </c>
      <c r="G178" s="185" t="s">
        <v>175</v>
      </c>
      <c r="H178" s="186">
        <v>8.67</v>
      </c>
      <c r="I178" s="187"/>
      <c r="J178" s="188">
        <f>ROUND(I178*H178,1)</f>
        <v>0</v>
      </c>
      <c r="K178" s="189"/>
      <c r="L178" s="39"/>
      <c r="M178" s="190" t="s">
        <v>1</v>
      </c>
      <c r="N178" s="191" t="s">
        <v>40</v>
      </c>
      <c r="O178" s="71"/>
      <c r="P178" s="192">
        <f>O178*H178</f>
        <v>0</v>
      </c>
      <c r="Q178" s="192">
        <v>0.00189</v>
      </c>
      <c r="R178" s="192">
        <f>Q178*H178</f>
        <v>0.0163863</v>
      </c>
      <c r="S178" s="192">
        <v>0</v>
      </c>
      <c r="T178" s="19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4" t="s">
        <v>168</v>
      </c>
      <c r="AT178" s="194" t="s">
        <v>119</v>
      </c>
      <c r="AU178" s="194" t="s">
        <v>82</v>
      </c>
      <c r="AY178" s="17" t="s">
        <v>116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7" t="s">
        <v>80</v>
      </c>
      <c r="BK178" s="195">
        <f>ROUND(I178*H178,1)</f>
        <v>0</v>
      </c>
      <c r="BL178" s="17" t="s">
        <v>168</v>
      </c>
      <c r="BM178" s="194" t="s">
        <v>246</v>
      </c>
    </row>
    <row r="179" spans="2:51" s="13" customFormat="1" ht="20">
      <c r="B179" s="196"/>
      <c r="C179" s="197"/>
      <c r="D179" s="198" t="s">
        <v>125</v>
      </c>
      <c r="E179" s="199" t="s">
        <v>1</v>
      </c>
      <c r="F179" s="200" t="s">
        <v>247</v>
      </c>
      <c r="G179" s="197"/>
      <c r="H179" s="201">
        <v>8.67</v>
      </c>
      <c r="I179" s="202"/>
      <c r="J179" s="197"/>
      <c r="K179" s="197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125</v>
      </c>
      <c r="AU179" s="207" t="s">
        <v>82</v>
      </c>
      <c r="AV179" s="13" t="s">
        <v>82</v>
      </c>
      <c r="AW179" s="13" t="s">
        <v>31</v>
      </c>
      <c r="AX179" s="13" t="s">
        <v>80</v>
      </c>
      <c r="AY179" s="207" t="s">
        <v>116</v>
      </c>
    </row>
    <row r="180" spans="1:65" s="2" customFormat="1" ht="16.5" customHeight="1">
      <c r="A180" s="34"/>
      <c r="B180" s="35"/>
      <c r="C180" s="182" t="s">
        <v>248</v>
      </c>
      <c r="D180" s="182" t="s">
        <v>119</v>
      </c>
      <c r="E180" s="183" t="s">
        <v>249</v>
      </c>
      <c r="F180" s="184" t="s">
        <v>250</v>
      </c>
      <c r="G180" s="185" t="s">
        <v>122</v>
      </c>
      <c r="H180" s="186">
        <v>289.01</v>
      </c>
      <c r="I180" s="187"/>
      <c r="J180" s="188">
        <f>ROUND(I180*H180,1)</f>
        <v>0</v>
      </c>
      <c r="K180" s="189"/>
      <c r="L180" s="39"/>
      <c r="M180" s="190" t="s">
        <v>1</v>
      </c>
      <c r="N180" s="191" t="s">
        <v>40</v>
      </c>
      <c r="O180" s="71"/>
      <c r="P180" s="192">
        <f>O180*H180</f>
        <v>0</v>
      </c>
      <c r="Q180" s="192">
        <v>0.00014</v>
      </c>
      <c r="R180" s="192">
        <f>Q180*H180</f>
        <v>0.040461399999999995</v>
      </c>
      <c r="S180" s="192">
        <v>0</v>
      </c>
      <c r="T180" s="19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4" t="s">
        <v>168</v>
      </c>
      <c r="AT180" s="194" t="s">
        <v>119</v>
      </c>
      <c r="AU180" s="194" t="s">
        <v>82</v>
      </c>
      <c r="AY180" s="17" t="s">
        <v>116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7" t="s">
        <v>80</v>
      </c>
      <c r="BK180" s="195">
        <f>ROUND(I180*H180,1)</f>
        <v>0</v>
      </c>
      <c r="BL180" s="17" t="s">
        <v>168</v>
      </c>
      <c r="BM180" s="194" t="s">
        <v>251</v>
      </c>
    </row>
    <row r="181" spans="2:51" s="13" customFormat="1" ht="20">
      <c r="B181" s="196"/>
      <c r="C181" s="197"/>
      <c r="D181" s="198" t="s">
        <v>125</v>
      </c>
      <c r="E181" s="199" t="s">
        <v>1</v>
      </c>
      <c r="F181" s="200" t="s">
        <v>252</v>
      </c>
      <c r="G181" s="197"/>
      <c r="H181" s="201">
        <v>289.01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125</v>
      </c>
      <c r="AU181" s="207" t="s">
        <v>82</v>
      </c>
      <c r="AV181" s="13" t="s">
        <v>82</v>
      </c>
      <c r="AW181" s="13" t="s">
        <v>31</v>
      </c>
      <c r="AX181" s="13" t="s">
        <v>80</v>
      </c>
      <c r="AY181" s="207" t="s">
        <v>116</v>
      </c>
    </row>
    <row r="182" spans="1:65" s="2" customFormat="1" ht="24.15" customHeight="1">
      <c r="A182" s="34"/>
      <c r="B182" s="35"/>
      <c r="C182" s="182" t="s">
        <v>253</v>
      </c>
      <c r="D182" s="182" t="s">
        <v>119</v>
      </c>
      <c r="E182" s="183" t="s">
        <v>254</v>
      </c>
      <c r="F182" s="184" t="s">
        <v>255</v>
      </c>
      <c r="G182" s="185" t="s">
        <v>208</v>
      </c>
      <c r="H182" s="240"/>
      <c r="I182" s="187"/>
      <c r="J182" s="188">
        <f>ROUND(I182*H182,1)</f>
        <v>0</v>
      </c>
      <c r="K182" s="189"/>
      <c r="L182" s="39"/>
      <c r="M182" s="190" t="s">
        <v>1</v>
      </c>
      <c r="N182" s="191" t="s">
        <v>40</v>
      </c>
      <c r="O182" s="71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4" t="s">
        <v>168</v>
      </c>
      <c r="AT182" s="194" t="s">
        <v>119</v>
      </c>
      <c r="AU182" s="194" t="s">
        <v>82</v>
      </c>
      <c r="AY182" s="17" t="s">
        <v>116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80</v>
      </c>
      <c r="BK182" s="195">
        <f>ROUND(I182*H182,1)</f>
        <v>0</v>
      </c>
      <c r="BL182" s="17" t="s">
        <v>168</v>
      </c>
      <c r="BM182" s="194" t="s">
        <v>256</v>
      </c>
    </row>
    <row r="183" spans="2:63" s="12" customFormat="1" ht="22.75" customHeight="1">
      <c r="B183" s="166"/>
      <c r="C183" s="167"/>
      <c r="D183" s="168" t="s">
        <v>74</v>
      </c>
      <c r="E183" s="180" t="s">
        <v>257</v>
      </c>
      <c r="F183" s="180" t="s">
        <v>258</v>
      </c>
      <c r="G183" s="167"/>
      <c r="H183" s="167"/>
      <c r="I183" s="170"/>
      <c r="J183" s="181">
        <f>BK183</f>
        <v>0</v>
      </c>
      <c r="K183" s="167"/>
      <c r="L183" s="172"/>
      <c r="M183" s="173"/>
      <c r="N183" s="174"/>
      <c r="O183" s="174"/>
      <c r="P183" s="175">
        <f>SUM(P184:P191)</f>
        <v>0</v>
      </c>
      <c r="Q183" s="174"/>
      <c r="R183" s="175">
        <f>SUM(R184:R191)</f>
        <v>0.129444</v>
      </c>
      <c r="S183" s="174"/>
      <c r="T183" s="176">
        <f>SUM(T184:T191)</f>
        <v>0</v>
      </c>
      <c r="AR183" s="177" t="s">
        <v>82</v>
      </c>
      <c r="AT183" s="178" t="s">
        <v>74</v>
      </c>
      <c r="AU183" s="178" t="s">
        <v>80</v>
      </c>
      <c r="AY183" s="177" t="s">
        <v>116</v>
      </c>
      <c r="BK183" s="179">
        <f>SUM(BK184:BK191)</f>
        <v>0</v>
      </c>
    </row>
    <row r="184" spans="1:65" s="2" customFormat="1" ht="16.5" customHeight="1">
      <c r="A184" s="34"/>
      <c r="B184" s="35"/>
      <c r="C184" s="182" t="s">
        <v>259</v>
      </c>
      <c r="D184" s="182" t="s">
        <v>119</v>
      </c>
      <c r="E184" s="183" t="s">
        <v>260</v>
      </c>
      <c r="F184" s="184" t="s">
        <v>261</v>
      </c>
      <c r="G184" s="185" t="s">
        <v>122</v>
      </c>
      <c r="H184" s="186">
        <v>24.48</v>
      </c>
      <c r="I184" s="187"/>
      <c r="J184" s="188">
        <f>ROUND(I184*H184,1)</f>
        <v>0</v>
      </c>
      <c r="K184" s="189"/>
      <c r="L184" s="39"/>
      <c r="M184" s="190" t="s">
        <v>1</v>
      </c>
      <c r="N184" s="191" t="s">
        <v>40</v>
      </c>
      <c r="O184" s="71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4" t="s">
        <v>168</v>
      </c>
      <c r="AT184" s="194" t="s">
        <v>119</v>
      </c>
      <c r="AU184" s="194" t="s">
        <v>82</v>
      </c>
      <c r="AY184" s="17" t="s">
        <v>116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80</v>
      </c>
      <c r="BK184" s="195">
        <f>ROUND(I184*H184,1)</f>
        <v>0</v>
      </c>
      <c r="BL184" s="17" t="s">
        <v>168</v>
      </c>
      <c r="BM184" s="194" t="s">
        <v>262</v>
      </c>
    </row>
    <row r="185" spans="2:51" s="13" customFormat="1" ht="20">
      <c r="B185" s="196"/>
      <c r="C185" s="197"/>
      <c r="D185" s="198" t="s">
        <v>125</v>
      </c>
      <c r="E185" s="199" t="s">
        <v>1</v>
      </c>
      <c r="F185" s="200" t="s">
        <v>263</v>
      </c>
      <c r="G185" s="197"/>
      <c r="H185" s="201">
        <v>16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125</v>
      </c>
      <c r="AU185" s="207" t="s">
        <v>82</v>
      </c>
      <c r="AV185" s="13" t="s">
        <v>82</v>
      </c>
      <c r="AW185" s="13" t="s">
        <v>31</v>
      </c>
      <c r="AX185" s="13" t="s">
        <v>75</v>
      </c>
      <c r="AY185" s="207" t="s">
        <v>116</v>
      </c>
    </row>
    <row r="186" spans="2:51" s="13" customFormat="1" ht="20">
      <c r="B186" s="196"/>
      <c r="C186" s="197"/>
      <c r="D186" s="198" t="s">
        <v>125</v>
      </c>
      <c r="E186" s="199" t="s">
        <v>1</v>
      </c>
      <c r="F186" s="200" t="s">
        <v>264</v>
      </c>
      <c r="G186" s="197"/>
      <c r="H186" s="201">
        <v>8.48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125</v>
      </c>
      <c r="AU186" s="207" t="s">
        <v>82</v>
      </c>
      <c r="AV186" s="13" t="s">
        <v>82</v>
      </c>
      <c r="AW186" s="13" t="s">
        <v>31</v>
      </c>
      <c r="AX186" s="13" t="s">
        <v>75</v>
      </c>
      <c r="AY186" s="207" t="s">
        <v>116</v>
      </c>
    </row>
    <row r="187" spans="2:51" s="15" customFormat="1" ht="10">
      <c r="B187" s="218"/>
      <c r="C187" s="219"/>
      <c r="D187" s="198" t="s">
        <v>125</v>
      </c>
      <c r="E187" s="220" t="s">
        <v>1</v>
      </c>
      <c r="F187" s="221" t="s">
        <v>135</v>
      </c>
      <c r="G187" s="219"/>
      <c r="H187" s="222">
        <v>24.48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125</v>
      </c>
      <c r="AU187" s="228" t="s">
        <v>82</v>
      </c>
      <c r="AV187" s="15" t="s">
        <v>123</v>
      </c>
      <c r="AW187" s="15" t="s">
        <v>31</v>
      </c>
      <c r="AX187" s="15" t="s">
        <v>80</v>
      </c>
      <c r="AY187" s="228" t="s">
        <v>116</v>
      </c>
    </row>
    <row r="188" spans="1:65" s="2" customFormat="1" ht="16.5" customHeight="1">
      <c r="A188" s="34"/>
      <c r="B188" s="35"/>
      <c r="C188" s="229" t="s">
        <v>265</v>
      </c>
      <c r="D188" s="229" t="s">
        <v>179</v>
      </c>
      <c r="E188" s="230" t="s">
        <v>266</v>
      </c>
      <c r="F188" s="231" t="s">
        <v>267</v>
      </c>
      <c r="G188" s="232" t="s">
        <v>122</v>
      </c>
      <c r="H188" s="233">
        <v>10.787</v>
      </c>
      <c r="I188" s="234"/>
      <c r="J188" s="235">
        <f>ROUND(I188*H188,1)</f>
        <v>0</v>
      </c>
      <c r="K188" s="236"/>
      <c r="L188" s="237"/>
      <c r="M188" s="238" t="s">
        <v>1</v>
      </c>
      <c r="N188" s="239" t="s">
        <v>40</v>
      </c>
      <c r="O188" s="71"/>
      <c r="P188" s="192">
        <f>O188*H188</f>
        <v>0</v>
      </c>
      <c r="Q188" s="192">
        <v>0.012</v>
      </c>
      <c r="R188" s="192">
        <f>Q188*H188</f>
        <v>0.129444</v>
      </c>
      <c r="S188" s="192">
        <v>0</v>
      </c>
      <c r="T188" s="19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4" t="s">
        <v>182</v>
      </c>
      <c r="AT188" s="194" t="s">
        <v>179</v>
      </c>
      <c r="AU188" s="194" t="s">
        <v>82</v>
      </c>
      <c r="AY188" s="17" t="s">
        <v>116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7" t="s">
        <v>80</v>
      </c>
      <c r="BK188" s="195">
        <f>ROUND(I188*H188,1)</f>
        <v>0</v>
      </c>
      <c r="BL188" s="17" t="s">
        <v>168</v>
      </c>
      <c r="BM188" s="194" t="s">
        <v>268</v>
      </c>
    </row>
    <row r="189" spans="2:51" s="13" customFormat="1" ht="20">
      <c r="B189" s="196"/>
      <c r="C189" s="197"/>
      <c r="D189" s="198" t="s">
        <v>125</v>
      </c>
      <c r="E189" s="199" t="s">
        <v>1</v>
      </c>
      <c r="F189" s="200" t="s">
        <v>269</v>
      </c>
      <c r="G189" s="197"/>
      <c r="H189" s="201">
        <v>10.176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125</v>
      </c>
      <c r="AU189" s="207" t="s">
        <v>82</v>
      </c>
      <c r="AV189" s="13" t="s">
        <v>82</v>
      </c>
      <c r="AW189" s="13" t="s">
        <v>31</v>
      </c>
      <c r="AX189" s="13" t="s">
        <v>80</v>
      </c>
      <c r="AY189" s="207" t="s">
        <v>116</v>
      </c>
    </row>
    <row r="190" spans="2:51" s="13" customFormat="1" ht="10">
      <c r="B190" s="196"/>
      <c r="C190" s="197"/>
      <c r="D190" s="198" t="s">
        <v>125</v>
      </c>
      <c r="E190" s="197"/>
      <c r="F190" s="200" t="s">
        <v>270</v>
      </c>
      <c r="G190" s="197"/>
      <c r="H190" s="201">
        <v>10.787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125</v>
      </c>
      <c r="AU190" s="207" t="s">
        <v>82</v>
      </c>
      <c r="AV190" s="13" t="s">
        <v>82</v>
      </c>
      <c r="AW190" s="13" t="s">
        <v>4</v>
      </c>
      <c r="AX190" s="13" t="s">
        <v>80</v>
      </c>
      <c r="AY190" s="207" t="s">
        <v>116</v>
      </c>
    </row>
    <row r="191" spans="1:65" s="2" customFormat="1" ht="24.15" customHeight="1">
      <c r="A191" s="34"/>
      <c r="B191" s="35"/>
      <c r="C191" s="182" t="s">
        <v>271</v>
      </c>
      <c r="D191" s="182" t="s">
        <v>119</v>
      </c>
      <c r="E191" s="183" t="s">
        <v>272</v>
      </c>
      <c r="F191" s="184" t="s">
        <v>273</v>
      </c>
      <c r="G191" s="185" t="s">
        <v>208</v>
      </c>
      <c r="H191" s="240"/>
      <c r="I191" s="187"/>
      <c r="J191" s="188">
        <f>ROUND(I191*H191,1)</f>
        <v>0</v>
      </c>
      <c r="K191" s="189"/>
      <c r="L191" s="39"/>
      <c r="M191" s="190" t="s">
        <v>1</v>
      </c>
      <c r="N191" s="191" t="s">
        <v>40</v>
      </c>
      <c r="O191" s="71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4" t="s">
        <v>168</v>
      </c>
      <c r="AT191" s="194" t="s">
        <v>119</v>
      </c>
      <c r="AU191" s="194" t="s">
        <v>82</v>
      </c>
      <c r="AY191" s="17" t="s">
        <v>116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7" t="s">
        <v>80</v>
      </c>
      <c r="BK191" s="195">
        <f>ROUND(I191*H191,1)</f>
        <v>0</v>
      </c>
      <c r="BL191" s="17" t="s">
        <v>168</v>
      </c>
      <c r="BM191" s="194" t="s">
        <v>274</v>
      </c>
    </row>
    <row r="192" spans="2:63" s="12" customFormat="1" ht="22.75" customHeight="1">
      <c r="B192" s="166"/>
      <c r="C192" s="167"/>
      <c r="D192" s="168" t="s">
        <v>74</v>
      </c>
      <c r="E192" s="180" t="s">
        <v>275</v>
      </c>
      <c r="F192" s="180" t="s">
        <v>276</v>
      </c>
      <c r="G192" s="167"/>
      <c r="H192" s="167"/>
      <c r="I192" s="170"/>
      <c r="J192" s="181">
        <f>BK192</f>
        <v>0</v>
      </c>
      <c r="K192" s="167"/>
      <c r="L192" s="172"/>
      <c r="M192" s="173"/>
      <c r="N192" s="174"/>
      <c r="O192" s="174"/>
      <c r="P192" s="175">
        <f>SUM(P193:P196)</f>
        <v>0</v>
      </c>
      <c r="Q192" s="174"/>
      <c r="R192" s="175">
        <f>SUM(R193:R196)</f>
        <v>0.08736299999999998</v>
      </c>
      <c r="S192" s="174"/>
      <c r="T192" s="176">
        <f>SUM(T193:T196)</f>
        <v>0</v>
      </c>
      <c r="AR192" s="177" t="s">
        <v>82</v>
      </c>
      <c r="AT192" s="178" t="s">
        <v>74</v>
      </c>
      <c r="AU192" s="178" t="s">
        <v>80</v>
      </c>
      <c r="AY192" s="177" t="s">
        <v>116</v>
      </c>
      <c r="BK192" s="179">
        <f>SUM(BK193:BK196)</f>
        <v>0</v>
      </c>
    </row>
    <row r="193" spans="1:65" s="2" customFormat="1" ht="24.15" customHeight="1">
      <c r="A193" s="34"/>
      <c r="B193" s="35"/>
      <c r="C193" s="182" t="s">
        <v>277</v>
      </c>
      <c r="D193" s="182" t="s">
        <v>119</v>
      </c>
      <c r="E193" s="183" t="s">
        <v>278</v>
      </c>
      <c r="F193" s="184" t="s">
        <v>279</v>
      </c>
      <c r="G193" s="185" t="s">
        <v>122</v>
      </c>
      <c r="H193" s="186">
        <v>3</v>
      </c>
      <c r="I193" s="187"/>
      <c r="J193" s="188">
        <f>ROUND(I193*H193,1)</f>
        <v>0</v>
      </c>
      <c r="K193" s="189"/>
      <c r="L193" s="39"/>
      <c r="M193" s="190" t="s">
        <v>1</v>
      </c>
      <c r="N193" s="191" t="s">
        <v>40</v>
      </c>
      <c r="O193" s="71"/>
      <c r="P193" s="192">
        <f>O193*H193</f>
        <v>0</v>
      </c>
      <c r="Q193" s="192">
        <v>0.00022</v>
      </c>
      <c r="R193" s="192">
        <f>Q193*H193</f>
        <v>0.00066</v>
      </c>
      <c r="S193" s="192">
        <v>0</v>
      </c>
      <c r="T193" s="19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4" t="s">
        <v>168</v>
      </c>
      <c r="AT193" s="194" t="s">
        <v>119</v>
      </c>
      <c r="AU193" s="194" t="s">
        <v>82</v>
      </c>
      <c r="AY193" s="17" t="s">
        <v>116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7" t="s">
        <v>80</v>
      </c>
      <c r="BK193" s="195">
        <f>ROUND(I193*H193,1)</f>
        <v>0</v>
      </c>
      <c r="BL193" s="17" t="s">
        <v>168</v>
      </c>
      <c r="BM193" s="194" t="s">
        <v>280</v>
      </c>
    </row>
    <row r="194" spans="2:51" s="13" customFormat="1" ht="10">
      <c r="B194" s="196"/>
      <c r="C194" s="197"/>
      <c r="D194" s="198" t="s">
        <v>125</v>
      </c>
      <c r="E194" s="199" t="s">
        <v>1</v>
      </c>
      <c r="F194" s="200" t="s">
        <v>281</v>
      </c>
      <c r="G194" s="197"/>
      <c r="H194" s="201">
        <v>3</v>
      </c>
      <c r="I194" s="202"/>
      <c r="J194" s="197"/>
      <c r="K194" s="197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125</v>
      </c>
      <c r="AU194" s="207" t="s">
        <v>82</v>
      </c>
      <c r="AV194" s="13" t="s">
        <v>82</v>
      </c>
      <c r="AW194" s="13" t="s">
        <v>31</v>
      </c>
      <c r="AX194" s="13" t="s">
        <v>80</v>
      </c>
      <c r="AY194" s="207" t="s">
        <v>116</v>
      </c>
    </row>
    <row r="195" spans="1:65" s="2" customFormat="1" ht="16.5" customHeight="1">
      <c r="A195" s="34"/>
      <c r="B195" s="35"/>
      <c r="C195" s="182" t="s">
        <v>282</v>
      </c>
      <c r="D195" s="182" t="s">
        <v>119</v>
      </c>
      <c r="E195" s="183" t="s">
        <v>283</v>
      </c>
      <c r="F195" s="184" t="s">
        <v>284</v>
      </c>
      <c r="G195" s="185" t="s">
        <v>122</v>
      </c>
      <c r="H195" s="186">
        <v>289.01</v>
      </c>
      <c r="I195" s="187"/>
      <c r="J195" s="188">
        <f>ROUND(I195*H195,1)</f>
        <v>0</v>
      </c>
      <c r="K195" s="189"/>
      <c r="L195" s="39"/>
      <c r="M195" s="190" t="s">
        <v>1</v>
      </c>
      <c r="N195" s="191" t="s">
        <v>40</v>
      </c>
      <c r="O195" s="71"/>
      <c r="P195" s="192">
        <f>O195*H195</f>
        <v>0</v>
      </c>
      <c r="Q195" s="192">
        <v>0.0003</v>
      </c>
      <c r="R195" s="192">
        <f>Q195*H195</f>
        <v>0.08670299999999999</v>
      </c>
      <c r="S195" s="192">
        <v>0</v>
      </c>
      <c r="T195" s="19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4" t="s">
        <v>168</v>
      </c>
      <c r="AT195" s="194" t="s">
        <v>119</v>
      </c>
      <c r="AU195" s="194" t="s">
        <v>82</v>
      </c>
      <c r="AY195" s="17" t="s">
        <v>116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7" t="s">
        <v>80</v>
      </c>
      <c r="BK195" s="195">
        <f>ROUND(I195*H195,1)</f>
        <v>0</v>
      </c>
      <c r="BL195" s="17" t="s">
        <v>168</v>
      </c>
      <c r="BM195" s="194" t="s">
        <v>285</v>
      </c>
    </row>
    <row r="196" spans="2:51" s="13" customFormat="1" ht="20">
      <c r="B196" s="196"/>
      <c r="C196" s="197"/>
      <c r="D196" s="198" t="s">
        <v>125</v>
      </c>
      <c r="E196" s="199" t="s">
        <v>1</v>
      </c>
      <c r="F196" s="200" t="s">
        <v>286</v>
      </c>
      <c r="G196" s="197"/>
      <c r="H196" s="201">
        <v>289.01</v>
      </c>
      <c r="I196" s="202"/>
      <c r="J196" s="197"/>
      <c r="K196" s="197"/>
      <c r="L196" s="203"/>
      <c r="M196" s="241"/>
      <c r="N196" s="242"/>
      <c r="O196" s="242"/>
      <c r="P196" s="242"/>
      <c r="Q196" s="242"/>
      <c r="R196" s="242"/>
      <c r="S196" s="242"/>
      <c r="T196" s="243"/>
      <c r="AT196" s="207" t="s">
        <v>125</v>
      </c>
      <c r="AU196" s="207" t="s">
        <v>82</v>
      </c>
      <c r="AV196" s="13" t="s">
        <v>82</v>
      </c>
      <c r="AW196" s="13" t="s">
        <v>31</v>
      </c>
      <c r="AX196" s="13" t="s">
        <v>80</v>
      </c>
      <c r="AY196" s="207" t="s">
        <v>116</v>
      </c>
    </row>
    <row r="197" spans="1:31" s="2" customFormat="1" ht="7" customHeight="1">
      <c r="A197" s="34"/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39"/>
      <c r="M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</sheetData>
  <sheetProtection algorithmName="SHA-512" hashValue="iB6y747XvyXWQcmT57ku8CjQVeCnDxwnTVylJ3gh5aS0cIArfB5sx2UDlaeAJOkKUz5mj1AQ2R27kcqMSB/00w==" saltValue="evBzcFl97jQF1tmXXVy3z1b8PGtkSkSL8+lQc6LSojgzrUhW6TtOSRdH6MGsUrWnLsCAtAg9JJkFqnTIRywN/w==" spinCount="100000" sheet="1" objects="1" scenarios="1" formatColumns="0" formatRows="0" autoFilter="0"/>
  <autoFilter ref="C123:K196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syba</dc:creator>
  <cp:keywords/>
  <dc:description/>
  <cp:lastModifiedBy>Tereza Palánová</cp:lastModifiedBy>
  <dcterms:created xsi:type="dcterms:W3CDTF">2022-09-07T18:45:52Z</dcterms:created>
  <dcterms:modified xsi:type="dcterms:W3CDTF">2023-04-18T07:00:00Z</dcterms:modified>
  <cp:category/>
  <cp:version/>
  <cp:contentType/>
  <cp:contentStatus/>
</cp:coreProperties>
</file>