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tabRatio="837" activeTab="0"/>
  </bookViews>
  <sheets>
    <sheet name="Rekapitulace stavby" sheetId="1" r:id="rId1"/>
    <sheet name="SO 001 - Zařízení staveni..." sheetId="2" r:id="rId2"/>
    <sheet name="SO 103 - Okružní křižovat..." sheetId="3" r:id="rId3"/>
    <sheet name="SO 104 - Úprava sjezdu R6..." sheetId="4" r:id="rId4"/>
    <sheet name="SO 105 - Dopravní značení..." sheetId="5" r:id="rId5"/>
    <sheet name="SO 106 - Dopravní značení..." sheetId="6" r:id="rId6"/>
    <sheet name="SO 201 - Opěrné a zárubní..." sheetId="7" r:id="rId7"/>
    <sheet name="SO 301 - ZTI - Odvodnění ..." sheetId="8" r:id="rId8"/>
    <sheet name="SO 801 - Rekultivace územi" sheetId="9" r:id="rId9"/>
    <sheet name="VRN - Vedlejší rozpočtové..." sheetId="10" r:id="rId10"/>
    <sheet name="Pokyny pro vyplnění" sheetId="11" r:id="rId11"/>
  </sheets>
  <definedNames>
    <definedName name="_xlnm._FilterDatabase" localSheetId="1" hidden="1">'SO 001 - Zařízení staveni...'!$C$77:$K$77</definedName>
    <definedName name="_xlnm._FilterDatabase" localSheetId="2" hidden="1">'SO 103 - Okružní křižovat...'!$C$83:$K$83</definedName>
    <definedName name="_xlnm._FilterDatabase" localSheetId="3" hidden="1">'SO 104 - Úprava sjezdu R6...'!$C$82:$K$82</definedName>
    <definedName name="_xlnm._FilterDatabase" localSheetId="4" hidden="1">'SO 105 - Dopravní značení...'!$C$79:$K$79</definedName>
    <definedName name="_xlnm._FilterDatabase" localSheetId="5" hidden="1">'SO 106 - Dopravní značení...'!$C$79:$K$79</definedName>
    <definedName name="_xlnm._FilterDatabase" localSheetId="6" hidden="1">'SO 201 - Opěrné a zárubní...'!$C$81:$K$81</definedName>
    <definedName name="_xlnm._FilterDatabase" localSheetId="7" hidden="1">'SO 301 - ZTI - Odvodnění ...'!$C$81:$K$81</definedName>
    <definedName name="_xlnm._FilterDatabase" localSheetId="8" hidden="1">'SO 801 - Rekultivace územi'!$C$78:$K$78</definedName>
    <definedName name="_xlnm._FilterDatabase" localSheetId="9" hidden="1">'VRN - Vedlejší rozpočtové...'!$C$82:$K$82</definedName>
    <definedName name="_xlnm.Print_Area" localSheetId="10">'Pokyny pro vyplnění'!$B$2:$K$69,'Pokyny pro vyplnění'!$B$72:$K$116,'Pokyny pro vyplnění'!$B$119:$K$184,'Pokyny pro vyplnění'!$B$187:$K$207</definedName>
    <definedName name="_xlnm.Print_Area" localSheetId="0">'Rekapitulace stavby'!$B$3:$AQ$62</definedName>
    <definedName name="_xlnm.Print_Area" localSheetId="1">'SO 001 - Zařízení staveni...'!$C$4:$J$59,'SO 001 - Zařízení staveni...'!$C$65:$K$116</definedName>
    <definedName name="_xlnm.Print_Area" localSheetId="2">'SO 103 - Okružní křižovat...'!$C$4:$J$65,'SO 103 - Okružní křižovat...'!$C$71:$K$337</definedName>
    <definedName name="_xlnm.Print_Area" localSheetId="3">'SO 104 - Úprava sjezdu R6...'!$C$4:$J$64,'SO 104 - Úprava sjezdu R6...'!$C$70:$K$288</definedName>
    <definedName name="_xlnm.Print_Area" localSheetId="4">'SO 105 - Dopravní značení...'!$C$4:$J$61,'SO 105 - Dopravní značení...'!$C$67:$K$166</definedName>
    <definedName name="_xlnm.Print_Area" localSheetId="5">'SO 106 - Dopravní značení...'!$C$4:$J$61,'SO 106 - Dopravní značení...'!$C$67:$K$192</definedName>
    <definedName name="_xlnm.Print_Area" localSheetId="6">'SO 201 - Opěrné a zárubní...'!$C$4:$J$63,'SO 201 - Opěrné a zárubní...'!$C$69:$K$215</definedName>
    <definedName name="_xlnm.Print_Area" localSheetId="7">'SO 301 - ZTI - Odvodnění ...'!$C$4:$J$63,'SO 301 - ZTI - Odvodnění ...'!$C$69:$K$173</definedName>
    <definedName name="_xlnm.Print_Area" localSheetId="8">'SO 801 - Rekultivace územi'!$C$4:$J$60,'SO 801 - Rekultivace územi'!$C$66:$K$208</definedName>
    <definedName name="_xlnm.Print_Area" localSheetId="9">'VRN - Vedlejší rozpočtové...'!$C$4:$J$64,'VRN - Vedlejší rozpočtové...'!$C$70:$K$268</definedName>
    <definedName name="_xlnm.Print_Titles" localSheetId="0">'Rekapitulace stavby'!$49:$49</definedName>
    <definedName name="_xlnm.Print_Titles" localSheetId="1">'SO 001 - Zařízení staveni...'!$77:$77</definedName>
    <definedName name="_xlnm.Print_Titles" localSheetId="2">'SO 103 - Okružní křižovat...'!$83:$83</definedName>
    <definedName name="_xlnm.Print_Titles" localSheetId="3">'SO 104 - Úprava sjezdu R6...'!$82:$82</definedName>
    <definedName name="_xlnm.Print_Titles" localSheetId="4">'SO 105 - Dopravní značení...'!$79:$79</definedName>
    <definedName name="_xlnm.Print_Titles" localSheetId="5">'SO 106 - Dopravní značení...'!$79:$79</definedName>
    <definedName name="_xlnm.Print_Titles" localSheetId="6">'SO 201 - Opěrné a zárubní...'!$81:$81</definedName>
    <definedName name="_xlnm.Print_Titles" localSheetId="7">'SO 301 - ZTI - Odvodnění ...'!$81:$81</definedName>
    <definedName name="_xlnm.Print_Titles" localSheetId="8">'SO 801 - Rekultivace územi'!$78:$78</definedName>
    <definedName name="_xlnm.Print_Titles" localSheetId="9">'VRN - Vedlejší rozpočtové...'!$82:$82</definedName>
  </definedNames>
  <calcPr fullCalcOnLoad="1"/>
</workbook>
</file>

<file path=xl/sharedStrings.xml><?xml version="1.0" encoding="utf-8"?>
<sst xmlns="http://schemas.openxmlformats.org/spreadsheetml/2006/main" count="11921" uniqueCount="1599">
  <si>
    <t>Export VZ</t>
  </si>
  <si>
    <t>List obsahuje:</t>
  </si>
  <si>
    <t>3.0</t>
  </si>
  <si>
    <t>False</t>
  </si>
  <si>
    <t>{06EE418B-16E6-4A3D-85E7-6E435F0FDCC8}</t>
  </si>
  <si>
    <t>0,01</t>
  </si>
  <si>
    <t>21</t>
  </si>
  <si>
    <t>15</t>
  </si>
  <si>
    <t>REKAPITULACE STAVBY</t>
  </si>
  <si>
    <t>v ---  níže se nacházejí doplnkové a pomocné údaje k sestavám  --- v</t>
  </si>
  <si>
    <t>Návod na vyplnění</t>
  </si>
  <si>
    <t>0,001</t>
  </si>
  <si>
    <t>Kód:</t>
  </si>
  <si>
    <t>1-1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</si>
  <si>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</si>
  <si>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</si>
  <si>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Úprava sjezdu MÚK Jeneč</t>
  </si>
  <si>
    <t>0,1</t>
  </si>
  <si>
    <t>KSO:</t>
  </si>
  <si>
    <t>822</t>
  </si>
  <si>
    <t>CC-CZ:</t>
  </si>
  <si>
    <t>1</t>
  </si>
  <si>
    <t>Místo:</t>
  </si>
  <si>
    <t>k.ú. Jeneč, k.ú.Dobrovíz</t>
  </si>
  <si>
    <t>Datum:</t>
  </si>
  <si>
    <t>19.05.2015</t>
  </si>
  <si>
    <t>10</t>
  </si>
  <si>
    <t>100</t>
  </si>
  <si>
    <t>Zadavatel:</t>
  </si>
  <si>
    <t>IČ:</t>
  </si>
  <si>
    <t xml:space="preserve"> </t>
  </si>
  <si>
    <t>DIČ:</t>
  </si>
  <si>
    <t>Uchazeč:</t>
  </si>
  <si>
    <t>Vyplň údaj</t>
  </si>
  <si>
    <t>Projektant:</t>
  </si>
  <si>
    <t>ETC s.r.o.</t>
  </si>
  <si>
    <t>True</t>
  </si>
  <si>
    <t>Poznámka:</t>
  </si>
  <si>
    <t>Soupis prací je sestaven při využití cenové soustavy ÚRS. Cenové a technické podmínky položek, které nejsou uvedeny v soupisu prací (tzv.úvodní části katalogů), jsou neomezeně dálkově k dispozici na www.cs-urs.cz. Položky soupisu prací, které nemají ve sloupci "Cenová soustava" uveden žádný údaj, nepochází z cenové soustavy ÚRS. 
S položkami uvedenými v této specifikaci platí veškeré s nimi spojené práce, které jsou zapotřebí pro provedení kompletní dodávky a to i když nejsou zvlášť uvedeny (např. poznámky k popisům položek v jednotlivých cenících). To znamená, že veškeré položky patrné z výkazů, výkresů a technických zpráv je třeba v nabídkové ceně doplnit a ocenit jako kompletně vykonané práce včetně materiálu, nářadí a strojů nutných k práci, i když nejsou ve výkazech vypsány zvlášť.
Pokud jsou v této dokumentaci uvedeny konkrétní typy výrobků, jedná se pouze o příklady sloužící pro specifikaci vlastností -technických a uživatelských standardů. Zhotovitel dokumentace výslovně uvádí, že tyto výrobky lze nahradit jinými výrobky stejných technických vlastností - standardů a shodné, nebo vyšší kvality. Stejným způsobem jsou (mohou být) v dokumentaci uvedeni jako příklad informativně i možní v úvahu přicházející výrobci, nebo dodavatelé.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</si>
  <si>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</si>
  <si>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</si>
  <si>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</si>
  <si>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</si>
  <si>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</si>
  <si>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</si>
  <si>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</si>
  <si>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</si>
  <si>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</si>
  <si>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</si>
  <si>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</si>
  <si>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</si>
  <si>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</si>
  <si>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</si>
  <si>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</si>
  <si>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</si>
  <si>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</si>
  <si>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</si>
  <si>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</si>
  <si>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</si>
  <si>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</si>
  <si>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</si>
  <si>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</si>
  <si>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</si>
  <si>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</si>
  <si>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</si>
  <si>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</si>
  <si>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</si>
  <si>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</si>
  <si>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</si>
  <si>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</si>
  <si>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</si>
  <si>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</si>
  <si>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</si>
  <si>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</si>
  <si>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</si>
  <si>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</si>
  <si>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</si>
  <si>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001</t>
  </si>
  <si>
    <t>Zařízení staveniště a příprava území</t>
  </si>
  <si>
    <t>STA</t>
  </si>
  <si>
    <t>{D52049D1-22D7-4124-A6FE-0307F9336762}</t>
  </si>
  <si>
    <t>823 26</t>
  </si>
  <si>
    <t>2</t>
  </si>
  <si>
    <t>SO 103</t>
  </si>
  <si>
    <t>Okružní křižovatka - 2 (Jih)</t>
  </si>
  <si>
    <t>{1ABC30CB-0C6B-451E-9663-F09590814C81}</t>
  </si>
  <si>
    <t>822 24</t>
  </si>
  <si>
    <t>SO 104</t>
  </si>
  <si>
    <t>Úprava sjezdu R6 - 2 (Jih)</t>
  </si>
  <si>
    <t>{16F7DCDA-4A15-4560-AF42-6D838DA3DFD7}</t>
  </si>
  <si>
    <t>822 22</t>
  </si>
  <si>
    <t>SO 105</t>
  </si>
  <si>
    <t>Dopravní značení ŘSD</t>
  </si>
  <si>
    <t>{72BD6985-8DA0-4BF2-941B-40C6C1FF9E65}</t>
  </si>
  <si>
    <t>SO 106</t>
  </si>
  <si>
    <t>Dopravní značení KSÚS</t>
  </si>
  <si>
    <t>{1463874E-EC1F-4DA6-B741-7FC2511BC005}</t>
  </si>
  <si>
    <t>SO 201</t>
  </si>
  <si>
    <t>Opěrné a zárubní zdi</t>
  </si>
  <si>
    <t>{05B43D3A-6C9A-42DD-8FA7-7FC4DDA30242}</t>
  </si>
  <si>
    <t>815</t>
  </si>
  <si>
    <t>SO 301</t>
  </si>
  <si>
    <t>ZTI - Odvodnění komunikací a zpevněných ploch</t>
  </si>
  <si>
    <t>{6356243E-B671-4F81-A331-BDC703A6FC50}</t>
  </si>
  <si>
    <t>827 21</t>
  </si>
  <si>
    <t>SO 801</t>
  </si>
  <si>
    <t>Rekultivace územi</t>
  </si>
  <si>
    <t>{5C6A537D-2310-4E82-83A3-BB3B964A7E84}</t>
  </si>
  <si>
    <t>VRN</t>
  </si>
  <si>
    <t>Vedlejší rozpočtové náklady</t>
  </si>
  <si>
    <t>{CC9955AF-40DC-45E3-AC85-0C51EB07A6C3}</t>
  </si>
  <si>
    <t>Zpět na list:</t>
  </si>
  <si>
    <t>KRYCÍ LIST SOUPISU</t>
  </si>
  <si>
    <t>Objekt:</t>
  </si>
  <si>
    <t>SO 001 - Zařízení staveniště a příprava území</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</si>
  <si>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</si>
  <si>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</si>
  <si>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</si>
  <si>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</si>
  <si>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</si>
  <si>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</si>
  <si>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</si>
  <si>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</si>
  <si>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</si>
  <si>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</si>
  <si>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</si>
  <si>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</si>
  <si>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</si>
  <si>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</si>
  <si>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</si>
  <si>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</si>
  <si>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</si>
  <si>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</si>
  <si>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</si>
  <si>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</si>
  <si>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</si>
  <si>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</si>
  <si>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</si>
  <si>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</si>
  <si>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</si>
  <si>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</si>
  <si>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</si>
  <si>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111103201</t>
  </si>
  <si>
    <t>Kosení ve vegetačním období travního porostu řídkého</t>
  </si>
  <si>
    <t>ha</t>
  </si>
  <si>
    <t>CS ÚRS 2014 01</t>
  </si>
  <si>
    <t>4</t>
  </si>
  <si>
    <t>1458910616</t>
  </si>
  <si>
    <t>PP</t>
  </si>
  <si>
    <t>Kosení s ponecháním na místě ve vegetačním období travního porostu řídkého</t>
  </si>
  <si>
    <t>VV</t>
  </si>
  <si>
    <t>Dle situace příl. C.0.2, pouze na ploše skrývky tl.150mm, tj.na stáv. svazích, ostatní plochy pole:</t>
  </si>
  <si>
    <t>(1174,8 + 961,0)*0,0001</t>
  </si>
  <si>
    <t>111201101-R</t>
  </si>
  <si>
    <t>Odstranění stromu ve ztížených podmínkách do 100mm s odstraněním pařezů frézováním</t>
  </si>
  <si>
    <t>m2</t>
  </si>
  <si>
    <t>1817713460</t>
  </si>
  <si>
    <t>Odstranění křovin a stromů s odstraněním kořenů průměru kmene do 100 mm do sklonu terénu 1 : 5, při celkové ploše do 1 000 m2</t>
  </si>
  <si>
    <t>Dle situace příl. C.0.2, počet stromů:</t>
  </si>
  <si>
    <t>7</t>
  </si>
  <si>
    <t>3</t>
  </si>
  <si>
    <t>112201101-R</t>
  </si>
  <si>
    <t>Likvidace dřevní hmoty do 15 cm štěpkováním s odvozem na deponii do 8 km</t>
  </si>
  <si>
    <t>ks</t>
  </si>
  <si>
    <t>-1932104962</t>
  </si>
  <si>
    <t>121101101</t>
  </si>
  <si>
    <t>Sejmutí ornice s přemístěním na vzdálenost do 50 m</t>
  </si>
  <si>
    <t>m3</t>
  </si>
  <si>
    <t>650824360</t>
  </si>
  <si>
    <t>Sejmutí ornice nebo lesní půdy s vodorovným přemístěním na hromady v místě upotřebení nebo na dočasné či trvalé skládky se složením, na vzdálenost do 50 m</t>
  </si>
  <si>
    <t>Dle situace příl. C.0.2, kubatura skrývky dle bilance ornice-humus:</t>
  </si>
  <si>
    <t>852,3 + 320,4</t>
  </si>
  <si>
    <t>5</t>
  </si>
  <si>
    <t>162301101</t>
  </si>
  <si>
    <t>Vodorovné přemístění do 500 m výkopku/sypaniny z horniny tř. 1 až 4</t>
  </si>
  <si>
    <t>2098163876</t>
  </si>
  <si>
    <t>Vodorovné přemístění výkopku nebo sypaniny po suchu na obvyklém dopravním prostředku, bez naložení výkopku, avšak se složením bez rozhrnutí z horniny tř. 1 až 4 na vzdálenost přes 50 do 500 m</t>
  </si>
  <si>
    <t>Ornice z místa skrývky na mezideponii, množství dle bilance ornice:</t>
  </si>
  <si>
    <t>6</t>
  </si>
  <si>
    <t>167101102</t>
  </si>
  <si>
    <t>Nakládání výkopku z hornin tř. 1 až 4 přes 100 m3</t>
  </si>
  <si>
    <t>1921805743</t>
  </si>
  <si>
    <t>Nakládání, skládání a překládání neulehlého výkopku nebo sypaniny nakládání, množství přes 100 m3, z hornin tř. 1 až 4</t>
  </si>
  <si>
    <t>171201101</t>
  </si>
  <si>
    <t>Uložení sypaniny do násypů nezhutněných</t>
  </si>
  <si>
    <t>-534873175</t>
  </si>
  <si>
    <t>Uložení sypaniny do násypů s rozprostřením sypaniny ve vrstvách a s hrubým urovnáním nezhutněných z jakýchkoliv hornin</t>
  </si>
  <si>
    <t>Ornice na mezideponii, množství dle bilance ornice:</t>
  </si>
  <si>
    <t>8</t>
  </si>
  <si>
    <t>184807111</t>
  </si>
  <si>
    <t>Zřízení ochrany stromu bedněním</t>
  </si>
  <si>
    <t>-1735759065</t>
  </si>
  <si>
    <t>Ochrana kmene bedněním před poškozením stavebním provozem zřízení</t>
  </si>
  <si>
    <t>Dle situace příl. C.0.2:</t>
  </si>
  <si>
    <t>9</t>
  </si>
  <si>
    <t>184807112</t>
  </si>
  <si>
    <t>Odstranění ochrany stromu bedněním</t>
  </si>
  <si>
    <t>-1827947001</t>
  </si>
  <si>
    <t>Ochrana kmene bedněním před poškozením stavebním provozem odstranění</t>
  </si>
  <si>
    <t>SO 103 - Okružní křižovatka - 2 (Jih)</t>
  </si>
  <si>
    <t xml:space="preserve">    2 - Zakládání</t>
  </si>
  <si>
    <t xml:space="preserve">    4 - Vodorovné konstrukce</t>
  </si>
  <si>
    <t xml:space="preserve">    5 - Komunikace</t>
  </si>
  <si>
    <t xml:space="preserve">    9 - Ostatní konstrukce a práce-bourání</t>
  </si>
  <si>
    <t xml:space="preserve">    997 - Přesun sutě</t>
  </si>
  <si>
    <t xml:space="preserve">    998 - Přesun hmot</t>
  </si>
  <si>
    <t>111103202</t>
  </si>
  <si>
    <t>Kosení ve vegetačním období travního porostu středně hustého</t>
  </si>
  <si>
    <t>-1912409394</t>
  </si>
  <si>
    <t>Kosení s ponecháním na místě ve vegetačním období travního porostu středně hustého</t>
  </si>
  <si>
    <t>Dle bilance - ornice a humus, kosení 2x za rok</t>
  </si>
  <si>
    <t>(334,0 + 284,4)*0,0001*2</t>
  </si>
  <si>
    <t>113106122</t>
  </si>
  <si>
    <t>Rozebrání dlažeb komunikací pro pěší z kamenných dlaždic</t>
  </si>
  <si>
    <t>-715267821</t>
  </si>
  <si>
    <t>Rozebrání dlažeb a dílců komunikací pro pěší, vozovek a ploch s přemístěním hmot na skládku na vzdálenost do 3 m nebo s naložením na dopravní prostředek komunikací pro pěší s ložem z kameniva nebo živice a s výplní spár z kamenných dlaždic nebo desek</t>
  </si>
  <si>
    <t>Rozebrání stáv.příkopových tvárnic, odměřeno ze situace:</t>
  </si>
  <si>
    <t xml:space="preserve">(40,3 + 33,8 + 31,0 + 81,1)*0,5 </t>
  </si>
  <si>
    <t>113107222</t>
  </si>
  <si>
    <t>Odstranění podkladu pl přes 200 m2 z kameniva drceného tl 200 mm</t>
  </si>
  <si>
    <t>-903110558</t>
  </si>
  <si>
    <t>Odstranění podkladů nebo krytů s přemístěním hmot na skládku na vzdálenost do 20 m nebo s naložením na dopravní prostředek v ploše jednotlivě přes 200 m2 z kameniva hrubého drceného, o tl. vrstvy přes 100 do 200 mm</t>
  </si>
  <si>
    <t>Plocha odměřena ze situace:</t>
  </si>
  <si>
    <t>1314,5</t>
  </si>
  <si>
    <t>113107242</t>
  </si>
  <si>
    <t>Odstranění podkladu pl přes 200 m2 živičných tl 100 mm</t>
  </si>
  <si>
    <t>925449995</t>
  </si>
  <si>
    <t>Odstranění podkladů nebo krytů s přemístěním hmot na skládku na vzdálenost do 20 m nebo s naložením na dopravní prostředek v ploše jednotlivě přes 200 m2 živičných, o tl. vrstvy přes 50 do 100 mm</t>
  </si>
  <si>
    <t>113154223</t>
  </si>
  <si>
    <t>Frézování živičného krytu tl 50 mm pruh š 1 m pl do 1000 m2 bez překážek v trase</t>
  </si>
  <si>
    <t>500066937</t>
  </si>
  <si>
    <t>Frézování živičného podkladu nebo krytu s naložením na dopravní prostředek plochy přes 500 do 1 000 m2 bez překážek v trase pruhu šířky do 1 m, tloušťky vrstvy 50 mm</t>
  </si>
  <si>
    <t>119001204</t>
  </si>
  <si>
    <t>Úprava zemin vápnem tl vrstvy 500 mm</t>
  </si>
  <si>
    <t>-612021269</t>
  </si>
  <si>
    <t>Úprava zemin vápnem za účelem zlepšení mechanických vlastností, tl. vrstvy po zhutnění 500 mm</t>
  </si>
  <si>
    <t>Celková plocha upravené zeminy tj.plocha pláně:</t>
  </si>
  <si>
    <t>(206,8 + 1638,84)</t>
  </si>
  <si>
    <t>M</t>
  </si>
  <si>
    <t>585301590</t>
  </si>
  <si>
    <t>vápnoCL 90-Q nehašené bal. 32 kg</t>
  </si>
  <si>
    <t>t</t>
  </si>
  <si>
    <t>-640556153</t>
  </si>
  <si>
    <t>vápna pro stavební účely mleté ČSN EN 459-1 CL 90 - Q  nehašené         bal. 25 kg</t>
  </si>
  <si>
    <t>množství vápna  na 1m3 zhutněné zeminy při 2% je 35,4 kg:</t>
  </si>
  <si>
    <t>1845,64*0,5*35,4*0,001</t>
  </si>
  <si>
    <t>122101403.1</t>
  </si>
  <si>
    <t>Vykopávky v zemníku na suchu v hornině tř. 1 a 2 objem do 5000 m3 (ornice)</t>
  </si>
  <si>
    <t>CS ÚRS 2014 02</t>
  </si>
  <si>
    <t>614193630</t>
  </si>
  <si>
    <t>Vykopávky v zemnících na suchu s přehozením výkopku na vzdálenost do 3 m nebo s naložením na dopravní prostředek v horninách tř. 1 a 2 přes 1 000 do 5 000 m3</t>
  </si>
  <si>
    <t>Ornice z mezideponie, množství dle bilance ornice:</t>
  </si>
  <si>
    <t>50,1 + 42,7</t>
  </si>
  <si>
    <t>122201102</t>
  </si>
  <si>
    <t>Odkopávky a prokopávky nezapažené v hornině tř. 3 objem do 1000 m3</t>
  </si>
  <si>
    <t>1135571331</t>
  </si>
  <si>
    <t>Odkopávky a prokopávky nezapažené s přehozením výkopku na vzdálenost do 3 m nebo s naložením na dopravní prostředek v hornině tř. 3 přes 100 do 1 000 m3</t>
  </si>
  <si>
    <t>Dle výpočtu kubatur zemin a bilance - zeminy (bez rýhy pro drenáž), 50% z vypočítané hodnoty:</t>
  </si>
  <si>
    <t>(1033,97 -18,56) * 0,5</t>
  </si>
  <si>
    <t>122201109</t>
  </si>
  <si>
    <t>Příplatek za lepivost u odkopávek v hornině tř. 1 až 3</t>
  </si>
  <si>
    <t>-1922522262</t>
  </si>
  <si>
    <t>Odkopávky a prokopávky nezapažené s přehozením výkopku na vzdálenost do 3 m nebo s naložením na dopravní prostředek v hornině tř. 3 Příplatek k cenám za lepivost horniny tř. 3</t>
  </si>
  <si>
    <t>Dle výpočtu kubatur zemin a bilance - zeminy (bez rýhy pro drenáž), 50% z vypočítané hodnoty výkopu tř.3:</t>
  </si>
  <si>
    <t>(1033,97 -18,56) * 0,5 * 0,5</t>
  </si>
  <si>
    <t>11</t>
  </si>
  <si>
    <t>122301102</t>
  </si>
  <si>
    <t>Odkopávky a prokopávky nezapažené v hornině tř. 4 objem do 1000 m3</t>
  </si>
  <si>
    <t>-1110865745</t>
  </si>
  <si>
    <t>Odkopávky a prokopávky nezapažené s přehozením výkopku na vzdálenost do 3 m nebo s naložením na dopravní prostředek v hornině tř. 4 přes 100 do 1 000 m3</t>
  </si>
  <si>
    <t>12</t>
  </si>
  <si>
    <t>122301109</t>
  </si>
  <si>
    <t>Příplatek za lepivost u odkopávek nezapažených v hornině tř. 4</t>
  </si>
  <si>
    <t>-952041177</t>
  </si>
  <si>
    <t>Odkopávky a prokopávky nezapažené s přehozením výkopku na vzdálenost do 3 m nebo s naložením na dopravní prostředek v hornině tř. 4 Příplatek k cenám za lepivost horniny tř. 4</t>
  </si>
  <si>
    <t>Dle výpočtu kubatur zemin a bilance - zeminy (bez rýhy pro drenáž), 50% z vypočítané hodnoty výkopu tř.4:</t>
  </si>
  <si>
    <t>13</t>
  </si>
  <si>
    <t>132201101</t>
  </si>
  <si>
    <t>Hloubení rýh š do 600 mm v hornině tř. 3 objemu do 100 m3</t>
  </si>
  <si>
    <t>-1932753880</t>
  </si>
  <si>
    <t>Hloubení zapažených i nezapažených rýh šířky do 600 mm s urovnáním dna do předepsaného profilu a spádu v hornině tř. 3 do 100 m3</t>
  </si>
  <si>
    <t>Drenáž:</t>
  </si>
  <si>
    <t>(30,0 + 45,0) *(0,35+0,55)/2 * 0,55</t>
  </si>
  <si>
    <t>14</t>
  </si>
  <si>
    <t>132201109</t>
  </si>
  <si>
    <t>Příplatek za lepivost k hloubení rýh š do 600 mm v hornině tř. 3</t>
  </si>
  <si>
    <t>813178800</t>
  </si>
  <si>
    <t>Hloubení zapažených i nezapažených rýh šířky do 600 mm s urovnáním dna do předepsaného profilu a spádu v hornině tř. 3 Příplatek k cenám za lepivost horniny tř. 3</t>
  </si>
  <si>
    <t>50% z pol.132201101:</t>
  </si>
  <si>
    <t>18,563*0,5</t>
  </si>
  <si>
    <t>162201102</t>
  </si>
  <si>
    <t>Vodorovné přemístění do 50 m výkopku/sypaniny z horniny tř. 1 až 4</t>
  </si>
  <si>
    <t>1882472755</t>
  </si>
  <si>
    <t>Vodorovné přemístění výkopku nebo sypaniny po suchu na obvyklém dopravním prostředku, bez naložení výkopku, avšak se složením bez rozhrnutí z horniny tř. 1 až 4 na vzdálenost přes 20 do 50 m</t>
  </si>
  <si>
    <t>Přesun výkopku do násypů - viz bilance zemin:</t>
  </si>
  <si>
    <t>323,1</t>
  </si>
  <si>
    <t>16</t>
  </si>
  <si>
    <t>-82879169</t>
  </si>
  <si>
    <t>Ornice z mezideponie - pol.122101403 + přebytek výkopu z bilance:</t>
  </si>
  <si>
    <t>92,8 + 710,87</t>
  </si>
  <si>
    <t>17</t>
  </si>
  <si>
    <t>171101104</t>
  </si>
  <si>
    <t>Uložení sypaniny z hornin soudržných do násypů zhutněných do 102 % PS</t>
  </si>
  <si>
    <t>1435961485</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</si>
  <si>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</si>
  <si>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Dle výpočtu kubatur zemin - 100% kubatury násypu:</t>
  </si>
  <si>
    <t>18</t>
  </si>
  <si>
    <t>171151101</t>
  </si>
  <si>
    <t>Hutnění boků násypů pro jakýkoliv sklon a míru zhutnění svahu</t>
  </si>
  <si>
    <t>-1644645552</t>
  </si>
  <si>
    <t>Hutnění boků násypů z hornin soudržných a sypkých pro jakýkoliv sklon, délku a míru zhutnění svahu</t>
  </si>
  <si>
    <t>Dle bilance ornice a humus, plocha svahů = plocha ohumusování ve svahu:</t>
  </si>
  <si>
    <t>284,4</t>
  </si>
  <si>
    <t>19</t>
  </si>
  <si>
    <t>1669418252</t>
  </si>
  <si>
    <t>Přebytek výkopku na mezideponii - viz bilance:</t>
  </si>
  <si>
    <t>710,87</t>
  </si>
  <si>
    <t>20</t>
  </si>
  <si>
    <t>181301102</t>
  </si>
  <si>
    <t>Rozprostření ornice tl vrstvy do 150 mm pl do 500 m2 v rovině nebo ve svahu do 1:5</t>
  </si>
  <si>
    <t>-329376953</t>
  </si>
  <si>
    <t>Rozprostření a urovnání ornice v rovině nebo ve svahu sklonu do 1:5 při souvislé ploše do 500 m2, tl. vrstvy přes 100 do 150 mm</t>
  </si>
  <si>
    <t>Dle bilance ornice a humus:</t>
  </si>
  <si>
    <t>334</t>
  </si>
  <si>
    <t>181411131</t>
  </si>
  <si>
    <t>Založení parkového trávníku výsevem plochy do 1000 m2 v rovině a ve svahu do 1:5</t>
  </si>
  <si>
    <t>734494397</t>
  </si>
  <si>
    <t>Založení trávníku na půdě předem připravené plochy do 1000 m2 výsevem včetně utažení parkového v rovině nebo na svahu do 1:5</t>
  </si>
  <si>
    <t>22</t>
  </si>
  <si>
    <t>181411132</t>
  </si>
  <si>
    <t>Založení parkového trávníku výsevem plochy do 1000 m2 ve svahu do 1:2</t>
  </si>
  <si>
    <t>-645016596</t>
  </si>
  <si>
    <t>Založení trávníku na půdě předem připravené plochy do 1000 m2 výsevem včetně utažení parkového na svahu přes 1:5 do 1:2</t>
  </si>
  <si>
    <t>23</t>
  </si>
  <si>
    <t>182301132</t>
  </si>
  <si>
    <t>Rozprostření ornice pl přes 500 m2 ve svahu přes 1:5 tl vrstvy do 150 mm</t>
  </si>
  <si>
    <t>-1142131491</t>
  </si>
  <si>
    <t>Rozprostření a urovnání ornice ve svahu sklonu přes 1:5 při souvislé ploše přes 500 m2, tl. vrstvy přes 100 do 150 mm</t>
  </si>
  <si>
    <t>24</t>
  </si>
  <si>
    <t>184802111</t>
  </si>
  <si>
    <t>Chemické odplevelení před založením kultury nad 20 m2 postřikem na široko v rovině a svahu do 1:5</t>
  </si>
  <si>
    <t>-902626526</t>
  </si>
  <si>
    <t>Chemické odplevelení půdy před založením kultury, trávníku nebo zpevněných ploch o výměře jednotlivě přes 20 m2 v rovině nebo na svahu do 1:5 postřikem na široko</t>
  </si>
  <si>
    <t>Dle bilance - ornice a humus:</t>
  </si>
  <si>
    <t>334,0</t>
  </si>
  <si>
    <t>25</t>
  </si>
  <si>
    <t>184802211</t>
  </si>
  <si>
    <t>Chemické odplevelení před založením kultury nad 20 m2 postřikem na široko ve svahu do 1:2</t>
  </si>
  <si>
    <t>-1612269837</t>
  </si>
  <si>
    <t>Chemické odplevelení půdy před založením kultury, trávníku nebo zpevněných ploch o výměře jednotlivě přes 20 m2 na svahu přes 1:5 do 1:2 postřikem na široko</t>
  </si>
  <si>
    <t>26</t>
  </si>
  <si>
    <t>184802611</t>
  </si>
  <si>
    <t>Chemické odplevelení po založení kultury postřikem na široko v rovině a svahu do 1:5</t>
  </si>
  <si>
    <t>893957228</t>
  </si>
  <si>
    <t>Chemické odplevelení po založení kultury v rovině nebo na svahu do 1:5 postřikem na široko</t>
  </si>
  <si>
    <t>27</t>
  </si>
  <si>
    <t>184802621</t>
  </si>
  <si>
    <t>Chemické odplevelení po založení kultury postřikem na široko ve svahu do 1:2</t>
  </si>
  <si>
    <t>-937506719</t>
  </si>
  <si>
    <t>Chemické odplevelení po založení kultury na svahu přes 1:5 do 1:2 postřikem na široko</t>
  </si>
  <si>
    <t>28</t>
  </si>
  <si>
    <t>185802113</t>
  </si>
  <si>
    <t>Hnojení půdy umělým hnojivem na široko v rovině a svahu do 1:5</t>
  </si>
  <si>
    <t>143955550</t>
  </si>
  <si>
    <t>Hnojení půdy nebo trávníku v rovině nebo na svahu do 1:5 umělým hnojivem na široko</t>
  </si>
  <si>
    <t>Viz pol.181301112 - použití 20g/m2 trávníku dle TZ</t>
  </si>
  <si>
    <t>334*20*0,000001</t>
  </si>
  <si>
    <t>29</t>
  </si>
  <si>
    <t>185802123</t>
  </si>
  <si>
    <t>Hnojení půdy umělým hnojivem na široko ve svahu do 1:2</t>
  </si>
  <si>
    <t>-1995182554</t>
  </si>
  <si>
    <t>Hnojení půdy nebo trávníku na svahu přes 1:5 do 1:2 umělým hnojivem na široko</t>
  </si>
  <si>
    <t>Viz pol.181411132 - použití 20g/m2 trávníku dle TZ</t>
  </si>
  <si>
    <t>284,4*20*0,000001</t>
  </si>
  <si>
    <t>30</t>
  </si>
  <si>
    <t>005724740</t>
  </si>
  <si>
    <t>osivo směs travní krajinná - svahová</t>
  </si>
  <si>
    <t>kg</t>
  </si>
  <si>
    <t>-2036077804</t>
  </si>
  <si>
    <t>osiva pícnin směsi travní balení obvykle 25 kg technická - svahová (10 kg)</t>
  </si>
  <si>
    <t>Dle bilance - ornice a humus, použití 30g/m2:</t>
  </si>
  <si>
    <t>(334 + 284,4)*0,03</t>
  </si>
  <si>
    <t>31</t>
  </si>
  <si>
    <t>251911550-R</t>
  </si>
  <si>
    <t>hnojivo průmyslové (bal. 5 kg)</t>
  </si>
  <si>
    <t>-1595817426</t>
  </si>
  <si>
    <t>hnojiva průmyslová ostatní (bal. 5 kg)</t>
  </si>
  <si>
    <t>Použití 20g/m2 trávníku dle TZ</t>
  </si>
  <si>
    <t>(334 + 284,4)*20*0,001</t>
  </si>
  <si>
    <t>Zakládání</t>
  </si>
  <si>
    <t>32</t>
  </si>
  <si>
    <t>212752213</t>
  </si>
  <si>
    <t>Trativod z drenážních trubek plastových flexibilních D do 160 mm včetně lože otevřený výkop</t>
  </si>
  <si>
    <t>m</t>
  </si>
  <si>
    <t>1032181957</t>
  </si>
  <si>
    <t>Trativody z drenážních trubek se zřízením štěrkopískového lože pod trubky a s jejich obsypem v průměrném celkovém množství do 0,15 m3/m v otevřeném výkopu z trubek plastových flexibilních D přes 100 do 160 mm</t>
  </si>
  <si>
    <t>Podélná drenáž</t>
  </si>
  <si>
    <t>30,0 + 45</t>
  </si>
  <si>
    <t>Vodorovné konstrukce</t>
  </si>
  <si>
    <t>33</t>
  </si>
  <si>
    <t>451577877</t>
  </si>
  <si>
    <t>Podklad nebo lože pod dlažbu vodorovný nebo do sklonu 1:5 ze štěrkopísku tl do 100 mm</t>
  </si>
  <si>
    <t>-367142095</t>
  </si>
  <si>
    <t>Podklad nebo lože pod dlažbu (přídlažbu) v ploše vodorovné nebo ve sklonu do 1:5, tloušťky od 30 do 100 mm ze štěrkopísku</t>
  </si>
  <si>
    <t>Pod příkopovým žlabem:</t>
  </si>
  <si>
    <t>(33,9 + 17,9 + 29,9 + 70,7 + 44,8 + 34,9)*1,05</t>
  </si>
  <si>
    <t>Komunikace</t>
  </si>
  <si>
    <t>34</t>
  </si>
  <si>
    <t>564851114</t>
  </si>
  <si>
    <t>Podklad ze štěrkodrtě ŠD tl 180 mm</t>
  </si>
  <si>
    <t>2082471540</t>
  </si>
  <si>
    <t>Podklad ze štěrkodrti ŠD s rozprostřením a zhutněním, po zhutnění tl. 180 mm</t>
  </si>
  <si>
    <t>Pod dlažbou prstence a rozšíření u středního ostrova podél obruby:</t>
  </si>
  <si>
    <t>133,4 + 56,5*0,4*2 + 6,7+5,3+8,6+7,6</t>
  </si>
  <si>
    <t>35</t>
  </si>
  <si>
    <t>564861111</t>
  </si>
  <si>
    <t>Podklad ze štěrkodrtě ŠD tl 200 mm</t>
  </si>
  <si>
    <t>-834653652</t>
  </si>
  <si>
    <t>Podklad ze štěrkodrti ŠD s rozprostřením a zhutněním, po zhutnění tl. 200 mm</t>
  </si>
  <si>
    <t>průměrná tl.200mm (min.180mm) + rozšíření pod krajnicí 1,05m:</t>
  </si>
  <si>
    <t>1430,1 + (36,8 + 35,8 + 53,6 + 72,6)*1,05</t>
  </si>
  <si>
    <t>36</t>
  </si>
  <si>
    <t>565146111</t>
  </si>
  <si>
    <t>Asfaltový beton vrstva podkladní ACP 22 (obalované kamenivo OKH) tl 60 mm š do 3 m</t>
  </si>
  <si>
    <t>629529091</t>
  </si>
  <si>
    <t>Asfaltový beton vrstva podkladní ACP 22 (obalované kamenivo hrubozrnné - OKH) s rozprostřením a zhutněním v pruhu šířky do 3 m, po zhutnění tl. 60 mm</t>
  </si>
  <si>
    <t>Odměřeno ze situace + rozšíření u krajnice 0,08m:</t>
  </si>
  <si>
    <t>1430,1 + (36,8 + 35,8 + 53,6 + 72,6)*0,08</t>
  </si>
  <si>
    <t>37</t>
  </si>
  <si>
    <t>567122114</t>
  </si>
  <si>
    <t>Podklad ze směsi stmelené cementem SC C 8/10 (KSC I) tl 150 mm</t>
  </si>
  <si>
    <t>-191025316</t>
  </si>
  <si>
    <t>Podklad ze směsi stmelené cementem bez dilatačních spár, s rozprostřením a zhutněním SC C 8/10 (KSC I), po zhutnění tl. 150 mm</t>
  </si>
  <si>
    <t>Odměřeno ze situace + rozšíření u krajnice 0,15m:</t>
  </si>
  <si>
    <t>1430,1 + (36,8 + 35,8 + 53,6 + 72,6)*0,15</t>
  </si>
  <si>
    <t>38</t>
  </si>
  <si>
    <t>567132115</t>
  </si>
  <si>
    <t>Podklad ze směsi stmelené cementem SC C 8/10 (KSC I) tl 200 mm</t>
  </si>
  <si>
    <t>-471523235</t>
  </si>
  <si>
    <t>Podklad ze směsi stmelené cementem bez dilatačních spár, s rozprostřením a zhutněním SC C 8/10 (KSC I), po zhutnění tl. 200 mm</t>
  </si>
  <si>
    <t>Odměřeno ze situace a vzorového příčného řezu  - pojížděný prstenec a ostrůvky:</t>
  </si>
  <si>
    <t>105,2 + 6,7 + 5,3 + 8,6 + 7,6</t>
  </si>
  <si>
    <t>39</t>
  </si>
  <si>
    <t>569841111</t>
  </si>
  <si>
    <t>Zpevnění krajnic štěrkodrtí tl 120 mm</t>
  </si>
  <si>
    <t>861140241</t>
  </si>
  <si>
    <t>Zpevnění krajnic nebo komunikací pro pěší s rozprostřením a zhutněním, po zhutnění štěrkodrtí tl. 120 mm</t>
  </si>
  <si>
    <t>(36,8 + 35,8 + 53,6 + 72,6)*0,5</t>
  </si>
  <si>
    <t>40</t>
  </si>
  <si>
    <t>569903311</t>
  </si>
  <si>
    <t>Zřízení zemních krajnic se zhutněním</t>
  </si>
  <si>
    <t>716872158</t>
  </si>
  <si>
    <t>Zřízení zemních krajnic z hornin jakékoliv třídy se zhutněním</t>
  </si>
  <si>
    <t>Odměřeno ze situace a vzorového příčného řezu:</t>
  </si>
  <si>
    <t>(36,8 + 35,8 + 53,6 + 72,6)*0,13</t>
  </si>
  <si>
    <t>41</t>
  </si>
  <si>
    <t>573111112</t>
  </si>
  <si>
    <t>Postřik živičný infiltrační s posypem z asfaltu množství 1 kg/m2</t>
  </si>
  <si>
    <t>-1796505239</t>
  </si>
  <si>
    <t>Postřik živičný infiltrační z asfaltu silničního s posypem kamenivem, v množství 1,00 kg/m2</t>
  </si>
  <si>
    <t>1430,1+ (36,8 + 35,8 + 53,6 + 72,6)*0,15</t>
  </si>
  <si>
    <t>42</t>
  </si>
  <si>
    <t>573231111</t>
  </si>
  <si>
    <t>Postřik živičný spojovací ze silniční emulze v množství do 0,7 kg/m2</t>
  </si>
  <si>
    <t>-797214202</t>
  </si>
  <si>
    <t>Postřik živičný spojovací bez posypu kamenivem ze silniční emulze, v množství od 0,50 do 0,80 kg/m2</t>
  </si>
  <si>
    <t>postřik 2x - viz pol.565146111 a 577176131:</t>
  </si>
  <si>
    <t>1446,004 + 1440,04</t>
  </si>
  <si>
    <t>43</t>
  </si>
  <si>
    <t>576133211</t>
  </si>
  <si>
    <t>Asfaltový koberec mastixový SMA 11 (AKMS) tl 40 mm š do 3 m</t>
  </si>
  <si>
    <t>1106058787</t>
  </si>
  <si>
    <t>Asfaltový koberec mastixový SMA 11 (AKMS) s rozprostřením a se zhutněním v pruhu šířky do 3 m, po zhutnění tl. 40 mm</t>
  </si>
  <si>
    <t>Odměřeno ze situace:</t>
  </si>
  <si>
    <t>1430,1</t>
  </si>
  <si>
    <t>44</t>
  </si>
  <si>
    <t>577176131</t>
  </si>
  <si>
    <t>Asfaltový beton vrstva ložní ACL 22 (ABVH) tl 80 mm š do 3 m z modifikovaného asfaltu</t>
  </si>
  <si>
    <t>1782026853</t>
  </si>
  <si>
    <t>Asfaltový beton vrstva ložní ACL 22 (ABVH) s rozprostřením a zhutněním z modifikovaného asfaltu, po zhutnění v pruhu šířky do 3 m, po zhutnění tl. 80 mm</t>
  </si>
  <si>
    <t>Odměřeno ze situace + rozšíření u krajnice 0,05m:</t>
  </si>
  <si>
    <t>1430,1 + (36,8 + 35,8 + 53,6 + 72,6)*0,05</t>
  </si>
  <si>
    <t>45</t>
  </si>
  <si>
    <t>591141111</t>
  </si>
  <si>
    <t>Kladení dlažby z kostek velkých z kamene na MC tl 50 mm</t>
  </si>
  <si>
    <t>-555403151</t>
  </si>
  <si>
    <t>Kladení dlažby z kostek s provedením lože do tl. 50 mm, s vyplněním spár, s dvojím beraněním a se smetením přebytečného materiálu na krajnici velkých z kamene, do lože z cementové malty</t>
  </si>
  <si>
    <t>46</t>
  </si>
  <si>
    <t>583801590</t>
  </si>
  <si>
    <t>kostka dlažební velká, žula velikost 15/17 třída I</t>
  </si>
  <si>
    <t>-1437801422</t>
  </si>
  <si>
    <t>výrobky lomařské a kamenické pro komunikace (kostky dlažební, krajníky a obrubníky) kostka dlažební velká žula (skupina materiálu I/2) vel. 15/17 tř. I šedá</t>
  </si>
  <si>
    <t>Odměřeno ze situace a vzorového příčného řezu  - pojížděný prstenec a ostrůvky, ztratné 1%:</t>
  </si>
  <si>
    <t>(105,2 + 6,7 + 5,3 + 8,6 + 7,6)/3*1,01</t>
  </si>
  <si>
    <t>47</t>
  </si>
  <si>
    <t>313166630</t>
  </si>
  <si>
    <t>rohož KARI KY 49 11 139 3 x 2 m D 8 mm</t>
  </si>
  <si>
    <t>kus</t>
  </si>
  <si>
    <t>-891572940</t>
  </si>
  <si>
    <t>sítě drátěné z ostatních neušlechtilých ocelí tříd 10 a 11, povrch matný sítě svařované výztužné -  KARI ocelový drát KARI  (DIN 488) KY 49    3 x 2 m 100  x 100 mm    D = 8 mm</t>
  </si>
  <si>
    <t>Plocha pojížděného prstence, 1 ks sítě 6,0m2, prořez 20%:</t>
  </si>
  <si>
    <t>105,2/6*1,2</t>
  </si>
  <si>
    <t>48</t>
  </si>
  <si>
    <t>599141111</t>
  </si>
  <si>
    <t>Vyplnění spár mezi silničními dílci živičnou zálivkou</t>
  </si>
  <si>
    <t>562690334</t>
  </si>
  <si>
    <t>Vyplnění spár mezi silničními dílci jakékoliv tloušťky živičnou zálivkou</t>
  </si>
  <si>
    <t>24,8 + 6,0 + 6,0 + 14,6 + 4,0 + 3,5 + 6,0 + 0,5</t>
  </si>
  <si>
    <t>Ostatní konstrukce a práce-bourání</t>
  </si>
  <si>
    <t>49</t>
  </si>
  <si>
    <t>916241213</t>
  </si>
  <si>
    <t>Osazení obrubníku kamenného stojatého s boční opěrou do lože z betonu prostého</t>
  </si>
  <si>
    <t>2013794914</t>
  </si>
  <si>
    <t>Osazení obrubníku kamenného se zřízením lože, s vyplněním a zatřením spár cementovou maltou stojatého s boční opěrou z betonu prostého tř. C 12/15, do lože z betonu prostého téže značky</t>
  </si>
  <si>
    <t>69,1 + 56,5 + 14,3 + 14,4 + 16,3 + 12,6</t>
  </si>
  <si>
    <t>50</t>
  </si>
  <si>
    <t>583803430</t>
  </si>
  <si>
    <t>obrubník kamenný přímý, žula, OP4 20x25</t>
  </si>
  <si>
    <t>371743873</t>
  </si>
  <si>
    <t>výrobky lomařské a kamenické pro komunikace (kostky dlažební, krajníky a obrubníky) obrubníky kamenné žula (skupina mat. I/2) přímé OP 4  20 x 25</t>
  </si>
  <si>
    <t>Odměřeno ze situace, ztratné 1%:</t>
  </si>
  <si>
    <t>(69,1 + 56,5 + 14,3 + 14,4 + 16,3 + 12,6)*1,01</t>
  </si>
  <si>
    <t>51</t>
  </si>
  <si>
    <t>916991121</t>
  </si>
  <si>
    <t>Lože pod obrubníky, krajníky nebo obruby z dlažebních kostek z betonu prostého</t>
  </si>
  <si>
    <t>643806345</t>
  </si>
  <si>
    <t>Lože pod obrubníky, krajníky nebo obruby z dlažebních kostek z betonu prostého tř. C 12/15</t>
  </si>
  <si>
    <t>Beton pod obrubami - odměřeno ze situace a vzorového příčného řezu:</t>
  </si>
  <si>
    <t xml:space="preserve">(69,1 + 56,5 + 14,3 + 14,4 + 16,3 + 12,6)*0,05*0,32 </t>
  </si>
  <si>
    <t>52</t>
  </si>
  <si>
    <t>919735111</t>
  </si>
  <si>
    <t>Řezání stávajícího živičného krytu hl do 50 mm</t>
  </si>
  <si>
    <t>-245018339</t>
  </si>
  <si>
    <t>Řezání stávajícího živičného krytu nebo podkladu hloubky do 50 mm</t>
  </si>
  <si>
    <t>85,3 + 4,0 + 4,0 + 21,1</t>
  </si>
  <si>
    <t>53</t>
  </si>
  <si>
    <t>935112211</t>
  </si>
  <si>
    <t>Osazení příkopového žlabu do betonu tl 100 mm z betonových tvárnic š 800 mm</t>
  </si>
  <si>
    <t>1981666092</t>
  </si>
  <si>
    <t>Osazení betonového příkopového žlabu s vyplněním a zatřením spár cementovou maltou s ložem tl. 100 mm z betonu prostého tř. C 12/15 z betonových příkopových tvárnic šířky přes 500 do 800 mm</t>
  </si>
  <si>
    <t>33,9 + 17,9 + 29,9 + 70,7 + 44,8 + 34,9</t>
  </si>
  <si>
    <t>54</t>
  </si>
  <si>
    <t>592274960R</t>
  </si>
  <si>
    <t>žlabovka betonová TBM 11-56 30x56x8 cm</t>
  </si>
  <si>
    <t>1646965144</t>
  </si>
  <si>
    <t>tvárnice meliorační a příkopové betonové a železobetonové žlabovky TBM 8-60          33 x 59 x 8</t>
  </si>
  <si>
    <t xml:space="preserve">Odměřeno ze situace, na 3,33 ks/1 bm, ztratné 1% </t>
  </si>
  <si>
    <t>(33,9 + 17,9 + 29,9 + 70,7 + 44,8 + 34,9)*3,33*1,01</t>
  </si>
  <si>
    <t>997</t>
  </si>
  <si>
    <t>Přesun sutě</t>
  </si>
  <si>
    <t>55</t>
  </si>
  <si>
    <t>997221551</t>
  </si>
  <si>
    <t>Vodorovná doprava suti ze sypkých materiálů do 1 km</t>
  </si>
  <si>
    <t>271212306</t>
  </si>
  <si>
    <t>Vodorovná doprava suti bez naložení, ale se složením a s hrubým urovnáním ze sypkých materiálů, na vzdálenost do 1 km</t>
  </si>
  <si>
    <t>308,908 + 237,925 + 168,256</t>
  </si>
  <si>
    <t>56</t>
  </si>
  <si>
    <t>997221559</t>
  </si>
  <si>
    <t>Příplatek ZKD 1 km u vodorovné dopravy suti ze sypkých materiálů</t>
  </si>
  <si>
    <t>1701035883</t>
  </si>
  <si>
    <t>Vodorovná doprava suti bez naložení, ale se složením a s hrubým urovnáním Příplatek k ceně za každý další i započatý 1 km přes 1 km</t>
  </si>
  <si>
    <t>Odvoz na skládku do celk.vzdál. 8km:</t>
  </si>
  <si>
    <t>(8 - 1)*715,089</t>
  </si>
  <si>
    <t>57</t>
  </si>
  <si>
    <t>997221571</t>
  </si>
  <si>
    <t>Vodorovná doprava vybouraných hmot do 1 km</t>
  </si>
  <si>
    <t>1021556789</t>
  </si>
  <si>
    <t>Vodorovná doprava vybouraných hmot bez naložení, ale se složením a s hrubým urovnáním na vzdálenost do 1 km</t>
  </si>
  <si>
    <t>21,879</t>
  </si>
  <si>
    <t>58</t>
  </si>
  <si>
    <t>997221579</t>
  </si>
  <si>
    <t>Příplatek ZKD 1 km u vodorovné dopravy vybouraných hmot</t>
  </si>
  <si>
    <t>-1300057537</t>
  </si>
  <si>
    <t>Vodorovná doprava vybouraných hmot bez naložení, ale se složením a s hrubým urovnáním na vzdálenost Příplatek k ceně za každý další i započatý 1 km přes 1 km</t>
  </si>
  <si>
    <t>(8 - 1)*21,879</t>
  </si>
  <si>
    <t>59</t>
  </si>
  <si>
    <t>997221815</t>
  </si>
  <si>
    <t>Poplatek za uložení betonového odpadu na skládce (skládkovné)</t>
  </si>
  <si>
    <t>-447673308</t>
  </si>
  <si>
    <t>Poplatek za uložení stavebního odpadu na skládce (skládkovné) betonového</t>
  </si>
  <si>
    <t>60</t>
  </si>
  <si>
    <t>997221845</t>
  </si>
  <si>
    <t>Poplatek za uložení odpadu z asfaltových povrchů na skládce (skládkovné)</t>
  </si>
  <si>
    <t>2074094584</t>
  </si>
  <si>
    <t>Poplatek za uložení stavebního odpadu na skládce (skládkovné) z asfaltových povrchů</t>
  </si>
  <si>
    <t>237,925 + 168,256</t>
  </si>
  <si>
    <t>61</t>
  </si>
  <si>
    <t>997221855</t>
  </si>
  <si>
    <t>Poplatek za uložení odpadu z kameniva na skládce (skládkovné)</t>
  </si>
  <si>
    <t>1655972415</t>
  </si>
  <si>
    <t>Poplatek za uložení stavebního odpadu na skládce (skládkovné) z kameniva</t>
  </si>
  <si>
    <t>308,908</t>
  </si>
  <si>
    <t>998</t>
  </si>
  <si>
    <t>Přesun hmot</t>
  </si>
  <si>
    <t>62</t>
  </si>
  <si>
    <t>998225111</t>
  </si>
  <si>
    <t>Přesun hmot pro pozemní komunikace s krytem z kamene, monolitickým betonovým nebo živičným</t>
  </si>
  <si>
    <t>1852619436</t>
  </si>
  <si>
    <t>Přesun hmot pro komunikace s krytem z kameniva, monolitickým betonovým nebo živičným dopravní vzdálenost do 200 m jakékoliv délky objektu</t>
  </si>
  <si>
    <t>Hmotnost celkem:</t>
  </si>
  <si>
    <t>278,301</t>
  </si>
  <si>
    <t>63</t>
  </si>
  <si>
    <t>998225191</t>
  </si>
  <si>
    <t>Příplatek k přesunu hmot pro pozemní komunikace s krytem z kamene, živičným, betonovým do 1000 m</t>
  </si>
  <si>
    <t>-1713451105</t>
  </si>
  <si>
    <t>Přesun hmot pro komunikace s krytem z kameniva, monolitickým betonovým nebo živičným Příplatek k ceně za zvětšený přesun přes vymezenou největší dopravní vzdálenost do 1000 m</t>
  </si>
  <si>
    <t>SO 104 - Úprava sjezdu R6 - 2 (Jih)</t>
  </si>
  <si>
    <t>-697692633</t>
  </si>
  <si>
    <t>(2,0 + 78,0)*0,0001*2</t>
  </si>
  <si>
    <t>18,6*0,5</t>
  </si>
  <si>
    <t>54,6</t>
  </si>
  <si>
    <t>92,4</t>
  </si>
  <si>
    <t>92,4*0,5*35,4*0,001</t>
  </si>
  <si>
    <t>122101401</t>
  </si>
  <si>
    <t>Vykopávky v zemníku na suchu v hornině tř. 1 a 2 objem do 100 m3</t>
  </si>
  <si>
    <t>-683349184</t>
  </si>
  <si>
    <t>Vykopávky v zemnících na suchu s přehozením výkopku na vzdálenost do 3 m nebo s naložením na dopravní prostředek v horninách tř. 1 a 2 do 100 m3</t>
  </si>
  <si>
    <t>Dle bilance ornice:</t>
  </si>
  <si>
    <t>0,3 + 11,7</t>
  </si>
  <si>
    <t>122201101</t>
  </si>
  <si>
    <t>Odkopávky a prokopávky nezapažené v hornině tř. 3 objem do 100 m3</t>
  </si>
  <si>
    <t>1190520413</t>
  </si>
  <si>
    <t>Odkopávky a prokopávky nezapažené s přehozením výkopku na vzdálenost do 3 m nebo s naložením na dopravní prostředek v hornině tř. 3 do 100 m3</t>
  </si>
  <si>
    <t>Dle výpočtu kubatur zemin a bilance - zeminy, 50% z vypočítané hodnoty:</t>
  </si>
  <si>
    <t>47,53*0,5</t>
  </si>
  <si>
    <t>Dle výpočtu kubatur zemin a bilance - zeminy, 50% z vypočítané hodnoty výkopu tř.3:</t>
  </si>
  <si>
    <t>47,53 * 0,5 * 0,5</t>
  </si>
  <si>
    <t>122301101</t>
  </si>
  <si>
    <t>Odkopávky a prokopávky nezapažené v hornině tř. 4 objem do 100 m3</t>
  </si>
  <si>
    <t>1190019547</t>
  </si>
  <si>
    <t>Odkopávky a prokopávky nezapažené s přehozením výkopku na vzdálenost do 3 m nebo s naložením na dopravní prostředek v hornině tř. 4 do 100 m3</t>
  </si>
  <si>
    <t>Dle výpočtu kubatur zemin a bilance - zeminy, 50% z vypočítané hodnoty výkopu tř.4:</t>
  </si>
  <si>
    <t>Přesun výkopku do násypů:</t>
  </si>
  <si>
    <t>0,03</t>
  </si>
  <si>
    <t>Ornice z mezideponi a zemina na mezideponii:</t>
  </si>
  <si>
    <t>0,3 + 11,7 + 47,50</t>
  </si>
  <si>
    <t>Dle výpočtu kubatur zemin 100% kubatury násypu:</t>
  </si>
  <si>
    <t>78</t>
  </si>
  <si>
    <t>-2111193467</t>
  </si>
  <si>
    <t>47,5</t>
  </si>
  <si>
    <t>182301122</t>
  </si>
  <si>
    <t>Rozprostření ornice pl do 500 m2 ve svahu přes 1:5 tl vrstvy do 150 mm</t>
  </si>
  <si>
    <t>-1510821299</t>
  </si>
  <si>
    <t>Rozprostření a urovnání ornice ve svahu sklonu přes 1:5 při souvislé ploše do 500 m2, tl. vrstvy přes 100 do 150 mm</t>
  </si>
  <si>
    <t>-1611458126</t>
  </si>
  <si>
    <t>2,0</t>
  </si>
  <si>
    <t>735464134</t>
  </si>
  <si>
    <t>78,0</t>
  </si>
  <si>
    <t>865281016</t>
  </si>
  <si>
    <t>1755768529</t>
  </si>
  <si>
    <t>80*20*0,000001</t>
  </si>
  <si>
    <t>80*0,03</t>
  </si>
  <si>
    <t>průmyslové hnojivo (bal. 5 kg)</t>
  </si>
  <si>
    <t>80*20*0,001</t>
  </si>
  <si>
    <t>(20,6 + 4,3 + 5,3)*1,05</t>
  </si>
  <si>
    <t>průměrná tl.200mm (min.180mm) + rozšíření pod krajnicí 1,00m:</t>
  </si>
  <si>
    <t>67,3 + (20,9 + 4,2)*1,00</t>
  </si>
  <si>
    <t>67,3 + (20,9 + 4,2)*0,08</t>
  </si>
  <si>
    <t>67,3 + (20,9 + 4,2)*0,15</t>
  </si>
  <si>
    <t>(20,9 + 4,2)*0,5</t>
  </si>
  <si>
    <t>(20,9 + 4,2)*0,13</t>
  </si>
  <si>
    <t>69,308 + 68,555</t>
  </si>
  <si>
    <t>67,3</t>
  </si>
  <si>
    <t>67,3 + (20,9 + 4,2)*0,05</t>
  </si>
  <si>
    <t>20,8 + 5,0 + 3,7</t>
  </si>
  <si>
    <t>25,3 + 4,2</t>
  </si>
  <si>
    <t>20,6 + 4,3 + 5,3</t>
  </si>
  <si>
    <t>(20,6 + 4,3 + 5,3)*3,33*1,01</t>
  </si>
  <si>
    <t>12,831 + 9,883 + 6,989</t>
  </si>
  <si>
    <t>(8 - 1)*29,703</t>
  </si>
  <si>
    <t>2,186</t>
  </si>
  <si>
    <t>(8 - 1)*2,186</t>
  </si>
  <si>
    <t>206758931</t>
  </si>
  <si>
    <t>9,883 + 6,989</t>
  </si>
  <si>
    <t>16,872</t>
  </si>
  <si>
    <t>13,683</t>
  </si>
  <si>
    <t>SO 105 - Dopravní značení ŘSD</t>
  </si>
  <si>
    <t>914111111</t>
  </si>
  <si>
    <t>Montáž svislé dopravní značky do velikosti 1 m2 objímkami na sloupek nebo konzolu</t>
  </si>
  <si>
    <t>409743061</t>
  </si>
  <si>
    <t>"nové dopravní značení" 2</t>
  </si>
  <si>
    <t>"montáž přesouvané svislé značky" 1</t>
  </si>
  <si>
    <t>404442130</t>
  </si>
  <si>
    <t>značka svislá reflexní zákazová C AL- 3M 700 mm</t>
  </si>
  <si>
    <t>1718380755</t>
  </si>
  <si>
    <t>výrobky a tabule orientační pro návěstí a zabezpečovací zařízení silniční značky dopravní svislé FeZn  plech FeZn AL     plech Al NK, 3M   povrchová úprava reflexní fólií tř.1 kruhové značky C1 - C14, IJ4b rozměr 700 mm AL- 3M  reflexní tř.1</t>
  </si>
  <si>
    <t>Dle situace DZ, zn.C1:</t>
  </si>
  <si>
    <t>404440140</t>
  </si>
  <si>
    <t>značka dopravní svislá reflexní výstražná AL 3M A1 - A30, P1,P4 900 mm</t>
  </si>
  <si>
    <t>-390071619</t>
  </si>
  <si>
    <t>výrobky a tabule orientační pro návěstí a zabezpečovací zařízení silniční značky dopravní svislé FeZn  plech FeZn AL     plech Al NK, 3M   povrchová úprava reflexní fólií tř.1 trojúhelníkové značky A1 - A30, P1,P4 rozměr 900 mm AL- 3M  reflexní tř.1</t>
  </si>
  <si>
    <t>Dle situace DZ - zn.P4:</t>
  </si>
  <si>
    <t>914211112</t>
  </si>
  <si>
    <t>Montáž svislé dopravní značky velkoplošné velikosti do 12 m2</t>
  </si>
  <si>
    <t>-1563423575</t>
  </si>
  <si>
    <t>Dle situace DZ, zn.IS9b (3000x4000mm):</t>
  </si>
  <si>
    <t>404442870R1</t>
  </si>
  <si>
    <t>značka svislá reflexní AL- 3M 4000 x 3000 mm</t>
  </si>
  <si>
    <t>-788425533</t>
  </si>
  <si>
    <t>výrobky a tabule orientační pro návěstí a zabezpečovací zařízení silniční značky dopravní svislé FeZn  plech FeZn AL     plech Al NK, 3M   povrchová úprava reflexní fólií tř.1 obdélníkové značky IS 1b, 1d, 2b, 2d, 3b, 3d, 4b, 4a, 7b 1100 (1350) x 500 mm AL- 3M  reflexní tř.1</t>
  </si>
  <si>
    <t>Dle situace DZ, zn.IS9b 4000x3000mm:</t>
  </si>
  <si>
    <t>404442870R3</t>
  </si>
  <si>
    <t>nosič velkoplošné DZ  4000 x 3000 mm</t>
  </si>
  <si>
    <t>184781786</t>
  </si>
  <si>
    <t>Dle situace DZ, nosič dl.5,0m vč.patky a beton základu:</t>
  </si>
  <si>
    <t>2 * 1</t>
  </si>
  <si>
    <t>914511111</t>
  </si>
  <si>
    <t>Montáž sloupku dopravních značek délky do 3,5 m s betonovým základem</t>
  </si>
  <si>
    <t>859405273</t>
  </si>
  <si>
    <t>Montáž sloupku dopravních značek délky do 3,5 m do betonového základu</t>
  </si>
  <si>
    <t>"nové dopravní značení" 1</t>
  </si>
  <si>
    <t>"přesouvané svislé dopravní značení" 2</t>
  </si>
  <si>
    <t>404452350</t>
  </si>
  <si>
    <t>sloupek Al 60 - 350</t>
  </si>
  <si>
    <t>1981019367</t>
  </si>
  <si>
    <t>Dle situace DZ:</t>
  </si>
  <si>
    <t>404452400</t>
  </si>
  <si>
    <t>patka hliníková HP 60</t>
  </si>
  <si>
    <t>280572458</t>
  </si>
  <si>
    <t>404452530</t>
  </si>
  <si>
    <t>víčko plastové na sloupek 60</t>
  </si>
  <si>
    <t>760939000</t>
  </si>
  <si>
    <t>404452560</t>
  </si>
  <si>
    <t>upínací svorka na sloupek US 60</t>
  </si>
  <si>
    <t>495292454</t>
  </si>
  <si>
    <t>915211112</t>
  </si>
  <si>
    <t>Vodorovné dopravní značení retroreflexním bílým plastem dělící čáry souvislé šířky 125 mm</t>
  </si>
  <si>
    <t>900973407</t>
  </si>
  <si>
    <t>Vodorovné dopravní značení stříkaným plastem dělící čára šířky 125 mm souvislá bílá retroreflexní</t>
  </si>
  <si>
    <t>Dle situace zn.V1a:</t>
  </si>
  <si>
    <t>18,0</t>
  </si>
  <si>
    <t>915221112</t>
  </si>
  <si>
    <t>Vodorovné dopravní značení bílým plastem vodící čáry šířky 250 mm retroreflexní</t>
  </si>
  <si>
    <t>1350610015</t>
  </si>
  <si>
    <t>Vodorovné dopravní značení stříkaným plastem vodící čára bílá šířky 250 mm retroreflexní</t>
  </si>
  <si>
    <t>Dle situace, zn.V4 (0,25m):</t>
  </si>
  <si>
    <t>19,8 + 19,1</t>
  </si>
  <si>
    <t>915231112</t>
  </si>
  <si>
    <t>Vodorovné dopravní značení retroreflexním bílým plastem přechody pro chodce, šipky nebo symboly</t>
  </si>
  <si>
    <t>1872678438</t>
  </si>
  <si>
    <t>Vodorovné dopravní značení stříkaným plastem přechody pro chodce, šipky, symboly nápisy bílé retroreflexní</t>
  </si>
  <si>
    <t>Dle situace DZ, zn.V13a:</t>
  </si>
  <si>
    <t>6,5</t>
  </si>
  <si>
    <t>915611111</t>
  </si>
  <si>
    <t>Předznačení vodorovného liniového značení</t>
  </si>
  <si>
    <t>920811604</t>
  </si>
  <si>
    <t>Předznačení pro vodorovné značení stříkané barvou nebo prováděné z nátěrových hmot liniové dělicí čáry, vodicí proužky</t>
  </si>
  <si>
    <t>18,0 + 38,9</t>
  </si>
  <si>
    <t>915621111</t>
  </si>
  <si>
    <t>Předznačení vodorovného plošného značení</t>
  </si>
  <si>
    <t>-725552052</t>
  </si>
  <si>
    <t>Předznačení pro vodorovné značení stříkané barvou nebo prováděné z nátěrových hmot plošné šipky, symboly, nápisy</t>
  </si>
  <si>
    <t>966006132</t>
  </si>
  <si>
    <t>Odstranění značek dopravních nebo orientačních se sloupky s betonovými patkami</t>
  </si>
  <si>
    <t>-1939013661</t>
  </si>
  <si>
    <t>Odstranění dopravních nebo orientačních značek se sloupkem s uložením hmot na vzdálenost do 20 m nebo s naložením na dopravní prostředek, se zásypem jam a jeho zhutněním s betonovou patkou</t>
  </si>
  <si>
    <t>"demontáž svislého dopravního značení" 3</t>
  </si>
  <si>
    <t>"demmontáž přesouvané svislé značky" 2</t>
  </si>
  <si>
    <t>966006211</t>
  </si>
  <si>
    <t>Odstranění svislých dopravních značek ze sloupů, sloupků nebo konzol</t>
  </si>
  <si>
    <t>-1426534775</t>
  </si>
  <si>
    <t>Odstranění (demontáž) svislých dopravních značek s odklizením materiálu na skládku na vzdálenost do 20 m nebo s naložením na dopravní prostředek ze sloupů, sloupků nebo konzol</t>
  </si>
  <si>
    <t>"demontáž svislého dopravního značení" 5</t>
  </si>
  <si>
    <t>"demmontáž přesouvané svislé značky" 1</t>
  </si>
  <si>
    <t>979071000-1</t>
  </si>
  <si>
    <t>Očištění přesouvaných svislých dopravních značení</t>
  </si>
  <si>
    <t>1979207392</t>
  </si>
  <si>
    <t>"očištění přesouvaných svislých značek" 1</t>
  </si>
  <si>
    <t>-249413013</t>
  </si>
  <si>
    <t>2037877206</t>
  </si>
  <si>
    <t>(8 - 1)*(0,434-(0,082*2+0,004))</t>
  </si>
  <si>
    <t>768683400</t>
  </si>
  <si>
    <t>SO 106 - Dopravní značení KSÚS</t>
  </si>
  <si>
    <t>873895417</t>
  </si>
  <si>
    <t>Dle situace DZ, zn.P4</t>
  </si>
  <si>
    <t>404442820</t>
  </si>
  <si>
    <t>značka svislá reflexní AL- 3M 1100 (1350) x 330 mm</t>
  </si>
  <si>
    <t>-883091879</t>
  </si>
  <si>
    <t>výrobky a tabule orientační pro návěstí a zabezpečovací zařízení silniční značky dopravní svislé FeZn  plech FeZn AL     plech Al NK, 3M   povrchová úprava reflexní fólií tř.1 obdélníkové značky IS 1a, 1c, 2a, 2c, 3a, 3c, 4a, 4c, 5, 11,b, 11d, 24b 1100 (1350) x 330 mm AL- 3M  reflexní tř.1</t>
  </si>
  <si>
    <t>Dle situace DZ, zn.IS 2c:</t>
  </si>
  <si>
    <t>551915569</t>
  </si>
  <si>
    <t>Dle situace DZ, zn.IS 3c:</t>
  </si>
  <si>
    <t>404442870</t>
  </si>
  <si>
    <t>značka svislá reflexní AL- 3M 1100 (1350) x 500 mm</t>
  </si>
  <si>
    <t>1814674705</t>
  </si>
  <si>
    <t>Dle situace DZ, zn.IS 3d:</t>
  </si>
  <si>
    <t>-948991078</t>
  </si>
  <si>
    <t>Dle situace DZ, zn.IS 5:</t>
  </si>
  <si>
    <t>404443180</t>
  </si>
  <si>
    <t>značka svislá reflexní AL- 3M 500 X 300 mm</t>
  </si>
  <si>
    <t>-786548453</t>
  </si>
  <si>
    <t>výrobky a tabule orientační pro návěstí a zabezpečovací zařízení silniční značky dopravní svislé FeZn  plech FeZn AL     plech Al NK, 3M   povrchová úprava reflexní fólií tř.1 obdélníkové značky IS 16a, 16b, 16c,16d,17,E7a,E7b,E12 500 X 300 mm AL- 3M  reflexní tř.1</t>
  </si>
  <si>
    <t>Dle situace DZ, zn.IS 16d:</t>
  </si>
  <si>
    <t>404442320</t>
  </si>
  <si>
    <t>značka svislá reflexní AL- 3M 500 x 500 mm</t>
  </si>
  <si>
    <t>296477323</t>
  </si>
  <si>
    <t>výrobky a tabule orientační pro návěstí a zabezpečovací zařízení silniční značky dopravní svislé FeZn  plech FeZn AL     plech Al NK, 3M   povrchová úprava reflexní fólií tř.1 čtvercové značky P2, P3, P8, IP1-7,IP10,E1,E2,E6,E9,E10,E12,IJ4 500 x 500 mm AL- 3M  reflexní tř.1</t>
  </si>
  <si>
    <t>Dle situace DZ, zn. Z3 mp:</t>
  </si>
  <si>
    <t>914211111</t>
  </si>
  <si>
    <t>Montáž svislé dopravní značky velkoplošné velikosti do 6 m2</t>
  </si>
  <si>
    <t>119346844</t>
  </si>
  <si>
    <t>Dle situace DZ, zn.IS9b (3000 x 2250mm):</t>
  </si>
  <si>
    <t>404442870R2</t>
  </si>
  <si>
    <t>značka svislá reflexní AL- 3M 3000 x 2250 mm</t>
  </si>
  <si>
    <t>-1108899425</t>
  </si>
  <si>
    <t>Dle situace DZ, zn.IS9b 3000x2250mm:</t>
  </si>
  <si>
    <t>404442870R4</t>
  </si>
  <si>
    <t>nosič velkoplošné DZ  3000 x 2250 mm</t>
  </si>
  <si>
    <t>-1522645546</t>
  </si>
  <si>
    <t>Dle situace DZ, nosič dl.3,5m vč.patky a beton základu:</t>
  </si>
  <si>
    <t>3 * 2</t>
  </si>
  <si>
    <t>1467439140</t>
  </si>
  <si>
    <t>Dle situace DZ, zn.V1a (0,125m):</t>
  </si>
  <si>
    <t>5,0+20,0+20,0</t>
  </si>
  <si>
    <t>11,9+25,5+33,0+6,5+46,0+43,5+19,5+23,0+13,7+7,0+6,0+4,5+6,5+7,0+5,0+7,0+8,5+4,0+5,0+6,5+4,0</t>
  </si>
  <si>
    <t>915221112-R</t>
  </si>
  <si>
    <t>Vodorovné dopravní značení bílým plastem vodící čáry přerušované šířky 250 mm retroreflexní</t>
  </si>
  <si>
    <t>1605702632</t>
  </si>
  <si>
    <t>Dle situace DZ, zn.V2b (1,5/1,5/0,25m):</t>
  </si>
  <si>
    <t>10,5+10,5+18,0+22,5+20,0</t>
  </si>
  <si>
    <t>6,1+5,4+3,3</t>
  </si>
  <si>
    <t>481508080</t>
  </si>
  <si>
    <t>45+293,6+81,5</t>
  </si>
  <si>
    <t>-1929446219</t>
  </si>
  <si>
    <t>14,8</t>
  </si>
  <si>
    <t>R-915-01</t>
  </si>
  <si>
    <t>Osazení a dodávka odrazových knoflíků  - chodníkový knoflík</t>
  </si>
  <si>
    <t>930046862</t>
  </si>
  <si>
    <t>R-915-02</t>
  </si>
  <si>
    <t>Osazení a dodávka odrazových knoflíků  - silniční knoflík</t>
  </si>
  <si>
    <t>-167255689</t>
  </si>
  <si>
    <t>2053165661</t>
  </si>
  <si>
    <t>(8 - 1)*0,822</t>
  </si>
  <si>
    <t>-512524893</t>
  </si>
  <si>
    <t>SO 201 - Opěrné a zárubní zdi</t>
  </si>
  <si>
    <t xml:space="preserve">    3 - Svislé a kompletní konstrukce</t>
  </si>
  <si>
    <t>"Zeď A" (223+8,5)*0,5</t>
  </si>
  <si>
    <t>"Zeď B" (493+20)*0,5</t>
  </si>
  <si>
    <t>(231,5+513)* 0,5 * 0,5</t>
  </si>
  <si>
    <t>132302201</t>
  </si>
  <si>
    <t>Hloubení rýh š přes 600 do 2000 mm ručním nebo pneum nářadím v soudržných horninách tř. 4</t>
  </si>
  <si>
    <t>-798754823</t>
  </si>
  <si>
    <t>Hloubení zapažených i nezapažených rýh šířky přes 600 do 2 000 mm ručním nebo pneumatickým nářadím s urovnáním dna do předepsaného profilu a spádu v horninách tř. 4 soudržných</t>
  </si>
  <si>
    <t>délka odměřena z výkresu C2.3 vynásobená šířkou základu</t>
  </si>
  <si>
    <t>"Zeď A" 18,00*1,45*0,1</t>
  </si>
  <si>
    <t>"Zeď B" 40,00*1,45*0,1</t>
  </si>
  <si>
    <t>132302209</t>
  </si>
  <si>
    <t>Příplatek za lepivost u hloubení rýh š do 2000 mm ručním nebo pneum nářadím v hornině tř. 4</t>
  </si>
  <si>
    <t>-1049913851</t>
  </si>
  <si>
    <t>Hloubení zapažených i nezapažených rýh šířky přes 600 do 2 000 mm ručním nebo pneumatickým nářadím s urovnáním dna do předepsaného profilu a spádu v horninách tř. 4 Příplatek k cenám za lepivost horniny tř. 4</t>
  </si>
  <si>
    <t>8,41*0,5</t>
  </si>
  <si>
    <t>187,5+423</t>
  </si>
  <si>
    <t>přebytek výkopku:</t>
  </si>
  <si>
    <t>44 + 90</t>
  </si>
  <si>
    <t>"Zeď A" 187,5</t>
  </si>
  <si>
    <t>"Zed B" 423</t>
  </si>
  <si>
    <t>610,5</t>
  </si>
  <si>
    <t>18 + 4</t>
  </si>
  <si>
    <t>273313511</t>
  </si>
  <si>
    <t>Základové desky z betonu tř. C 12/15</t>
  </si>
  <si>
    <t>783309702</t>
  </si>
  <si>
    <t>Základy z betonu prostého desky z betonu kamenem neprokládaného tř. C 12/15</t>
  </si>
  <si>
    <t>Podkladní beton tl. 100mm</t>
  </si>
  <si>
    <t>délka odměřena z výkresu C2.3 vynásobená šířkou základu a tl. podkladního betonu</t>
  </si>
  <si>
    <t>"Zeď A" 18,0*1,45*0,1</t>
  </si>
  <si>
    <t>"Zeď B" 40,0*1,45*0,1</t>
  </si>
  <si>
    <t>273362021</t>
  </si>
  <si>
    <t>Výztuž základových desek svařovanými sítěmi Kari</t>
  </si>
  <si>
    <t>456011663</t>
  </si>
  <si>
    <t>Výztuž základů desek ze svařovaných sítí z drátů typu KARI</t>
  </si>
  <si>
    <t>KARI R8 150x150; spotřeba 6,0 kg/m2</t>
  </si>
  <si>
    <t xml:space="preserve">Zeď A - délka odměřena z výkresu C2.3 vynásobená š. základu </t>
  </si>
  <si>
    <t>18,0*1,45*0,006</t>
  </si>
  <si>
    <t>Zeď B - délka odměřena z výkresu C2.2 vynásobená š. základu</t>
  </si>
  <si>
    <t>40,0*1,45*0,006</t>
  </si>
  <si>
    <t>273321610</t>
  </si>
  <si>
    <t>Základové desky ze ŽB tř. C 30/37 s přísadou XYPEX</t>
  </si>
  <si>
    <t>-2037379403</t>
  </si>
  <si>
    <t>Základy z betonu železového (bez výztuže) desky z betonu bez zvláštních nároků na vliv prostředí (X0, XC) tř. C 30/37</t>
  </si>
  <si>
    <t>Délka odměřena z výkresu C2.3 vynásobená plochou  základu v řezu 3-3 a 4-4</t>
  </si>
  <si>
    <t>"Zeď A" 18,0*0,565</t>
  </si>
  <si>
    <t>"Zeď B" 40,0*0,565</t>
  </si>
  <si>
    <t>273351215</t>
  </si>
  <si>
    <t>Zřízení bednění stěn základových desek</t>
  </si>
  <si>
    <t>174404059</t>
  </si>
  <si>
    <t>Bednění základových stěn desek svislé nebo šikmé (odkloněné), půdorysně přímé nebo zalomené ve volných nebo zapažených jámách, rýhách, šachtách, včetně případných vzpěr zřízení</t>
  </si>
  <si>
    <t>"Zeď A" (18,0+1,45)*2*0,37</t>
  </si>
  <si>
    <t>"Zeď B" (40,0+1,45)*2*0,37</t>
  </si>
  <si>
    <t>273351216</t>
  </si>
  <si>
    <t>Odstranění bednění stěn základových desek</t>
  </si>
  <si>
    <t>620980334</t>
  </si>
  <si>
    <t>Bednění základových stěn desek svislé nebo šikmé (odkloněné), půdorysně přímé nebo zalomené ve volných nebo zapažených jámách, rýhách, šachtách, včetně případných vzpěr odstranění</t>
  </si>
  <si>
    <t>273361821</t>
  </si>
  <si>
    <t>Výztuž základových desek betonářskou ocelí 10 505 (R)</t>
  </si>
  <si>
    <t>1091255545</t>
  </si>
  <si>
    <t>Výztuž základů desek z betonářské oceli 10 505 (R) nebo BSt 500</t>
  </si>
  <si>
    <t>195 kg/m3 - odborný odhad vynásobený kubaturou betonu základu</t>
  </si>
  <si>
    <t>"Zeď A" 0,195*10,17</t>
  </si>
  <si>
    <t>"Zeď B" 0,195*22,6</t>
  </si>
  <si>
    <t>Svislé a kompletní konstrukce</t>
  </si>
  <si>
    <t>327323120</t>
  </si>
  <si>
    <t>Opěrné zdi a valy ze ŽB tř. C 30/37 s příměsí XYPEX</t>
  </si>
  <si>
    <t>-1058904299</t>
  </si>
  <si>
    <t>Opěrné zdi a valy z betonu železového bez zvláštních nároků na vliv prostředí (X0, XC) tř. C 30/37</t>
  </si>
  <si>
    <t>Plocha odměřena z pohledu na stěnu z výkresu C2.3 vynásobená tl. stěny</t>
  </si>
  <si>
    <t>"Zeď A" 63,75*0,45</t>
  </si>
  <si>
    <t>Plocha odměřena z pohledu na stěnu z výkresu C2.2 vynásobená tl. stěny</t>
  </si>
  <si>
    <t>"Zeď B" 138,1*0,45</t>
  </si>
  <si>
    <t>327361006</t>
  </si>
  <si>
    <t>Výztuž opěrných zdí a valů D 12 mm z betonářské oceli 10 505</t>
  </si>
  <si>
    <t>-1659550937</t>
  </si>
  <si>
    <t>Výztuž opěrných zdí a valů průměru do 12 mm, z oceli 10 505 (R) nebo BSt 500</t>
  </si>
  <si>
    <t>195 kg/m3 - odborný odhad vynásobený kubaturou betonu opěrné stěny</t>
  </si>
  <si>
    <t>"Zeď A" 0,195*28,7</t>
  </si>
  <si>
    <t>"Zeď B" 0,195*62,15</t>
  </si>
  <si>
    <t>327351211</t>
  </si>
  <si>
    <t>Bednění opěrných zdí a valů svislých i skloněných zřízení</t>
  </si>
  <si>
    <t>1681990615</t>
  </si>
  <si>
    <t>Bednění opěrných zdí a valů svislých i skloněných, výšky do 20 m zřízení</t>
  </si>
  <si>
    <t>plocha odměřena z pohledu na stěnu z výkresu C2.3</t>
  </si>
  <si>
    <t>"Zeď" 62,5*2</t>
  </si>
  <si>
    <t>plocha odměřena z pohledu na stěnu z výkresu C2.2</t>
  </si>
  <si>
    <t>"Zeď" 141,0*2</t>
  </si>
  <si>
    <t>327351221</t>
  </si>
  <si>
    <t>Bednění opěrných zdí a valů svislých i skloněných odstranění</t>
  </si>
  <si>
    <t>1266844624</t>
  </si>
  <si>
    <t>Bednění opěrných zdí a valů svislých i skloněných, výšky do 20 m odstranění</t>
  </si>
  <si>
    <t>327351219</t>
  </si>
  <si>
    <t>Příplatek za zakřivení r zakřivení do 20 m u bednění opěrných zdí a valů</t>
  </si>
  <si>
    <t>1436615327</t>
  </si>
  <si>
    <t>Bednění opěrných zdí a valů svislých i skloněných, výšky do 20 m Příplatek k ceně -1211 za zakřivení zdi o poloměru do 20 m</t>
  </si>
  <si>
    <t>931991200R</t>
  </si>
  <si>
    <t xml:space="preserve">Výplň dilatačních spár </t>
  </si>
  <si>
    <t>1763811990</t>
  </si>
  <si>
    <t>Dilatace - výplň spar silikonovým tmelem š. spáry do 40mm</t>
  </si>
  <si>
    <t>"Zeď B" 4,48*2</t>
  </si>
  <si>
    <t>936173000</t>
  </si>
  <si>
    <t>Odvzdušňovací a odvodňovací trubičky DN 50 mm, dl. 0,46m</t>
  </si>
  <si>
    <t>2063423909</t>
  </si>
  <si>
    <t>Kusy odečteny z výkresu C2.3</t>
  </si>
  <si>
    <t>"Zeď A" 5</t>
  </si>
  <si>
    <t>Kusy odečteny z výkresu C2.2</t>
  </si>
  <si>
    <t>"Zeď B" 10</t>
  </si>
  <si>
    <t>936173020R</t>
  </si>
  <si>
    <t>Sklotkanina v místě trubičky</t>
  </si>
  <si>
    <t>233875687</t>
  </si>
  <si>
    <t>"Zeď A" 0,25*0,25*5*2</t>
  </si>
  <si>
    <t>"Zeď B" 0,25*0,25*10*2</t>
  </si>
  <si>
    <t>98532400R</t>
  </si>
  <si>
    <t xml:space="preserve">Jednotící a uzavírací nátěr betonu </t>
  </si>
  <si>
    <t>652623571</t>
  </si>
  <si>
    <t>Jednotící a uzavírací flexibilní nátěr betonu</t>
  </si>
  <si>
    <t>Flexibilní nátěr + penetrace / podkladní nátěr</t>
  </si>
  <si>
    <t>Plocha odměřena z pohledu z výkresu 2.3</t>
  </si>
  <si>
    <t>"Zeď A" 75,5</t>
  </si>
  <si>
    <t>Plocha odměřena z pohledu z výkresu 2.2</t>
  </si>
  <si>
    <t>"Zeď B" 108,34+0,45*40+0,3*40</t>
  </si>
  <si>
    <t>985324100R</t>
  </si>
  <si>
    <t>Ochranný nátěr betonu Np + 2x Na</t>
  </si>
  <si>
    <t>2103630595</t>
  </si>
  <si>
    <t>Plocha odměřená z pohledu z výkresu C2.3</t>
  </si>
  <si>
    <t>"Zeď A" 20,5+45,93+1,0*18</t>
  </si>
  <si>
    <t>plocha odměřená z pohledu z výkresu C2.2</t>
  </si>
  <si>
    <t>"Zeď B" 56+174+1,0*40</t>
  </si>
  <si>
    <t>998152111</t>
  </si>
  <si>
    <t>Přesun hmot pro montované zdi a valy v do 20 m</t>
  </si>
  <si>
    <t>-235981777</t>
  </si>
  <si>
    <t>Přesun hmot pro zdi a valy samostatné montované z dílců železobetonových nebo z předpjatého betonu vodorovná dopravní vzdálenost do 50 m, pro zdi výšky do 20 m</t>
  </si>
  <si>
    <t>SO 301 - ZTI - Odvodnění komunikací a zpevněných ploch</t>
  </si>
  <si>
    <t xml:space="preserve">    8 - Trubní vedení</t>
  </si>
  <si>
    <t>132201201</t>
  </si>
  <si>
    <t>Hloubení rýh š do 2000 mm v hornině tř. 3 objemu do 100 m3</t>
  </si>
  <si>
    <t>-1779848168</t>
  </si>
  <si>
    <t>Hloubení zapažených i nezapažených rýh šířky přes 600 do 2 000 mm s urovnáním dna do předepsaného profilu a spádu v hornině tř. 3 do 100 m3</t>
  </si>
  <si>
    <t>horské vpusti</t>
  </si>
  <si>
    <t>1,2*1,5*2,0*3*0,5</t>
  </si>
  <si>
    <t>potrubí, tabulka výkr. C.3.3</t>
  </si>
  <si>
    <t>((1,1+2,25)/2*4,5 + (1,1+2,55)/2*25,0 + (1,1+2,55)/2*22,5) * 1,0 *0,5</t>
  </si>
  <si>
    <t>130001101</t>
  </si>
  <si>
    <t>Příplatek za ztížení vykopávky v blízkosti podzemního vedení</t>
  </si>
  <si>
    <t>406129619</t>
  </si>
  <si>
    <t>Příplatek k cenám hloubených vykopávek za ztížení vykopávky v blízkosti podzemního vedení nebo výbušnin pro jakoukoliv třídu horniny</t>
  </si>
  <si>
    <t>Obnažení kanalizace u stávající šachty Š5</t>
  </si>
  <si>
    <t>1,0*1,0*1,0</t>
  </si>
  <si>
    <t>132301201</t>
  </si>
  <si>
    <t>Hloubení rýh š do 2000 mm v hornině tř. 4 objemu do 100 m3</t>
  </si>
  <si>
    <t>-538637812</t>
  </si>
  <si>
    <t>Hloubení zapažených i nezapažených rýh šířky přes 600 do 2 000 mm s urovnáním dna do předepsaného profilu a spádu v hornině tř. 4 do 100 m3</t>
  </si>
  <si>
    <t>Jako pol. 2 (zbylých 50%)</t>
  </si>
  <si>
    <t>52,513</t>
  </si>
  <si>
    <t>151101101</t>
  </si>
  <si>
    <t>Zřízení příložného pažení a rozepření stěn rýh hl do 2 m</t>
  </si>
  <si>
    <t>1954827282</t>
  </si>
  <si>
    <t>Zřízení pažení a rozepření stěn rýh pro podzemní vedení pro všechny šířky rýhy příložné pro jakoukoliv mezerovitost, hloubky do 2 m</t>
  </si>
  <si>
    <t>((1,1+2,25)/2*4,5 + (1,1+2,55)/2*25,0 + (1,1+2,55)/2*22,5) * 2</t>
  </si>
  <si>
    <t>151101111</t>
  </si>
  <si>
    <t>Odstranění příložného pažení a rozepření stěn rýh hl do 2 m</t>
  </si>
  <si>
    <t>2038804289</t>
  </si>
  <si>
    <t>Odstranění pažení a rozepření stěn rýh pro podzemní vedení s uložením materiálu na vzdálenost do 3 m od kraje výkopu příložné, hloubky do 2 m</t>
  </si>
  <si>
    <t>Dtto pol. 151101101:</t>
  </si>
  <si>
    <t>188,450</t>
  </si>
  <si>
    <t>161101101</t>
  </si>
  <si>
    <t>Svislé přemístění výkopku z horniny tř. 1 až 4 hl výkopu do 2,5 m</t>
  </si>
  <si>
    <t>1246028824</t>
  </si>
  <si>
    <t>Svislé přemístění výkopku bez naložení do dopravní nádoby avšak s vyprázdněním dopravní nádoby na hromadu nebo do dopravního prostředku z horniny tř. 1 až 4, při hloubce výkopu přes 1 do 2,5 m</t>
  </si>
  <si>
    <t xml:space="preserve">Jako pol. 1131071372,  ale 2x 50%:      </t>
  </si>
  <si>
    <t>52,513 * 2</t>
  </si>
  <si>
    <t>-151309672</t>
  </si>
  <si>
    <t>vytlačený objem : obsyp + lože + vpusti</t>
  </si>
  <si>
    <t>20,8 + 4,16 + 1,6*0,9*1,5*3</t>
  </si>
  <si>
    <t>174101101</t>
  </si>
  <si>
    <t>Zásyp jam, šachet rýh nebo kolem objektů sypaninou se zhutněním</t>
  </si>
  <si>
    <t>463543084</t>
  </si>
  <si>
    <t>Zásyp sypaninou z jakékoliv horniny s uložením výkopku ve vrstvách se zhutněním jam, šachet, rýh nebo kolem objektů v těchto vykopávkách</t>
  </si>
  <si>
    <t>Výkop - obsyp - lože - vytl. obj. HV</t>
  </si>
  <si>
    <t>105,025  - 20,80 - 4,16 - 1,6*0,9*1,5*3</t>
  </si>
  <si>
    <t>175101101</t>
  </si>
  <si>
    <t>Obsypání potrubí bez prohození sypaniny z hornin tř. 1 až 4 uloženým do 3 m od kraje výkopu</t>
  </si>
  <si>
    <t>-2091919808</t>
  </si>
  <si>
    <t>Obsypání potrubí sypaninou z vhodných hornin tř. 1 až 4 nebo materiálem připraveným podél výkopu ve vzdálenosti do 3 m od jeho kraje, pro jakoukoliv hloubku výkopu a míru zhutnění bez prohození sypaniny</t>
  </si>
  <si>
    <t xml:space="preserve">0,8*0,5*(4,5+25,0+22,5) </t>
  </si>
  <si>
    <t>583373020</t>
  </si>
  <si>
    <t>štěrkopísek frakce 0-16</t>
  </si>
  <si>
    <t>-1701815064</t>
  </si>
  <si>
    <t>kamenivo přírodní těžené pro stavební účely  PTK  (drobné, hrubé, štěrkopísky) štěrkopísky ČSN 72  1511-2 frakce   0-16</t>
  </si>
  <si>
    <t>20,8*1,7*1,01</t>
  </si>
  <si>
    <t>451572111</t>
  </si>
  <si>
    <t>Lože pod potrubí otevřený výkop z kameniva drobného těženého</t>
  </si>
  <si>
    <t>-40256523</t>
  </si>
  <si>
    <t>Lože pod potrubí, stoky a drobné objekty v otevřeném výkopu z kameniva drobného těženého 0 až 4 mm</t>
  </si>
  <si>
    <t xml:space="preserve">0,8*0,1*(4,5+25,0+22,5) </t>
  </si>
  <si>
    <t>591211111</t>
  </si>
  <si>
    <t>Kladení dlažby z kostek drobných z kamene do lože z kameniva těženého tl 50 mm</t>
  </si>
  <si>
    <t>1874485511</t>
  </si>
  <si>
    <t>Kladení dlažby z kostek s provedením lože do tl. 50 mm, s vyplněním spár, s dvojím beraněním a se smetením přebytečného materiálu na krajnici drobných z kamene, do lože z kameniva těženého</t>
  </si>
  <si>
    <t>Kolem poklopu Š5 a mříží HV:</t>
  </si>
  <si>
    <t xml:space="preserve"> 0,30*3,14*0,75 + (1,4+0,8)*0,3*2*3</t>
  </si>
  <si>
    <t>583801100</t>
  </si>
  <si>
    <t>kostka dlažební drobná, žula, I.jakost, velikost 10 cm</t>
  </si>
  <si>
    <t>649020330</t>
  </si>
  <si>
    <t>výrobky lomařské a kamenické pro komunikace (kostky dlažební, krajníky a obrubníky) kostka dlažební drobná žula (skupina materiálu I/2) 10 II A výběrové  (1t=5,2 m2)</t>
  </si>
  <si>
    <t>0,192 t/m2</t>
  </si>
  <si>
    <t>4,667 * 0,192</t>
  </si>
  <si>
    <t>Trubní vedení</t>
  </si>
  <si>
    <t>871350310</t>
  </si>
  <si>
    <t>Montáž kanalizačního potrubí hladkého plnostěnného SN 10  z polypropylenu DN 200</t>
  </si>
  <si>
    <t>2099039940</t>
  </si>
  <si>
    <t>Montáž kanalizačního potrubí z plastů z polypropylenu PP hladkého plnostěnného SN 10 DN 200</t>
  </si>
  <si>
    <t>286118600</t>
  </si>
  <si>
    <t xml:space="preserve">trubka kanalizační plastová PPKGEM-SN10 200x6,2x5000 mm </t>
  </si>
  <si>
    <t>1227551960</t>
  </si>
  <si>
    <t>trubky z polyvinylchloridu kanalizace KG 2000 trouby s hrdlem PPKGEM , SN10 PPKGEM-200x6,2x5000</t>
  </si>
  <si>
    <t>286118640</t>
  </si>
  <si>
    <t xml:space="preserve">trubka kanalizační plastová PPKGEM-SN10 200x6,2x1000 mm </t>
  </si>
  <si>
    <t>842649925</t>
  </si>
  <si>
    <t>877355211</t>
  </si>
  <si>
    <t>Montáž tvarovek z tvrdého PVC-systém KG nebo z polypropylenu-systém KG 2000 jednoosé DN 200</t>
  </si>
  <si>
    <t>-1758845053</t>
  </si>
  <si>
    <t>Montáž tvarovek na kanalizačním potrubí z trub z plastu z tvrdého PVC systém KG nebo z polypropylenu systém KG 2000 v otevřeném výkopu jednoosých DN 200</t>
  </si>
  <si>
    <t>286113640</t>
  </si>
  <si>
    <t>koleno kanalizace plastové KGB 200x15°</t>
  </si>
  <si>
    <t>826920197</t>
  </si>
  <si>
    <t>trubky z polyvinylchloridu kanalizace domovní a uliční KG - Systém (PVC) kolena KGB KGB 200x15°</t>
  </si>
  <si>
    <t>286113650</t>
  </si>
  <si>
    <t>koleno kanalizace plastové KGB 200x30°</t>
  </si>
  <si>
    <t>341429403</t>
  </si>
  <si>
    <t>trubky z polyvinylchloridu kanalizace domovní a uliční KG - Systém (PVC) kolena KGB KGB 200x30°</t>
  </si>
  <si>
    <t>286119720</t>
  </si>
  <si>
    <t>přesuvka kanalizace plastové PPKGU DN 200</t>
  </si>
  <si>
    <t>-1563466695</t>
  </si>
  <si>
    <t>trubky z polyvinylchloridu kanalizace KG 2000 přesuvka PPKGU PPKGU-DN 200</t>
  </si>
  <si>
    <t>894411311</t>
  </si>
  <si>
    <t>Osazení železobetonových dílců pro šachty skruží rovných</t>
  </si>
  <si>
    <t>936067464</t>
  </si>
  <si>
    <t>592241600</t>
  </si>
  <si>
    <t>skruž betonová s ocelová se stupadly +PE povlakem TBS-Q 1000/250/120 SP 100x25x12 cm</t>
  </si>
  <si>
    <t>1429130089</t>
  </si>
  <si>
    <t>prefabrikáty pro vstupní šachty a drenážní šachtice (betonové a železobetonové) šachty pro odpadní kanály a potrubí uložená v zemi skruže s ocelovými stupadly s PE povlakem TBS-Q 1000/250/120 SP  100 x 25 x 12</t>
  </si>
  <si>
    <t>895931111</t>
  </si>
  <si>
    <t>Vpusti kanalizačních horské z betonu prostého C12/15 velikosti 1200/600 mm</t>
  </si>
  <si>
    <t>-906610345</t>
  </si>
  <si>
    <t>Vpusti kanalizační horské z betonu prostého tř. C 12/15 velikosti 1200/600 mm</t>
  </si>
  <si>
    <t>895931111-R</t>
  </si>
  <si>
    <t>Odstranění vpusti kanalizačních horské 2,61704</t>
  </si>
  <si>
    <t>1320464644</t>
  </si>
  <si>
    <t>899104111</t>
  </si>
  <si>
    <t>Osazení poklopů litinových nebo ocelových včetně rámů hmotnosti nad 150 kg</t>
  </si>
  <si>
    <t>334960484</t>
  </si>
  <si>
    <t>Osazení poklopů litinových a ocelových včetně rámů hmotnosti jednotlivě přes 150 kg</t>
  </si>
  <si>
    <t>899104211</t>
  </si>
  <si>
    <t>Demontáž poklopů litinových nebo ocelových včetně rámů hmotnosti přes 150 kg</t>
  </si>
  <si>
    <t>1494961676</t>
  </si>
  <si>
    <t>Demontáž poklopů litinových a ocelových včetně rámů, hmotnosti jednotlivě přes 150 Kg</t>
  </si>
  <si>
    <t>899204111</t>
  </si>
  <si>
    <t>Osazení mříží litinových včetně rámů a košů na bahno hmotnosti nad 150 kg</t>
  </si>
  <si>
    <t>1994588183</t>
  </si>
  <si>
    <t>Osazení mříží litinových včetně rámů a košů na bahno hmotnosti jednotlivě přes 150 kg</t>
  </si>
  <si>
    <t>286619380</t>
  </si>
  <si>
    <t xml:space="preserve">mříž vtoková litinová horská, 600x1200mm, C250 </t>
  </si>
  <si>
    <t>-101628884</t>
  </si>
  <si>
    <t>899204211</t>
  </si>
  <si>
    <t>Demontáž mříží litinových včetně rámů hmotnosti přes 150 kg</t>
  </si>
  <si>
    <t>-322947049</t>
  </si>
  <si>
    <t>Demontáž mříží litinových včetně rámů, hmotnosti jednotlivě přes 150 Kg</t>
  </si>
  <si>
    <t>899331111</t>
  </si>
  <si>
    <t>Výšková úprava uličního vstupu nebo vpusti do 200 mm zvýšením poklopu</t>
  </si>
  <si>
    <t>846462951</t>
  </si>
  <si>
    <t>998276101</t>
  </si>
  <si>
    <t>Přesun hmot pro trubní vedení z trub z plastických hmot otevřený výkop</t>
  </si>
  <si>
    <t>241422510</t>
  </si>
  <si>
    <t>Přesun hmot pro trubní vedení hloubené z trub z plastických hmot nebo sklolaminátových pro vodovody nebo kanalizace v otevřeném výkopu dopravní vzdálenost do 15 m</t>
  </si>
  <si>
    <t>SO 801 - Rekultivace územi</t>
  </si>
  <si>
    <t>1363490301</t>
  </si>
  <si>
    <t>(949,2 + 204)*0,0001*2</t>
  </si>
  <si>
    <t>122101403</t>
  </si>
  <si>
    <t>Vykopávky v zemníku na suchu v hornině tř. 1 a 2 objem do 5000 m3</t>
  </si>
  <si>
    <t>-121930824</t>
  </si>
  <si>
    <t>852,3 + 142,4 + 30,6</t>
  </si>
  <si>
    <t>-2029361197</t>
  </si>
  <si>
    <t>181151321</t>
  </si>
  <si>
    <t>Plošná úprava terénu přes 500 m2 zemina tř 1 až 4 nerovnosti do +/- 150 mm v rovinně a svahu do 1:5</t>
  </si>
  <si>
    <t>44852613</t>
  </si>
  <si>
    <t>Plošná úprava terénu v zemině tř. 1 až 4 s urovnáním povrchu bez doplnění ornice souvislé plochy přes 500 m2 při nerovnostech terénu přes +/-100 do +/-150 mm v rovině nebo na svahu do 1:5</t>
  </si>
  <si>
    <t>2841</t>
  </si>
  <si>
    <t>181151322</t>
  </si>
  <si>
    <t>Plošná úprava terénu přes 500 m2 zemina tř 1 až 4 nerovnosti do +/- 150 mm ve svahu do 1:2</t>
  </si>
  <si>
    <t>-1193726150</t>
  </si>
  <si>
    <t>Plošná úprava terénu v zemině tř. 1 až 4 s urovnáním povrchu bez doplnění ornice souvislé plochy přes 500 m2 při nerovnostech terénu přes +/-100 do +/-150 mm na svahu přes 1:5 do 1:2</t>
  </si>
  <si>
    <t>949,2 + 204</t>
  </si>
  <si>
    <t>181301115</t>
  </si>
  <si>
    <t>Rozprostření ornice tl vrstvy do 300 mm pl přes 500 m2 v rovině nebo ve svahu do 1:5</t>
  </si>
  <si>
    <t>-563504718</t>
  </si>
  <si>
    <t>Rozprostření a urovnání ornice v rovině nebo ve svahu sklonu do 1:5 při souvislé ploše přes 500 m2, tl. vrstvy přes 250 do 300 mm</t>
  </si>
  <si>
    <t>181451132</t>
  </si>
  <si>
    <t>Založení parkového trávníku výsevem plochy přes 1000 m2 ve svahu do 1:2</t>
  </si>
  <si>
    <t>247967253</t>
  </si>
  <si>
    <t>Založení trávníku na půdě předem připravené plochy přes 1000 m2 výsevem včetně utažení parkového na svahu přes 1:5 do 1:2</t>
  </si>
  <si>
    <t>-272472356</t>
  </si>
  <si>
    <t>183102134</t>
  </si>
  <si>
    <t>Jamky pro výsadbu bez výměny půdy zeminy tř 1 až 4 objem do 0,125 m3 ve svahu do 1:2</t>
  </si>
  <si>
    <t>1969711954</t>
  </si>
  <si>
    <t>Hloubení jamek pro vysazování rostlin v zemině tř.1 až 4 bez výměny půdy na svahu přes 1:5 do 1:2, objemu přes 0,05 do 0,125 m3</t>
  </si>
  <si>
    <t>184102124</t>
  </si>
  <si>
    <t>Výsadba dřeviny s balem D do 0,5 m do jamky se zalitím ve svahu do 1:2</t>
  </si>
  <si>
    <t>-144805155</t>
  </si>
  <si>
    <t>Výsadba dřeviny s balem do předem vyhloubené jamky se zalitím na svahu přes 1:5 do 1:2, při průměru balu přes 400 do 500 mm</t>
  </si>
  <si>
    <t>Odměřeno ze situace - stromy:</t>
  </si>
  <si>
    <t>184215112</t>
  </si>
  <si>
    <t>Ukotvení kmene dřevin jedním kůlem D do 0,1 m délky do 2 m</t>
  </si>
  <si>
    <t>-380479852</t>
  </si>
  <si>
    <t>Ukotvení dřeviny kůly jedním kůlem, délky přes 1 do 2 m</t>
  </si>
  <si>
    <t>184215421</t>
  </si>
  <si>
    <t>Zhotovení závlahové mísy dřevin D do 0,5 m na svahu do 1:2</t>
  </si>
  <si>
    <t>2090650500</t>
  </si>
  <si>
    <t>Zhotovení závlahové mísy u solitérních dřevin na svahu přes 1:5 do 1:2, o průměru mísy do 0,5 m</t>
  </si>
  <si>
    <t>184501122</t>
  </si>
  <si>
    <t>Zhotovení obalu z juty v jedné vrstvě ve svahu do 1:2</t>
  </si>
  <si>
    <t>1235010671</t>
  </si>
  <si>
    <t>Zhotovení obalu kmene a spodních částí větví stromu z juty v jedné vrstvě na svahu přes 1:5 do 1:2</t>
  </si>
  <si>
    <t>184502122</t>
  </si>
  <si>
    <t>Vyzvednutí dřeviny k přesazení s balem D do 0,5 m ve svahu 1:2</t>
  </si>
  <si>
    <t>-2111206157</t>
  </si>
  <si>
    <t>Vyzvednutí dřeviny k přesazení s balem na svahu přes 1:5 do 1:2, při průměru balu přes 400 do 500 mm</t>
  </si>
  <si>
    <t>Odměřeno ze situace, druhy dřevin viz TZ:</t>
  </si>
  <si>
    <t>184801122</t>
  </si>
  <si>
    <t>Ošetřování vysazených dřevin soliterních ve svahu do 1:2</t>
  </si>
  <si>
    <t>2125229457</t>
  </si>
  <si>
    <t>Ošetření vysazených dřevin solitérních na svahu přes 1:5 do 1:2</t>
  </si>
  <si>
    <t>184801131</t>
  </si>
  <si>
    <t>Ošetřování vysazených dřevin ve skupinách v rovině a svahu do 1:5</t>
  </si>
  <si>
    <t>-678775129</t>
  </si>
  <si>
    <t>Ošetření vysazených dřevin ve skupinách v rovině nebo na svahu do 1:5</t>
  </si>
  <si>
    <t>314 +254</t>
  </si>
  <si>
    <t>-70354952</t>
  </si>
  <si>
    <t>-189742282</t>
  </si>
  <si>
    <t>184911422</t>
  </si>
  <si>
    <t>Mulčování rostlin kůrou tl. do 0,1 m ve svahu do 1:2</t>
  </si>
  <si>
    <t>493673730</t>
  </si>
  <si>
    <t>Mulčování vysazených rostlin mulčovací kůrou, tl. do 100 mm na svahu přes 1:5 do 1:2</t>
  </si>
  <si>
    <t>Odměřeno ze situace - stromky - 0,6x0,6=0,36m2/strom:</t>
  </si>
  <si>
    <t>0,36*13</t>
  </si>
  <si>
    <t>-548865650</t>
  </si>
  <si>
    <t>(949,2 + 204)*20*0,000001</t>
  </si>
  <si>
    <t>185802124</t>
  </si>
  <si>
    <t>Hnojení půdy umělým hnojivem k jednotlivým rostlinám ve svahu do 1:2</t>
  </si>
  <si>
    <t>480435443</t>
  </si>
  <si>
    <t>Hnojení půdy nebo trávníku na svahu přes 1:5 do 1:2 umělým hnojivem s rozdělením k jednotlivým rostlinám</t>
  </si>
  <si>
    <t xml:space="preserve">Tabletové hnojivo - stromy 13 ks á 10 tb = 130 ks, 1 tb = 10 g </t>
  </si>
  <si>
    <t>13*10*10*0,000001</t>
  </si>
  <si>
    <t>81984444</t>
  </si>
  <si>
    <t xml:space="preserve">Použití hydroabsorbentu 200g/strom: </t>
  </si>
  <si>
    <t>13*200*0,000001</t>
  </si>
  <si>
    <t>-2019214797</t>
  </si>
  <si>
    <t>Dle bilance - ornice a humus, 30g/m2:</t>
  </si>
  <si>
    <t>(949,2 + 204)*30/1000</t>
  </si>
  <si>
    <t>052172100-R</t>
  </si>
  <si>
    <t>tyč odkorněná délka 200 cm,tloušťka 10 cm</t>
  </si>
  <si>
    <t>1020010908</t>
  </si>
  <si>
    <t>tyčovina, tyčové a tyčkové výrobky tyče odkorněné délka 150 cm,tloušťka 10 cm</t>
  </si>
  <si>
    <t>Odměřeno ze situace - kůly pro ukotvení stromů</t>
  </si>
  <si>
    <t>693113130-R1</t>
  </si>
  <si>
    <t>jutová tkanina přírodní š.105 cm řídká 211 g/m2</t>
  </si>
  <si>
    <t>1215057258</t>
  </si>
  <si>
    <t>Odměřeno ze situace, 1 bm/strom</t>
  </si>
  <si>
    <t>10*1</t>
  </si>
  <si>
    <t>693113130-R2</t>
  </si>
  <si>
    <t>úvazy pro ukotvení stromů jedním kůlem</t>
  </si>
  <si>
    <t>640921074</t>
  </si>
  <si>
    <t>Odměřeno ze situace, 1 bm úvazu/strom</t>
  </si>
  <si>
    <t>13*1</t>
  </si>
  <si>
    <t>251911550-R3</t>
  </si>
  <si>
    <t>1378650772</t>
  </si>
  <si>
    <t>(949,2 + 204)*20*0,001</t>
  </si>
  <si>
    <t>251911550-R4</t>
  </si>
  <si>
    <t>hnojivo hydroabsorben</t>
  </si>
  <si>
    <t>-1289939646</t>
  </si>
  <si>
    <t>Fyzikální půdní kondicionér ke zlepšení půdní struktury, zvýšení přístupnosti hnojiv, zintenzívnění růstu kořenů, zajistí omezení účinku přesazovacího</t>
  </si>
  <si>
    <t xml:space="preserve">šoku a snížení výsledných ztrát rostlin po výsadbě. </t>
  </si>
  <si>
    <t>(200*13)*0,001</t>
  </si>
  <si>
    <t>251911550-R5</t>
  </si>
  <si>
    <t>tabletové hnojivo</t>
  </si>
  <si>
    <t>762545847</t>
  </si>
  <si>
    <t>10 tb./strom, 1tabl.10g</t>
  </si>
  <si>
    <t>13*10*0,01</t>
  </si>
  <si>
    <t>605970030</t>
  </si>
  <si>
    <t>kůra mulčovací volně ložená</t>
  </si>
  <si>
    <t>-1338686408</t>
  </si>
  <si>
    <t>odpad pilařský mulčovací kůra volně ložená</t>
  </si>
  <si>
    <t>0,36*0,08*13</t>
  </si>
  <si>
    <t>185804311</t>
  </si>
  <si>
    <t>Zalití rostlin vodou plocha do 20 m2</t>
  </si>
  <si>
    <t>-1678652192</t>
  </si>
  <si>
    <t>Zalití rostlin vodou plochy záhonů jednotlivě do 20 m2</t>
  </si>
  <si>
    <t>4x 50l na strom rok po výsadbě x 13stromů ,1strom je 1m2 = 13m2</t>
  </si>
  <si>
    <t>4*50*13*1/1000</t>
  </si>
  <si>
    <t>185851121</t>
  </si>
  <si>
    <t>Dovoz vody pro zálivku rostlin za vzdálenost do 1000 m</t>
  </si>
  <si>
    <t>1195916326</t>
  </si>
  <si>
    <t>Dovoz vody pro zálivku rostlin na vzdálenost do 1000 m</t>
  </si>
  <si>
    <t>998231311</t>
  </si>
  <si>
    <t>Přesun hmot pro sadovnické a krajinářské úpravy vodorovně do 5000 m</t>
  </si>
  <si>
    <t>-152394608</t>
  </si>
  <si>
    <t>Přesun hmot pro sadovnické a krajinářské úpravy dopravní vzdálenost do 5000 m</t>
  </si>
  <si>
    <t>VRN - Vedlejší rozpočtové náklady</t>
  </si>
  <si>
    <t>DIO - Náklady spojené s realizací DIO</t>
  </si>
  <si>
    <t xml:space="preserve">    F1 - DIO - Fáze 1</t>
  </si>
  <si>
    <t xml:space="preserve">    F2 - DIO - Fáze 2</t>
  </si>
  <si>
    <t xml:space="preserve">    F3 - DIO - Fáze 3</t>
  </si>
  <si>
    <t xml:space="preserve">    F4 - DIO - Fáze 1 až 3 - Objížďka</t>
  </si>
  <si>
    <t xml:space="preserve">    VRN - Vedlejší rozpočtové náklady</t>
  </si>
  <si>
    <t>DIO</t>
  </si>
  <si>
    <t>Náklady spojené s realizací DIO</t>
  </si>
  <si>
    <t>F1</t>
  </si>
  <si>
    <t>DIO - Fáze 1</t>
  </si>
  <si>
    <t>913121111</t>
  </si>
  <si>
    <t>Montáž a demontáž dočasné dopravní značky kompletní základní</t>
  </si>
  <si>
    <t>-155902429</t>
  </si>
  <si>
    <t>Montáž a demontáž dočasných dopravních značek kompletních značek vč. podstavce a sloupku základních</t>
  </si>
  <si>
    <t>913121211</t>
  </si>
  <si>
    <t>Příplatek k dočasné dopravní značce kompletní základní za první a ZKD den použití</t>
  </si>
  <si>
    <t>-1438436272</t>
  </si>
  <si>
    <t>Montáž a demontáž dočasných dopravních značek Příplatek za první a každý další den použití dočasných dopravních značek k ceně 12-1111</t>
  </si>
  <si>
    <t>23*40</t>
  </si>
  <si>
    <t>913211113</t>
  </si>
  <si>
    <t>Montáž a demontáž dočasné dopravní zábrany Z2 reflexní šířky 3 m</t>
  </si>
  <si>
    <t>-1027353586</t>
  </si>
  <si>
    <t>Montáž a demontáž dočasných dopravních zábran Z2 reflexních, šířky 3 m</t>
  </si>
  <si>
    <t>Zn.Z2 a Z3</t>
  </si>
  <si>
    <t>3+2</t>
  </si>
  <si>
    <t>913211213</t>
  </si>
  <si>
    <t>Příplatek k dočasné dopravní zábraně Z2 reflexní 3 m za první a ZKD den použití</t>
  </si>
  <si>
    <t>-1721198687</t>
  </si>
  <si>
    <t>Montáž a demontáž dočasných dopravních zábran Z2 Příplatek za první a každý další den použití dočasných dopravních zábran Z2 k ceně 21-1113</t>
  </si>
  <si>
    <t>(2+3)*40</t>
  </si>
  <si>
    <t>913321111</t>
  </si>
  <si>
    <t>Montáž a demontáž dočasné dopravní směrové desky základní Z4</t>
  </si>
  <si>
    <t>-1726733033</t>
  </si>
  <si>
    <t>Montáž a demontáž dočasných dopravních vodících zařízení směrové desky Z4 základní</t>
  </si>
  <si>
    <t>913321211</t>
  </si>
  <si>
    <t>Příplatek k dočasné směrové desce základní Z4 za první a ZKD den použití</t>
  </si>
  <si>
    <t>-1741865212</t>
  </si>
  <si>
    <t>Montáž a demontáž dočasných dopravních vodících zařízení Příplatek za první a každý další den použití dočasných dopravních vodících zařízení k ceně 32-1111</t>
  </si>
  <si>
    <t>9*40</t>
  </si>
  <si>
    <t>913321115-R</t>
  </si>
  <si>
    <t>Montáž a demontáž dočasné soupravy 3 výstražných světel</t>
  </si>
  <si>
    <t>453814106</t>
  </si>
  <si>
    <t>Montáž a demontáž dočasných dopravních vodících zařízení soupravy směrových desek Z4 s výstražným světlem 3 desky</t>
  </si>
  <si>
    <t>913321215-R</t>
  </si>
  <si>
    <t>Příplatek k dočasné soupravě 3 výstražných světel za 1. a ZKD den použití</t>
  </si>
  <si>
    <t>2008373926</t>
  </si>
  <si>
    <t>Montáž a demontáž dočasných dopravních vodících zařízení Příplatek za první a každý další den použití dočasných dopravních vodících zařízení k ceně 32-1115</t>
  </si>
  <si>
    <t>3*40</t>
  </si>
  <si>
    <t>913331115</t>
  </si>
  <si>
    <t>Montáž a demontáž dočasného dopravní signální svítilny EKO včetně akumulátoru</t>
  </si>
  <si>
    <t>369224005</t>
  </si>
  <si>
    <t>Montáž a demontáž dočasných dopravních vodících zařízení signální svítilny EKO včetně akumulátoru</t>
  </si>
  <si>
    <t>913311215</t>
  </si>
  <si>
    <t>Příplatek k dočasnému kuželu s blikačem v 600 mm za první a ZKD den použití</t>
  </si>
  <si>
    <t>-477934127</t>
  </si>
  <si>
    <t>Montáž a demontáž dočasných dopravních vodících zařízení Příplatek za první a každý další den použití dočasných dopravních vodících zařízení k ceně 31-1115</t>
  </si>
  <si>
    <t>2*40</t>
  </si>
  <si>
    <t>913411111</t>
  </si>
  <si>
    <t>Montáž a demontáž mobilní semaforové soupravy se 2 semafory</t>
  </si>
  <si>
    <t>706604233</t>
  </si>
  <si>
    <t>Montáž a demontáž mobilní semaforové soupravy 2 semafory</t>
  </si>
  <si>
    <t>913411211</t>
  </si>
  <si>
    <t>Příplatek k dočasné mobilní semaforové soupravě se 2 semafory za první a ZKD den použití</t>
  </si>
  <si>
    <t>307579152</t>
  </si>
  <si>
    <t>Montáž a demontáž mobilní semaforové soupravy Příplatek za první a každý další den použití mobilní semaforové soupravy k ceně 41-1111</t>
  </si>
  <si>
    <t>913911113</t>
  </si>
  <si>
    <t>Montáž a demontáž akumulátoru dočasného dopravního značení olověného 12 V/180 Ah</t>
  </si>
  <si>
    <t>497772786</t>
  </si>
  <si>
    <t>Montáž a demontáž akumulátorů a zásobníků dočasného dopravního značení akumulátoru olověného 12V/180 Ah</t>
  </si>
  <si>
    <t>913911213</t>
  </si>
  <si>
    <t>Příplatek k dočasnému akumulátor 12V/180 Ah za první a ZKD den použití</t>
  </si>
  <si>
    <t>1980519325</t>
  </si>
  <si>
    <t>Montáž a demontáž akumulátorů a zásobníků dočasného dopravního značení Příplatek za první a každý další den použití akumulátorů a zásobníků dočasného dopravního značení k ceně 91-1113</t>
  </si>
  <si>
    <t>913911122</t>
  </si>
  <si>
    <t>Montáž a demontáž dočasného zásobníku ocelového na akumulátor a řídící jednotku</t>
  </si>
  <si>
    <t>-1098193359</t>
  </si>
  <si>
    <t>Montáž a demontáž akumulátorů a zásobníků dočasného dopravního značení zásobníku na akumulátor a řídící jednotku ocelového</t>
  </si>
  <si>
    <t>913911222</t>
  </si>
  <si>
    <t>Příplatek k dočasnému ocelovému zásobníku na akumulátor za první a ZKD den použití</t>
  </si>
  <si>
    <t>-668652392</t>
  </si>
  <si>
    <t>Montáž a demontáž akumulátorů a zásobníků dočasného dopravního značení Příplatek za první a každý další den použití akumulátorů a zásobníků dočasného dopravního značení k ceně 91-1122</t>
  </si>
  <si>
    <t>915231116</t>
  </si>
  <si>
    <t>Vodorovné dopravní značení retroreflexním žlutým plastem přechody pro chodce, šipky nebo symboly</t>
  </si>
  <si>
    <t>1189033929</t>
  </si>
  <si>
    <t>Vodorovné dopravní značení stříkaným plastem přechody pro chodce, šipky, symboly nápisy žluté retroreflexní</t>
  </si>
  <si>
    <t>Zn. V4 (0,25) + V5 (0,5) + žlutá</t>
  </si>
  <si>
    <t>24*0,25+13,0*0,5</t>
  </si>
  <si>
    <t>966007123</t>
  </si>
  <si>
    <t>Odstranění vodorovného značení frézováním plastu z plochy</t>
  </si>
  <si>
    <t>-1197444616</t>
  </si>
  <si>
    <t>Odstranění vodorovného dopravního značení frézováním značeného plastem plošného</t>
  </si>
  <si>
    <t>F2</t>
  </si>
  <si>
    <t>DIO - Fáze 2</t>
  </si>
  <si>
    <t>-1477980689</t>
  </si>
  <si>
    <t>1306937090</t>
  </si>
  <si>
    <t>32*20</t>
  </si>
  <si>
    <t>-1265629904</t>
  </si>
  <si>
    <t>-855097275</t>
  </si>
  <si>
    <t>3*20</t>
  </si>
  <si>
    <t>754411300</t>
  </si>
  <si>
    <t>2106446162</t>
  </si>
  <si>
    <t>13*20</t>
  </si>
  <si>
    <t>-523171506</t>
  </si>
  <si>
    <t>-250594434</t>
  </si>
  <si>
    <t>-81603237</t>
  </si>
  <si>
    <t>-1360996041</t>
  </si>
  <si>
    <t>2*20</t>
  </si>
  <si>
    <t>727861301</t>
  </si>
  <si>
    <t>39735477</t>
  </si>
  <si>
    <t>1579986657</t>
  </si>
  <si>
    <t>-1362129725</t>
  </si>
  <si>
    <t>456787172</t>
  </si>
  <si>
    <t>1449223161</t>
  </si>
  <si>
    <t>-1788672092</t>
  </si>
  <si>
    <t>Zn. V5 (0,5)  žlutá</t>
  </si>
  <si>
    <t>13,0*0,5</t>
  </si>
  <si>
    <t>-1546219491</t>
  </si>
  <si>
    <t>F3</t>
  </si>
  <si>
    <t>DIO - Fáze 3</t>
  </si>
  <si>
    <t>1162156684</t>
  </si>
  <si>
    <t>2089153235</t>
  </si>
  <si>
    <t>29*20</t>
  </si>
  <si>
    <t>750625538</t>
  </si>
  <si>
    <t>3+1</t>
  </si>
  <si>
    <t>1972424392</t>
  </si>
  <si>
    <t>(3+1)*20</t>
  </si>
  <si>
    <t>1206991431</t>
  </si>
  <si>
    <t>-1475371025</t>
  </si>
  <si>
    <t>11*20</t>
  </si>
  <si>
    <t>994155936</t>
  </si>
  <si>
    <t>1291089996</t>
  </si>
  <si>
    <t>-1172869919</t>
  </si>
  <si>
    <t>892849315</t>
  </si>
  <si>
    <t>1567523867</t>
  </si>
  <si>
    <t>-194177016</t>
  </si>
  <si>
    <t>605359208</t>
  </si>
  <si>
    <t>536987912</t>
  </si>
  <si>
    <t>-1274078037</t>
  </si>
  <si>
    <t>-728700701</t>
  </si>
  <si>
    <t>1129035106</t>
  </si>
  <si>
    <t>1669563507</t>
  </si>
  <si>
    <t>F4</t>
  </si>
  <si>
    <t>DIO - Fáze 1 až 3 - Objížďka</t>
  </si>
  <si>
    <t>1223280529</t>
  </si>
  <si>
    <t>1393473784</t>
  </si>
  <si>
    <t>16*80</t>
  </si>
  <si>
    <t>-1042718600</t>
  </si>
  <si>
    <t>-1859589935</t>
  </si>
  <si>
    <t>1*80</t>
  </si>
  <si>
    <t>-421917686</t>
  </si>
  <si>
    <t>-1454574709</t>
  </si>
  <si>
    <t>-256518527</t>
  </si>
  <si>
    <t>-487991601</t>
  </si>
  <si>
    <t>010001000</t>
  </si>
  <si>
    <t>Průzkumné, geodetické a projektové práce</t>
  </si>
  <si>
    <t>Kč</t>
  </si>
  <si>
    <t>1024</t>
  </si>
  <si>
    <t>772621561</t>
  </si>
  <si>
    <t>Základní rozdělení průvodních činností a nákladů průzkumné geodetické a projektové práce</t>
  </si>
  <si>
    <t>64</t>
  </si>
  <si>
    <t>030001000</t>
  </si>
  <si>
    <t>Zařízení staveniště</t>
  </si>
  <si>
    <t>-1839596021</t>
  </si>
  <si>
    <t>Základní rozdělení průvodních činností a nákladů zařízení staveniště</t>
  </si>
  <si>
    <t>65</t>
  </si>
  <si>
    <t>040001000</t>
  </si>
  <si>
    <t>Inženýrská činnost</t>
  </si>
  <si>
    <t>241505085</t>
  </si>
  <si>
    <t>Základní rozdělení průvodních činností a nákladů inženýrská činnost</t>
  </si>
  <si>
    <t>66</t>
  </si>
  <si>
    <t>050001000</t>
  </si>
  <si>
    <t>Finanční náklady</t>
  </si>
  <si>
    <t>-1903210349</t>
  </si>
  <si>
    <t>Základní rozdělení průvodních činností a nákladů finanční náklady</t>
  </si>
  <si>
    <t>67</t>
  </si>
  <si>
    <t>070001000</t>
  </si>
  <si>
    <t>Provozní vlivy</t>
  </si>
  <si>
    <t>-921162543</t>
  </si>
  <si>
    <t>Základní rozdělení průvodních činností a nákladů provozní vlivy</t>
  </si>
  <si>
    <t>68</t>
  </si>
  <si>
    <t>090001000</t>
  </si>
  <si>
    <t>Ostatní náklady</t>
  </si>
  <si>
    <t>-1109386197</t>
  </si>
  <si>
    <t>Základní rozdělení průvodních činností a nákladů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</si>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</sst>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4">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2"/>
    </font>
    <font>
      <b/>
      <sz val="12"/>
      <color indexed="55"/>
      <name val="Trebuchet MS"/>
      <family val="2"/>
    </font>
    <font>
      <sz val="9"/>
      <color indexed="55"/>
      <name val="Trebuchet MS"/>
      <family val="2"/>
    </font>
    <font>
      <sz val="9"/>
      <name val="Trebuchet MS"/>
      <family val="2"/>
    </font>
    <font>
      <b/>
      <sz val="8"/>
      <color indexed="55"/>
      <name val="Trebuchet MS"/>
      <family val="2"/>
    </font>
    <font>
      <b/>
      <sz val="12"/>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10"/>
      <name val="Trebuchet MS"/>
      <family val="2"/>
    </font>
    <font>
      <sz val="10"/>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sz val="8"/>
      <color indexed="20"/>
      <name val="Trebuchet MS"/>
      <family val="2"/>
    </font>
    <font>
      <sz val="8"/>
      <color indexed="63"/>
      <name val="Trebuchet MS"/>
      <family val="2"/>
    </font>
    <font>
      <i/>
      <sz val="8"/>
      <color indexed="12"/>
      <name val="Trebuchet MS"/>
      <family val="2"/>
    </font>
    <font>
      <i/>
      <sz val="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2"/>
    </font>
    <font>
      <sz val="18"/>
      <color indexed="12"/>
      <name val="Wingdings 2"/>
      <family val="1"/>
    </font>
    <font>
      <u val="single"/>
      <sz val="10"/>
      <color indexed="12"/>
      <name val="Trebuchet M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Trebuchet MS"/>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5" applyNumberFormat="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3">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31" fillId="0" borderId="36" xfId="0" applyFont="1" applyBorder="1" applyAlignment="1" applyProtection="1">
      <alignment horizontal="center" vertical="center"/>
      <protection/>
    </xf>
    <xf numFmtId="49" fontId="31" fillId="0" borderId="36" xfId="0" applyNumberFormat="1" applyFont="1" applyBorder="1" applyAlignment="1" applyProtection="1">
      <alignment horizontal="left" vertical="center" wrapText="1"/>
      <protection/>
    </xf>
    <xf numFmtId="0" fontId="31" fillId="0" borderId="36" xfId="0" applyFont="1" applyBorder="1" applyAlignment="1" applyProtection="1">
      <alignment horizontal="left" vertical="center" wrapText="1"/>
      <protection/>
    </xf>
    <xf numFmtId="0" fontId="31" fillId="0" borderId="36" xfId="0" applyFont="1" applyBorder="1" applyAlignment="1" applyProtection="1">
      <alignment horizontal="center" vertical="center" wrapText="1"/>
      <protection/>
    </xf>
    <xf numFmtId="168" fontId="31" fillId="0" borderId="36" xfId="0" applyNumberFormat="1" applyFont="1" applyBorder="1" applyAlignment="1" applyProtection="1">
      <alignment horizontal="right" vertical="center"/>
      <protection/>
    </xf>
    <xf numFmtId="164" fontId="31" fillId="34" borderId="36" xfId="0" applyNumberFormat="1" applyFont="1" applyFill="1" applyBorder="1" applyAlignment="1">
      <alignment horizontal="right" vertical="center"/>
    </xf>
    <xf numFmtId="164" fontId="31" fillId="0" borderId="36" xfId="0" applyNumberFormat="1" applyFont="1" applyBorder="1" applyAlignment="1" applyProtection="1">
      <alignment horizontal="right" vertical="center"/>
      <protection/>
    </xf>
    <xf numFmtId="0" fontId="31" fillId="0" borderId="13" xfId="0" applyFont="1" applyBorder="1" applyAlignment="1">
      <alignment horizontal="left" vertical="center"/>
    </xf>
    <xf numFmtId="0" fontId="31" fillId="34" borderId="36" xfId="0" applyFont="1" applyFill="1" applyBorder="1" applyAlignment="1">
      <alignment horizontal="left" vertical="center" wrapText="1"/>
    </xf>
    <xf numFmtId="0" fontId="31"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63" fillId="33" borderId="0" xfId="51" applyFill="1" applyAlignment="1">
      <alignment horizontal="left" vertical="top"/>
    </xf>
    <xf numFmtId="0" fontId="72" fillId="0" borderId="0" xfId="51"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3" fillId="33" borderId="0" xfId="51"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3" fillId="33" borderId="0" xfId="51"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3" xfId="0" applyFont="1" applyBorder="1" applyAlignment="1">
      <alignment horizontal="left" vertical="center"/>
    </xf>
    <xf numFmtId="0" fontId="19" fillId="0" borderId="43" xfId="0" applyFont="1" applyBorder="1" applyAlignment="1">
      <alignment horizontal="center" vertical="center"/>
    </xf>
    <xf numFmtId="0" fontId="16"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3" xfId="0" applyFont="1" applyBorder="1" applyAlignment="1">
      <alignment vertical="center"/>
    </xf>
    <xf numFmtId="0" fontId="19" fillId="0" borderId="43" xfId="0" applyFont="1" applyBorder="1" applyAlignment="1">
      <alignment vertical="center"/>
    </xf>
    <xf numFmtId="0" fontId="19" fillId="0" borderId="43" xfId="0" applyFont="1" applyBorder="1" applyAlignment="1">
      <alignment horizontal="left"/>
    </xf>
    <xf numFmtId="0" fontId="16"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7" fillId="35" borderId="17"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8"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73" fillId="33" borderId="0" xfId="51" applyFont="1" applyFill="1" applyAlignment="1">
      <alignment horizontal="left" vertical="center"/>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7" fillId="0" borderId="0" xfId="0" applyFont="1" applyBorder="1" applyAlignment="1">
      <alignment horizontal="left" vertical="top"/>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19" fillId="0" borderId="43" xfId="0" applyFont="1" applyBorder="1" applyAlignment="1">
      <alignment horizontal="left"/>
    </xf>
    <xf numFmtId="0" fontId="7" fillId="0" borderId="0" xfId="0" applyFont="1" applyBorder="1" applyAlignment="1">
      <alignment horizontal="left" vertical="center" wrapText="1"/>
    </xf>
    <xf numFmtId="0" fontId="3" fillId="0" borderId="0" xfId="0" applyFont="1" applyBorder="1" applyAlignment="1">
      <alignment horizontal="center" vertical="center"/>
    </xf>
    <xf numFmtId="49" fontId="7" fillId="0" borderId="0" xfId="0" applyNumberFormat="1" applyFont="1" applyBorder="1" applyAlignment="1">
      <alignment horizontal="left" vertical="center" wrapText="1"/>
    </xf>
    <xf numFmtId="0" fontId="19" fillId="0" borderId="43"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CBAD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C027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15F4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C2B2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7363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85EC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8FE9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5A80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5719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BE14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CBAD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C027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15F4B.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C2B2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7363F.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85EC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8FE99.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5A80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5719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BE14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2"/>
  <sheetViews>
    <sheetView showGridLines="0" tabSelected="1" zoomScalePageLayoutView="0" workbookViewId="0" topLeftCell="A1">
      <pane ySplit="1" topLeftCell="A2" activePane="bottomLeft" state="frozen"/>
      <selection pane="topLeft" activeCell="A1" sqref="A1"/>
      <selection pane="bottomLeft" activeCell="AA11" sqref="AA1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96" t="s">
        <v>0</v>
      </c>
      <c r="B1" s="197"/>
      <c r="C1" s="197"/>
      <c r="D1" s="198" t="s">
        <v>1</v>
      </c>
      <c r="E1" s="197"/>
      <c r="F1" s="197"/>
      <c r="G1" s="197"/>
      <c r="H1" s="197"/>
      <c r="I1" s="197"/>
      <c r="J1" s="197"/>
      <c r="K1" s="199" t="s">
        <v>1428</v>
      </c>
      <c r="L1" s="199"/>
      <c r="M1" s="199"/>
      <c r="N1" s="199"/>
      <c r="O1" s="199"/>
      <c r="P1" s="199"/>
      <c r="Q1" s="199"/>
      <c r="R1" s="199"/>
      <c r="S1" s="199"/>
      <c r="T1" s="197"/>
      <c r="U1" s="197"/>
      <c r="V1" s="197"/>
      <c r="W1" s="199" t="s">
        <v>1429</v>
      </c>
      <c r="X1" s="199"/>
      <c r="Y1" s="199"/>
      <c r="Z1" s="199"/>
      <c r="AA1" s="199"/>
      <c r="AB1" s="199"/>
      <c r="AC1" s="199"/>
      <c r="AD1" s="199"/>
      <c r="AE1" s="199"/>
      <c r="AF1" s="199"/>
      <c r="AG1" s="199"/>
      <c r="AH1" s="199"/>
      <c r="AI1" s="191"/>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75"/>
      <c r="AS2" s="276"/>
      <c r="AT2" s="276"/>
      <c r="AU2" s="276"/>
      <c r="AV2" s="276"/>
      <c r="AW2" s="276"/>
      <c r="AX2" s="276"/>
      <c r="AY2" s="276"/>
      <c r="AZ2" s="276"/>
      <c r="BA2" s="276"/>
      <c r="BB2" s="276"/>
      <c r="BC2" s="276"/>
      <c r="BD2" s="276"/>
      <c r="BE2" s="276"/>
      <c r="BS2" s="6" t="s">
        <v>5</v>
      </c>
      <c r="BT2" s="6" t="s">
        <v>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v>
      </c>
      <c r="BT3" s="6" t="s">
        <v>7</v>
      </c>
    </row>
    <row r="4" spans="2:71" s="2" customFormat="1" ht="37.5" customHeight="1">
      <c r="B4" s="10"/>
      <c r="C4" s="11"/>
      <c r="D4" s="12" t="s">
        <v>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9</v>
      </c>
      <c r="BE4" s="15" t="s">
        <v>10</v>
      </c>
      <c r="BS4" s="6" t="s">
        <v>11</v>
      </c>
    </row>
    <row r="5" spans="2:71" s="2" customFormat="1" ht="15" customHeight="1">
      <c r="B5" s="10"/>
      <c r="C5" s="11"/>
      <c r="D5" s="16" t="s">
        <v>12</v>
      </c>
      <c r="E5" s="11"/>
      <c r="F5" s="11"/>
      <c r="G5" s="11"/>
      <c r="H5" s="11"/>
      <c r="I5" s="11"/>
      <c r="J5" s="11"/>
      <c r="K5" s="294" t="s">
        <v>13</v>
      </c>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11"/>
      <c r="AQ5" s="13"/>
      <c r="BE5" s="303" t="s">
        <v>14</v>
      </c>
      <c r="BS5" s="6" t="s">
        <v>5</v>
      </c>
    </row>
    <row r="6" spans="2:71" s="2" customFormat="1" ht="37.5" customHeight="1">
      <c r="B6" s="10"/>
      <c r="C6" s="11"/>
      <c r="D6" s="18" t="s">
        <v>15</v>
      </c>
      <c r="E6" s="11"/>
      <c r="F6" s="11"/>
      <c r="G6" s="11"/>
      <c r="H6" s="11"/>
      <c r="I6" s="11"/>
      <c r="J6" s="11"/>
      <c r="K6" s="306" t="s">
        <v>16</v>
      </c>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11"/>
      <c r="AQ6" s="13"/>
      <c r="BE6" s="276"/>
      <c r="BS6" s="6" t="s">
        <v>17</v>
      </c>
    </row>
    <row r="7" spans="2:71" s="2" customFormat="1" ht="15" customHeight="1">
      <c r="B7" s="10"/>
      <c r="C7" s="11"/>
      <c r="D7" s="19" t="s">
        <v>18</v>
      </c>
      <c r="E7" s="11"/>
      <c r="F7" s="11"/>
      <c r="G7" s="11"/>
      <c r="H7" s="11"/>
      <c r="I7" s="11"/>
      <c r="J7" s="11"/>
      <c r="K7" s="17" t="s">
        <v>19</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276"/>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276"/>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76"/>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276"/>
      <c r="BS10" s="6" t="s">
        <v>17</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276"/>
      <c r="BS11" s="6" t="s">
        <v>17</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76"/>
      <c r="BS12" s="6" t="s">
        <v>17</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276"/>
      <c r="BS13" s="6" t="s">
        <v>17</v>
      </c>
    </row>
    <row r="14" spans="2:71" s="2" customFormat="1" ht="15.75" customHeight="1">
      <c r="B14" s="10"/>
      <c r="C14" s="11"/>
      <c r="D14" s="11"/>
      <c r="E14" s="307" t="s">
        <v>33</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19" t="s">
        <v>31</v>
      </c>
      <c r="AL14" s="11"/>
      <c r="AM14" s="11"/>
      <c r="AN14" s="21" t="s">
        <v>33</v>
      </c>
      <c r="AO14" s="11"/>
      <c r="AP14" s="11"/>
      <c r="AQ14" s="13"/>
      <c r="BE14" s="276"/>
      <c r="BS14" s="6" t="s">
        <v>17</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76"/>
      <c r="BS15" s="6" t="s">
        <v>3</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c r="AO16" s="11"/>
      <c r="AP16" s="11"/>
      <c r="AQ16" s="13"/>
      <c r="BE16" s="276"/>
      <c r="BS16" s="6" t="s">
        <v>3</v>
      </c>
    </row>
    <row r="17" spans="2:71" s="2" customFormat="1" ht="19.5" customHeight="1">
      <c r="B17" s="10"/>
      <c r="C17" s="11"/>
      <c r="D17" s="11"/>
      <c r="E17" s="17" t="s">
        <v>35</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c r="AO17" s="11"/>
      <c r="AP17" s="11"/>
      <c r="AQ17" s="13"/>
      <c r="BE17" s="276"/>
      <c r="BS17" s="6" t="s">
        <v>36</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76"/>
      <c r="BS18" s="6" t="s">
        <v>5</v>
      </c>
    </row>
    <row r="19" spans="2:71" s="2" customFormat="1" ht="15" customHeight="1">
      <c r="B19" s="10"/>
      <c r="C19" s="11"/>
      <c r="D19" s="19" t="s">
        <v>37</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76"/>
      <c r="BS19" s="6" t="s">
        <v>5</v>
      </c>
    </row>
    <row r="20" spans="2:71" s="2" customFormat="1" ht="151.5" customHeight="1">
      <c r="B20" s="10"/>
      <c r="C20" s="11"/>
      <c r="D20" s="11"/>
      <c r="E20" s="308" t="s">
        <v>38</v>
      </c>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11"/>
      <c r="AP20" s="11"/>
      <c r="AQ20" s="13"/>
      <c r="BE20" s="276"/>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76"/>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76"/>
    </row>
    <row r="23" spans="2:57" s="6" customFormat="1" ht="27" customHeight="1">
      <c r="B23" s="23"/>
      <c r="C23" s="24"/>
      <c r="D23" s="25" t="s">
        <v>39</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309">
        <f>ROUND($AG$51,2)</f>
        <v>0</v>
      </c>
      <c r="AL23" s="310"/>
      <c r="AM23" s="310"/>
      <c r="AN23" s="310"/>
      <c r="AO23" s="310"/>
      <c r="AP23" s="24"/>
      <c r="AQ23" s="27"/>
      <c r="BE23" s="298"/>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98"/>
    </row>
    <row r="25" spans="2:57" s="6" customFormat="1" ht="14.25" customHeight="1">
      <c r="B25" s="23"/>
      <c r="C25" s="24"/>
      <c r="D25" s="24"/>
      <c r="E25" s="24"/>
      <c r="F25" s="24"/>
      <c r="G25" s="24"/>
      <c r="H25" s="24"/>
      <c r="I25" s="24"/>
      <c r="J25" s="24"/>
      <c r="K25" s="24"/>
      <c r="L25" s="311" t="s">
        <v>40</v>
      </c>
      <c r="M25" s="293"/>
      <c r="N25" s="293"/>
      <c r="O25" s="293"/>
      <c r="P25" s="24"/>
      <c r="Q25" s="24"/>
      <c r="R25" s="24"/>
      <c r="S25" s="24"/>
      <c r="T25" s="24"/>
      <c r="U25" s="24"/>
      <c r="V25" s="24"/>
      <c r="W25" s="311" t="s">
        <v>41</v>
      </c>
      <c r="X25" s="293"/>
      <c r="Y25" s="293"/>
      <c r="Z25" s="293"/>
      <c r="AA25" s="293"/>
      <c r="AB25" s="293"/>
      <c r="AC25" s="293"/>
      <c r="AD25" s="293"/>
      <c r="AE25" s="293"/>
      <c r="AF25" s="24"/>
      <c r="AG25" s="24"/>
      <c r="AH25" s="24"/>
      <c r="AI25" s="24"/>
      <c r="AJ25" s="24"/>
      <c r="AK25" s="311" t="s">
        <v>42</v>
      </c>
      <c r="AL25" s="293"/>
      <c r="AM25" s="293"/>
      <c r="AN25" s="293"/>
      <c r="AO25" s="293"/>
      <c r="AP25" s="24"/>
      <c r="AQ25" s="27"/>
      <c r="BE25" s="298"/>
    </row>
    <row r="26" spans="2:57" s="6" customFormat="1" ht="15" customHeight="1">
      <c r="B26" s="29"/>
      <c r="C26" s="30"/>
      <c r="D26" s="30" t="s">
        <v>43</v>
      </c>
      <c r="E26" s="30"/>
      <c r="F26" s="30" t="s">
        <v>44</v>
      </c>
      <c r="G26" s="30"/>
      <c r="H26" s="30"/>
      <c r="I26" s="30"/>
      <c r="J26" s="30"/>
      <c r="K26" s="30"/>
      <c r="L26" s="300">
        <v>0.21</v>
      </c>
      <c r="M26" s="301"/>
      <c r="N26" s="301"/>
      <c r="O26" s="301"/>
      <c r="P26" s="30"/>
      <c r="Q26" s="30"/>
      <c r="R26" s="30"/>
      <c r="S26" s="30"/>
      <c r="T26" s="30"/>
      <c r="U26" s="30"/>
      <c r="V26" s="30"/>
      <c r="W26" s="302">
        <f>ROUND($AZ$51,2)</f>
        <v>0</v>
      </c>
      <c r="X26" s="301"/>
      <c r="Y26" s="301"/>
      <c r="Z26" s="301"/>
      <c r="AA26" s="301"/>
      <c r="AB26" s="301"/>
      <c r="AC26" s="301"/>
      <c r="AD26" s="301"/>
      <c r="AE26" s="301"/>
      <c r="AF26" s="30"/>
      <c r="AG26" s="30"/>
      <c r="AH26" s="30"/>
      <c r="AI26" s="30"/>
      <c r="AJ26" s="30"/>
      <c r="AK26" s="302">
        <f>ROUND($AV$51,2)</f>
        <v>0</v>
      </c>
      <c r="AL26" s="301"/>
      <c r="AM26" s="301"/>
      <c r="AN26" s="301"/>
      <c r="AO26" s="301"/>
      <c r="AP26" s="30"/>
      <c r="AQ26" s="31"/>
      <c r="BE26" s="304"/>
    </row>
    <row r="27" spans="2:57" s="6" customFormat="1" ht="15" customHeight="1">
      <c r="B27" s="29"/>
      <c r="C27" s="30"/>
      <c r="D27" s="30"/>
      <c r="E27" s="30"/>
      <c r="F27" s="30" t="s">
        <v>45</v>
      </c>
      <c r="G27" s="30"/>
      <c r="H27" s="30"/>
      <c r="I27" s="30"/>
      <c r="J27" s="30"/>
      <c r="K27" s="30"/>
      <c r="L27" s="300">
        <v>0.15</v>
      </c>
      <c r="M27" s="301"/>
      <c r="N27" s="301"/>
      <c r="O27" s="301"/>
      <c r="P27" s="30"/>
      <c r="Q27" s="30"/>
      <c r="R27" s="30"/>
      <c r="S27" s="30"/>
      <c r="T27" s="30"/>
      <c r="U27" s="30"/>
      <c r="V27" s="30"/>
      <c r="W27" s="302">
        <f>ROUND($BA$51,2)</f>
        <v>0</v>
      </c>
      <c r="X27" s="301"/>
      <c r="Y27" s="301"/>
      <c r="Z27" s="301"/>
      <c r="AA27" s="301"/>
      <c r="AB27" s="301"/>
      <c r="AC27" s="301"/>
      <c r="AD27" s="301"/>
      <c r="AE27" s="301"/>
      <c r="AF27" s="30"/>
      <c r="AG27" s="30"/>
      <c r="AH27" s="30"/>
      <c r="AI27" s="30"/>
      <c r="AJ27" s="30"/>
      <c r="AK27" s="302">
        <f>ROUND($AW$51,2)</f>
        <v>0</v>
      </c>
      <c r="AL27" s="301"/>
      <c r="AM27" s="301"/>
      <c r="AN27" s="301"/>
      <c r="AO27" s="301"/>
      <c r="AP27" s="30"/>
      <c r="AQ27" s="31"/>
      <c r="BE27" s="304"/>
    </row>
    <row r="28" spans="2:57" s="6" customFormat="1" ht="15" customHeight="1" hidden="1">
      <c r="B28" s="29"/>
      <c r="C28" s="30"/>
      <c r="D28" s="30"/>
      <c r="E28" s="30"/>
      <c r="F28" s="30" t="s">
        <v>46</v>
      </c>
      <c r="G28" s="30"/>
      <c r="H28" s="30"/>
      <c r="I28" s="30"/>
      <c r="J28" s="30"/>
      <c r="K28" s="30"/>
      <c r="L28" s="300">
        <v>0.21</v>
      </c>
      <c r="M28" s="301"/>
      <c r="N28" s="301"/>
      <c r="O28" s="301"/>
      <c r="P28" s="30"/>
      <c r="Q28" s="30"/>
      <c r="R28" s="30"/>
      <c r="S28" s="30"/>
      <c r="T28" s="30"/>
      <c r="U28" s="30"/>
      <c r="V28" s="30"/>
      <c r="W28" s="302">
        <f>ROUND($BB$51,2)</f>
        <v>0</v>
      </c>
      <c r="X28" s="301"/>
      <c r="Y28" s="301"/>
      <c r="Z28" s="301"/>
      <c r="AA28" s="301"/>
      <c r="AB28" s="301"/>
      <c r="AC28" s="301"/>
      <c r="AD28" s="301"/>
      <c r="AE28" s="301"/>
      <c r="AF28" s="30"/>
      <c r="AG28" s="30"/>
      <c r="AH28" s="30"/>
      <c r="AI28" s="30"/>
      <c r="AJ28" s="30"/>
      <c r="AK28" s="302">
        <v>0</v>
      </c>
      <c r="AL28" s="301"/>
      <c r="AM28" s="301"/>
      <c r="AN28" s="301"/>
      <c r="AO28" s="301"/>
      <c r="AP28" s="30"/>
      <c r="AQ28" s="31"/>
      <c r="BE28" s="304"/>
    </row>
    <row r="29" spans="2:57" s="6" customFormat="1" ht="15" customHeight="1" hidden="1">
      <c r="B29" s="29"/>
      <c r="C29" s="30"/>
      <c r="D29" s="30"/>
      <c r="E29" s="30"/>
      <c r="F29" s="30" t="s">
        <v>47</v>
      </c>
      <c r="G29" s="30"/>
      <c r="H29" s="30"/>
      <c r="I29" s="30"/>
      <c r="J29" s="30"/>
      <c r="K29" s="30"/>
      <c r="L29" s="300">
        <v>0.15</v>
      </c>
      <c r="M29" s="301"/>
      <c r="N29" s="301"/>
      <c r="O29" s="301"/>
      <c r="P29" s="30"/>
      <c r="Q29" s="30"/>
      <c r="R29" s="30"/>
      <c r="S29" s="30"/>
      <c r="T29" s="30"/>
      <c r="U29" s="30"/>
      <c r="V29" s="30"/>
      <c r="W29" s="302">
        <f>ROUND($BC$51,2)</f>
        <v>0</v>
      </c>
      <c r="X29" s="301"/>
      <c r="Y29" s="301"/>
      <c r="Z29" s="301"/>
      <c r="AA29" s="301"/>
      <c r="AB29" s="301"/>
      <c r="AC29" s="301"/>
      <c r="AD29" s="301"/>
      <c r="AE29" s="301"/>
      <c r="AF29" s="30"/>
      <c r="AG29" s="30"/>
      <c r="AH29" s="30"/>
      <c r="AI29" s="30"/>
      <c r="AJ29" s="30"/>
      <c r="AK29" s="302">
        <v>0</v>
      </c>
      <c r="AL29" s="301"/>
      <c r="AM29" s="301"/>
      <c r="AN29" s="301"/>
      <c r="AO29" s="301"/>
      <c r="AP29" s="30"/>
      <c r="AQ29" s="31"/>
      <c r="BE29" s="304"/>
    </row>
    <row r="30" spans="2:57" s="6" customFormat="1" ht="15" customHeight="1" hidden="1">
      <c r="B30" s="29"/>
      <c r="C30" s="30"/>
      <c r="D30" s="30"/>
      <c r="E30" s="30"/>
      <c r="F30" s="30" t="s">
        <v>48</v>
      </c>
      <c r="G30" s="30"/>
      <c r="H30" s="30"/>
      <c r="I30" s="30"/>
      <c r="J30" s="30"/>
      <c r="K30" s="30"/>
      <c r="L30" s="300">
        <v>0</v>
      </c>
      <c r="M30" s="301"/>
      <c r="N30" s="301"/>
      <c r="O30" s="301"/>
      <c r="P30" s="30"/>
      <c r="Q30" s="30"/>
      <c r="R30" s="30"/>
      <c r="S30" s="30"/>
      <c r="T30" s="30"/>
      <c r="U30" s="30"/>
      <c r="V30" s="30"/>
      <c r="W30" s="302">
        <f>ROUND($BD$51,2)</f>
        <v>0</v>
      </c>
      <c r="X30" s="301"/>
      <c r="Y30" s="301"/>
      <c r="Z30" s="301"/>
      <c r="AA30" s="301"/>
      <c r="AB30" s="301"/>
      <c r="AC30" s="301"/>
      <c r="AD30" s="301"/>
      <c r="AE30" s="301"/>
      <c r="AF30" s="30"/>
      <c r="AG30" s="30"/>
      <c r="AH30" s="30"/>
      <c r="AI30" s="30"/>
      <c r="AJ30" s="30"/>
      <c r="AK30" s="302">
        <v>0</v>
      </c>
      <c r="AL30" s="301"/>
      <c r="AM30" s="301"/>
      <c r="AN30" s="301"/>
      <c r="AO30" s="301"/>
      <c r="AP30" s="30"/>
      <c r="AQ30" s="31"/>
      <c r="BE30" s="304"/>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98"/>
    </row>
    <row r="32" spans="2:57" s="6" customFormat="1" ht="27" customHeight="1">
      <c r="B32" s="23"/>
      <c r="C32" s="32"/>
      <c r="D32" s="33" t="s">
        <v>49</v>
      </c>
      <c r="E32" s="34"/>
      <c r="F32" s="34"/>
      <c r="G32" s="34"/>
      <c r="H32" s="34"/>
      <c r="I32" s="34"/>
      <c r="J32" s="34"/>
      <c r="K32" s="34"/>
      <c r="L32" s="34"/>
      <c r="M32" s="34"/>
      <c r="N32" s="34"/>
      <c r="O32" s="34"/>
      <c r="P32" s="34"/>
      <c r="Q32" s="34"/>
      <c r="R32" s="34"/>
      <c r="S32" s="34"/>
      <c r="T32" s="35" t="s">
        <v>50</v>
      </c>
      <c r="U32" s="34"/>
      <c r="V32" s="34"/>
      <c r="W32" s="34"/>
      <c r="X32" s="287" t="s">
        <v>51</v>
      </c>
      <c r="Y32" s="282"/>
      <c r="Z32" s="282"/>
      <c r="AA32" s="282"/>
      <c r="AB32" s="282"/>
      <c r="AC32" s="34"/>
      <c r="AD32" s="34"/>
      <c r="AE32" s="34"/>
      <c r="AF32" s="34"/>
      <c r="AG32" s="34"/>
      <c r="AH32" s="34"/>
      <c r="AI32" s="34"/>
      <c r="AJ32" s="34"/>
      <c r="AK32" s="288">
        <f>ROUND(SUM($AK$23:$AK$30),2)</f>
        <v>0</v>
      </c>
      <c r="AL32" s="282"/>
      <c r="AM32" s="282"/>
      <c r="AN32" s="282"/>
      <c r="AO32" s="289"/>
      <c r="AP32" s="32"/>
      <c r="AQ32" s="37"/>
      <c r="BE32" s="298"/>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12</v>
      </c>
      <c r="D41" s="17"/>
      <c r="E41" s="17"/>
      <c r="F41" s="17"/>
      <c r="G41" s="17"/>
      <c r="H41" s="17"/>
      <c r="I41" s="17"/>
      <c r="J41" s="17"/>
      <c r="K41" s="17"/>
      <c r="L41" s="17" t="str">
        <f>$K$5</f>
        <v>1-1</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15</v>
      </c>
      <c r="D42" s="49"/>
      <c r="E42" s="49"/>
      <c r="F42" s="49"/>
      <c r="G42" s="49"/>
      <c r="H42" s="49"/>
      <c r="I42" s="49"/>
      <c r="J42" s="49"/>
      <c r="K42" s="49"/>
      <c r="L42" s="290" t="str">
        <f>$K$6</f>
        <v>Úprava sjezdu MÚK Jeneč</v>
      </c>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k.ú. Jeneč, k.ú.Dobrovíz</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92" t="str">
        <f>IF($AN$8="","",$AN$8)</f>
        <v>19.05.2015</v>
      </c>
      <c r="AN44" s="293"/>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294" t="str">
        <f>IF($E$17="","",$E$17)</f>
        <v>ETC s.r.o.</v>
      </c>
      <c r="AN46" s="293"/>
      <c r="AO46" s="293"/>
      <c r="AP46" s="293"/>
      <c r="AQ46" s="24"/>
      <c r="AR46" s="43"/>
      <c r="AS46" s="295" t="s">
        <v>53</v>
      </c>
      <c r="AT46" s="296"/>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97"/>
      <c r="AT47" s="298"/>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99"/>
      <c r="AT48" s="293"/>
      <c r="AU48" s="24"/>
      <c r="AV48" s="24"/>
      <c r="AW48" s="24"/>
      <c r="AX48" s="24"/>
      <c r="AY48" s="24"/>
      <c r="AZ48" s="24"/>
      <c r="BA48" s="24"/>
      <c r="BB48" s="24"/>
      <c r="BC48" s="24"/>
      <c r="BD48" s="57"/>
    </row>
    <row r="49" spans="2:57" s="6" customFormat="1" ht="30" customHeight="1">
      <c r="B49" s="23"/>
      <c r="C49" s="281" t="s">
        <v>54</v>
      </c>
      <c r="D49" s="282"/>
      <c r="E49" s="282"/>
      <c r="F49" s="282"/>
      <c r="G49" s="282"/>
      <c r="H49" s="34"/>
      <c r="I49" s="283" t="s">
        <v>55</v>
      </c>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4" t="s">
        <v>56</v>
      </c>
      <c r="AH49" s="282"/>
      <c r="AI49" s="282"/>
      <c r="AJ49" s="282"/>
      <c r="AK49" s="282"/>
      <c r="AL49" s="282"/>
      <c r="AM49" s="282"/>
      <c r="AN49" s="283" t="s">
        <v>57</v>
      </c>
      <c r="AO49" s="282"/>
      <c r="AP49" s="282"/>
      <c r="AQ49" s="58" t="s">
        <v>58</v>
      </c>
      <c r="AR49" s="43"/>
      <c r="AS49" s="59" t="s">
        <v>59</v>
      </c>
      <c r="AT49" s="60" t="s">
        <v>60</v>
      </c>
      <c r="AU49" s="60" t="s">
        <v>61</v>
      </c>
      <c r="AV49" s="60" t="s">
        <v>62</v>
      </c>
      <c r="AW49" s="60" t="s">
        <v>63</v>
      </c>
      <c r="AX49" s="60" t="s">
        <v>64</v>
      </c>
      <c r="AY49" s="60" t="s">
        <v>65</v>
      </c>
      <c r="AZ49" s="60" t="s">
        <v>66</v>
      </c>
      <c r="BA49" s="60" t="s">
        <v>67</v>
      </c>
      <c r="BB49" s="60" t="s">
        <v>68</v>
      </c>
      <c r="BC49" s="60" t="s">
        <v>69</v>
      </c>
      <c r="BD49" s="61" t="s">
        <v>70</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90" s="47" customFormat="1" ht="33" customHeight="1">
      <c r="B51" s="48"/>
      <c r="C51" s="66" t="s">
        <v>71</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85">
        <f>ROUND(SUM($AG$52:$AG$60),2)</f>
        <v>0</v>
      </c>
      <c r="AH51" s="286"/>
      <c r="AI51" s="286"/>
      <c r="AJ51" s="286"/>
      <c r="AK51" s="286"/>
      <c r="AL51" s="286"/>
      <c r="AM51" s="286"/>
      <c r="AN51" s="285">
        <f>ROUND(SUM($AG$51,$AT$51),2)</f>
        <v>0</v>
      </c>
      <c r="AO51" s="286"/>
      <c r="AP51" s="286"/>
      <c r="AQ51" s="68"/>
      <c r="AR51" s="50"/>
      <c r="AS51" s="69">
        <f>ROUND(SUM($AS$52:$AS$60),2)</f>
        <v>0</v>
      </c>
      <c r="AT51" s="70">
        <f>ROUND(SUM($AV$51:$AW$51),2)</f>
        <v>0</v>
      </c>
      <c r="AU51" s="71">
        <f>ROUND(SUM($AU$52:$AU$60),5)</f>
        <v>0</v>
      </c>
      <c r="AV51" s="70">
        <f>ROUND($AZ$51*$L$26,2)</f>
        <v>0</v>
      </c>
      <c r="AW51" s="70">
        <f>ROUND($BA$51*$L$27,2)</f>
        <v>0</v>
      </c>
      <c r="AX51" s="70">
        <f>ROUND($BB$51*$L$26,2)</f>
        <v>0</v>
      </c>
      <c r="AY51" s="70">
        <f>ROUND($BC$51*$L$27,2)</f>
        <v>0</v>
      </c>
      <c r="AZ51" s="70">
        <f>ROUND(SUM($AZ$52:$AZ$60),2)</f>
        <v>0</v>
      </c>
      <c r="BA51" s="70">
        <f>ROUND(SUM($BA$52:$BA$60),2)</f>
        <v>0</v>
      </c>
      <c r="BB51" s="70">
        <f>ROUND(SUM($BB$52:$BB$60),2)</f>
        <v>0</v>
      </c>
      <c r="BC51" s="70">
        <f>ROUND(SUM($BC$52:$BC$60),2)</f>
        <v>0</v>
      </c>
      <c r="BD51" s="72">
        <f>ROUND(SUM($BD$52:$BD$60),2)</f>
        <v>0</v>
      </c>
      <c r="BS51" s="47" t="s">
        <v>72</v>
      </c>
      <c r="BT51" s="47" t="s">
        <v>73</v>
      </c>
      <c r="BU51" s="73" t="s">
        <v>74</v>
      </c>
      <c r="BV51" s="47" t="s">
        <v>75</v>
      </c>
      <c r="BW51" s="47" t="s">
        <v>4</v>
      </c>
      <c r="BX51" s="47" t="s">
        <v>76</v>
      </c>
      <c r="CL51" s="47" t="s">
        <v>19</v>
      </c>
    </row>
    <row r="52" spans="1:91" s="74" customFormat="1" ht="28.5" customHeight="1">
      <c r="A52" s="192" t="s">
        <v>1430</v>
      </c>
      <c r="B52" s="75"/>
      <c r="C52" s="76"/>
      <c r="D52" s="279" t="s">
        <v>77</v>
      </c>
      <c r="E52" s="280"/>
      <c r="F52" s="280"/>
      <c r="G52" s="280"/>
      <c r="H52" s="280"/>
      <c r="I52" s="76"/>
      <c r="J52" s="279" t="s">
        <v>78</v>
      </c>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77">
        <f>'SO 001 - Zařízení staveni...'!$J$27</f>
        <v>0</v>
      </c>
      <c r="AH52" s="278"/>
      <c r="AI52" s="278"/>
      <c r="AJ52" s="278"/>
      <c r="AK52" s="278"/>
      <c r="AL52" s="278"/>
      <c r="AM52" s="278"/>
      <c r="AN52" s="277">
        <f>ROUND(SUM($AG$52,$AT$52),2)</f>
        <v>0</v>
      </c>
      <c r="AO52" s="278"/>
      <c r="AP52" s="278"/>
      <c r="AQ52" s="77" t="s">
        <v>79</v>
      </c>
      <c r="AR52" s="78"/>
      <c r="AS52" s="79">
        <v>0</v>
      </c>
      <c r="AT52" s="80">
        <f>ROUND(SUM($AV$52:$AW$52),2)</f>
        <v>0</v>
      </c>
      <c r="AU52" s="81">
        <f>'SO 001 - Zařízení staveni...'!$P$78</f>
        <v>0</v>
      </c>
      <c r="AV52" s="80">
        <f>'SO 001 - Zařízení staveni...'!$J$30</f>
        <v>0</v>
      </c>
      <c r="AW52" s="80">
        <f>'SO 001 - Zařízení staveni...'!$J$31</f>
        <v>0</v>
      </c>
      <c r="AX52" s="80">
        <f>'SO 001 - Zařízení staveni...'!$J$32</f>
        <v>0</v>
      </c>
      <c r="AY52" s="80">
        <f>'SO 001 - Zařízení staveni...'!$J$33</f>
        <v>0</v>
      </c>
      <c r="AZ52" s="80">
        <f>'SO 001 - Zařízení staveni...'!$F$30</f>
        <v>0</v>
      </c>
      <c r="BA52" s="80">
        <f>'SO 001 - Zařízení staveni...'!$F$31</f>
        <v>0</v>
      </c>
      <c r="BB52" s="80">
        <f>'SO 001 - Zařízení staveni...'!$F$32</f>
        <v>0</v>
      </c>
      <c r="BC52" s="80">
        <f>'SO 001 - Zařízení staveni...'!$F$33</f>
        <v>0</v>
      </c>
      <c r="BD52" s="82">
        <f>'SO 001 - Zařízení staveni...'!$F$34</f>
        <v>0</v>
      </c>
      <c r="BT52" s="74" t="s">
        <v>21</v>
      </c>
      <c r="BV52" s="74" t="s">
        <v>75</v>
      </c>
      <c r="BW52" s="74" t="s">
        <v>80</v>
      </c>
      <c r="BX52" s="74" t="s">
        <v>4</v>
      </c>
      <c r="CL52" s="74" t="s">
        <v>81</v>
      </c>
      <c r="CM52" s="74" t="s">
        <v>82</v>
      </c>
    </row>
    <row r="53" spans="1:91" s="74" customFormat="1" ht="28.5" customHeight="1">
      <c r="A53" s="192" t="s">
        <v>1430</v>
      </c>
      <c r="B53" s="75"/>
      <c r="C53" s="76"/>
      <c r="D53" s="279" t="s">
        <v>83</v>
      </c>
      <c r="E53" s="280"/>
      <c r="F53" s="280"/>
      <c r="G53" s="280"/>
      <c r="H53" s="280"/>
      <c r="I53" s="76"/>
      <c r="J53" s="279" t="s">
        <v>84</v>
      </c>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77">
        <f>'SO 103 - Okružní křižovat...'!$J$27</f>
        <v>0</v>
      </c>
      <c r="AH53" s="278"/>
      <c r="AI53" s="278"/>
      <c r="AJ53" s="278"/>
      <c r="AK53" s="278"/>
      <c r="AL53" s="278"/>
      <c r="AM53" s="278"/>
      <c r="AN53" s="277">
        <f>ROUND(SUM($AG$53,$AT$53),2)</f>
        <v>0</v>
      </c>
      <c r="AO53" s="278"/>
      <c r="AP53" s="278"/>
      <c r="AQ53" s="77" t="s">
        <v>79</v>
      </c>
      <c r="AR53" s="78"/>
      <c r="AS53" s="79">
        <v>0</v>
      </c>
      <c r="AT53" s="80">
        <f>ROUND(SUM($AV$53:$AW$53),2)</f>
        <v>0</v>
      </c>
      <c r="AU53" s="81">
        <f>'SO 103 - Okružní křižovat...'!$P$84</f>
        <v>0</v>
      </c>
      <c r="AV53" s="80">
        <f>'SO 103 - Okružní křižovat...'!$J$30</f>
        <v>0</v>
      </c>
      <c r="AW53" s="80">
        <f>'SO 103 - Okružní křižovat...'!$J$31</f>
        <v>0</v>
      </c>
      <c r="AX53" s="80">
        <f>'SO 103 - Okružní křižovat...'!$J$32</f>
        <v>0</v>
      </c>
      <c r="AY53" s="80">
        <f>'SO 103 - Okružní křižovat...'!$J$33</f>
        <v>0</v>
      </c>
      <c r="AZ53" s="80">
        <f>'SO 103 - Okružní křižovat...'!$F$30</f>
        <v>0</v>
      </c>
      <c r="BA53" s="80">
        <f>'SO 103 - Okružní křižovat...'!$F$31</f>
        <v>0</v>
      </c>
      <c r="BB53" s="80">
        <f>'SO 103 - Okružní křižovat...'!$F$32</f>
        <v>0</v>
      </c>
      <c r="BC53" s="80">
        <f>'SO 103 - Okružní křižovat...'!$F$33</f>
        <v>0</v>
      </c>
      <c r="BD53" s="82">
        <f>'SO 103 - Okružní křižovat...'!$F$34</f>
        <v>0</v>
      </c>
      <c r="BT53" s="74" t="s">
        <v>21</v>
      </c>
      <c r="BV53" s="74" t="s">
        <v>75</v>
      </c>
      <c r="BW53" s="74" t="s">
        <v>85</v>
      </c>
      <c r="BX53" s="74" t="s">
        <v>4</v>
      </c>
      <c r="CL53" s="74" t="s">
        <v>86</v>
      </c>
      <c r="CM53" s="74" t="s">
        <v>82</v>
      </c>
    </row>
    <row r="54" spans="1:91" s="74" customFormat="1" ht="28.5" customHeight="1">
      <c r="A54" s="192" t="s">
        <v>1430</v>
      </c>
      <c r="B54" s="75"/>
      <c r="C54" s="76"/>
      <c r="D54" s="279" t="s">
        <v>87</v>
      </c>
      <c r="E54" s="280"/>
      <c r="F54" s="280"/>
      <c r="G54" s="280"/>
      <c r="H54" s="280"/>
      <c r="I54" s="76"/>
      <c r="J54" s="279" t="s">
        <v>88</v>
      </c>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77">
        <f>'SO 104 - Úprava sjezdu R6...'!$J$27</f>
        <v>0</v>
      </c>
      <c r="AH54" s="278"/>
      <c r="AI54" s="278"/>
      <c r="AJ54" s="278"/>
      <c r="AK54" s="278"/>
      <c r="AL54" s="278"/>
      <c r="AM54" s="278"/>
      <c r="AN54" s="277">
        <f>ROUND(SUM($AG$54,$AT$54),2)</f>
        <v>0</v>
      </c>
      <c r="AO54" s="278"/>
      <c r="AP54" s="278"/>
      <c r="AQ54" s="77" t="s">
        <v>79</v>
      </c>
      <c r="AR54" s="78"/>
      <c r="AS54" s="79">
        <v>0</v>
      </c>
      <c r="AT54" s="80">
        <f>ROUND(SUM($AV$54:$AW$54),2)</f>
        <v>0</v>
      </c>
      <c r="AU54" s="81">
        <f>'SO 104 - Úprava sjezdu R6...'!$P$83</f>
        <v>0</v>
      </c>
      <c r="AV54" s="80">
        <f>'SO 104 - Úprava sjezdu R6...'!$J$30</f>
        <v>0</v>
      </c>
      <c r="AW54" s="80">
        <f>'SO 104 - Úprava sjezdu R6...'!$J$31</f>
        <v>0</v>
      </c>
      <c r="AX54" s="80">
        <f>'SO 104 - Úprava sjezdu R6...'!$J$32</f>
        <v>0</v>
      </c>
      <c r="AY54" s="80">
        <f>'SO 104 - Úprava sjezdu R6...'!$J$33</f>
        <v>0</v>
      </c>
      <c r="AZ54" s="80">
        <f>'SO 104 - Úprava sjezdu R6...'!$F$30</f>
        <v>0</v>
      </c>
      <c r="BA54" s="80">
        <f>'SO 104 - Úprava sjezdu R6...'!$F$31</f>
        <v>0</v>
      </c>
      <c r="BB54" s="80">
        <f>'SO 104 - Úprava sjezdu R6...'!$F$32</f>
        <v>0</v>
      </c>
      <c r="BC54" s="80">
        <f>'SO 104 - Úprava sjezdu R6...'!$F$33</f>
        <v>0</v>
      </c>
      <c r="BD54" s="82">
        <f>'SO 104 - Úprava sjezdu R6...'!$F$34</f>
        <v>0</v>
      </c>
      <c r="BT54" s="74" t="s">
        <v>21</v>
      </c>
      <c r="BV54" s="74" t="s">
        <v>75</v>
      </c>
      <c r="BW54" s="74" t="s">
        <v>89</v>
      </c>
      <c r="BX54" s="74" t="s">
        <v>4</v>
      </c>
      <c r="CL54" s="74" t="s">
        <v>90</v>
      </c>
      <c r="CM54" s="74" t="s">
        <v>82</v>
      </c>
    </row>
    <row r="55" spans="1:91" s="74" customFormat="1" ht="28.5" customHeight="1">
      <c r="A55" s="192" t="s">
        <v>1430</v>
      </c>
      <c r="B55" s="75"/>
      <c r="C55" s="76"/>
      <c r="D55" s="279" t="s">
        <v>91</v>
      </c>
      <c r="E55" s="280"/>
      <c r="F55" s="280"/>
      <c r="G55" s="280"/>
      <c r="H55" s="280"/>
      <c r="I55" s="76"/>
      <c r="J55" s="279" t="s">
        <v>92</v>
      </c>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77">
        <f>'SO 105 - Dopravní značení...'!$J$27</f>
        <v>0</v>
      </c>
      <c r="AH55" s="278"/>
      <c r="AI55" s="278"/>
      <c r="AJ55" s="278"/>
      <c r="AK55" s="278"/>
      <c r="AL55" s="278"/>
      <c r="AM55" s="278"/>
      <c r="AN55" s="277">
        <f>ROUND(SUM($AG$55,$AT$55),2)</f>
        <v>0</v>
      </c>
      <c r="AO55" s="278"/>
      <c r="AP55" s="278"/>
      <c r="AQ55" s="77" t="s">
        <v>79</v>
      </c>
      <c r="AR55" s="78"/>
      <c r="AS55" s="79">
        <v>0</v>
      </c>
      <c r="AT55" s="80">
        <f>ROUND(SUM($AV$55:$AW$55),2)</f>
        <v>0</v>
      </c>
      <c r="AU55" s="81">
        <f>'SO 105 - Dopravní značení...'!$P$80</f>
        <v>0</v>
      </c>
      <c r="AV55" s="80">
        <f>'SO 105 - Dopravní značení...'!$J$30</f>
        <v>0</v>
      </c>
      <c r="AW55" s="80">
        <f>'SO 105 - Dopravní značení...'!$J$31</f>
        <v>0</v>
      </c>
      <c r="AX55" s="80">
        <f>'SO 105 - Dopravní značení...'!$J$32</f>
        <v>0</v>
      </c>
      <c r="AY55" s="80">
        <f>'SO 105 - Dopravní značení...'!$J$33</f>
        <v>0</v>
      </c>
      <c r="AZ55" s="80">
        <f>'SO 105 - Dopravní značení...'!$F$30</f>
        <v>0</v>
      </c>
      <c r="BA55" s="80">
        <f>'SO 105 - Dopravní značení...'!$F$31</f>
        <v>0</v>
      </c>
      <c r="BB55" s="80">
        <f>'SO 105 - Dopravní značení...'!$F$32</f>
        <v>0</v>
      </c>
      <c r="BC55" s="80">
        <f>'SO 105 - Dopravní značení...'!$F$33</f>
        <v>0</v>
      </c>
      <c r="BD55" s="82">
        <f>'SO 105 - Dopravní značení...'!$F$34</f>
        <v>0</v>
      </c>
      <c r="BT55" s="74" t="s">
        <v>21</v>
      </c>
      <c r="BV55" s="74" t="s">
        <v>75</v>
      </c>
      <c r="BW55" s="74" t="s">
        <v>93</v>
      </c>
      <c r="BX55" s="74" t="s">
        <v>4</v>
      </c>
      <c r="CL55" s="74" t="s">
        <v>90</v>
      </c>
      <c r="CM55" s="74" t="s">
        <v>82</v>
      </c>
    </row>
    <row r="56" spans="1:91" s="74" customFormat="1" ht="28.5" customHeight="1">
      <c r="A56" s="192" t="s">
        <v>1430</v>
      </c>
      <c r="B56" s="75"/>
      <c r="C56" s="76"/>
      <c r="D56" s="279" t="s">
        <v>94</v>
      </c>
      <c r="E56" s="280"/>
      <c r="F56" s="280"/>
      <c r="G56" s="280"/>
      <c r="H56" s="280"/>
      <c r="I56" s="76"/>
      <c r="J56" s="279" t="s">
        <v>95</v>
      </c>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77">
        <f>'SO 106 - Dopravní značení...'!$J$27</f>
        <v>0</v>
      </c>
      <c r="AH56" s="278"/>
      <c r="AI56" s="278"/>
      <c r="AJ56" s="278"/>
      <c r="AK56" s="278"/>
      <c r="AL56" s="278"/>
      <c r="AM56" s="278"/>
      <c r="AN56" s="277">
        <f>ROUND(SUM($AG$56,$AT$56),2)</f>
        <v>0</v>
      </c>
      <c r="AO56" s="278"/>
      <c r="AP56" s="278"/>
      <c r="AQ56" s="77" t="s">
        <v>79</v>
      </c>
      <c r="AR56" s="78"/>
      <c r="AS56" s="79">
        <v>0</v>
      </c>
      <c r="AT56" s="80">
        <f>ROUND(SUM($AV$56:$AW$56),2)</f>
        <v>0</v>
      </c>
      <c r="AU56" s="81">
        <f>'SO 106 - Dopravní značení...'!$P$80</f>
        <v>0</v>
      </c>
      <c r="AV56" s="80">
        <f>'SO 106 - Dopravní značení...'!$J$30</f>
        <v>0</v>
      </c>
      <c r="AW56" s="80">
        <f>'SO 106 - Dopravní značení...'!$J$31</f>
        <v>0</v>
      </c>
      <c r="AX56" s="80">
        <f>'SO 106 - Dopravní značení...'!$J$32</f>
        <v>0</v>
      </c>
      <c r="AY56" s="80">
        <f>'SO 106 - Dopravní značení...'!$J$33</f>
        <v>0</v>
      </c>
      <c r="AZ56" s="80">
        <f>'SO 106 - Dopravní značení...'!$F$30</f>
        <v>0</v>
      </c>
      <c r="BA56" s="80">
        <f>'SO 106 - Dopravní značení...'!$F$31</f>
        <v>0</v>
      </c>
      <c r="BB56" s="80">
        <f>'SO 106 - Dopravní značení...'!$F$32</f>
        <v>0</v>
      </c>
      <c r="BC56" s="80">
        <f>'SO 106 - Dopravní značení...'!$F$33</f>
        <v>0</v>
      </c>
      <c r="BD56" s="82">
        <f>'SO 106 - Dopravní značení...'!$F$34</f>
        <v>0</v>
      </c>
      <c r="BT56" s="74" t="s">
        <v>21</v>
      </c>
      <c r="BV56" s="74" t="s">
        <v>75</v>
      </c>
      <c r="BW56" s="74" t="s">
        <v>96</v>
      </c>
      <c r="BX56" s="74" t="s">
        <v>4</v>
      </c>
      <c r="CL56" s="74" t="s">
        <v>86</v>
      </c>
      <c r="CM56" s="74" t="s">
        <v>82</v>
      </c>
    </row>
    <row r="57" spans="1:91" s="74" customFormat="1" ht="28.5" customHeight="1">
      <c r="A57" s="192" t="s">
        <v>1430</v>
      </c>
      <c r="B57" s="75"/>
      <c r="C57" s="76"/>
      <c r="D57" s="279" t="s">
        <v>97</v>
      </c>
      <c r="E57" s="280"/>
      <c r="F57" s="280"/>
      <c r="G57" s="280"/>
      <c r="H57" s="280"/>
      <c r="I57" s="76"/>
      <c r="J57" s="279" t="s">
        <v>98</v>
      </c>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77">
        <f>'SO 201 - Opěrné a zárubní...'!$J$27</f>
        <v>0</v>
      </c>
      <c r="AH57" s="278"/>
      <c r="AI57" s="278"/>
      <c r="AJ57" s="278"/>
      <c r="AK57" s="278"/>
      <c r="AL57" s="278"/>
      <c r="AM57" s="278"/>
      <c r="AN57" s="277">
        <f>ROUND(SUM($AG$57,$AT$57),2)</f>
        <v>0</v>
      </c>
      <c r="AO57" s="278"/>
      <c r="AP57" s="278"/>
      <c r="AQ57" s="77" t="s">
        <v>79</v>
      </c>
      <c r="AR57" s="78"/>
      <c r="AS57" s="79">
        <v>0</v>
      </c>
      <c r="AT57" s="80">
        <f>ROUND(SUM($AV$57:$AW$57),2)</f>
        <v>0</v>
      </c>
      <c r="AU57" s="81">
        <f>'SO 201 - Opěrné a zárubní...'!$P$82</f>
        <v>0</v>
      </c>
      <c r="AV57" s="80">
        <f>'SO 201 - Opěrné a zárubní...'!$J$30</f>
        <v>0</v>
      </c>
      <c r="AW57" s="80">
        <f>'SO 201 - Opěrné a zárubní...'!$J$31</f>
        <v>0</v>
      </c>
      <c r="AX57" s="80">
        <f>'SO 201 - Opěrné a zárubní...'!$J$32</f>
        <v>0</v>
      </c>
      <c r="AY57" s="80">
        <f>'SO 201 - Opěrné a zárubní...'!$J$33</f>
        <v>0</v>
      </c>
      <c r="AZ57" s="80">
        <f>'SO 201 - Opěrné a zárubní...'!$F$30</f>
        <v>0</v>
      </c>
      <c r="BA57" s="80">
        <f>'SO 201 - Opěrné a zárubní...'!$F$31</f>
        <v>0</v>
      </c>
      <c r="BB57" s="80">
        <f>'SO 201 - Opěrné a zárubní...'!$F$32</f>
        <v>0</v>
      </c>
      <c r="BC57" s="80">
        <f>'SO 201 - Opěrné a zárubní...'!$F$33</f>
        <v>0</v>
      </c>
      <c r="BD57" s="82">
        <f>'SO 201 - Opěrné a zárubní...'!$F$34</f>
        <v>0</v>
      </c>
      <c r="BT57" s="74" t="s">
        <v>21</v>
      </c>
      <c r="BV57" s="74" t="s">
        <v>75</v>
      </c>
      <c r="BW57" s="74" t="s">
        <v>99</v>
      </c>
      <c r="BX57" s="74" t="s">
        <v>4</v>
      </c>
      <c r="CL57" s="74" t="s">
        <v>100</v>
      </c>
      <c r="CM57" s="74" t="s">
        <v>82</v>
      </c>
    </row>
    <row r="58" spans="1:91" s="74" customFormat="1" ht="36" customHeight="1">
      <c r="A58" s="192" t="s">
        <v>1430</v>
      </c>
      <c r="B58" s="75"/>
      <c r="C58" s="76"/>
      <c r="D58" s="279" t="s">
        <v>101</v>
      </c>
      <c r="E58" s="280"/>
      <c r="F58" s="280"/>
      <c r="G58" s="280"/>
      <c r="H58" s="280"/>
      <c r="I58" s="76"/>
      <c r="J58" s="279" t="s">
        <v>102</v>
      </c>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77">
        <f>'SO 301 - ZTI - Odvodnění ...'!$J$27</f>
        <v>0</v>
      </c>
      <c r="AH58" s="278"/>
      <c r="AI58" s="278"/>
      <c r="AJ58" s="278"/>
      <c r="AK58" s="278"/>
      <c r="AL58" s="278"/>
      <c r="AM58" s="278"/>
      <c r="AN58" s="277">
        <f>ROUND(SUM($AG$58,$AT$58),2)</f>
        <v>0</v>
      </c>
      <c r="AO58" s="278"/>
      <c r="AP58" s="278"/>
      <c r="AQ58" s="77" t="s">
        <v>79</v>
      </c>
      <c r="AR58" s="78"/>
      <c r="AS58" s="79">
        <v>0</v>
      </c>
      <c r="AT58" s="80">
        <f>ROUND(SUM($AV$58:$AW$58),2)</f>
        <v>0</v>
      </c>
      <c r="AU58" s="81">
        <f>'SO 301 - ZTI - Odvodnění ...'!$P$82</f>
        <v>0</v>
      </c>
      <c r="AV58" s="80">
        <f>'SO 301 - ZTI - Odvodnění ...'!$J$30</f>
        <v>0</v>
      </c>
      <c r="AW58" s="80">
        <f>'SO 301 - ZTI - Odvodnění ...'!$J$31</f>
        <v>0</v>
      </c>
      <c r="AX58" s="80">
        <f>'SO 301 - ZTI - Odvodnění ...'!$J$32</f>
        <v>0</v>
      </c>
      <c r="AY58" s="80">
        <f>'SO 301 - ZTI - Odvodnění ...'!$J$33</f>
        <v>0</v>
      </c>
      <c r="AZ58" s="80">
        <f>'SO 301 - ZTI - Odvodnění ...'!$F$30</f>
        <v>0</v>
      </c>
      <c r="BA58" s="80">
        <f>'SO 301 - ZTI - Odvodnění ...'!$F$31</f>
        <v>0</v>
      </c>
      <c r="BB58" s="80">
        <f>'SO 301 - ZTI - Odvodnění ...'!$F$32</f>
        <v>0</v>
      </c>
      <c r="BC58" s="80">
        <f>'SO 301 - ZTI - Odvodnění ...'!$F$33</f>
        <v>0</v>
      </c>
      <c r="BD58" s="82">
        <f>'SO 301 - ZTI - Odvodnění ...'!$F$34</f>
        <v>0</v>
      </c>
      <c r="BT58" s="74" t="s">
        <v>21</v>
      </c>
      <c r="BV58" s="74" t="s">
        <v>75</v>
      </c>
      <c r="BW58" s="74" t="s">
        <v>103</v>
      </c>
      <c r="BX58" s="74" t="s">
        <v>4</v>
      </c>
      <c r="CL58" s="74" t="s">
        <v>104</v>
      </c>
      <c r="CM58" s="74" t="s">
        <v>82</v>
      </c>
    </row>
    <row r="59" spans="1:91" s="74" customFormat="1" ht="28.5" customHeight="1">
      <c r="A59" s="192" t="s">
        <v>1430</v>
      </c>
      <c r="B59" s="75"/>
      <c r="C59" s="76"/>
      <c r="D59" s="279" t="s">
        <v>105</v>
      </c>
      <c r="E59" s="280"/>
      <c r="F59" s="280"/>
      <c r="G59" s="280"/>
      <c r="H59" s="280"/>
      <c r="I59" s="76"/>
      <c r="J59" s="279" t="s">
        <v>106</v>
      </c>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77">
        <f>'SO 801 - Rekultivace územi'!$J$27</f>
        <v>0</v>
      </c>
      <c r="AH59" s="278"/>
      <c r="AI59" s="278"/>
      <c r="AJ59" s="278"/>
      <c r="AK59" s="278"/>
      <c r="AL59" s="278"/>
      <c r="AM59" s="278"/>
      <c r="AN59" s="277">
        <f>ROUND(SUM($AG$59,$AT$59),2)</f>
        <v>0</v>
      </c>
      <c r="AO59" s="278"/>
      <c r="AP59" s="278"/>
      <c r="AQ59" s="77" t="s">
        <v>79</v>
      </c>
      <c r="AR59" s="78"/>
      <c r="AS59" s="79">
        <v>0</v>
      </c>
      <c r="AT59" s="80">
        <f>ROUND(SUM($AV$59:$AW$59),2)</f>
        <v>0</v>
      </c>
      <c r="AU59" s="81">
        <f>'SO 801 - Rekultivace územi'!$P$79</f>
        <v>0</v>
      </c>
      <c r="AV59" s="80">
        <f>'SO 801 - Rekultivace územi'!$J$30</f>
        <v>0</v>
      </c>
      <c r="AW59" s="80">
        <f>'SO 801 - Rekultivace územi'!$J$31</f>
        <v>0</v>
      </c>
      <c r="AX59" s="80">
        <f>'SO 801 - Rekultivace územi'!$J$32</f>
        <v>0</v>
      </c>
      <c r="AY59" s="80">
        <f>'SO 801 - Rekultivace územi'!$J$33</f>
        <v>0</v>
      </c>
      <c r="AZ59" s="80">
        <f>'SO 801 - Rekultivace územi'!$F$30</f>
        <v>0</v>
      </c>
      <c r="BA59" s="80">
        <f>'SO 801 - Rekultivace územi'!$F$31</f>
        <v>0</v>
      </c>
      <c r="BB59" s="80">
        <f>'SO 801 - Rekultivace územi'!$F$32</f>
        <v>0</v>
      </c>
      <c r="BC59" s="80">
        <f>'SO 801 - Rekultivace územi'!$F$33</f>
        <v>0</v>
      </c>
      <c r="BD59" s="82">
        <f>'SO 801 - Rekultivace územi'!$F$34</f>
        <v>0</v>
      </c>
      <c r="BT59" s="74" t="s">
        <v>21</v>
      </c>
      <c r="BV59" s="74" t="s">
        <v>75</v>
      </c>
      <c r="BW59" s="74" t="s">
        <v>107</v>
      </c>
      <c r="BX59" s="74" t="s">
        <v>4</v>
      </c>
      <c r="CM59" s="74" t="s">
        <v>82</v>
      </c>
    </row>
    <row r="60" spans="1:91" s="74" customFormat="1" ht="28.5" customHeight="1">
      <c r="A60" s="192" t="s">
        <v>1430</v>
      </c>
      <c r="B60" s="75"/>
      <c r="C60" s="76"/>
      <c r="D60" s="279" t="s">
        <v>108</v>
      </c>
      <c r="E60" s="280"/>
      <c r="F60" s="280"/>
      <c r="G60" s="280"/>
      <c r="H60" s="280"/>
      <c r="I60" s="76"/>
      <c r="J60" s="279" t="s">
        <v>109</v>
      </c>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77">
        <f>'VRN - Vedlejší rozpočtové...'!$J$27</f>
        <v>0</v>
      </c>
      <c r="AH60" s="278"/>
      <c r="AI60" s="278"/>
      <c r="AJ60" s="278"/>
      <c r="AK60" s="278"/>
      <c r="AL60" s="278"/>
      <c r="AM60" s="278"/>
      <c r="AN60" s="277">
        <f>ROUND(SUM($AG$60,$AT$60),2)</f>
        <v>0</v>
      </c>
      <c r="AO60" s="278"/>
      <c r="AP60" s="278"/>
      <c r="AQ60" s="77" t="s">
        <v>79</v>
      </c>
      <c r="AR60" s="78"/>
      <c r="AS60" s="83">
        <v>0</v>
      </c>
      <c r="AT60" s="84">
        <f>ROUND(SUM($AV$60:$AW$60),2)</f>
        <v>0</v>
      </c>
      <c r="AU60" s="85">
        <f>'VRN - Vedlejší rozpočtové...'!$P$83</f>
        <v>0</v>
      </c>
      <c r="AV60" s="84">
        <f>'VRN - Vedlejší rozpočtové...'!$J$30</f>
        <v>0</v>
      </c>
      <c r="AW60" s="84">
        <f>'VRN - Vedlejší rozpočtové...'!$J$31</f>
        <v>0</v>
      </c>
      <c r="AX60" s="84">
        <f>'VRN - Vedlejší rozpočtové...'!$J$32</f>
        <v>0</v>
      </c>
      <c r="AY60" s="84">
        <f>'VRN - Vedlejší rozpočtové...'!$J$33</f>
        <v>0</v>
      </c>
      <c r="AZ60" s="84">
        <f>'VRN - Vedlejší rozpočtové...'!$F$30</f>
        <v>0</v>
      </c>
      <c r="BA60" s="84">
        <f>'VRN - Vedlejší rozpočtové...'!$F$31</f>
        <v>0</v>
      </c>
      <c r="BB60" s="84">
        <f>'VRN - Vedlejší rozpočtové...'!$F$32</f>
        <v>0</v>
      </c>
      <c r="BC60" s="84">
        <f>'VRN - Vedlejší rozpočtové...'!$F$33</f>
        <v>0</v>
      </c>
      <c r="BD60" s="86">
        <f>'VRN - Vedlejší rozpočtové...'!$F$34</f>
        <v>0</v>
      </c>
      <c r="BT60" s="74" t="s">
        <v>21</v>
      </c>
      <c r="BV60" s="74" t="s">
        <v>75</v>
      </c>
      <c r="BW60" s="74" t="s">
        <v>110</v>
      </c>
      <c r="BX60" s="74" t="s">
        <v>4</v>
      </c>
      <c r="CL60" s="74" t="s">
        <v>19</v>
      </c>
      <c r="CM60" s="74" t="s">
        <v>82</v>
      </c>
    </row>
    <row r="61" spans="2:44" s="6" customFormat="1" ht="13.5">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43"/>
    </row>
    <row r="62" spans="2:44" s="6" customFormat="1" ht="7.5"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43"/>
    </row>
  </sheetData>
  <sheetProtection password="CC35" sheet="1" objects="1" scenarios="1" formatColumns="0" formatRows="0" sort="0" autoFilter="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G57:AM57"/>
    <mergeCell ref="D57:H57"/>
    <mergeCell ref="J57:AF57"/>
    <mergeCell ref="AN58:AP58"/>
    <mergeCell ref="AG58:AM58"/>
    <mergeCell ref="D58:H58"/>
    <mergeCell ref="J58:AF58"/>
    <mergeCell ref="AR2:BE2"/>
    <mergeCell ref="AN59:AP59"/>
    <mergeCell ref="AG59:AM59"/>
    <mergeCell ref="D59:H59"/>
    <mergeCell ref="J59:AF59"/>
    <mergeCell ref="AN60:AP60"/>
    <mergeCell ref="AG60:AM60"/>
    <mergeCell ref="D60:H60"/>
    <mergeCell ref="J60:AF60"/>
    <mergeCell ref="AN57:AP57"/>
  </mergeCells>
  <hyperlinks>
    <hyperlink ref="K1:S1" location="C2" tooltip="Rekapitulace stavby" display="1) Rekapitulace stavby"/>
    <hyperlink ref="W1:AI1" location="C51" tooltip="Rekapitulace objektů stavby a soupisů prací" display="2) Rekapitulace objektů stavby a soupisů prací"/>
    <hyperlink ref="A52" location="'SO 001 - Zařízení staveni...'!C2" tooltip="SO 001 - Zařízení staveni..." display="/"/>
    <hyperlink ref="A53" location="'SO 103 - Okružní křižovat...'!C2" tooltip="SO 103 - Okružní křižovat..." display="/"/>
    <hyperlink ref="A54" location="'SO 104 - Úprava sjezdu R6...'!C2" tooltip="SO 104 - Úprava sjezdu R6..." display="/"/>
    <hyperlink ref="A55" location="'SO 105 - Dopravní značení...'!C2" tooltip="SO 105 - Dopravní značení..." display="/"/>
    <hyperlink ref="A56" location="'SO 106 - Dopravní značení...'!C2" tooltip="SO 106 - Dopravní značení..." display="/"/>
    <hyperlink ref="A57" location="'SO 201 - Opěrné a zárubní...'!C2" tooltip="SO 201 - Opěrné a zárubní..." display="/"/>
    <hyperlink ref="A58" location="'SO 301 - ZTI - Odvodnění ...'!C2" tooltip="SO 301 - ZTI - Odvodnění ..." display="/"/>
    <hyperlink ref="A59" location="'SO 801 - Rekultivace územi'!C2" tooltip="SO 801 - Rekultivace územi" display="/"/>
    <hyperlink ref="A60" location="'VRN - Vedlejší rozpočtové...'!C2" tooltip="VRN - Vedlejší rozpočtové..." display="/"/>
  </hyperlinks>
  <printOptions/>
  <pageMargins left="0.5902777910232544" right="0.5902777910232544" top="0.5902777910232544" bottom="0.5902777910232544" header="0" footer="0"/>
  <pageSetup blackAndWhite="1" fitToHeight="100" fitToWidth="1" horizontalDpi="600" verticalDpi="600" orientation="portrait" paperSize="9" scale="69"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dimension ref="A1:IV269"/>
  <sheetViews>
    <sheetView showGridLines="0" zoomScalePageLayoutView="0" workbookViewId="0" topLeftCell="A1">
      <pane ySplit="1" topLeftCell="A239"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110</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1243</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19</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ROUND($J$83,2)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ROUND(SUM($BE$83:$BE$268),2)</f>
        <v>0</v>
      </c>
      <c r="G30" s="24"/>
      <c r="H30" s="24"/>
      <c r="I30" s="97">
        <v>0.21</v>
      </c>
      <c r="J30" s="96">
        <f>ROUND(SUM($BE$83:$BE$268)*$I$30,2)</f>
        <v>0</v>
      </c>
      <c r="K30" s="27"/>
    </row>
    <row r="31" spans="2:11" s="6" customFormat="1" ht="15" customHeight="1">
      <c r="B31" s="23"/>
      <c r="C31" s="24"/>
      <c r="D31" s="24"/>
      <c r="E31" s="30" t="s">
        <v>45</v>
      </c>
      <c r="F31" s="96">
        <f>ROUND(SUM($BF$83:$BF$268),2)</f>
        <v>0</v>
      </c>
      <c r="G31" s="24"/>
      <c r="H31" s="24"/>
      <c r="I31" s="97">
        <v>0.15</v>
      </c>
      <c r="J31" s="96">
        <f>ROUND(SUM($BF$83:$BF$268)*$I$31,2)</f>
        <v>0</v>
      </c>
      <c r="K31" s="27"/>
    </row>
    <row r="32" spans="2:11" s="6" customFormat="1" ht="15" customHeight="1" hidden="1">
      <c r="B32" s="23"/>
      <c r="C32" s="24"/>
      <c r="D32" s="24"/>
      <c r="E32" s="30" t="s">
        <v>46</v>
      </c>
      <c r="F32" s="96">
        <f>ROUND(SUM($BG$83:$BG$268),2)</f>
        <v>0</v>
      </c>
      <c r="G32" s="24"/>
      <c r="H32" s="24"/>
      <c r="I32" s="97">
        <v>0.21</v>
      </c>
      <c r="J32" s="96">
        <v>0</v>
      </c>
      <c r="K32" s="27"/>
    </row>
    <row r="33" spans="2:11" s="6" customFormat="1" ht="15" customHeight="1" hidden="1">
      <c r="B33" s="23"/>
      <c r="C33" s="24"/>
      <c r="D33" s="24"/>
      <c r="E33" s="30" t="s">
        <v>47</v>
      </c>
      <c r="F33" s="96">
        <f>ROUND(SUM($BH$83:$BH$268),2)</f>
        <v>0</v>
      </c>
      <c r="G33" s="24"/>
      <c r="H33" s="24"/>
      <c r="I33" s="97">
        <v>0.15</v>
      </c>
      <c r="J33" s="96">
        <v>0</v>
      </c>
      <c r="K33" s="27"/>
    </row>
    <row r="34" spans="2:11" s="6" customFormat="1" ht="15" customHeight="1" hidden="1">
      <c r="B34" s="23"/>
      <c r="C34" s="24"/>
      <c r="D34" s="24"/>
      <c r="E34" s="30" t="s">
        <v>48</v>
      </c>
      <c r="F34" s="96">
        <f>ROUND(SUM($BI$83:$BI$268),2)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VRN - Vedlejší rozpočtové náklady</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ROUND($J$83,2)</f>
        <v>0</v>
      </c>
      <c r="K56" s="27"/>
      <c r="AU56" s="6" t="s">
        <v>119</v>
      </c>
    </row>
    <row r="57" spans="2:11" s="73" customFormat="1" ht="25.5" customHeight="1">
      <c r="B57" s="108"/>
      <c r="C57" s="109"/>
      <c r="D57" s="110" t="s">
        <v>1244</v>
      </c>
      <c r="E57" s="110"/>
      <c r="F57" s="110"/>
      <c r="G57" s="110"/>
      <c r="H57" s="110"/>
      <c r="I57" s="111"/>
      <c r="J57" s="112">
        <f>ROUND($J$84,2)</f>
        <v>0</v>
      </c>
      <c r="K57" s="113"/>
    </row>
    <row r="58" spans="2:11" s="114" customFormat="1" ht="21" customHeight="1">
      <c r="B58" s="115"/>
      <c r="C58" s="116"/>
      <c r="D58" s="117" t="s">
        <v>1245</v>
      </c>
      <c r="E58" s="117"/>
      <c r="F58" s="117"/>
      <c r="G58" s="117"/>
      <c r="H58" s="117"/>
      <c r="I58" s="118"/>
      <c r="J58" s="119">
        <f>ROUND($J$85,2)</f>
        <v>0</v>
      </c>
      <c r="K58" s="120"/>
    </row>
    <row r="59" spans="2:11" s="114" customFormat="1" ht="21" customHeight="1">
      <c r="B59" s="115"/>
      <c r="C59" s="116"/>
      <c r="D59" s="117" t="s">
        <v>1246</v>
      </c>
      <c r="E59" s="117"/>
      <c r="F59" s="117"/>
      <c r="G59" s="117"/>
      <c r="H59" s="117"/>
      <c r="I59" s="118"/>
      <c r="J59" s="119">
        <f>ROUND($J$136,2)</f>
        <v>0</v>
      </c>
      <c r="K59" s="120"/>
    </row>
    <row r="60" spans="2:11" s="114" customFormat="1" ht="21" customHeight="1">
      <c r="B60" s="115"/>
      <c r="C60" s="116"/>
      <c r="D60" s="117" t="s">
        <v>1247</v>
      </c>
      <c r="E60" s="117"/>
      <c r="F60" s="117"/>
      <c r="G60" s="117"/>
      <c r="H60" s="117"/>
      <c r="I60" s="118"/>
      <c r="J60" s="119">
        <f>ROUND($J$184,2)</f>
        <v>0</v>
      </c>
      <c r="K60" s="120"/>
    </row>
    <row r="61" spans="2:11" s="114" customFormat="1" ht="21" customHeight="1">
      <c r="B61" s="115"/>
      <c r="C61" s="116"/>
      <c r="D61" s="117" t="s">
        <v>1248</v>
      </c>
      <c r="E61" s="117"/>
      <c r="F61" s="117"/>
      <c r="G61" s="117"/>
      <c r="H61" s="117"/>
      <c r="I61" s="118"/>
      <c r="J61" s="119">
        <f>ROUND($J$234,2)</f>
        <v>0</v>
      </c>
      <c r="K61" s="120"/>
    </row>
    <row r="62" spans="2:11" s="73" customFormat="1" ht="25.5" customHeight="1">
      <c r="B62" s="108"/>
      <c r="C62" s="109"/>
      <c r="D62" s="110" t="s">
        <v>1243</v>
      </c>
      <c r="E62" s="110"/>
      <c r="F62" s="110"/>
      <c r="G62" s="110"/>
      <c r="H62" s="110"/>
      <c r="I62" s="111"/>
      <c r="J62" s="112">
        <f>ROUND($J$255,2)</f>
        <v>0</v>
      </c>
      <c r="K62" s="113"/>
    </row>
    <row r="63" spans="2:11" s="114" customFormat="1" ht="21" customHeight="1">
      <c r="B63" s="115"/>
      <c r="C63" s="116"/>
      <c r="D63" s="117" t="s">
        <v>1249</v>
      </c>
      <c r="E63" s="117"/>
      <c r="F63" s="117"/>
      <c r="G63" s="117"/>
      <c r="H63" s="117"/>
      <c r="I63" s="118"/>
      <c r="J63" s="119">
        <f>ROUND($J$256,2)</f>
        <v>0</v>
      </c>
      <c r="K63" s="120"/>
    </row>
    <row r="64" spans="2:11" s="6" customFormat="1" ht="22.5" customHeight="1">
      <c r="B64" s="23"/>
      <c r="C64" s="24"/>
      <c r="D64" s="24"/>
      <c r="E64" s="24"/>
      <c r="F64" s="24"/>
      <c r="G64" s="24"/>
      <c r="H64" s="24"/>
      <c r="J64" s="24"/>
      <c r="K64" s="27"/>
    </row>
    <row r="65" spans="2:11" s="6" customFormat="1" ht="7.5" customHeight="1">
      <c r="B65" s="38"/>
      <c r="C65" s="39"/>
      <c r="D65" s="39"/>
      <c r="E65" s="39"/>
      <c r="F65" s="39"/>
      <c r="G65" s="39"/>
      <c r="H65" s="39"/>
      <c r="I65" s="101"/>
      <c r="J65" s="39"/>
      <c r="K65" s="40"/>
    </row>
    <row r="69" spans="2:12" s="6" customFormat="1" ht="7.5" customHeight="1">
      <c r="B69" s="41"/>
      <c r="C69" s="42"/>
      <c r="D69" s="42"/>
      <c r="E69" s="42"/>
      <c r="F69" s="42"/>
      <c r="G69" s="42"/>
      <c r="H69" s="42"/>
      <c r="I69" s="103"/>
      <c r="J69" s="42"/>
      <c r="K69" s="42"/>
      <c r="L69" s="43"/>
    </row>
    <row r="70" spans="2:12" s="6" customFormat="1" ht="37.5" customHeight="1">
      <c r="B70" s="23"/>
      <c r="C70" s="12" t="s">
        <v>122</v>
      </c>
      <c r="D70" s="24"/>
      <c r="E70" s="24"/>
      <c r="F70" s="24"/>
      <c r="G70" s="24"/>
      <c r="H70" s="24"/>
      <c r="J70" s="24"/>
      <c r="K70" s="24"/>
      <c r="L70" s="43"/>
    </row>
    <row r="71" spans="2:12" s="6" customFormat="1" ht="7.5" customHeight="1">
      <c r="B71" s="23"/>
      <c r="C71" s="24"/>
      <c r="D71" s="24"/>
      <c r="E71" s="24"/>
      <c r="F71" s="24"/>
      <c r="G71" s="24"/>
      <c r="H71" s="24"/>
      <c r="J71" s="24"/>
      <c r="K71" s="24"/>
      <c r="L71" s="43"/>
    </row>
    <row r="72" spans="2:12" s="6" customFormat="1" ht="15" customHeight="1">
      <c r="B72" s="23"/>
      <c r="C72" s="19" t="s">
        <v>15</v>
      </c>
      <c r="D72" s="24"/>
      <c r="E72" s="24"/>
      <c r="F72" s="24"/>
      <c r="G72" s="24"/>
      <c r="H72" s="24"/>
      <c r="J72" s="24"/>
      <c r="K72" s="24"/>
      <c r="L72" s="43"/>
    </row>
    <row r="73" spans="2:12" s="6" customFormat="1" ht="16.5" customHeight="1">
      <c r="B73" s="23"/>
      <c r="C73" s="24"/>
      <c r="D73" s="24"/>
      <c r="E73" s="313" t="str">
        <f>$E$7</f>
        <v>Úprava sjezdu MÚK Jeneč</v>
      </c>
      <c r="F73" s="293"/>
      <c r="G73" s="293"/>
      <c r="H73" s="293"/>
      <c r="J73" s="24"/>
      <c r="K73" s="24"/>
      <c r="L73" s="43"/>
    </row>
    <row r="74" spans="2:12" s="6" customFormat="1" ht="15" customHeight="1">
      <c r="B74" s="23"/>
      <c r="C74" s="19" t="s">
        <v>113</v>
      </c>
      <c r="D74" s="24"/>
      <c r="E74" s="24"/>
      <c r="F74" s="24"/>
      <c r="G74" s="24"/>
      <c r="H74" s="24"/>
      <c r="J74" s="24"/>
      <c r="K74" s="24"/>
      <c r="L74" s="43"/>
    </row>
    <row r="75" spans="2:12" s="6" customFormat="1" ht="19.5" customHeight="1">
      <c r="B75" s="23"/>
      <c r="C75" s="24"/>
      <c r="D75" s="24"/>
      <c r="E75" s="290" t="str">
        <f>$E$9</f>
        <v>VRN - Vedlejší rozpočtové náklady</v>
      </c>
      <c r="F75" s="293"/>
      <c r="G75" s="293"/>
      <c r="H75" s="293"/>
      <c r="J75" s="24"/>
      <c r="K75" s="24"/>
      <c r="L75" s="43"/>
    </row>
    <row r="76" spans="2:12" s="6" customFormat="1" ht="7.5" customHeight="1">
      <c r="B76" s="23"/>
      <c r="C76" s="24"/>
      <c r="D76" s="24"/>
      <c r="E76" s="24"/>
      <c r="F76" s="24"/>
      <c r="G76" s="24"/>
      <c r="H76" s="24"/>
      <c r="J76" s="24"/>
      <c r="K76" s="24"/>
      <c r="L76" s="43"/>
    </row>
    <row r="77" spans="2:12" s="6" customFormat="1" ht="18.75" customHeight="1">
      <c r="B77" s="23"/>
      <c r="C77" s="19" t="s">
        <v>22</v>
      </c>
      <c r="D77" s="24"/>
      <c r="E77" s="24"/>
      <c r="F77" s="17" t="str">
        <f>$F$12</f>
        <v>k.ú. Jeneč, k.ú.Dobrovíz</v>
      </c>
      <c r="G77" s="24"/>
      <c r="H77" s="24"/>
      <c r="I77" s="88" t="s">
        <v>24</v>
      </c>
      <c r="J77" s="52" t="str">
        <f>IF($J$12="","",$J$12)</f>
        <v>19.05.2015</v>
      </c>
      <c r="K77" s="24"/>
      <c r="L77" s="43"/>
    </row>
    <row r="78" spans="2:12" s="6" customFormat="1" ht="7.5" customHeight="1">
      <c r="B78" s="23"/>
      <c r="C78" s="24"/>
      <c r="D78" s="24"/>
      <c r="E78" s="24"/>
      <c r="F78" s="24"/>
      <c r="G78" s="24"/>
      <c r="H78" s="24"/>
      <c r="J78" s="24"/>
      <c r="K78" s="24"/>
      <c r="L78" s="43"/>
    </row>
    <row r="79" spans="2:12" s="6" customFormat="1" ht="15.75" customHeight="1">
      <c r="B79" s="23"/>
      <c r="C79" s="19" t="s">
        <v>28</v>
      </c>
      <c r="D79" s="24"/>
      <c r="E79" s="24"/>
      <c r="F79" s="17" t="str">
        <f>$E$15</f>
        <v> </v>
      </c>
      <c r="G79" s="24"/>
      <c r="H79" s="24"/>
      <c r="I79" s="88" t="s">
        <v>34</v>
      </c>
      <c r="J79" s="17" t="str">
        <f>$E$21</f>
        <v>ETC s.r.o.</v>
      </c>
      <c r="K79" s="24"/>
      <c r="L79" s="43"/>
    </row>
    <row r="80" spans="2:12" s="6" customFormat="1" ht="15" customHeight="1">
      <c r="B80" s="23"/>
      <c r="C80" s="19" t="s">
        <v>32</v>
      </c>
      <c r="D80" s="24"/>
      <c r="E80" s="24"/>
      <c r="F80" s="17">
        <f>IF($E$18="","",$E$18)</f>
      </c>
      <c r="G80" s="24"/>
      <c r="H80" s="24"/>
      <c r="J80" s="24"/>
      <c r="K80" s="24"/>
      <c r="L80" s="43"/>
    </row>
    <row r="81" spans="2:12" s="6" customFormat="1" ht="11.25" customHeight="1">
      <c r="B81" s="23"/>
      <c r="C81" s="24"/>
      <c r="D81" s="24"/>
      <c r="E81" s="24"/>
      <c r="F81" s="24"/>
      <c r="G81" s="24"/>
      <c r="H81" s="24"/>
      <c r="J81" s="24"/>
      <c r="K81" s="24"/>
      <c r="L81" s="43"/>
    </row>
    <row r="82" spans="2:20" s="121" customFormat="1" ht="30" customHeight="1">
      <c r="B82" s="122"/>
      <c r="C82" s="123" t="s">
        <v>123</v>
      </c>
      <c r="D82" s="124" t="s">
        <v>58</v>
      </c>
      <c r="E82" s="124" t="s">
        <v>54</v>
      </c>
      <c r="F82" s="124" t="s">
        <v>124</v>
      </c>
      <c r="G82" s="124" t="s">
        <v>125</v>
      </c>
      <c r="H82" s="124" t="s">
        <v>126</v>
      </c>
      <c r="I82" s="125" t="s">
        <v>127</v>
      </c>
      <c r="J82" s="124" t="s">
        <v>128</v>
      </c>
      <c r="K82" s="126" t="s">
        <v>129</v>
      </c>
      <c r="L82" s="127"/>
      <c r="M82" s="59" t="s">
        <v>130</v>
      </c>
      <c r="N82" s="60" t="s">
        <v>43</v>
      </c>
      <c r="O82" s="60" t="s">
        <v>131</v>
      </c>
      <c r="P82" s="60" t="s">
        <v>132</v>
      </c>
      <c r="Q82" s="60" t="s">
        <v>133</v>
      </c>
      <c r="R82" s="60" t="s">
        <v>134</v>
      </c>
      <c r="S82" s="60" t="s">
        <v>135</v>
      </c>
      <c r="T82" s="61" t="s">
        <v>136</v>
      </c>
    </row>
    <row r="83" spans="2:63" s="6" customFormat="1" ht="30" customHeight="1">
      <c r="B83" s="23"/>
      <c r="C83" s="66" t="s">
        <v>118</v>
      </c>
      <c r="D83" s="24"/>
      <c r="E83" s="24"/>
      <c r="F83" s="24"/>
      <c r="G83" s="24"/>
      <c r="H83" s="24"/>
      <c r="J83" s="128">
        <f>$BK$83</f>
        <v>0</v>
      </c>
      <c r="K83" s="24"/>
      <c r="L83" s="43"/>
      <c r="M83" s="63"/>
      <c r="N83" s="64"/>
      <c r="O83" s="64"/>
      <c r="P83" s="129">
        <f>$P$84+$P$255</f>
        <v>0</v>
      </c>
      <c r="Q83" s="64"/>
      <c r="R83" s="129">
        <f>$R$84+$R$255</f>
        <v>0.0663</v>
      </c>
      <c r="S83" s="64"/>
      <c r="T83" s="130">
        <f>$T$84+$T$255</f>
        <v>0</v>
      </c>
      <c r="AT83" s="6" t="s">
        <v>72</v>
      </c>
      <c r="AU83" s="6" t="s">
        <v>119</v>
      </c>
      <c r="BK83" s="131">
        <f>$BK$84+$BK$255</f>
        <v>0</v>
      </c>
    </row>
    <row r="84" spans="2:63" s="132" customFormat="1" ht="37.5" customHeight="1">
      <c r="B84" s="133"/>
      <c r="C84" s="134"/>
      <c r="D84" s="134" t="s">
        <v>72</v>
      </c>
      <c r="E84" s="135" t="s">
        <v>1250</v>
      </c>
      <c r="F84" s="135" t="s">
        <v>1251</v>
      </c>
      <c r="G84" s="134"/>
      <c r="H84" s="134"/>
      <c r="J84" s="136">
        <f>$BK$84</f>
        <v>0</v>
      </c>
      <c r="K84" s="134"/>
      <c r="L84" s="137"/>
      <c r="M84" s="138"/>
      <c r="N84" s="134"/>
      <c r="O84" s="134"/>
      <c r="P84" s="139">
        <f>$P$85+$P$136+$P$184+$P$234</f>
        <v>0</v>
      </c>
      <c r="Q84" s="134"/>
      <c r="R84" s="139">
        <f>$R$85+$R$136+$R$184+$R$234</f>
        <v>0.0663</v>
      </c>
      <c r="S84" s="134"/>
      <c r="T84" s="140">
        <f>$T$85+$T$136+$T$184+$T$234</f>
        <v>0</v>
      </c>
      <c r="AR84" s="141" t="s">
        <v>172</v>
      </c>
      <c r="AT84" s="141" t="s">
        <v>72</v>
      </c>
      <c r="AU84" s="141" t="s">
        <v>73</v>
      </c>
      <c r="AY84" s="141" t="s">
        <v>139</v>
      </c>
      <c r="BK84" s="142">
        <f>$BK$85+$BK$136+$BK$184+$BK$234</f>
        <v>0</v>
      </c>
    </row>
    <row r="85" spans="2:63" s="132" customFormat="1" ht="21" customHeight="1">
      <c r="B85" s="133"/>
      <c r="C85" s="134"/>
      <c r="D85" s="134" t="s">
        <v>72</v>
      </c>
      <c r="E85" s="143" t="s">
        <v>1252</v>
      </c>
      <c r="F85" s="143" t="s">
        <v>1253</v>
      </c>
      <c r="G85" s="134"/>
      <c r="H85" s="134"/>
      <c r="J85" s="144">
        <f>$BK$85</f>
        <v>0</v>
      </c>
      <c r="K85" s="134"/>
      <c r="L85" s="137"/>
      <c r="M85" s="138"/>
      <c r="N85" s="134"/>
      <c r="O85" s="134"/>
      <c r="P85" s="139">
        <f>SUM($P$86:$P$135)</f>
        <v>0</v>
      </c>
      <c r="Q85" s="134"/>
      <c r="R85" s="139">
        <f>SUM($R$86:$R$135)</f>
        <v>0.0325</v>
      </c>
      <c r="S85" s="134"/>
      <c r="T85" s="140">
        <f>SUM($T$86:$T$135)</f>
        <v>0</v>
      </c>
      <c r="AR85" s="141" t="s">
        <v>172</v>
      </c>
      <c r="AT85" s="141" t="s">
        <v>72</v>
      </c>
      <c r="AU85" s="141" t="s">
        <v>21</v>
      </c>
      <c r="AY85" s="141" t="s">
        <v>139</v>
      </c>
      <c r="BK85" s="142">
        <f>SUM($BK$86:$BK$135)</f>
        <v>0</v>
      </c>
    </row>
    <row r="86" spans="2:65" s="6" customFormat="1" ht="15.75" customHeight="1">
      <c r="B86" s="23"/>
      <c r="C86" s="145" t="s">
        <v>21</v>
      </c>
      <c r="D86" s="145" t="s">
        <v>141</v>
      </c>
      <c r="E86" s="146" t="s">
        <v>1254</v>
      </c>
      <c r="F86" s="147" t="s">
        <v>1255</v>
      </c>
      <c r="G86" s="148" t="s">
        <v>497</v>
      </c>
      <c r="H86" s="149">
        <v>23</v>
      </c>
      <c r="I86" s="150"/>
      <c r="J86" s="151">
        <f>ROUND($I$86*$H$86,2)</f>
        <v>0</v>
      </c>
      <c r="K86" s="147" t="s">
        <v>145</v>
      </c>
      <c r="L86" s="43"/>
      <c r="M86" s="152"/>
      <c r="N86" s="153" t="s">
        <v>44</v>
      </c>
      <c r="O86" s="24"/>
      <c r="P86" s="24"/>
      <c r="Q86" s="154">
        <v>0</v>
      </c>
      <c r="R86" s="154">
        <f>$Q$86*$H$86</f>
        <v>0</v>
      </c>
      <c r="S86" s="154">
        <v>0</v>
      </c>
      <c r="T86" s="155">
        <f>$S$86*$H$86</f>
        <v>0</v>
      </c>
      <c r="AR86" s="89" t="s">
        <v>146</v>
      </c>
      <c r="AT86" s="89" t="s">
        <v>141</v>
      </c>
      <c r="AU86" s="89" t="s">
        <v>82</v>
      </c>
      <c r="AY86" s="6" t="s">
        <v>139</v>
      </c>
      <c r="BE86" s="156">
        <f>IF($N$86="základní",$J$86,0)</f>
        <v>0</v>
      </c>
      <c r="BF86" s="156">
        <f>IF($N$86="snížená",$J$86,0)</f>
        <v>0</v>
      </c>
      <c r="BG86" s="156">
        <f>IF($N$86="zákl. přenesená",$J$86,0)</f>
        <v>0</v>
      </c>
      <c r="BH86" s="156">
        <f>IF($N$86="sníž. přenesená",$J$86,0)</f>
        <v>0</v>
      </c>
      <c r="BI86" s="156">
        <f>IF($N$86="nulová",$J$86,0)</f>
        <v>0</v>
      </c>
      <c r="BJ86" s="89" t="s">
        <v>21</v>
      </c>
      <c r="BK86" s="156">
        <f>ROUND($I$86*$H$86,2)</f>
        <v>0</v>
      </c>
      <c r="BL86" s="89" t="s">
        <v>146</v>
      </c>
      <c r="BM86" s="89" t="s">
        <v>1256</v>
      </c>
    </row>
    <row r="87" spans="2:47" s="6" customFormat="1" ht="16.5" customHeight="1">
      <c r="B87" s="23"/>
      <c r="C87" s="24"/>
      <c r="D87" s="157" t="s">
        <v>148</v>
      </c>
      <c r="E87" s="24"/>
      <c r="F87" s="158" t="s">
        <v>1257</v>
      </c>
      <c r="G87" s="24"/>
      <c r="H87" s="24"/>
      <c r="J87" s="24"/>
      <c r="K87" s="24"/>
      <c r="L87" s="43"/>
      <c r="M87" s="56"/>
      <c r="N87" s="24"/>
      <c r="O87" s="24"/>
      <c r="P87" s="24"/>
      <c r="Q87" s="24"/>
      <c r="R87" s="24"/>
      <c r="S87" s="24"/>
      <c r="T87" s="57"/>
      <c r="AT87" s="6" t="s">
        <v>148</v>
      </c>
      <c r="AU87" s="6" t="s">
        <v>82</v>
      </c>
    </row>
    <row r="88" spans="2:65" s="6" customFormat="1" ht="15.75" customHeight="1">
      <c r="B88" s="23"/>
      <c r="C88" s="145" t="s">
        <v>82</v>
      </c>
      <c r="D88" s="145" t="s">
        <v>141</v>
      </c>
      <c r="E88" s="146" t="s">
        <v>1258</v>
      </c>
      <c r="F88" s="147" t="s">
        <v>1259</v>
      </c>
      <c r="G88" s="148" t="s">
        <v>497</v>
      </c>
      <c r="H88" s="149">
        <v>920</v>
      </c>
      <c r="I88" s="150"/>
      <c r="J88" s="151">
        <f>ROUND($I$88*$H$88,2)</f>
        <v>0</v>
      </c>
      <c r="K88" s="147" t="s">
        <v>145</v>
      </c>
      <c r="L88" s="43"/>
      <c r="M88" s="152"/>
      <c r="N88" s="153" t="s">
        <v>44</v>
      </c>
      <c r="O88" s="24"/>
      <c r="P88" s="24"/>
      <c r="Q88" s="154">
        <v>0</v>
      </c>
      <c r="R88" s="154">
        <f>$Q$88*$H$88</f>
        <v>0</v>
      </c>
      <c r="S88" s="154">
        <v>0</v>
      </c>
      <c r="T88" s="155">
        <f>$S$88*$H$88</f>
        <v>0</v>
      </c>
      <c r="AR88" s="89" t="s">
        <v>146</v>
      </c>
      <c r="AT88" s="89" t="s">
        <v>141</v>
      </c>
      <c r="AU88" s="89" t="s">
        <v>82</v>
      </c>
      <c r="AY88" s="6" t="s">
        <v>139</v>
      </c>
      <c r="BE88" s="156">
        <f>IF($N$88="základní",$J$88,0)</f>
        <v>0</v>
      </c>
      <c r="BF88" s="156">
        <f>IF($N$88="snížená",$J$88,0)</f>
        <v>0</v>
      </c>
      <c r="BG88" s="156">
        <f>IF($N$88="zákl. přenesená",$J$88,0)</f>
        <v>0</v>
      </c>
      <c r="BH88" s="156">
        <f>IF($N$88="sníž. přenesená",$J$88,0)</f>
        <v>0</v>
      </c>
      <c r="BI88" s="156">
        <f>IF($N$88="nulová",$J$88,0)</f>
        <v>0</v>
      </c>
      <c r="BJ88" s="89" t="s">
        <v>21</v>
      </c>
      <c r="BK88" s="156">
        <f>ROUND($I$88*$H$88,2)</f>
        <v>0</v>
      </c>
      <c r="BL88" s="89" t="s">
        <v>146</v>
      </c>
      <c r="BM88" s="89" t="s">
        <v>1260</v>
      </c>
    </row>
    <row r="89" spans="2:47" s="6" customFormat="1" ht="27" customHeight="1">
      <c r="B89" s="23"/>
      <c r="C89" s="24"/>
      <c r="D89" s="157" t="s">
        <v>148</v>
      </c>
      <c r="E89" s="24"/>
      <c r="F89" s="158" t="s">
        <v>1261</v>
      </c>
      <c r="G89" s="24"/>
      <c r="H89" s="24"/>
      <c r="J89" s="24"/>
      <c r="K89" s="24"/>
      <c r="L89" s="43"/>
      <c r="M89" s="56"/>
      <c r="N89" s="24"/>
      <c r="O89" s="24"/>
      <c r="P89" s="24"/>
      <c r="Q89" s="24"/>
      <c r="R89" s="24"/>
      <c r="S89" s="24"/>
      <c r="T89" s="57"/>
      <c r="AT89" s="6" t="s">
        <v>148</v>
      </c>
      <c r="AU89" s="6" t="s">
        <v>82</v>
      </c>
    </row>
    <row r="90" spans="2:51" s="6" customFormat="1" ht="15.75" customHeight="1">
      <c r="B90" s="167"/>
      <c r="C90" s="168"/>
      <c r="D90" s="161" t="s">
        <v>150</v>
      </c>
      <c r="E90" s="168"/>
      <c r="F90" s="169" t="s">
        <v>1262</v>
      </c>
      <c r="G90" s="168"/>
      <c r="H90" s="170">
        <v>920</v>
      </c>
      <c r="J90" s="168"/>
      <c r="K90" s="168"/>
      <c r="L90" s="171"/>
      <c r="M90" s="172"/>
      <c r="N90" s="168"/>
      <c r="O90" s="168"/>
      <c r="P90" s="168"/>
      <c r="Q90" s="168"/>
      <c r="R90" s="168"/>
      <c r="S90" s="168"/>
      <c r="T90" s="173"/>
      <c r="AT90" s="174" t="s">
        <v>150</v>
      </c>
      <c r="AU90" s="174" t="s">
        <v>82</v>
      </c>
      <c r="AV90" s="174" t="s">
        <v>82</v>
      </c>
      <c r="AW90" s="174" t="s">
        <v>119</v>
      </c>
      <c r="AX90" s="174" t="s">
        <v>21</v>
      </c>
      <c r="AY90" s="174" t="s">
        <v>139</v>
      </c>
    </row>
    <row r="91" spans="2:65" s="6" customFormat="1" ht="15.75" customHeight="1">
      <c r="B91" s="23"/>
      <c r="C91" s="145" t="s">
        <v>160</v>
      </c>
      <c r="D91" s="145" t="s">
        <v>141</v>
      </c>
      <c r="E91" s="146" t="s">
        <v>1263</v>
      </c>
      <c r="F91" s="147" t="s">
        <v>1264</v>
      </c>
      <c r="G91" s="148" t="s">
        <v>497</v>
      </c>
      <c r="H91" s="149">
        <v>5</v>
      </c>
      <c r="I91" s="150"/>
      <c r="J91" s="151">
        <f>ROUND($I$91*$H$91,2)</f>
        <v>0</v>
      </c>
      <c r="K91" s="147" t="s">
        <v>145</v>
      </c>
      <c r="L91" s="43"/>
      <c r="M91" s="152"/>
      <c r="N91" s="153" t="s">
        <v>44</v>
      </c>
      <c r="O91" s="24"/>
      <c r="P91" s="24"/>
      <c r="Q91" s="154">
        <v>0</v>
      </c>
      <c r="R91" s="154">
        <f>$Q$91*$H$91</f>
        <v>0</v>
      </c>
      <c r="S91" s="154">
        <v>0</v>
      </c>
      <c r="T91" s="155">
        <f>$S$91*$H$91</f>
        <v>0</v>
      </c>
      <c r="AR91" s="89" t="s">
        <v>146</v>
      </c>
      <c r="AT91" s="89" t="s">
        <v>141</v>
      </c>
      <c r="AU91" s="89" t="s">
        <v>82</v>
      </c>
      <c r="AY91" s="6" t="s">
        <v>139</v>
      </c>
      <c r="BE91" s="156">
        <f>IF($N$91="základní",$J$91,0)</f>
        <v>0</v>
      </c>
      <c r="BF91" s="156">
        <f>IF($N$91="snížená",$J$91,0)</f>
        <v>0</v>
      </c>
      <c r="BG91" s="156">
        <f>IF($N$91="zákl. přenesená",$J$91,0)</f>
        <v>0</v>
      </c>
      <c r="BH91" s="156">
        <f>IF($N$91="sníž. přenesená",$J$91,0)</f>
        <v>0</v>
      </c>
      <c r="BI91" s="156">
        <f>IF($N$91="nulová",$J$91,0)</f>
        <v>0</v>
      </c>
      <c r="BJ91" s="89" t="s">
        <v>21</v>
      </c>
      <c r="BK91" s="156">
        <f>ROUND($I$91*$H$91,2)</f>
        <v>0</v>
      </c>
      <c r="BL91" s="89" t="s">
        <v>146</v>
      </c>
      <c r="BM91" s="89" t="s">
        <v>1265</v>
      </c>
    </row>
    <row r="92" spans="2:47" s="6" customFormat="1" ht="16.5" customHeight="1">
      <c r="B92" s="23"/>
      <c r="C92" s="24"/>
      <c r="D92" s="157" t="s">
        <v>148</v>
      </c>
      <c r="E92" s="24"/>
      <c r="F92" s="158" t="s">
        <v>1266</v>
      </c>
      <c r="G92" s="24"/>
      <c r="H92" s="24"/>
      <c r="J92" s="24"/>
      <c r="K92" s="24"/>
      <c r="L92" s="43"/>
      <c r="M92" s="56"/>
      <c r="N92" s="24"/>
      <c r="O92" s="24"/>
      <c r="P92" s="24"/>
      <c r="Q92" s="24"/>
      <c r="R92" s="24"/>
      <c r="S92" s="24"/>
      <c r="T92" s="57"/>
      <c r="AT92" s="6" t="s">
        <v>148</v>
      </c>
      <c r="AU92" s="6" t="s">
        <v>82</v>
      </c>
    </row>
    <row r="93" spans="2:51" s="6" customFormat="1" ht="15.75" customHeight="1">
      <c r="B93" s="159"/>
      <c r="C93" s="160"/>
      <c r="D93" s="161" t="s">
        <v>150</v>
      </c>
      <c r="E93" s="160"/>
      <c r="F93" s="162" t="s">
        <v>1267</v>
      </c>
      <c r="G93" s="160"/>
      <c r="H93" s="160"/>
      <c r="J93" s="160"/>
      <c r="K93" s="160"/>
      <c r="L93" s="163"/>
      <c r="M93" s="164"/>
      <c r="N93" s="160"/>
      <c r="O93" s="160"/>
      <c r="P93" s="160"/>
      <c r="Q93" s="160"/>
      <c r="R93" s="160"/>
      <c r="S93" s="160"/>
      <c r="T93" s="165"/>
      <c r="AT93" s="166" t="s">
        <v>150</v>
      </c>
      <c r="AU93" s="166" t="s">
        <v>82</v>
      </c>
      <c r="AV93" s="166" t="s">
        <v>21</v>
      </c>
      <c r="AW93" s="166" t="s">
        <v>119</v>
      </c>
      <c r="AX93" s="166" t="s">
        <v>73</v>
      </c>
      <c r="AY93" s="166" t="s">
        <v>139</v>
      </c>
    </row>
    <row r="94" spans="2:51" s="6" customFormat="1" ht="15.75" customHeight="1">
      <c r="B94" s="167"/>
      <c r="C94" s="168"/>
      <c r="D94" s="161" t="s">
        <v>150</v>
      </c>
      <c r="E94" s="168"/>
      <c r="F94" s="169" t="s">
        <v>1268</v>
      </c>
      <c r="G94" s="168"/>
      <c r="H94" s="170">
        <v>5</v>
      </c>
      <c r="J94" s="168"/>
      <c r="K94" s="168"/>
      <c r="L94" s="171"/>
      <c r="M94" s="172"/>
      <c r="N94" s="168"/>
      <c r="O94" s="168"/>
      <c r="P94" s="168"/>
      <c r="Q94" s="168"/>
      <c r="R94" s="168"/>
      <c r="S94" s="168"/>
      <c r="T94" s="173"/>
      <c r="AT94" s="174" t="s">
        <v>150</v>
      </c>
      <c r="AU94" s="174" t="s">
        <v>82</v>
      </c>
      <c r="AV94" s="174" t="s">
        <v>82</v>
      </c>
      <c r="AW94" s="174" t="s">
        <v>119</v>
      </c>
      <c r="AX94" s="174" t="s">
        <v>21</v>
      </c>
      <c r="AY94" s="174" t="s">
        <v>139</v>
      </c>
    </row>
    <row r="95" spans="2:65" s="6" customFormat="1" ht="15.75" customHeight="1">
      <c r="B95" s="23"/>
      <c r="C95" s="145" t="s">
        <v>146</v>
      </c>
      <c r="D95" s="145" t="s">
        <v>141</v>
      </c>
      <c r="E95" s="146" t="s">
        <v>1269</v>
      </c>
      <c r="F95" s="147" t="s">
        <v>1270</v>
      </c>
      <c r="G95" s="148" t="s">
        <v>497</v>
      </c>
      <c r="H95" s="149">
        <v>200</v>
      </c>
      <c r="I95" s="150"/>
      <c r="J95" s="151">
        <f>ROUND($I$95*$H$95,2)</f>
        <v>0</v>
      </c>
      <c r="K95" s="147" t="s">
        <v>145</v>
      </c>
      <c r="L95" s="43"/>
      <c r="M95" s="152"/>
      <c r="N95" s="153" t="s">
        <v>44</v>
      </c>
      <c r="O95" s="24"/>
      <c r="P95" s="24"/>
      <c r="Q95" s="154">
        <v>0</v>
      </c>
      <c r="R95" s="154">
        <f>$Q$95*$H$95</f>
        <v>0</v>
      </c>
      <c r="S95" s="154">
        <v>0</v>
      </c>
      <c r="T95" s="155">
        <f>$S$95*$H$95</f>
        <v>0</v>
      </c>
      <c r="AR95" s="89" t="s">
        <v>146</v>
      </c>
      <c r="AT95" s="89" t="s">
        <v>141</v>
      </c>
      <c r="AU95" s="89" t="s">
        <v>82</v>
      </c>
      <c r="AY95" s="6" t="s">
        <v>139</v>
      </c>
      <c r="BE95" s="156">
        <f>IF($N$95="základní",$J$95,0)</f>
        <v>0</v>
      </c>
      <c r="BF95" s="156">
        <f>IF($N$95="snížená",$J$95,0)</f>
        <v>0</v>
      </c>
      <c r="BG95" s="156">
        <f>IF($N$95="zákl. přenesená",$J$95,0)</f>
        <v>0</v>
      </c>
      <c r="BH95" s="156">
        <f>IF($N$95="sníž. přenesená",$J$95,0)</f>
        <v>0</v>
      </c>
      <c r="BI95" s="156">
        <f>IF($N$95="nulová",$J$95,0)</f>
        <v>0</v>
      </c>
      <c r="BJ95" s="89" t="s">
        <v>21</v>
      </c>
      <c r="BK95" s="156">
        <f>ROUND($I$95*$H$95,2)</f>
        <v>0</v>
      </c>
      <c r="BL95" s="89" t="s">
        <v>146</v>
      </c>
      <c r="BM95" s="89" t="s">
        <v>1271</v>
      </c>
    </row>
    <row r="96" spans="2:47" s="6" customFormat="1" ht="27" customHeight="1">
      <c r="B96" s="23"/>
      <c r="C96" s="24"/>
      <c r="D96" s="157" t="s">
        <v>148</v>
      </c>
      <c r="E96" s="24"/>
      <c r="F96" s="158" t="s">
        <v>1272</v>
      </c>
      <c r="G96" s="24"/>
      <c r="H96" s="24"/>
      <c r="J96" s="24"/>
      <c r="K96" s="24"/>
      <c r="L96" s="43"/>
      <c r="M96" s="56"/>
      <c r="N96" s="24"/>
      <c r="O96" s="24"/>
      <c r="P96" s="24"/>
      <c r="Q96" s="24"/>
      <c r="R96" s="24"/>
      <c r="S96" s="24"/>
      <c r="T96" s="57"/>
      <c r="AT96" s="6" t="s">
        <v>148</v>
      </c>
      <c r="AU96" s="6" t="s">
        <v>82</v>
      </c>
    </row>
    <row r="97" spans="2:51" s="6" customFormat="1" ht="15.75" customHeight="1">
      <c r="B97" s="159"/>
      <c r="C97" s="160"/>
      <c r="D97" s="161" t="s">
        <v>150</v>
      </c>
      <c r="E97" s="160"/>
      <c r="F97" s="162" t="s">
        <v>1267</v>
      </c>
      <c r="G97" s="160"/>
      <c r="H97" s="160"/>
      <c r="J97" s="160"/>
      <c r="K97" s="160"/>
      <c r="L97" s="163"/>
      <c r="M97" s="164"/>
      <c r="N97" s="160"/>
      <c r="O97" s="160"/>
      <c r="P97" s="160"/>
      <c r="Q97" s="160"/>
      <c r="R97" s="160"/>
      <c r="S97" s="160"/>
      <c r="T97" s="165"/>
      <c r="AT97" s="166" t="s">
        <v>150</v>
      </c>
      <c r="AU97" s="166" t="s">
        <v>82</v>
      </c>
      <c r="AV97" s="166" t="s">
        <v>21</v>
      </c>
      <c r="AW97" s="166" t="s">
        <v>119</v>
      </c>
      <c r="AX97" s="166" t="s">
        <v>73</v>
      </c>
      <c r="AY97" s="166" t="s">
        <v>139</v>
      </c>
    </row>
    <row r="98" spans="2:51" s="6" customFormat="1" ht="15.75" customHeight="1">
      <c r="B98" s="167"/>
      <c r="C98" s="168"/>
      <c r="D98" s="161" t="s">
        <v>150</v>
      </c>
      <c r="E98" s="168"/>
      <c r="F98" s="169" t="s">
        <v>1273</v>
      </c>
      <c r="G98" s="168"/>
      <c r="H98" s="170">
        <v>200</v>
      </c>
      <c r="J98" s="168"/>
      <c r="K98" s="168"/>
      <c r="L98" s="171"/>
      <c r="M98" s="172"/>
      <c r="N98" s="168"/>
      <c r="O98" s="168"/>
      <c r="P98" s="168"/>
      <c r="Q98" s="168"/>
      <c r="R98" s="168"/>
      <c r="S98" s="168"/>
      <c r="T98" s="173"/>
      <c r="AT98" s="174" t="s">
        <v>150</v>
      </c>
      <c r="AU98" s="174" t="s">
        <v>82</v>
      </c>
      <c r="AV98" s="174" t="s">
        <v>82</v>
      </c>
      <c r="AW98" s="174" t="s">
        <v>119</v>
      </c>
      <c r="AX98" s="174" t="s">
        <v>21</v>
      </c>
      <c r="AY98" s="174" t="s">
        <v>139</v>
      </c>
    </row>
    <row r="99" spans="2:65" s="6" customFormat="1" ht="15.75" customHeight="1">
      <c r="B99" s="23"/>
      <c r="C99" s="145" t="s">
        <v>172</v>
      </c>
      <c r="D99" s="145" t="s">
        <v>141</v>
      </c>
      <c r="E99" s="146" t="s">
        <v>1274</v>
      </c>
      <c r="F99" s="147" t="s">
        <v>1275</v>
      </c>
      <c r="G99" s="148" t="s">
        <v>497</v>
      </c>
      <c r="H99" s="149">
        <v>9</v>
      </c>
      <c r="I99" s="150"/>
      <c r="J99" s="151">
        <f>ROUND($I$99*$H$99,2)</f>
        <v>0</v>
      </c>
      <c r="K99" s="147" t="s">
        <v>145</v>
      </c>
      <c r="L99" s="43"/>
      <c r="M99" s="152"/>
      <c r="N99" s="153" t="s">
        <v>44</v>
      </c>
      <c r="O99" s="24"/>
      <c r="P99" s="24"/>
      <c r="Q99" s="154">
        <v>0</v>
      </c>
      <c r="R99" s="154">
        <f>$Q$99*$H$99</f>
        <v>0</v>
      </c>
      <c r="S99" s="154">
        <v>0</v>
      </c>
      <c r="T99" s="155">
        <f>$S$99*$H$99</f>
        <v>0</v>
      </c>
      <c r="AR99" s="89" t="s">
        <v>146</v>
      </c>
      <c r="AT99" s="89" t="s">
        <v>141</v>
      </c>
      <c r="AU99" s="89" t="s">
        <v>82</v>
      </c>
      <c r="AY99" s="6" t="s">
        <v>139</v>
      </c>
      <c r="BE99" s="156">
        <f>IF($N$99="základní",$J$99,0)</f>
        <v>0</v>
      </c>
      <c r="BF99" s="156">
        <f>IF($N$99="snížená",$J$99,0)</f>
        <v>0</v>
      </c>
      <c r="BG99" s="156">
        <f>IF($N$99="zákl. přenesená",$J$99,0)</f>
        <v>0</v>
      </c>
      <c r="BH99" s="156">
        <f>IF($N$99="sníž. přenesená",$J$99,0)</f>
        <v>0</v>
      </c>
      <c r="BI99" s="156">
        <f>IF($N$99="nulová",$J$99,0)</f>
        <v>0</v>
      </c>
      <c r="BJ99" s="89" t="s">
        <v>21</v>
      </c>
      <c r="BK99" s="156">
        <f>ROUND($I$99*$H$99,2)</f>
        <v>0</v>
      </c>
      <c r="BL99" s="89" t="s">
        <v>146</v>
      </c>
      <c r="BM99" s="89" t="s">
        <v>1276</v>
      </c>
    </row>
    <row r="100" spans="2:47" s="6" customFormat="1" ht="16.5" customHeight="1">
      <c r="B100" s="23"/>
      <c r="C100" s="24"/>
      <c r="D100" s="157" t="s">
        <v>148</v>
      </c>
      <c r="E100" s="24"/>
      <c r="F100" s="158" t="s">
        <v>1277</v>
      </c>
      <c r="G100" s="24"/>
      <c r="H100" s="24"/>
      <c r="J100" s="24"/>
      <c r="K100" s="24"/>
      <c r="L100" s="43"/>
      <c r="M100" s="56"/>
      <c r="N100" s="24"/>
      <c r="O100" s="24"/>
      <c r="P100" s="24"/>
      <c r="Q100" s="24"/>
      <c r="R100" s="24"/>
      <c r="S100" s="24"/>
      <c r="T100" s="57"/>
      <c r="AT100" s="6" t="s">
        <v>148</v>
      </c>
      <c r="AU100" s="6" t="s">
        <v>82</v>
      </c>
    </row>
    <row r="101" spans="2:65" s="6" customFormat="1" ht="15.75" customHeight="1">
      <c r="B101" s="23"/>
      <c r="C101" s="145" t="s">
        <v>178</v>
      </c>
      <c r="D101" s="145" t="s">
        <v>141</v>
      </c>
      <c r="E101" s="146" t="s">
        <v>1278</v>
      </c>
      <c r="F101" s="147" t="s">
        <v>1279</v>
      </c>
      <c r="G101" s="148" t="s">
        <v>497</v>
      </c>
      <c r="H101" s="149">
        <v>360</v>
      </c>
      <c r="I101" s="150"/>
      <c r="J101" s="151">
        <f>ROUND($I$101*$H$101,2)</f>
        <v>0</v>
      </c>
      <c r="K101" s="147" t="s">
        <v>145</v>
      </c>
      <c r="L101" s="43"/>
      <c r="M101" s="152"/>
      <c r="N101" s="153" t="s">
        <v>44</v>
      </c>
      <c r="O101" s="24"/>
      <c r="P101" s="24"/>
      <c r="Q101" s="154">
        <v>0</v>
      </c>
      <c r="R101" s="154">
        <f>$Q$101*$H$101</f>
        <v>0</v>
      </c>
      <c r="S101" s="154">
        <v>0</v>
      </c>
      <c r="T101" s="155">
        <f>$S$101*$H$101</f>
        <v>0</v>
      </c>
      <c r="AR101" s="89" t="s">
        <v>146</v>
      </c>
      <c r="AT101" s="89" t="s">
        <v>141</v>
      </c>
      <c r="AU101" s="89" t="s">
        <v>82</v>
      </c>
      <c r="AY101" s="6" t="s">
        <v>139</v>
      </c>
      <c r="BE101" s="156">
        <f>IF($N$101="základní",$J$101,0)</f>
        <v>0</v>
      </c>
      <c r="BF101" s="156">
        <f>IF($N$101="snížená",$J$101,0)</f>
        <v>0</v>
      </c>
      <c r="BG101" s="156">
        <f>IF($N$101="zákl. přenesená",$J$101,0)</f>
        <v>0</v>
      </c>
      <c r="BH101" s="156">
        <f>IF($N$101="sníž. přenesená",$J$101,0)</f>
        <v>0</v>
      </c>
      <c r="BI101" s="156">
        <f>IF($N$101="nulová",$J$101,0)</f>
        <v>0</v>
      </c>
      <c r="BJ101" s="89" t="s">
        <v>21</v>
      </c>
      <c r="BK101" s="156">
        <f>ROUND($I$101*$H$101,2)</f>
        <v>0</v>
      </c>
      <c r="BL101" s="89" t="s">
        <v>146</v>
      </c>
      <c r="BM101" s="89" t="s">
        <v>1280</v>
      </c>
    </row>
    <row r="102" spans="2:47" s="6" customFormat="1" ht="27" customHeight="1">
      <c r="B102" s="23"/>
      <c r="C102" s="24"/>
      <c r="D102" s="157" t="s">
        <v>148</v>
      </c>
      <c r="E102" s="24"/>
      <c r="F102" s="158" t="s">
        <v>1281</v>
      </c>
      <c r="G102" s="24"/>
      <c r="H102" s="24"/>
      <c r="J102" s="24"/>
      <c r="K102" s="24"/>
      <c r="L102" s="43"/>
      <c r="M102" s="56"/>
      <c r="N102" s="24"/>
      <c r="O102" s="24"/>
      <c r="P102" s="24"/>
      <c r="Q102" s="24"/>
      <c r="R102" s="24"/>
      <c r="S102" s="24"/>
      <c r="T102" s="57"/>
      <c r="AT102" s="6" t="s">
        <v>148</v>
      </c>
      <c r="AU102" s="6" t="s">
        <v>82</v>
      </c>
    </row>
    <row r="103" spans="2:51" s="6" customFormat="1" ht="15.75" customHeight="1">
      <c r="B103" s="167"/>
      <c r="C103" s="168"/>
      <c r="D103" s="161" t="s">
        <v>150</v>
      </c>
      <c r="E103" s="168"/>
      <c r="F103" s="169" t="s">
        <v>1282</v>
      </c>
      <c r="G103" s="168"/>
      <c r="H103" s="170">
        <v>360</v>
      </c>
      <c r="J103" s="168"/>
      <c r="K103" s="168"/>
      <c r="L103" s="171"/>
      <c r="M103" s="172"/>
      <c r="N103" s="168"/>
      <c r="O103" s="168"/>
      <c r="P103" s="168"/>
      <c r="Q103" s="168"/>
      <c r="R103" s="168"/>
      <c r="S103" s="168"/>
      <c r="T103" s="173"/>
      <c r="AT103" s="174" t="s">
        <v>150</v>
      </c>
      <c r="AU103" s="174" t="s">
        <v>82</v>
      </c>
      <c r="AV103" s="174" t="s">
        <v>82</v>
      </c>
      <c r="AW103" s="174" t="s">
        <v>119</v>
      </c>
      <c r="AX103" s="174" t="s">
        <v>21</v>
      </c>
      <c r="AY103" s="174" t="s">
        <v>139</v>
      </c>
    </row>
    <row r="104" spans="2:65" s="6" customFormat="1" ht="15.75" customHeight="1">
      <c r="B104" s="23"/>
      <c r="C104" s="145" t="s">
        <v>159</v>
      </c>
      <c r="D104" s="145" t="s">
        <v>141</v>
      </c>
      <c r="E104" s="146" t="s">
        <v>1283</v>
      </c>
      <c r="F104" s="147" t="s">
        <v>1284</v>
      </c>
      <c r="G104" s="148" t="s">
        <v>497</v>
      </c>
      <c r="H104" s="149">
        <v>3</v>
      </c>
      <c r="I104" s="150"/>
      <c r="J104" s="151">
        <f>ROUND($I$104*$H$104,2)</f>
        <v>0</v>
      </c>
      <c r="K104" s="147"/>
      <c r="L104" s="43"/>
      <c r="M104" s="152"/>
      <c r="N104" s="153" t="s">
        <v>44</v>
      </c>
      <c r="O104" s="24"/>
      <c r="P104" s="24"/>
      <c r="Q104" s="154">
        <v>0</v>
      </c>
      <c r="R104" s="154">
        <f>$Q$104*$H$104</f>
        <v>0</v>
      </c>
      <c r="S104" s="154">
        <v>0</v>
      </c>
      <c r="T104" s="155">
        <f>$S$104*$H$104</f>
        <v>0</v>
      </c>
      <c r="AR104" s="89" t="s">
        <v>146</v>
      </c>
      <c r="AT104" s="89" t="s">
        <v>141</v>
      </c>
      <c r="AU104" s="89" t="s">
        <v>82</v>
      </c>
      <c r="AY104" s="6" t="s">
        <v>139</v>
      </c>
      <c r="BE104" s="156">
        <f>IF($N$104="základní",$J$104,0)</f>
        <v>0</v>
      </c>
      <c r="BF104" s="156">
        <f>IF($N$104="snížená",$J$104,0)</f>
        <v>0</v>
      </c>
      <c r="BG104" s="156">
        <f>IF($N$104="zákl. přenesená",$J$104,0)</f>
        <v>0</v>
      </c>
      <c r="BH104" s="156">
        <f>IF($N$104="sníž. přenesená",$J$104,0)</f>
        <v>0</v>
      </c>
      <c r="BI104" s="156">
        <f>IF($N$104="nulová",$J$104,0)</f>
        <v>0</v>
      </c>
      <c r="BJ104" s="89" t="s">
        <v>21</v>
      </c>
      <c r="BK104" s="156">
        <f>ROUND($I$104*$H$104,2)</f>
        <v>0</v>
      </c>
      <c r="BL104" s="89" t="s">
        <v>146</v>
      </c>
      <c r="BM104" s="89" t="s">
        <v>1285</v>
      </c>
    </row>
    <row r="105" spans="2:47" s="6" customFormat="1" ht="16.5" customHeight="1">
      <c r="B105" s="23"/>
      <c r="C105" s="24"/>
      <c r="D105" s="157" t="s">
        <v>148</v>
      </c>
      <c r="E105" s="24"/>
      <c r="F105" s="158" t="s">
        <v>1286</v>
      </c>
      <c r="G105" s="24"/>
      <c r="H105" s="24"/>
      <c r="J105" s="24"/>
      <c r="K105" s="24"/>
      <c r="L105" s="43"/>
      <c r="M105" s="56"/>
      <c r="N105" s="24"/>
      <c r="O105" s="24"/>
      <c r="P105" s="24"/>
      <c r="Q105" s="24"/>
      <c r="R105" s="24"/>
      <c r="S105" s="24"/>
      <c r="T105" s="57"/>
      <c r="AT105" s="6" t="s">
        <v>148</v>
      </c>
      <c r="AU105" s="6" t="s">
        <v>82</v>
      </c>
    </row>
    <row r="106" spans="2:65" s="6" customFormat="1" ht="15.75" customHeight="1">
      <c r="B106" s="23"/>
      <c r="C106" s="145" t="s">
        <v>188</v>
      </c>
      <c r="D106" s="145" t="s">
        <v>141</v>
      </c>
      <c r="E106" s="146" t="s">
        <v>1287</v>
      </c>
      <c r="F106" s="147" t="s">
        <v>1288</v>
      </c>
      <c r="G106" s="148" t="s">
        <v>497</v>
      </c>
      <c r="H106" s="149">
        <v>120</v>
      </c>
      <c r="I106" s="150"/>
      <c r="J106" s="151">
        <f>ROUND($I$106*$H$106,2)</f>
        <v>0</v>
      </c>
      <c r="K106" s="147"/>
      <c r="L106" s="43"/>
      <c r="M106" s="152"/>
      <c r="N106" s="153" t="s">
        <v>44</v>
      </c>
      <c r="O106" s="24"/>
      <c r="P106" s="24"/>
      <c r="Q106" s="154">
        <v>0</v>
      </c>
      <c r="R106" s="154">
        <f>$Q$106*$H$106</f>
        <v>0</v>
      </c>
      <c r="S106" s="154">
        <v>0</v>
      </c>
      <c r="T106" s="155">
        <f>$S$106*$H$106</f>
        <v>0</v>
      </c>
      <c r="AR106" s="89" t="s">
        <v>146</v>
      </c>
      <c r="AT106" s="89" t="s">
        <v>141</v>
      </c>
      <c r="AU106" s="89" t="s">
        <v>82</v>
      </c>
      <c r="AY106" s="6" t="s">
        <v>139</v>
      </c>
      <c r="BE106" s="156">
        <f>IF($N$106="základní",$J$106,0)</f>
        <v>0</v>
      </c>
      <c r="BF106" s="156">
        <f>IF($N$106="snížená",$J$106,0)</f>
        <v>0</v>
      </c>
      <c r="BG106" s="156">
        <f>IF($N$106="zákl. přenesená",$J$106,0)</f>
        <v>0</v>
      </c>
      <c r="BH106" s="156">
        <f>IF($N$106="sníž. přenesená",$J$106,0)</f>
        <v>0</v>
      </c>
      <c r="BI106" s="156">
        <f>IF($N$106="nulová",$J$106,0)</f>
        <v>0</v>
      </c>
      <c r="BJ106" s="89" t="s">
        <v>21</v>
      </c>
      <c r="BK106" s="156">
        <f>ROUND($I$106*$H$106,2)</f>
        <v>0</v>
      </c>
      <c r="BL106" s="89" t="s">
        <v>146</v>
      </c>
      <c r="BM106" s="89" t="s">
        <v>1289</v>
      </c>
    </row>
    <row r="107" spans="2:47" s="6" customFormat="1" ht="27" customHeight="1">
      <c r="B107" s="23"/>
      <c r="C107" s="24"/>
      <c r="D107" s="157" t="s">
        <v>148</v>
      </c>
      <c r="E107" s="24"/>
      <c r="F107" s="158" t="s">
        <v>1290</v>
      </c>
      <c r="G107" s="24"/>
      <c r="H107" s="24"/>
      <c r="J107" s="24"/>
      <c r="K107" s="24"/>
      <c r="L107" s="43"/>
      <c r="M107" s="56"/>
      <c r="N107" s="24"/>
      <c r="O107" s="24"/>
      <c r="P107" s="24"/>
      <c r="Q107" s="24"/>
      <c r="R107" s="24"/>
      <c r="S107" s="24"/>
      <c r="T107" s="57"/>
      <c r="AT107" s="6" t="s">
        <v>148</v>
      </c>
      <c r="AU107" s="6" t="s">
        <v>82</v>
      </c>
    </row>
    <row r="108" spans="2:51" s="6" customFormat="1" ht="15.75" customHeight="1">
      <c r="B108" s="167"/>
      <c r="C108" s="168"/>
      <c r="D108" s="161" t="s">
        <v>150</v>
      </c>
      <c r="E108" s="168"/>
      <c r="F108" s="169" t="s">
        <v>1291</v>
      </c>
      <c r="G108" s="168"/>
      <c r="H108" s="170">
        <v>120</v>
      </c>
      <c r="J108" s="168"/>
      <c r="K108" s="168"/>
      <c r="L108" s="171"/>
      <c r="M108" s="172"/>
      <c r="N108" s="168"/>
      <c r="O108" s="168"/>
      <c r="P108" s="168"/>
      <c r="Q108" s="168"/>
      <c r="R108" s="168"/>
      <c r="S108" s="168"/>
      <c r="T108" s="173"/>
      <c r="AT108" s="174" t="s">
        <v>150</v>
      </c>
      <c r="AU108" s="174" t="s">
        <v>82</v>
      </c>
      <c r="AV108" s="174" t="s">
        <v>82</v>
      </c>
      <c r="AW108" s="174" t="s">
        <v>119</v>
      </c>
      <c r="AX108" s="174" t="s">
        <v>21</v>
      </c>
      <c r="AY108" s="174" t="s">
        <v>139</v>
      </c>
    </row>
    <row r="109" spans="2:65" s="6" customFormat="1" ht="15.75" customHeight="1">
      <c r="B109" s="23"/>
      <c r="C109" s="145" t="s">
        <v>194</v>
      </c>
      <c r="D109" s="145" t="s">
        <v>141</v>
      </c>
      <c r="E109" s="146" t="s">
        <v>1292</v>
      </c>
      <c r="F109" s="147" t="s">
        <v>1293</v>
      </c>
      <c r="G109" s="148" t="s">
        <v>497</v>
      </c>
      <c r="H109" s="149">
        <v>2</v>
      </c>
      <c r="I109" s="150"/>
      <c r="J109" s="151">
        <f>ROUND($I$109*$H$109,2)</f>
        <v>0</v>
      </c>
      <c r="K109" s="147" t="s">
        <v>145</v>
      </c>
      <c r="L109" s="43"/>
      <c r="M109" s="152"/>
      <c r="N109" s="153" t="s">
        <v>44</v>
      </c>
      <c r="O109" s="24"/>
      <c r="P109" s="24"/>
      <c r="Q109" s="154">
        <v>0</v>
      </c>
      <c r="R109" s="154">
        <f>$Q$109*$H$109</f>
        <v>0</v>
      </c>
      <c r="S109" s="154">
        <v>0</v>
      </c>
      <c r="T109" s="155">
        <f>$S$109*$H$109</f>
        <v>0</v>
      </c>
      <c r="AR109" s="89" t="s">
        <v>146</v>
      </c>
      <c r="AT109" s="89" t="s">
        <v>141</v>
      </c>
      <c r="AU109" s="89" t="s">
        <v>82</v>
      </c>
      <c r="AY109" s="6" t="s">
        <v>139</v>
      </c>
      <c r="BE109" s="156">
        <f>IF($N$109="základní",$J$109,0)</f>
        <v>0</v>
      </c>
      <c r="BF109" s="156">
        <f>IF($N$109="snížená",$J$109,0)</f>
        <v>0</v>
      </c>
      <c r="BG109" s="156">
        <f>IF($N$109="zákl. přenesená",$J$109,0)</f>
        <v>0</v>
      </c>
      <c r="BH109" s="156">
        <f>IF($N$109="sníž. přenesená",$J$109,0)</f>
        <v>0</v>
      </c>
      <c r="BI109" s="156">
        <f>IF($N$109="nulová",$J$109,0)</f>
        <v>0</v>
      </c>
      <c r="BJ109" s="89" t="s">
        <v>21</v>
      </c>
      <c r="BK109" s="156">
        <f>ROUND($I$109*$H$109,2)</f>
        <v>0</v>
      </c>
      <c r="BL109" s="89" t="s">
        <v>146</v>
      </c>
      <c r="BM109" s="89" t="s">
        <v>1294</v>
      </c>
    </row>
    <row r="110" spans="2:47" s="6" customFormat="1" ht="16.5" customHeight="1">
      <c r="B110" s="23"/>
      <c r="C110" s="24"/>
      <c r="D110" s="157" t="s">
        <v>148</v>
      </c>
      <c r="E110" s="24"/>
      <c r="F110" s="158" t="s">
        <v>1295</v>
      </c>
      <c r="G110" s="24"/>
      <c r="H110" s="24"/>
      <c r="J110" s="24"/>
      <c r="K110" s="24"/>
      <c r="L110" s="43"/>
      <c r="M110" s="56"/>
      <c r="N110" s="24"/>
      <c r="O110" s="24"/>
      <c r="P110" s="24"/>
      <c r="Q110" s="24"/>
      <c r="R110" s="24"/>
      <c r="S110" s="24"/>
      <c r="T110" s="57"/>
      <c r="AT110" s="6" t="s">
        <v>148</v>
      </c>
      <c r="AU110" s="6" t="s">
        <v>82</v>
      </c>
    </row>
    <row r="111" spans="2:65" s="6" customFormat="1" ht="15.75" customHeight="1">
      <c r="B111" s="23"/>
      <c r="C111" s="145" t="s">
        <v>26</v>
      </c>
      <c r="D111" s="145" t="s">
        <v>141</v>
      </c>
      <c r="E111" s="146" t="s">
        <v>1296</v>
      </c>
      <c r="F111" s="147" t="s">
        <v>1297</v>
      </c>
      <c r="G111" s="148" t="s">
        <v>497</v>
      </c>
      <c r="H111" s="149">
        <v>80</v>
      </c>
      <c r="I111" s="150"/>
      <c r="J111" s="151">
        <f>ROUND($I$111*$H$111,2)</f>
        <v>0</v>
      </c>
      <c r="K111" s="147" t="s">
        <v>145</v>
      </c>
      <c r="L111" s="43"/>
      <c r="M111" s="152"/>
      <c r="N111" s="153" t="s">
        <v>44</v>
      </c>
      <c r="O111" s="24"/>
      <c r="P111" s="24"/>
      <c r="Q111" s="154">
        <v>0</v>
      </c>
      <c r="R111" s="154">
        <f>$Q$111*$H$111</f>
        <v>0</v>
      </c>
      <c r="S111" s="154">
        <v>0</v>
      </c>
      <c r="T111" s="155">
        <f>$S$111*$H$111</f>
        <v>0</v>
      </c>
      <c r="AR111" s="89" t="s">
        <v>146</v>
      </c>
      <c r="AT111" s="89" t="s">
        <v>141</v>
      </c>
      <c r="AU111" s="89" t="s">
        <v>82</v>
      </c>
      <c r="AY111" s="6" t="s">
        <v>139</v>
      </c>
      <c r="BE111" s="156">
        <f>IF($N$111="základní",$J$111,0)</f>
        <v>0</v>
      </c>
      <c r="BF111" s="156">
        <f>IF($N$111="snížená",$J$111,0)</f>
        <v>0</v>
      </c>
      <c r="BG111" s="156">
        <f>IF($N$111="zákl. přenesená",$J$111,0)</f>
        <v>0</v>
      </c>
      <c r="BH111" s="156">
        <f>IF($N$111="sníž. přenesená",$J$111,0)</f>
        <v>0</v>
      </c>
      <c r="BI111" s="156">
        <f>IF($N$111="nulová",$J$111,0)</f>
        <v>0</v>
      </c>
      <c r="BJ111" s="89" t="s">
        <v>21</v>
      </c>
      <c r="BK111" s="156">
        <f>ROUND($I$111*$H$111,2)</f>
        <v>0</v>
      </c>
      <c r="BL111" s="89" t="s">
        <v>146</v>
      </c>
      <c r="BM111" s="89" t="s">
        <v>1298</v>
      </c>
    </row>
    <row r="112" spans="2:47" s="6" customFormat="1" ht="27" customHeight="1">
      <c r="B112" s="23"/>
      <c r="C112" s="24"/>
      <c r="D112" s="157" t="s">
        <v>148</v>
      </c>
      <c r="E112" s="24"/>
      <c r="F112" s="158" t="s">
        <v>1299</v>
      </c>
      <c r="G112" s="24"/>
      <c r="H112" s="24"/>
      <c r="J112" s="24"/>
      <c r="K112" s="24"/>
      <c r="L112" s="43"/>
      <c r="M112" s="56"/>
      <c r="N112" s="24"/>
      <c r="O112" s="24"/>
      <c r="P112" s="24"/>
      <c r="Q112" s="24"/>
      <c r="R112" s="24"/>
      <c r="S112" s="24"/>
      <c r="T112" s="57"/>
      <c r="AT112" s="6" t="s">
        <v>148</v>
      </c>
      <c r="AU112" s="6" t="s">
        <v>82</v>
      </c>
    </row>
    <row r="113" spans="2:51" s="6" customFormat="1" ht="15.75" customHeight="1">
      <c r="B113" s="167"/>
      <c r="C113" s="168"/>
      <c r="D113" s="161" t="s">
        <v>150</v>
      </c>
      <c r="E113" s="168"/>
      <c r="F113" s="169" t="s">
        <v>1300</v>
      </c>
      <c r="G113" s="168"/>
      <c r="H113" s="170">
        <v>80</v>
      </c>
      <c r="J113" s="168"/>
      <c r="K113" s="168"/>
      <c r="L113" s="171"/>
      <c r="M113" s="172"/>
      <c r="N113" s="168"/>
      <c r="O113" s="168"/>
      <c r="P113" s="168"/>
      <c r="Q113" s="168"/>
      <c r="R113" s="168"/>
      <c r="S113" s="168"/>
      <c r="T113" s="173"/>
      <c r="AT113" s="174" t="s">
        <v>150</v>
      </c>
      <c r="AU113" s="174" t="s">
        <v>82</v>
      </c>
      <c r="AV113" s="174" t="s">
        <v>82</v>
      </c>
      <c r="AW113" s="174" t="s">
        <v>119</v>
      </c>
      <c r="AX113" s="174" t="s">
        <v>21</v>
      </c>
      <c r="AY113" s="174" t="s">
        <v>139</v>
      </c>
    </row>
    <row r="114" spans="2:65" s="6" customFormat="1" ht="15.75" customHeight="1">
      <c r="B114" s="23"/>
      <c r="C114" s="145" t="s">
        <v>265</v>
      </c>
      <c r="D114" s="145" t="s">
        <v>141</v>
      </c>
      <c r="E114" s="146" t="s">
        <v>1301</v>
      </c>
      <c r="F114" s="147" t="s">
        <v>1302</v>
      </c>
      <c r="G114" s="148" t="s">
        <v>497</v>
      </c>
      <c r="H114" s="149">
        <v>2</v>
      </c>
      <c r="I114" s="150"/>
      <c r="J114" s="151">
        <f>ROUND($I$114*$H$114,2)</f>
        <v>0</v>
      </c>
      <c r="K114" s="147" t="s">
        <v>145</v>
      </c>
      <c r="L114" s="43"/>
      <c r="M114" s="152"/>
      <c r="N114" s="153" t="s">
        <v>44</v>
      </c>
      <c r="O114" s="24"/>
      <c r="P114" s="24"/>
      <c r="Q114" s="154">
        <v>0</v>
      </c>
      <c r="R114" s="154">
        <f>$Q$114*$H$114</f>
        <v>0</v>
      </c>
      <c r="S114" s="154">
        <v>0</v>
      </c>
      <c r="T114" s="155">
        <f>$S$114*$H$114</f>
        <v>0</v>
      </c>
      <c r="AR114" s="89" t="s">
        <v>146</v>
      </c>
      <c r="AT114" s="89" t="s">
        <v>141</v>
      </c>
      <c r="AU114" s="89" t="s">
        <v>82</v>
      </c>
      <c r="AY114" s="6" t="s">
        <v>139</v>
      </c>
      <c r="BE114" s="156">
        <f>IF($N$114="základní",$J$114,0)</f>
        <v>0</v>
      </c>
      <c r="BF114" s="156">
        <f>IF($N$114="snížená",$J$114,0)</f>
        <v>0</v>
      </c>
      <c r="BG114" s="156">
        <f>IF($N$114="zákl. přenesená",$J$114,0)</f>
        <v>0</v>
      </c>
      <c r="BH114" s="156">
        <f>IF($N$114="sníž. přenesená",$J$114,0)</f>
        <v>0</v>
      </c>
      <c r="BI114" s="156">
        <f>IF($N$114="nulová",$J$114,0)</f>
        <v>0</v>
      </c>
      <c r="BJ114" s="89" t="s">
        <v>21</v>
      </c>
      <c r="BK114" s="156">
        <f>ROUND($I$114*$H$114,2)</f>
        <v>0</v>
      </c>
      <c r="BL114" s="89" t="s">
        <v>146</v>
      </c>
      <c r="BM114" s="89" t="s">
        <v>1303</v>
      </c>
    </row>
    <row r="115" spans="2:47" s="6" customFormat="1" ht="16.5" customHeight="1">
      <c r="B115" s="23"/>
      <c r="C115" s="24"/>
      <c r="D115" s="157" t="s">
        <v>148</v>
      </c>
      <c r="E115" s="24"/>
      <c r="F115" s="158" t="s">
        <v>1304</v>
      </c>
      <c r="G115" s="24"/>
      <c r="H115" s="24"/>
      <c r="J115" s="24"/>
      <c r="K115" s="24"/>
      <c r="L115" s="43"/>
      <c r="M115" s="56"/>
      <c r="N115" s="24"/>
      <c r="O115" s="24"/>
      <c r="P115" s="24"/>
      <c r="Q115" s="24"/>
      <c r="R115" s="24"/>
      <c r="S115" s="24"/>
      <c r="T115" s="57"/>
      <c r="AT115" s="6" t="s">
        <v>148</v>
      </c>
      <c r="AU115" s="6" t="s">
        <v>82</v>
      </c>
    </row>
    <row r="116" spans="2:65" s="6" customFormat="1" ht="15.75" customHeight="1">
      <c r="B116" s="23"/>
      <c r="C116" s="145" t="s">
        <v>270</v>
      </c>
      <c r="D116" s="145" t="s">
        <v>141</v>
      </c>
      <c r="E116" s="146" t="s">
        <v>1305</v>
      </c>
      <c r="F116" s="147" t="s">
        <v>1306</v>
      </c>
      <c r="G116" s="148" t="s">
        <v>497</v>
      </c>
      <c r="H116" s="149">
        <v>80</v>
      </c>
      <c r="I116" s="150"/>
      <c r="J116" s="151">
        <f>ROUND($I$116*$H$116,2)</f>
        <v>0</v>
      </c>
      <c r="K116" s="147" t="s">
        <v>145</v>
      </c>
      <c r="L116" s="43"/>
      <c r="M116" s="152"/>
      <c r="N116" s="153" t="s">
        <v>44</v>
      </c>
      <c r="O116" s="24"/>
      <c r="P116" s="24"/>
      <c r="Q116" s="154">
        <v>0</v>
      </c>
      <c r="R116" s="154">
        <f>$Q$116*$H$116</f>
        <v>0</v>
      </c>
      <c r="S116" s="154">
        <v>0</v>
      </c>
      <c r="T116" s="155">
        <f>$S$116*$H$116</f>
        <v>0</v>
      </c>
      <c r="AR116" s="89" t="s">
        <v>146</v>
      </c>
      <c r="AT116" s="89" t="s">
        <v>141</v>
      </c>
      <c r="AU116" s="89" t="s">
        <v>82</v>
      </c>
      <c r="AY116" s="6" t="s">
        <v>139</v>
      </c>
      <c r="BE116" s="156">
        <f>IF($N$116="základní",$J$116,0)</f>
        <v>0</v>
      </c>
      <c r="BF116" s="156">
        <f>IF($N$116="snížená",$J$116,0)</f>
        <v>0</v>
      </c>
      <c r="BG116" s="156">
        <f>IF($N$116="zákl. přenesená",$J$116,0)</f>
        <v>0</v>
      </c>
      <c r="BH116" s="156">
        <f>IF($N$116="sníž. přenesená",$J$116,0)</f>
        <v>0</v>
      </c>
      <c r="BI116" s="156">
        <f>IF($N$116="nulová",$J$116,0)</f>
        <v>0</v>
      </c>
      <c r="BJ116" s="89" t="s">
        <v>21</v>
      </c>
      <c r="BK116" s="156">
        <f>ROUND($I$116*$H$116,2)</f>
        <v>0</v>
      </c>
      <c r="BL116" s="89" t="s">
        <v>146</v>
      </c>
      <c r="BM116" s="89" t="s">
        <v>1307</v>
      </c>
    </row>
    <row r="117" spans="2:47" s="6" customFormat="1" ht="27" customHeight="1">
      <c r="B117" s="23"/>
      <c r="C117" s="24"/>
      <c r="D117" s="157" t="s">
        <v>148</v>
      </c>
      <c r="E117" s="24"/>
      <c r="F117" s="158" t="s">
        <v>1308</v>
      </c>
      <c r="G117" s="24"/>
      <c r="H117" s="24"/>
      <c r="J117" s="24"/>
      <c r="K117" s="24"/>
      <c r="L117" s="43"/>
      <c r="M117" s="56"/>
      <c r="N117" s="24"/>
      <c r="O117" s="24"/>
      <c r="P117" s="24"/>
      <c r="Q117" s="24"/>
      <c r="R117" s="24"/>
      <c r="S117" s="24"/>
      <c r="T117" s="57"/>
      <c r="AT117" s="6" t="s">
        <v>148</v>
      </c>
      <c r="AU117" s="6" t="s">
        <v>82</v>
      </c>
    </row>
    <row r="118" spans="2:51" s="6" customFormat="1" ht="15.75" customHeight="1">
      <c r="B118" s="167"/>
      <c r="C118" s="168"/>
      <c r="D118" s="161" t="s">
        <v>150</v>
      </c>
      <c r="E118" s="168"/>
      <c r="F118" s="169" t="s">
        <v>1300</v>
      </c>
      <c r="G118" s="168"/>
      <c r="H118" s="170">
        <v>80</v>
      </c>
      <c r="J118" s="168"/>
      <c r="K118" s="168"/>
      <c r="L118" s="171"/>
      <c r="M118" s="172"/>
      <c r="N118" s="168"/>
      <c r="O118" s="168"/>
      <c r="P118" s="168"/>
      <c r="Q118" s="168"/>
      <c r="R118" s="168"/>
      <c r="S118" s="168"/>
      <c r="T118" s="173"/>
      <c r="AT118" s="174" t="s">
        <v>150</v>
      </c>
      <c r="AU118" s="174" t="s">
        <v>82</v>
      </c>
      <c r="AV118" s="174" t="s">
        <v>82</v>
      </c>
      <c r="AW118" s="174" t="s">
        <v>119</v>
      </c>
      <c r="AX118" s="174" t="s">
        <v>21</v>
      </c>
      <c r="AY118" s="174" t="s">
        <v>139</v>
      </c>
    </row>
    <row r="119" spans="2:65" s="6" customFormat="1" ht="15.75" customHeight="1">
      <c r="B119" s="23"/>
      <c r="C119" s="145" t="s">
        <v>276</v>
      </c>
      <c r="D119" s="145" t="s">
        <v>141</v>
      </c>
      <c r="E119" s="146" t="s">
        <v>1309</v>
      </c>
      <c r="F119" s="147" t="s">
        <v>1310</v>
      </c>
      <c r="G119" s="148" t="s">
        <v>497</v>
      </c>
      <c r="H119" s="149">
        <v>2</v>
      </c>
      <c r="I119" s="150"/>
      <c r="J119" s="151">
        <f>ROUND($I$119*$H$119,2)</f>
        <v>0</v>
      </c>
      <c r="K119" s="147" t="s">
        <v>145</v>
      </c>
      <c r="L119" s="43"/>
      <c r="M119" s="152"/>
      <c r="N119" s="153" t="s">
        <v>44</v>
      </c>
      <c r="O119" s="24"/>
      <c r="P119" s="24"/>
      <c r="Q119" s="154">
        <v>0</v>
      </c>
      <c r="R119" s="154">
        <f>$Q$119*$H$119</f>
        <v>0</v>
      </c>
      <c r="S119" s="154">
        <v>0</v>
      </c>
      <c r="T119" s="155">
        <f>$S$119*$H$119</f>
        <v>0</v>
      </c>
      <c r="AR119" s="89" t="s">
        <v>146</v>
      </c>
      <c r="AT119" s="89" t="s">
        <v>141</v>
      </c>
      <c r="AU119" s="89" t="s">
        <v>82</v>
      </c>
      <c r="AY119" s="6" t="s">
        <v>139</v>
      </c>
      <c r="BE119" s="156">
        <f>IF($N$119="základní",$J$119,0)</f>
        <v>0</v>
      </c>
      <c r="BF119" s="156">
        <f>IF($N$119="snížená",$J$119,0)</f>
        <v>0</v>
      </c>
      <c r="BG119" s="156">
        <f>IF($N$119="zákl. přenesená",$J$119,0)</f>
        <v>0</v>
      </c>
      <c r="BH119" s="156">
        <f>IF($N$119="sníž. přenesená",$J$119,0)</f>
        <v>0</v>
      </c>
      <c r="BI119" s="156">
        <f>IF($N$119="nulová",$J$119,0)</f>
        <v>0</v>
      </c>
      <c r="BJ119" s="89" t="s">
        <v>21</v>
      </c>
      <c r="BK119" s="156">
        <f>ROUND($I$119*$H$119,2)</f>
        <v>0</v>
      </c>
      <c r="BL119" s="89" t="s">
        <v>146</v>
      </c>
      <c r="BM119" s="89" t="s">
        <v>1311</v>
      </c>
    </row>
    <row r="120" spans="2:47" s="6" customFormat="1" ht="16.5" customHeight="1">
      <c r="B120" s="23"/>
      <c r="C120" s="24"/>
      <c r="D120" s="157" t="s">
        <v>148</v>
      </c>
      <c r="E120" s="24"/>
      <c r="F120" s="158" t="s">
        <v>1312</v>
      </c>
      <c r="G120" s="24"/>
      <c r="H120" s="24"/>
      <c r="J120" s="24"/>
      <c r="K120" s="24"/>
      <c r="L120" s="43"/>
      <c r="M120" s="56"/>
      <c r="N120" s="24"/>
      <c r="O120" s="24"/>
      <c r="P120" s="24"/>
      <c r="Q120" s="24"/>
      <c r="R120" s="24"/>
      <c r="S120" s="24"/>
      <c r="T120" s="57"/>
      <c r="AT120" s="6" t="s">
        <v>148</v>
      </c>
      <c r="AU120" s="6" t="s">
        <v>82</v>
      </c>
    </row>
    <row r="121" spans="2:65" s="6" customFormat="1" ht="15.75" customHeight="1">
      <c r="B121" s="23"/>
      <c r="C121" s="145" t="s">
        <v>283</v>
      </c>
      <c r="D121" s="145" t="s">
        <v>141</v>
      </c>
      <c r="E121" s="146" t="s">
        <v>1313</v>
      </c>
      <c r="F121" s="147" t="s">
        <v>1314</v>
      </c>
      <c r="G121" s="148" t="s">
        <v>497</v>
      </c>
      <c r="H121" s="149">
        <v>80</v>
      </c>
      <c r="I121" s="150"/>
      <c r="J121" s="151">
        <f>ROUND($I$121*$H$121,2)</f>
        <v>0</v>
      </c>
      <c r="K121" s="147" t="s">
        <v>145</v>
      </c>
      <c r="L121" s="43"/>
      <c r="M121" s="152"/>
      <c r="N121" s="153" t="s">
        <v>44</v>
      </c>
      <c r="O121" s="24"/>
      <c r="P121" s="24"/>
      <c r="Q121" s="154">
        <v>0</v>
      </c>
      <c r="R121" s="154">
        <f>$Q$121*$H$121</f>
        <v>0</v>
      </c>
      <c r="S121" s="154">
        <v>0</v>
      </c>
      <c r="T121" s="155">
        <f>$S$121*$H$121</f>
        <v>0</v>
      </c>
      <c r="AR121" s="89" t="s">
        <v>146</v>
      </c>
      <c r="AT121" s="89" t="s">
        <v>141</v>
      </c>
      <c r="AU121" s="89" t="s">
        <v>82</v>
      </c>
      <c r="AY121" s="6" t="s">
        <v>139</v>
      </c>
      <c r="BE121" s="156">
        <f>IF($N$121="základní",$J$121,0)</f>
        <v>0</v>
      </c>
      <c r="BF121" s="156">
        <f>IF($N$121="snížená",$J$121,0)</f>
        <v>0</v>
      </c>
      <c r="BG121" s="156">
        <f>IF($N$121="zákl. přenesená",$J$121,0)</f>
        <v>0</v>
      </c>
      <c r="BH121" s="156">
        <f>IF($N$121="sníž. přenesená",$J$121,0)</f>
        <v>0</v>
      </c>
      <c r="BI121" s="156">
        <f>IF($N$121="nulová",$J$121,0)</f>
        <v>0</v>
      </c>
      <c r="BJ121" s="89" t="s">
        <v>21</v>
      </c>
      <c r="BK121" s="156">
        <f>ROUND($I$121*$H$121,2)</f>
        <v>0</v>
      </c>
      <c r="BL121" s="89" t="s">
        <v>146</v>
      </c>
      <c r="BM121" s="89" t="s">
        <v>1315</v>
      </c>
    </row>
    <row r="122" spans="2:47" s="6" customFormat="1" ht="27" customHeight="1">
      <c r="B122" s="23"/>
      <c r="C122" s="24"/>
      <c r="D122" s="157" t="s">
        <v>148</v>
      </c>
      <c r="E122" s="24"/>
      <c r="F122" s="158" t="s">
        <v>1316</v>
      </c>
      <c r="G122" s="24"/>
      <c r="H122" s="24"/>
      <c r="J122" s="24"/>
      <c r="K122" s="24"/>
      <c r="L122" s="43"/>
      <c r="M122" s="56"/>
      <c r="N122" s="24"/>
      <c r="O122" s="24"/>
      <c r="P122" s="24"/>
      <c r="Q122" s="24"/>
      <c r="R122" s="24"/>
      <c r="S122" s="24"/>
      <c r="T122" s="57"/>
      <c r="AT122" s="6" t="s">
        <v>148</v>
      </c>
      <c r="AU122" s="6" t="s">
        <v>82</v>
      </c>
    </row>
    <row r="123" spans="2:51" s="6" customFormat="1" ht="15.75" customHeight="1">
      <c r="B123" s="167"/>
      <c r="C123" s="168"/>
      <c r="D123" s="161" t="s">
        <v>150</v>
      </c>
      <c r="E123" s="168"/>
      <c r="F123" s="169" t="s">
        <v>1300</v>
      </c>
      <c r="G123" s="168"/>
      <c r="H123" s="170">
        <v>80</v>
      </c>
      <c r="J123" s="168"/>
      <c r="K123" s="168"/>
      <c r="L123" s="171"/>
      <c r="M123" s="172"/>
      <c r="N123" s="168"/>
      <c r="O123" s="168"/>
      <c r="P123" s="168"/>
      <c r="Q123" s="168"/>
      <c r="R123" s="168"/>
      <c r="S123" s="168"/>
      <c r="T123" s="173"/>
      <c r="AT123" s="174" t="s">
        <v>150</v>
      </c>
      <c r="AU123" s="174" t="s">
        <v>82</v>
      </c>
      <c r="AV123" s="174" t="s">
        <v>82</v>
      </c>
      <c r="AW123" s="174" t="s">
        <v>119</v>
      </c>
      <c r="AX123" s="174" t="s">
        <v>21</v>
      </c>
      <c r="AY123" s="174" t="s">
        <v>139</v>
      </c>
    </row>
    <row r="124" spans="2:65" s="6" customFormat="1" ht="15.75" customHeight="1">
      <c r="B124" s="23"/>
      <c r="C124" s="145" t="s">
        <v>7</v>
      </c>
      <c r="D124" s="145" t="s">
        <v>141</v>
      </c>
      <c r="E124" s="146" t="s">
        <v>1317</v>
      </c>
      <c r="F124" s="147" t="s">
        <v>1318</v>
      </c>
      <c r="G124" s="148" t="s">
        <v>497</v>
      </c>
      <c r="H124" s="149">
        <v>2</v>
      </c>
      <c r="I124" s="150"/>
      <c r="J124" s="151">
        <f>ROUND($I$124*$H$124,2)</f>
        <v>0</v>
      </c>
      <c r="K124" s="147" t="s">
        <v>145</v>
      </c>
      <c r="L124" s="43"/>
      <c r="M124" s="152"/>
      <c r="N124" s="153" t="s">
        <v>44</v>
      </c>
      <c r="O124" s="24"/>
      <c r="P124" s="24"/>
      <c r="Q124" s="154">
        <v>0</v>
      </c>
      <c r="R124" s="154">
        <f>$Q$124*$H$124</f>
        <v>0</v>
      </c>
      <c r="S124" s="154">
        <v>0</v>
      </c>
      <c r="T124" s="155">
        <f>$S$124*$H$124</f>
        <v>0</v>
      </c>
      <c r="AR124" s="89" t="s">
        <v>146</v>
      </c>
      <c r="AT124" s="89" t="s">
        <v>141</v>
      </c>
      <c r="AU124" s="89" t="s">
        <v>82</v>
      </c>
      <c r="AY124" s="6" t="s">
        <v>139</v>
      </c>
      <c r="BE124" s="156">
        <f>IF($N$124="základní",$J$124,0)</f>
        <v>0</v>
      </c>
      <c r="BF124" s="156">
        <f>IF($N$124="snížená",$J$124,0)</f>
        <v>0</v>
      </c>
      <c r="BG124" s="156">
        <f>IF($N$124="zákl. přenesená",$J$124,0)</f>
        <v>0</v>
      </c>
      <c r="BH124" s="156">
        <f>IF($N$124="sníž. přenesená",$J$124,0)</f>
        <v>0</v>
      </c>
      <c r="BI124" s="156">
        <f>IF($N$124="nulová",$J$124,0)</f>
        <v>0</v>
      </c>
      <c r="BJ124" s="89" t="s">
        <v>21</v>
      </c>
      <c r="BK124" s="156">
        <f>ROUND($I$124*$H$124,2)</f>
        <v>0</v>
      </c>
      <c r="BL124" s="89" t="s">
        <v>146</v>
      </c>
      <c r="BM124" s="89" t="s">
        <v>1319</v>
      </c>
    </row>
    <row r="125" spans="2:47" s="6" customFormat="1" ht="27" customHeight="1">
      <c r="B125" s="23"/>
      <c r="C125" s="24"/>
      <c r="D125" s="157" t="s">
        <v>148</v>
      </c>
      <c r="E125" s="24"/>
      <c r="F125" s="158" t="s">
        <v>1320</v>
      </c>
      <c r="G125" s="24"/>
      <c r="H125" s="24"/>
      <c r="J125" s="24"/>
      <c r="K125" s="24"/>
      <c r="L125" s="43"/>
      <c r="M125" s="56"/>
      <c r="N125" s="24"/>
      <c r="O125" s="24"/>
      <c r="P125" s="24"/>
      <c r="Q125" s="24"/>
      <c r="R125" s="24"/>
      <c r="S125" s="24"/>
      <c r="T125" s="57"/>
      <c r="AT125" s="6" t="s">
        <v>148</v>
      </c>
      <c r="AU125" s="6" t="s">
        <v>82</v>
      </c>
    </row>
    <row r="126" spans="2:65" s="6" customFormat="1" ht="15.75" customHeight="1">
      <c r="B126" s="23"/>
      <c r="C126" s="145" t="s">
        <v>296</v>
      </c>
      <c r="D126" s="145" t="s">
        <v>141</v>
      </c>
      <c r="E126" s="146" t="s">
        <v>1321</v>
      </c>
      <c r="F126" s="147" t="s">
        <v>1322</v>
      </c>
      <c r="G126" s="148" t="s">
        <v>497</v>
      </c>
      <c r="H126" s="149">
        <v>80</v>
      </c>
      <c r="I126" s="150"/>
      <c r="J126" s="151">
        <f>ROUND($I$126*$H$126,2)</f>
        <v>0</v>
      </c>
      <c r="K126" s="147" t="s">
        <v>145</v>
      </c>
      <c r="L126" s="43"/>
      <c r="M126" s="152"/>
      <c r="N126" s="153" t="s">
        <v>44</v>
      </c>
      <c r="O126" s="24"/>
      <c r="P126" s="24"/>
      <c r="Q126" s="154">
        <v>0</v>
      </c>
      <c r="R126" s="154">
        <f>$Q$126*$H$126</f>
        <v>0</v>
      </c>
      <c r="S126" s="154">
        <v>0</v>
      </c>
      <c r="T126" s="155">
        <f>$S$126*$H$126</f>
        <v>0</v>
      </c>
      <c r="AR126" s="89" t="s">
        <v>146</v>
      </c>
      <c r="AT126" s="89" t="s">
        <v>141</v>
      </c>
      <c r="AU126" s="89" t="s">
        <v>82</v>
      </c>
      <c r="AY126" s="6" t="s">
        <v>139</v>
      </c>
      <c r="BE126" s="156">
        <f>IF($N$126="základní",$J$126,0)</f>
        <v>0</v>
      </c>
      <c r="BF126" s="156">
        <f>IF($N$126="snížená",$J$126,0)</f>
        <v>0</v>
      </c>
      <c r="BG126" s="156">
        <f>IF($N$126="zákl. přenesená",$J$126,0)</f>
        <v>0</v>
      </c>
      <c r="BH126" s="156">
        <f>IF($N$126="sníž. přenesená",$J$126,0)</f>
        <v>0</v>
      </c>
      <c r="BI126" s="156">
        <f>IF($N$126="nulová",$J$126,0)</f>
        <v>0</v>
      </c>
      <c r="BJ126" s="89" t="s">
        <v>21</v>
      </c>
      <c r="BK126" s="156">
        <f>ROUND($I$126*$H$126,2)</f>
        <v>0</v>
      </c>
      <c r="BL126" s="89" t="s">
        <v>146</v>
      </c>
      <c r="BM126" s="89" t="s">
        <v>1323</v>
      </c>
    </row>
    <row r="127" spans="2:47" s="6" customFormat="1" ht="27" customHeight="1">
      <c r="B127" s="23"/>
      <c r="C127" s="24"/>
      <c r="D127" s="157" t="s">
        <v>148</v>
      </c>
      <c r="E127" s="24"/>
      <c r="F127" s="158" t="s">
        <v>1324</v>
      </c>
      <c r="G127" s="24"/>
      <c r="H127" s="24"/>
      <c r="J127" s="24"/>
      <c r="K127" s="24"/>
      <c r="L127" s="43"/>
      <c r="M127" s="56"/>
      <c r="N127" s="24"/>
      <c r="O127" s="24"/>
      <c r="P127" s="24"/>
      <c r="Q127" s="24"/>
      <c r="R127" s="24"/>
      <c r="S127" s="24"/>
      <c r="T127" s="57"/>
      <c r="AT127" s="6" t="s">
        <v>148</v>
      </c>
      <c r="AU127" s="6" t="s">
        <v>82</v>
      </c>
    </row>
    <row r="128" spans="2:51" s="6" customFormat="1" ht="15.75" customHeight="1">
      <c r="B128" s="167"/>
      <c r="C128" s="168"/>
      <c r="D128" s="161" t="s">
        <v>150</v>
      </c>
      <c r="E128" s="168"/>
      <c r="F128" s="169" t="s">
        <v>1300</v>
      </c>
      <c r="G128" s="168"/>
      <c r="H128" s="170">
        <v>80</v>
      </c>
      <c r="J128" s="168"/>
      <c r="K128" s="168"/>
      <c r="L128" s="171"/>
      <c r="M128" s="172"/>
      <c r="N128" s="168"/>
      <c r="O128" s="168"/>
      <c r="P128" s="168"/>
      <c r="Q128" s="168"/>
      <c r="R128" s="168"/>
      <c r="S128" s="168"/>
      <c r="T128" s="173"/>
      <c r="AT128" s="174" t="s">
        <v>150</v>
      </c>
      <c r="AU128" s="174" t="s">
        <v>82</v>
      </c>
      <c r="AV128" s="174" t="s">
        <v>82</v>
      </c>
      <c r="AW128" s="174" t="s">
        <v>119</v>
      </c>
      <c r="AX128" s="174" t="s">
        <v>21</v>
      </c>
      <c r="AY128" s="174" t="s">
        <v>139</v>
      </c>
    </row>
    <row r="129" spans="2:65" s="6" customFormat="1" ht="15.75" customHeight="1">
      <c r="B129" s="23"/>
      <c r="C129" s="145" t="s">
        <v>300</v>
      </c>
      <c r="D129" s="145" t="s">
        <v>141</v>
      </c>
      <c r="E129" s="146" t="s">
        <v>1325</v>
      </c>
      <c r="F129" s="147" t="s">
        <v>1326</v>
      </c>
      <c r="G129" s="148" t="s">
        <v>155</v>
      </c>
      <c r="H129" s="149">
        <v>12.5</v>
      </c>
      <c r="I129" s="150"/>
      <c r="J129" s="151">
        <f>ROUND($I$129*$H$129,2)</f>
        <v>0</v>
      </c>
      <c r="K129" s="147" t="s">
        <v>145</v>
      </c>
      <c r="L129" s="43"/>
      <c r="M129" s="152"/>
      <c r="N129" s="153" t="s">
        <v>44</v>
      </c>
      <c r="O129" s="24"/>
      <c r="P129" s="24"/>
      <c r="Q129" s="154">
        <v>0.0026</v>
      </c>
      <c r="R129" s="154">
        <f>$Q$129*$H$129</f>
        <v>0.0325</v>
      </c>
      <c r="S129" s="154">
        <v>0</v>
      </c>
      <c r="T129" s="155">
        <f>$S$129*$H$129</f>
        <v>0</v>
      </c>
      <c r="AR129" s="89" t="s">
        <v>146</v>
      </c>
      <c r="AT129" s="89" t="s">
        <v>141</v>
      </c>
      <c r="AU129" s="89" t="s">
        <v>82</v>
      </c>
      <c r="AY129" s="6" t="s">
        <v>139</v>
      </c>
      <c r="BE129" s="156">
        <f>IF($N$129="základní",$J$129,0)</f>
        <v>0</v>
      </c>
      <c r="BF129" s="156">
        <f>IF($N$129="snížená",$J$129,0)</f>
        <v>0</v>
      </c>
      <c r="BG129" s="156">
        <f>IF($N$129="zákl. přenesená",$J$129,0)</f>
        <v>0</v>
      </c>
      <c r="BH129" s="156">
        <f>IF($N$129="sníž. přenesená",$J$129,0)</f>
        <v>0</v>
      </c>
      <c r="BI129" s="156">
        <f>IF($N$129="nulová",$J$129,0)</f>
        <v>0</v>
      </c>
      <c r="BJ129" s="89" t="s">
        <v>21</v>
      </c>
      <c r="BK129" s="156">
        <f>ROUND($I$129*$H$129,2)</f>
        <v>0</v>
      </c>
      <c r="BL129" s="89" t="s">
        <v>146</v>
      </c>
      <c r="BM129" s="89" t="s">
        <v>1327</v>
      </c>
    </row>
    <row r="130" spans="2:47" s="6" customFormat="1" ht="16.5" customHeight="1">
      <c r="B130" s="23"/>
      <c r="C130" s="24"/>
      <c r="D130" s="157" t="s">
        <v>148</v>
      </c>
      <c r="E130" s="24"/>
      <c r="F130" s="158" t="s">
        <v>1328</v>
      </c>
      <c r="G130" s="24"/>
      <c r="H130" s="24"/>
      <c r="J130" s="24"/>
      <c r="K130" s="24"/>
      <c r="L130" s="43"/>
      <c r="M130" s="56"/>
      <c r="N130" s="24"/>
      <c r="O130" s="24"/>
      <c r="P130" s="24"/>
      <c r="Q130" s="24"/>
      <c r="R130" s="24"/>
      <c r="S130" s="24"/>
      <c r="T130" s="57"/>
      <c r="AT130" s="6" t="s">
        <v>148</v>
      </c>
      <c r="AU130" s="6" t="s">
        <v>82</v>
      </c>
    </row>
    <row r="131" spans="2:51" s="6" customFormat="1" ht="15.75" customHeight="1">
      <c r="B131" s="159"/>
      <c r="C131" s="160"/>
      <c r="D131" s="161" t="s">
        <v>150</v>
      </c>
      <c r="E131" s="160"/>
      <c r="F131" s="162" t="s">
        <v>1329</v>
      </c>
      <c r="G131" s="160"/>
      <c r="H131" s="160"/>
      <c r="J131" s="160"/>
      <c r="K131" s="160"/>
      <c r="L131" s="163"/>
      <c r="M131" s="164"/>
      <c r="N131" s="160"/>
      <c r="O131" s="160"/>
      <c r="P131" s="160"/>
      <c r="Q131" s="160"/>
      <c r="R131" s="160"/>
      <c r="S131" s="160"/>
      <c r="T131" s="165"/>
      <c r="AT131" s="166" t="s">
        <v>150</v>
      </c>
      <c r="AU131" s="166" t="s">
        <v>82</v>
      </c>
      <c r="AV131" s="166" t="s">
        <v>21</v>
      </c>
      <c r="AW131" s="166" t="s">
        <v>119</v>
      </c>
      <c r="AX131" s="166" t="s">
        <v>73</v>
      </c>
      <c r="AY131" s="166" t="s">
        <v>139</v>
      </c>
    </row>
    <row r="132" spans="2:51" s="6" customFormat="1" ht="15.75" customHeight="1">
      <c r="B132" s="167"/>
      <c r="C132" s="168"/>
      <c r="D132" s="161" t="s">
        <v>150</v>
      </c>
      <c r="E132" s="168"/>
      <c r="F132" s="169" t="s">
        <v>1330</v>
      </c>
      <c r="G132" s="168"/>
      <c r="H132" s="170">
        <v>12.5</v>
      </c>
      <c r="J132" s="168"/>
      <c r="K132" s="168"/>
      <c r="L132" s="171"/>
      <c r="M132" s="172"/>
      <c r="N132" s="168"/>
      <c r="O132" s="168"/>
      <c r="P132" s="168"/>
      <c r="Q132" s="168"/>
      <c r="R132" s="168"/>
      <c r="S132" s="168"/>
      <c r="T132" s="173"/>
      <c r="AT132" s="174" t="s">
        <v>150</v>
      </c>
      <c r="AU132" s="174" t="s">
        <v>82</v>
      </c>
      <c r="AV132" s="174" t="s">
        <v>82</v>
      </c>
      <c r="AW132" s="174" t="s">
        <v>119</v>
      </c>
      <c r="AX132" s="174" t="s">
        <v>21</v>
      </c>
      <c r="AY132" s="174" t="s">
        <v>139</v>
      </c>
    </row>
    <row r="133" spans="2:65" s="6" customFormat="1" ht="15.75" customHeight="1">
      <c r="B133" s="23"/>
      <c r="C133" s="145" t="s">
        <v>306</v>
      </c>
      <c r="D133" s="145" t="s">
        <v>141</v>
      </c>
      <c r="E133" s="146" t="s">
        <v>1331</v>
      </c>
      <c r="F133" s="147" t="s">
        <v>1332</v>
      </c>
      <c r="G133" s="148" t="s">
        <v>155</v>
      </c>
      <c r="H133" s="149">
        <v>12.5</v>
      </c>
      <c r="I133" s="150"/>
      <c r="J133" s="151">
        <f>ROUND($I$133*$H$133,2)</f>
        <v>0</v>
      </c>
      <c r="K133" s="147" t="s">
        <v>145</v>
      </c>
      <c r="L133" s="43"/>
      <c r="M133" s="152"/>
      <c r="N133" s="153" t="s">
        <v>44</v>
      </c>
      <c r="O133" s="24"/>
      <c r="P133" s="24"/>
      <c r="Q133" s="154">
        <v>0</v>
      </c>
      <c r="R133" s="154">
        <f>$Q$133*$H$133</f>
        <v>0</v>
      </c>
      <c r="S133" s="154">
        <v>0</v>
      </c>
      <c r="T133" s="155">
        <f>$S$133*$H$133</f>
        <v>0</v>
      </c>
      <c r="AR133" s="89" t="s">
        <v>146</v>
      </c>
      <c r="AT133" s="89" t="s">
        <v>141</v>
      </c>
      <c r="AU133" s="89" t="s">
        <v>82</v>
      </c>
      <c r="AY133" s="6" t="s">
        <v>139</v>
      </c>
      <c r="BE133" s="156">
        <f>IF($N$133="základní",$J$133,0)</f>
        <v>0</v>
      </c>
      <c r="BF133" s="156">
        <f>IF($N$133="snížená",$J$133,0)</f>
        <v>0</v>
      </c>
      <c r="BG133" s="156">
        <f>IF($N$133="zákl. přenesená",$J$133,0)</f>
        <v>0</v>
      </c>
      <c r="BH133" s="156">
        <f>IF($N$133="sníž. přenesená",$J$133,0)</f>
        <v>0</v>
      </c>
      <c r="BI133" s="156">
        <f>IF($N$133="nulová",$J$133,0)</f>
        <v>0</v>
      </c>
      <c r="BJ133" s="89" t="s">
        <v>21</v>
      </c>
      <c r="BK133" s="156">
        <f>ROUND($I$133*$H$133,2)</f>
        <v>0</v>
      </c>
      <c r="BL133" s="89" t="s">
        <v>146</v>
      </c>
      <c r="BM133" s="89" t="s">
        <v>1333</v>
      </c>
    </row>
    <row r="134" spans="2:47" s="6" customFormat="1" ht="16.5" customHeight="1">
      <c r="B134" s="23"/>
      <c r="C134" s="24"/>
      <c r="D134" s="157" t="s">
        <v>148</v>
      </c>
      <c r="E134" s="24"/>
      <c r="F134" s="158" t="s">
        <v>1334</v>
      </c>
      <c r="G134" s="24"/>
      <c r="H134" s="24"/>
      <c r="J134" s="24"/>
      <c r="K134" s="24"/>
      <c r="L134" s="43"/>
      <c r="M134" s="56"/>
      <c r="N134" s="24"/>
      <c r="O134" s="24"/>
      <c r="P134" s="24"/>
      <c r="Q134" s="24"/>
      <c r="R134" s="24"/>
      <c r="S134" s="24"/>
      <c r="T134" s="57"/>
      <c r="AT134" s="6" t="s">
        <v>148</v>
      </c>
      <c r="AU134" s="6" t="s">
        <v>82</v>
      </c>
    </row>
    <row r="135" spans="2:51" s="6" customFormat="1" ht="15.75" customHeight="1">
      <c r="B135" s="167"/>
      <c r="C135" s="168"/>
      <c r="D135" s="161" t="s">
        <v>150</v>
      </c>
      <c r="E135" s="168"/>
      <c r="F135" s="169" t="s">
        <v>1330</v>
      </c>
      <c r="G135" s="168"/>
      <c r="H135" s="170">
        <v>12.5</v>
      </c>
      <c r="J135" s="168"/>
      <c r="K135" s="168"/>
      <c r="L135" s="171"/>
      <c r="M135" s="172"/>
      <c r="N135" s="168"/>
      <c r="O135" s="168"/>
      <c r="P135" s="168"/>
      <c r="Q135" s="168"/>
      <c r="R135" s="168"/>
      <c r="S135" s="168"/>
      <c r="T135" s="173"/>
      <c r="AT135" s="174" t="s">
        <v>150</v>
      </c>
      <c r="AU135" s="174" t="s">
        <v>82</v>
      </c>
      <c r="AV135" s="174" t="s">
        <v>82</v>
      </c>
      <c r="AW135" s="174" t="s">
        <v>119</v>
      </c>
      <c r="AX135" s="174" t="s">
        <v>21</v>
      </c>
      <c r="AY135" s="174" t="s">
        <v>139</v>
      </c>
    </row>
    <row r="136" spans="2:63" s="132" customFormat="1" ht="30.75" customHeight="1">
      <c r="B136" s="133"/>
      <c r="C136" s="134"/>
      <c r="D136" s="134" t="s">
        <v>72</v>
      </c>
      <c r="E136" s="143" t="s">
        <v>1335</v>
      </c>
      <c r="F136" s="143" t="s">
        <v>1336</v>
      </c>
      <c r="G136" s="134"/>
      <c r="H136" s="134"/>
      <c r="J136" s="144">
        <f>$BK$136</f>
        <v>0</v>
      </c>
      <c r="K136" s="134"/>
      <c r="L136" s="137"/>
      <c r="M136" s="138"/>
      <c r="N136" s="134"/>
      <c r="O136" s="134"/>
      <c r="P136" s="139">
        <f>SUM($P$137:$P$183)</f>
        <v>0</v>
      </c>
      <c r="Q136" s="134"/>
      <c r="R136" s="139">
        <f>SUM($R$137:$R$183)</f>
        <v>0.0169</v>
      </c>
      <c r="S136" s="134"/>
      <c r="T136" s="140">
        <f>SUM($T$137:$T$183)</f>
        <v>0</v>
      </c>
      <c r="AR136" s="141" t="s">
        <v>146</v>
      </c>
      <c r="AT136" s="141" t="s">
        <v>72</v>
      </c>
      <c r="AU136" s="141" t="s">
        <v>21</v>
      </c>
      <c r="AY136" s="141" t="s">
        <v>139</v>
      </c>
      <c r="BK136" s="142">
        <f>SUM($BK$137:$BK$183)</f>
        <v>0</v>
      </c>
    </row>
    <row r="137" spans="2:65" s="6" customFormat="1" ht="15.75" customHeight="1">
      <c r="B137" s="23"/>
      <c r="C137" s="145" t="s">
        <v>313</v>
      </c>
      <c r="D137" s="145" t="s">
        <v>141</v>
      </c>
      <c r="E137" s="146" t="s">
        <v>1254</v>
      </c>
      <c r="F137" s="147" t="s">
        <v>1255</v>
      </c>
      <c r="G137" s="148" t="s">
        <v>497</v>
      </c>
      <c r="H137" s="149">
        <v>32</v>
      </c>
      <c r="I137" s="150"/>
      <c r="J137" s="151">
        <f>ROUND($I$137*$H$137,2)</f>
        <v>0</v>
      </c>
      <c r="K137" s="147" t="s">
        <v>145</v>
      </c>
      <c r="L137" s="43"/>
      <c r="M137" s="152"/>
      <c r="N137" s="153" t="s">
        <v>44</v>
      </c>
      <c r="O137" s="24"/>
      <c r="P137" s="24"/>
      <c r="Q137" s="154">
        <v>0</v>
      </c>
      <c r="R137" s="154">
        <f>$Q$137*$H$137</f>
        <v>0</v>
      </c>
      <c r="S137" s="154">
        <v>0</v>
      </c>
      <c r="T137" s="155">
        <f>$S$137*$H$137</f>
        <v>0</v>
      </c>
      <c r="AR137" s="89" t="s">
        <v>146</v>
      </c>
      <c r="AT137" s="89" t="s">
        <v>141</v>
      </c>
      <c r="AU137" s="89" t="s">
        <v>82</v>
      </c>
      <c r="AY137" s="6" t="s">
        <v>139</v>
      </c>
      <c r="BE137" s="156">
        <f>IF($N$137="základní",$J$137,0)</f>
        <v>0</v>
      </c>
      <c r="BF137" s="156">
        <f>IF($N$137="snížená",$J$137,0)</f>
        <v>0</v>
      </c>
      <c r="BG137" s="156">
        <f>IF($N$137="zákl. přenesená",$J$137,0)</f>
        <v>0</v>
      </c>
      <c r="BH137" s="156">
        <f>IF($N$137="sníž. přenesená",$J$137,0)</f>
        <v>0</v>
      </c>
      <c r="BI137" s="156">
        <f>IF($N$137="nulová",$J$137,0)</f>
        <v>0</v>
      </c>
      <c r="BJ137" s="89" t="s">
        <v>21</v>
      </c>
      <c r="BK137" s="156">
        <f>ROUND($I$137*$H$137,2)</f>
        <v>0</v>
      </c>
      <c r="BL137" s="89" t="s">
        <v>146</v>
      </c>
      <c r="BM137" s="89" t="s">
        <v>1337</v>
      </c>
    </row>
    <row r="138" spans="2:47" s="6" customFormat="1" ht="16.5" customHeight="1">
      <c r="B138" s="23"/>
      <c r="C138" s="24"/>
      <c r="D138" s="157" t="s">
        <v>148</v>
      </c>
      <c r="E138" s="24"/>
      <c r="F138" s="158" t="s">
        <v>1257</v>
      </c>
      <c r="G138" s="24"/>
      <c r="H138" s="24"/>
      <c r="J138" s="24"/>
      <c r="K138" s="24"/>
      <c r="L138" s="43"/>
      <c r="M138" s="56"/>
      <c r="N138" s="24"/>
      <c r="O138" s="24"/>
      <c r="P138" s="24"/>
      <c r="Q138" s="24"/>
      <c r="R138" s="24"/>
      <c r="S138" s="24"/>
      <c r="T138" s="57"/>
      <c r="AT138" s="6" t="s">
        <v>148</v>
      </c>
      <c r="AU138" s="6" t="s">
        <v>82</v>
      </c>
    </row>
    <row r="139" spans="2:65" s="6" customFormat="1" ht="15.75" customHeight="1">
      <c r="B139" s="23"/>
      <c r="C139" s="145" t="s">
        <v>317</v>
      </c>
      <c r="D139" s="145" t="s">
        <v>141</v>
      </c>
      <c r="E139" s="146" t="s">
        <v>1258</v>
      </c>
      <c r="F139" s="147" t="s">
        <v>1259</v>
      </c>
      <c r="G139" s="148" t="s">
        <v>497</v>
      </c>
      <c r="H139" s="149">
        <v>640</v>
      </c>
      <c r="I139" s="150"/>
      <c r="J139" s="151">
        <f>ROUND($I$139*$H$139,2)</f>
        <v>0</v>
      </c>
      <c r="K139" s="147" t="s">
        <v>145</v>
      </c>
      <c r="L139" s="43"/>
      <c r="M139" s="152"/>
      <c r="N139" s="153" t="s">
        <v>44</v>
      </c>
      <c r="O139" s="24"/>
      <c r="P139" s="24"/>
      <c r="Q139" s="154">
        <v>0</v>
      </c>
      <c r="R139" s="154">
        <f>$Q$139*$H$139</f>
        <v>0</v>
      </c>
      <c r="S139" s="154">
        <v>0</v>
      </c>
      <c r="T139" s="155">
        <f>$S$139*$H$139</f>
        <v>0</v>
      </c>
      <c r="AR139" s="89" t="s">
        <v>146</v>
      </c>
      <c r="AT139" s="89" t="s">
        <v>141</v>
      </c>
      <c r="AU139" s="89" t="s">
        <v>82</v>
      </c>
      <c r="AY139" s="6" t="s">
        <v>139</v>
      </c>
      <c r="BE139" s="156">
        <f>IF($N$139="základní",$J$139,0)</f>
        <v>0</v>
      </c>
      <c r="BF139" s="156">
        <f>IF($N$139="snížená",$J$139,0)</f>
        <v>0</v>
      </c>
      <c r="BG139" s="156">
        <f>IF($N$139="zákl. přenesená",$J$139,0)</f>
        <v>0</v>
      </c>
      <c r="BH139" s="156">
        <f>IF($N$139="sníž. přenesená",$J$139,0)</f>
        <v>0</v>
      </c>
      <c r="BI139" s="156">
        <f>IF($N$139="nulová",$J$139,0)</f>
        <v>0</v>
      </c>
      <c r="BJ139" s="89" t="s">
        <v>21</v>
      </c>
      <c r="BK139" s="156">
        <f>ROUND($I$139*$H$139,2)</f>
        <v>0</v>
      </c>
      <c r="BL139" s="89" t="s">
        <v>146</v>
      </c>
      <c r="BM139" s="89" t="s">
        <v>1338</v>
      </c>
    </row>
    <row r="140" spans="2:47" s="6" customFormat="1" ht="27" customHeight="1">
      <c r="B140" s="23"/>
      <c r="C140" s="24"/>
      <c r="D140" s="157" t="s">
        <v>148</v>
      </c>
      <c r="E140" s="24"/>
      <c r="F140" s="158" t="s">
        <v>1261</v>
      </c>
      <c r="G140" s="24"/>
      <c r="H140" s="24"/>
      <c r="J140" s="24"/>
      <c r="K140" s="24"/>
      <c r="L140" s="43"/>
      <c r="M140" s="56"/>
      <c r="N140" s="24"/>
      <c r="O140" s="24"/>
      <c r="P140" s="24"/>
      <c r="Q140" s="24"/>
      <c r="R140" s="24"/>
      <c r="S140" s="24"/>
      <c r="T140" s="57"/>
      <c r="AT140" s="6" t="s">
        <v>148</v>
      </c>
      <c r="AU140" s="6" t="s">
        <v>82</v>
      </c>
    </row>
    <row r="141" spans="2:51" s="6" customFormat="1" ht="15.75" customHeight="1">
      <c r="B141" s="167"/>
      <c r="C141" s="168"/>
      <c r="D141" s="161" t="s">
        <v>150</v>
      </c>
      <c r="E141" s="168"/>
      <c r="F141" s="169" t="s">
        <v>1339</v>
      </c>
      <c r="G141" s="168"/>
      <c r="H141" s="170">
        <v>640</v>
      </c>
      <c r="J141" s="168"/>
      <c r="K141" s="168"/>
      <c r="L141" s="171"/>
      <c r="M141" s="172"/>
      <c r="N141" s="168"/>
      <c r="O141" s="168"/>
      <c r="P141" s="168"/>
      <c r="Q141" s="168"/>
      <c r="R141" s="168"/>
      <c r="S141" s="168"/>
      <c r="T141" s="173"/>
      <c r="AT141" s="174" t="s">
        <v>150</v>
      </c>
      <c r="AU141" s="174" t="s">
        <v>82</v>
      </c>
      <c r="AV141" s="174" t="s">
        <v>82</v>
      </c>
      <c r="AW141" s="174" t="s">
        <v>119</v>
      </c>
      <c r="AX141" s="174" t="s">
        <v>21</v>
      </c>
      <c r="AY141" s="174" t="s">
        <v>139</v>
      </c>
    </row>
    <row r="142" spans="2:65" s="6" customFormat="1" ht="15.75" customHeight="1">
      <c r="B142" s="23"/>
      <c r="C142" s="145" t="s">
        <v>6</v>
      </c>
      <c r="D142" s="145" t="s">
        <v>141</v>
      </c>
      <c r="E142" s="146" t="s">
        <v>1263</v>
      </c>
      <c r="F142" s="147" t="s">
        <v>1264</v>
      </c>
      <c r="G142" s="148" t="s">
        <v>497</v>
      </c>
      <c r="H142" s="149">
        <v>3</v>
      </c>
      <c r="I142" s="150"/>
      <c r="J142" s="151">
        <f>ROUND($I$142*$H$142,2)</f>
        <v>0</v>
      </c>
      <c r="K142" s="147" t="s">
        <v>145</v>
      </c>
      <c r="L142" s="43"/>
      <c r="M142" s="152"/>
      <c r="N142" s="153" t="s">
        <v>44</v>
      </c>
      <c r="O142" s="24"/>
      <c r="P142" s="24"/>
      <c r="Q142" s="154">
        <v>0</v>
      </c>
      <c r="R142" s="154">
        <f>$Q$142*$H$142</f>
        <v>0</v>
      </c>
      <c r="S142" s="154">
        <v>0</v>
      </c>
      <c r="T142" s="155">
        <f>$S$142*$H$142</f>
        <v>0</v>
      </c>
      <c r="AR142" s="89" t="s">
        <v>146</v>
      </c>
      <c r="AT142" s="89" t="s">
        <v>141</v>
      </c>
      <c r="AU142" s="89" t="s">
        <v>82</v>
      </c>
      <c r="AY142" s="6" t="s">
        <v>139</v>
      </c>
      <c r="BE142" s="156">
        <f>IF($N$142="základní",$J$142,0)</f>
        <v>0</v>
      </c>
      <c r="BF142" s="156">
        <f>IF($N$142="snížená",$J$142,0)</f>
        <v>0</v>
      </c>
      <c r="BG142" s="156">
        <f>IF($N$142="zákl. přenesená",$J$142,0)</f>
        <v>0</v>
      </c>
      <c r="BH142" s="156">
        <f>IF($N$142="sníž. přenesená",$J$142,0)</f>
        <v>0</v>
      </c>
      <c r="BI142" s="156">
        <f>IF($N$142="nulová",$J$142,0)</f>
        <v>0</v>
      </c>
      <c r="BJ142" s="89" t="s">
        <v>21</v>
      </c>
      <c r="BK142" s="156">
        <f>ROUND($I$142*$H$142,2)</f>
        <v>0</v>
      </c>
      <c r="BL142" s="89" t="s">
        <v>146</v>
      </c>
      <c r="BM142" s="89" t="s">
        <v>1340</v>
      </c>
    </row>
    <row r="143" spans="2:47" s="6" customFormat="1" ht="16.5" customHeight="1">
      <c r="B143" s="23"/>
      <c r="C143" s="24"/>
      <c r="D143" s="157" t="s">
        <v>148</v>
      </c>
      <c r="E143" s="24"/>
      <c r="F143" s="158" t="s">
        <v>1266</v>
      </c>
      <c r="G143" s="24"/>
      <c r="H143" s="24"/>
      <c r="J143" s="24"/>
      <c r="K143" s="24"/>
      <c r="L143" s="43"/>
      <c r="M143" s="56"/>
      <c r="N143" s="24"/>
      <c r="O143" s="24"/>
      <c r="P143" s="24"/>
      <c r="Q143" s="24"/>
      <c r="R143" s="24"/>
      <c r="S143" s="24"/>
      <c r="T143" s="57"/>
      <c r="AT143" s="6" t="s">
        <v>148</v>
      </c>
      <c r="AU143" s="6" t="s">
        <v>82</v>
      </c>
    </row>
    <row r="144" spans="2:65" s="6" customFormat="1" ht="15.75" customHeight="1">
      <c r="B144" s="23"/>
      <c r="C144" s="145" t="s">
        <v>328</v>
      </c>
      <c r="D144" s="145" t="s">
        <v>141</v>
      </c>
      <c r="E144" s="146" t="s">
        <v>1269</v>
      </c>
      <c r="F144" s="147" t="s">
        <v>1270</v>
      </c>
      <c r="G144" s="148" t="s">
        <v>497</v>
      </c>
      <c r="H144" s="149">
        <v>60</v>
      </c>
      <c r="I144" s="150"/>
      <c r="J144" s="151">
        <f>ROUND($I$144*$H$144,2)</f>
        <v>0</v>
      </c>
      <c r="K144" s="147" t="s">
        <v>145</v>
      </c>
      <c r="L144" s="43"/>
      <c r="M144" s="152"/>
      <c r="N144" s="153" t="s">
        <v>44</v>
      </c>
      <c r="O144" s="24"/>
      <c r="P144" s="24"/>
      <c r="Q144" s="154">
        <v>0</v>
      </c>
      <c r="R144" s="154">
        <f>$Q$144*$H$144</f>
        <v>0</v>
      </c>
      <c r="S144" s="154">
        <v>0</v>
      </c>
      <c r="T144" s="155">
        <f>$S$144*$H$144</f>
        <v>0</v>
      </c>
      <c r="AR144" s="89" t="s">
        <v>146</v>
      </c>
      <c r="AT144" s="89" t="s">
        <v>141</v>
      </c>
      <c r="AU144" s="89" t="s">
        <v>82</v>
      </c>
      <c r="AY144" s="6" t="s">
        <v>139</v>
      </c>
      <c r="BE144" s="156">
        <f>IF($N$144="základní",$J$144,0)</f>
        <v>0</v>
      </c>
      <c r="BF144" s="156">
        <f>IF($N$144="snížená",$J$144,0)</f>
        <v>0</v>
      </c>
      <c r="BG144" s="156">
        <f>IF($N$144="zákl. přenesená",$J$144,0)</f>
        <v>0</v>
      </c>
      <c r="BH144" s="156">
        <f>IF($N$144="sníž. přenesená",$J$144,0)</f>
        <v>0</v>
      </c>
      <c r="BI144" s="156">
        <f>IF($N$144="nulová",$J$144,0)</f>
        <v>0</v>
      </c>
      <c r="BJ144" s="89" t="s">
        <v>21</v>
      </c>
      <c r="BK144" s="156">
        <f>ROUND($I$144*$H$144,2)</f>
        <v>0</v>
      </c>
      <c r="BL144" s="89" t="s">
        <v>146</v>
      </c>
      <c r="BM144" s="89" t="s">
        <v>1341</v>
      </c>
    </row>
    <row r="145" spans="2:47" s="6" customFormat="1" ht="27" customHeight="1">
      <c r="B145" s="23"/>
      <c r="C145" s="24"/>
      <c r="D145" s="157" t="s">
        <v>148</v>
      </c>
      <c r="E145" s="24"/>
      <c r="F145" s="158" t="s">
        <v>1272</v>
      </c>
      <c r="G145" s="24"/>
      <c r="H145" s="24"/>
      <c r="J145" s="24"/>
      <c r="K145" s="24"/>
      <c r="L145" s="43"/>
      <c r="M145" s="56"/>
      <c r="N145" s="24"/>
      <c r="O145" s="24"/>
      <c r="P145" s="24"/>
      <c r="Q145" s="24"/>
      <c r="R145" s="24"/>
      <c r="S145" s="24"/>
      <c r="T145" s="57"/>
      <c r="AT145" s="6" t="s">
        <v>148</v>
      </c>
      <c r="AU145" s="6" t="s">
        <v>82</v>
      </c>
    </row>
    <row r="146" spans="2:51" s="6" customFormat="1" ht="15.75" customHeight="1">
      <c r="B146" s="167"/>
      <c r="C146" s="168"/>
      <c r="D146" s="161" t="s">
        <v>150</v>
      </c>
      <c r="E146" s="168"/>
      <c r="F146" s="169" t="s">
        <v>1342</v>
      </c>
      <c r="G146" s="168"/>
      <c r="H146" s="170">
        <v>60</v>
      </c>
      <c r="J146" s="168"/>
      <c r="K146" s="168"/>
      <c r="L146" s="171"/>
      <c r="M146" s="172"/>
      <c r="N146" s="168"/>
      <c r="O146" s="168"/>
      <c r="P146" s="168"/>
      <c r="Q146" s="168"/>
      <c r="R146" s="168"/>
      <c r="S146" s="168"/>
      <c r="T146" s="173"/>
      <c r="AT146" s="174" t="s">
        <v>150</v>
      </c>
      <c r="AU146" s="174" t="s">
        <v>82</v>
      </c>
      <c r="AV146" s="174" t="s">
        <v>82</v>
      </c>
      <c r="AW146" s="174" t="s">
        <v>119</v>
      </c>
      <c r="AX146" s="174" t="s">
        <v>21</v>
      </c>
      <c r="AY146" s="174" t="s">
        <v>139</v>
      </c>
    </row>
    <row r="147" spans="2:65" s="6" customFormat="1" ht="15.75" customHeight="1">
      <c r="B147" s="23"/>
      <c r="C147" s="145" t="s">
        <v>333</v>
      </c>
      <c r="D147" s="145" t="s">
        <v>141</v>
      </c>
      <c r="E147" s="146" t="s">
        <v>1274</v>
      </c>
      <c r="F147" s="147" t="s">
        <v>1275</v>
      </c>
      <c r="G147" s="148" t="s">
        <v>497</v>
      </c>
      <c r="H147" s="149">
        <v>13</v>
      </c>
      <c r="I147" s="150"/>
      <c r="J147" s="151">
        <f>ROUND($I$147*$H$147,2)</f>
        <v>0</v>
      </c>
      <c r="K147" s="147" t="s">
        <v>145</v>
      </c>
      <c r="L147" s="43"/>
      <c r="M147" s="152"/>
      <c r="N147" s="153" t="s">
        <v>44</v>
      </c>
      <c r="O147" s="24"/>
      <c r="P147" s="24"/>
      <c r="Q147" s="154">
        <v>0</v>
      </c>
      <c r="R147" s="154">
        <f>$Q$147*$H$147</f>
        <v>0</v>
      </c>
      <c r="S147" s="154">
        <v>0</v>
      </c>
      <c r="T147" s="155">
        <f>$S$147*$H$147</f>
        <v>0</v>
      </c>
      <c r="AR147" s="89" t="s">
        <v>146</v>
      </c>
      <c r="AT147" s="89" t="s">
        <v>141</v>
      </c>
      <c r="AU147" s="89" t="s">
        <v>82</v>
      </c>
      <c r="AY147" s="6" t="s">
        <v>139</v>
      </c>
      <c r="BE147" s="156">
        <f>IF($N$147="základní",$J$147,0)</f>
        <v>0</v>
      </c>
      <c r="BF147" s="156">
        <f>IF($N$147="snížená",$J$147,0)</f>
        <v>0</v>
      </c>
      <c r="BG147" s="156">
        <f>IF($N$147="zákl. přenesená",$J$147,0)</f>
        <v>0</v>
      </c>
      <c r="BH147" s="156">
        <f>IF($N$147="sníž. přenesená",$J$147,0)</f>
        <v>0</v>
      </c>
      <c r="BI147" s="156">
        <f>IF($N$147="nulová",$J$147,0)</f>
        <v>0</v>
      </c>
      <c r="BJ147" s="89" t="s">
        <v>21</v>
      </c>
      <c r="BK147" s="156">
        <f>ROUND($I$147*$H$147,2)</f>
        <v>0</v>
      </c>
      <c r="BL147" s="89" t="s">
        <v>146</v>
      </c>
      <c r="BM147" s="89" t="s">
        <v>1343</v>
      </c>
    </row>
    <row r="148" spans="2:47" s="6" customFormat="1" ht="16.5" customHeight="1">
      <c r="B148" s="23"/>
      <c r="C148" s="24"/>
      <c r="D148" s="157" t="s">
        <v>148</v>
      </c>
      <c r="E148" s="24"/>
      <c r="F148" s="158" t="s">
        <v>1277</v>
      </c>
      <c r="G148" s="24"/>
      <c r="H148" s="24"/>
      <c r="J148" s="24"/>
      <c r="K148" s="24"/>
      <c r="L148" s="43"/>
      <c r="M148" s="56"/>
      <c r="N148" s="24"/>
      <c r="O148" s="24"/>
      <c r="P148" s="24"/>
      <c r="Q148" s="24"/>
      <c r="R148" s="24"/>
      <c r="S148" s="24"/>
      <c r="T148" s="57"/>
      <c r="AT148" s="6" t="s">
        <v>148</v>
      </c>
      <c r="AU148" s="6" t="s">
        <v>82</v>
      </c>
    </row>
    <row r="149" spans="2:65" s="6" customFormat="1" ht="15.75" customHeight="1">
      <c r="B149" s="23"/>
      <c r="C149" s="145" t="s">
        <v>338</v>
      </c>
      <c r="D149" s="145" t="s">
        <v>141</v>
      </c>
      <c r="E149" s="146" t="s">
        <v>1278</v>
      </c>
      <c r="F149" s="147" t="s">
        <v>1279</v>
      </c>
      <c r="G149" s="148" t="s">
        <v>497</v>
      </c>
      <c r="H149" s="149">
        <v>260</v>
      </c>
      <c r="I149" s="150"/>
      <c r="J149" s="151">
        <f>ROUND($I$149*$H$149,2)</f>
        <v>0</v>
      </c>
      <c r="K149" s="147" t="s">
        <v>145</v>
      </c>
      <c r="L149" s="43"/>
      <c r="M149" s="152"/>
      <c r="N149" s="153" t="s">
        <v>44</v>
      </c>
      <c r="O149" s="24"/>
      <c r="P149" s="24"/>
      <c r="Q149" s="154">
        <v>0</v>
      </c>
      <c r="R149" s="154">
        <f>$Q$149*$H$149</f>
        <v>0</v>
      </c>
      <c r="S149" s="154">
        <v>0</v>
      </c>
      <c r="T149" s="155">
        <f>$S$149*$H$149</f>
        <v>0</v>
      </c>
      <c r="AR149" s="89" t="s">
        <v>146</v>
      </c>
      <c r="AT149" s="89" t="s">
        <v>141</v>
      </c>
      <c r="AU149" s="89" t="s">
        <v>82</v>
      </c>
      <c r="AY149" s="6" t="s">
        <v>139</v>
      </c>
      <c r="BE149" s="156">
        <f>IF($N$149="základní",$J$149,0)</f>
        <v>0</v>
      </c>
      <c r="BF149" s="156">
        <f>IF($N$149="snížená",$J$149,0)</f>
        <v>0</v>
      </c>
      <c r="BG149" s="156">
        <f>IF($N$149="zákl. přenesená",$J$149,0)</f>
        <v>0</v>
      </c>
      <c r="BH149" s="156">
        <f>IF($N$149="sníž. přenesená",$J$149,0)</f>
        <v>0</v>
      </c>
      <c r="BI149" s="156">
        <f>IF($N$149="nulová",$J$149,0)</f>
        <v>0</v>
      </c>
      <c r="BJ149" s="89" t="s">
        <v>21</v>
      </c>
      <c r="BK149" s="156">
        <f>ROUND($I$149*$H$149,2)</f>
        <v>0</v>
      </c>
      <c r="BL149" s="89" t="s">
        <v>146</v>
      </c>
      <c r="BM149" s="89" t="s">
        <v>1344</v>
      </c>
    </row>
    <row r="150" spans="2:47" s="6" customFormat="1" ht="27" customHeight="1">
      <c r="B150" s="23"/>
      <c r="C150" s="24"/>
      <c r="D150" s="157" t="s">
        <v>148</v>
      </c>
      <c r="E150" s="24"/>
      <c r="F150" s="158" t="s">
        <v>1281</v>
      </c>
      <c r="G150" s="24"/>
      <c r="H150" s="24"/>
      <c r="J150" s="24"/>
      <c r="K150" s="24"/>
      <c r="L150" s="43"/>
      <c r="M150" s="56"/>
      <c r="N150" s="24"/>
      <c r="O150" s="24"/>
      <c r="P150" s="24"/>
      <c r="Q150" s="24"/>
      <c r="R150" s="24"/>
      <c r="S150" s="24"/>
      <c r="T150" s="57"/>
      <c r="AT150" s="6" t="s">
        <v>148</v>
      </c>
      <c r="AU150" s="6" t="s">
        <v>82</v>
      </c>
    </row>
    <row r="151" spans="2:51" s="6" customFormat="1" ht="15.75" customHeight="1">
      <c r="B151" s="167"/>
      <c r="C151" s="168"/>
      <c r="D151" s="161" t="s">
        <v>150</v>
      </c>
      <c r="E151" s="168"/>
      <c r="F151" s="169" t="s">
        <v>1345</v>
      </c>
      <c r="G151" s="168"/>
      <c r="H151" s="170">
        <v>260</v>
      </c>
      <c r="J151" s="168"/>
      <c r="K151" s="168"/>
      <c r="L151" s="171"/>
      <c r="M151" s="172"/>
      <c r="N151" s="168"/>
      <c r="O151" s="168"/>
      <c r="P151" s="168"/>
      <c r="Q151" s="168"/>
      <c r="R151" s="168"/>
      <c r="S151" s="168"/>
      <c r="T151" s="173"/>
      <c r="AT151" s="174" t="s">
        <v>150</v>
      </c>
      <c r="AU151" s="174" t="s">
        <v>82</v>
      </c>
      <c r="AV151" s="174" t="s">
        <v>82</v>
      </c>
      <c r="AW151" s="174" t="s">
        <v>119</v>
      </c>
      <c r="AX151" s="174" t="s">
        <v>21</v>
      </c>
      <c r="AY151" s="174" t="s">
        <v>139</v>
      </c>
    </row>
    <row r="152" spans="2:65" s="6" customFormat="1" ht="15.75" customHeight="1">
      <c r="B152" s="23"/>
      <c r="C152" s="145" t="s">
        <v>345</v>
      </c>
      <c r="D152" s="145" t="s">
        <v>141</v>
      </c>
      <c r="E152" s="146" t="s">
        <v>1283</v>
      </c>
      <c r="F152" s="147" t="s">
        <v>1284</v>
      </c>
      <c r="G152" s="148" t="s">
        <v>497</v>
      </c>
      <c r="H152" s="149">
        <v>3</v>
      </c>
      <c r="I152" s="150"/>
      <c r="J152" s="151">
        <f>ROUND($I$152*$H$152,2)</f>
        <v>0</v>
      </c>
      <c r="K152" s="147"/>
      <c r="L152" s="43"/>
      <c r="M152" s="152"/>
      <c r="N152" s="153" t="s">
        <v>44</v>
      </c>
      <c r="O152" s="24"/>
      <c r="P152" s="24"/>
      <c r="Q152" s="154">
        <v>0</v>
      </c>
      <c r="R152" s="154">
        <f>$Q$152*$H$152</f>
        <v>0</v>
      </c>
      <c r="S152" s="154">
        <v>0</v>
      </c>
      <c r="T152" s="155">
        <f>$S$152*$H$152</f>
        <v>0</v>
      </c>
      <c r="AR152" s="89" t="s">
        <v>146</v>
      </c>
      <c r="AT152" s="89" t="s">
        <v>141</v>
      </c>
      <c r="AU152" s="89" t="s">
        <v>82</v>
      </c>
      <c r="AY152" s="6" t="s">
        <v>139</v>
      </c>
      <c r="BE152" s="156">
        <f>IF($N$152="základní",$J$152,0)</f>
        <v>0</v>
      </c>
      <c r="BF152" s="156">
        <f>IF($N$152="snížená",$J$152,0)</f>
        <v>0</v>
      </c>
      <c r="BG152" s="156">
        <f>IF($N$152="zákl. přenesená",$J$152,0)</f>
        <v>0</v>
      </c>
      <c r="BH152" s="156">
        <f>IF($N$152="sníž. přenesená",$J$152,0)</f>
        <v>0</v>
      </c>
      <c r="BI152" s="156">
        <f>IF($N$152="nulová",$J$152,0)</f>
        <v>0</v>
      </c>
      <c r="BJ152" s="89" t="s">
        <v>21</v>
      </c>
      <c r="BK152" s="156">
        <f>ROUND($I$152*$H$152,2)</f>
        <v>0</v>
      </c>
      <c r="BL152" s="89" t="s">
        <v>146</v>
      </c>
      <c r="BM152" s="89" t="s">
        <v>1346</v>
      </c>
    </row>
    <row r="153" spans="2:47" s="6" customFormat="1" ht="16.5" customHeight="1">
      <c r="B153" s="23"/>
      <c r="C153" s="24"/>
      <c r="D153" s="157" t="s">
        <v>148</v>
      </c>
      <c r="E153" s="24"/>
      <c r="F153" s="158" t="s">
        <v>1286</v>
      </c>
      <c r="G153" s="24"/>
      <c r="H153" s="24"/>
      <c r="J153" s="24"/>
      <c r="K153" s="24"/>
      <c r="L153" s="43"/>
      <c r="M153" s="56"/>
      <c r="N153" s="24"/>
      <c r="O153" s="24"/>
      <c r="P153" s="24"/>
      <c r="Q153" s="24"/>
      <c r="R153" s="24"/>
      <c r="S153" s="24"/>
      <c r="T153" s="57"/>
      <c r="AT153" s="6" t="s">
        <v>148</v>
      </c>
      <c r="AU153" s="6" t="s">
        <v>82</v>
      </c>
    </row>
    <row r="154" spans="2:65" s="6" customFormat="1" ht="15.75" customHeight="1">
      <c r="B154" s="23"/>
      <c r="C154" s="145" t="s">
        <v>350</v>
      </c>
      <c r="D154" s="145" t="s">
        <v>141</v>
      </c>
      <c r="E154" s="146" t="s">
        <v>1287</v>
      </c>
      <c r="F154" s="147" t="s">
        <v>1288</v>
      </c>
      <c r="G154" s="148" t="s">
        <v>497</v>
      </c>
      <c r="H154" s="149">
        <v>60</v>
      </c>
      <c r="I154" s="150"/>
      <c r="J154" s="151">
        <f>ROUND($I$154*$H$154,2)</f>
        <v>0</v>
      </c>
      <c r="K154" s="147"/>
      <c r="L154" s="43"/>
      <c r="M154" s="152"/>
      <c r="N154" s="153" t="s">
        <v>44</v>
      </c>
      <c r="O154" s="24"/>
      <c r="P154" s="24"/>
      <c r="Q154" s="154">
        <v>0</v>
      </c>
      <c r="R154" s="154">
        <f>$Q$154*$H$154</f>
        <v>0</v>
      </c>
      <c r="S154" s="154">
        <v>0</v>
      </c>
      <c r="T154" s="155">
        <f>$S$154*$H$154</f>
        <v>0</v>
      </c>
      <c r="AR154" s="89" t="s">
        <v>146</v>
      </c>
      <c r="AT154" s="89" t="s">
        <v>141</v>
      </c>
      <c r="AU154" s="89" t="s">
        <v>82</v>
      </c>
      <c r="AY154" s="6" t="s">
        <v>139</v>
      </c>
      <c r="BE154" s="156">
        <f>IF($N$154="základní",$J$154,0)</f>
        <v>0</v>
      </c>
      <c r="BF154" s="156">
        <f>IF($N$154="snížená",$J$154,0)</f>
        <v>0</v>
      </c>
      <c r="BG154" s="156">
        <f>IF($N$154="zákl. přenesená",$J$154,0)</f>
        <v>0</v>
      </c>
      <c r="BH154" s="156">
        <f>IF($N$154="sníž. přenesená",$J$154,0)</f>
        <v>0</v>
      </c>
      <c r="BI154" s="156">
        <f>IF($N$154="nulová",$J$154,0)</f>
        <v>0</v>
      </c>
      <c r="BJ154" s="89" t="s">
        <v>21</v>
      </c>
      <c r="BK154" s="156">
        <f>ROUND($I$154*$H$154,2)</f>
        <v>0</v>
      </c>
      <c r="BL154" s="89" t="s">
        <v>146</v>
      </c>
      <c r="BM154" s="89" t="s">
        <v>1347</v>
      </c>
    </row>
    <row r="155" spans="2:47" s="6" customFormat="1" ht="27" customHeight="1">
      <c r="B155" s="23"/>
      <c r="C155" s="24"/>
      <c r="D155" s="157" t="s">
        <v>148</v>
      </c>
      <c r="E155" s="24"/>
      <c r="F155" s="158" t="s">
        <v>1290</v>
      </c>
      <c r="G155" s="24"/>
      <c r="H155" s="24"/>
      <c r="J155" s="24"/>
      <c r="K155" s="24"/>
      <c r="L155" s="43"/>
      <c r="M155" s="56"/>
      <c r="N155" s="24"/>
      <c r="O155" s="24"/>
      <c r="P155" s="24"/>
      <c r="Q155" s="24"/>
      <c r="R155" s="24"/>
      <c r="S155" s="24"/>
      <c r="T155" s="57"/>
      <c r="AT155" s="6" t="s">
        <v>148</v>
      </c>
      <c r="AU155" s="6" t="s">
        <v>82</v>
      </c>
    </row>
    <row r="156" spans="2:51" s="6" customFormat="1" ht="15.75" customHeight="1">
      <c r="B156" s="167"/>
      <c r="C156" s="168"/>
      <c r="D156" s="161" t="s">
        <v>150</v>
      </c>
      <c r="E156" s="168"/>
      <c r="F156" s="169" t="s">
        <v>1342</v>
      </c>
      <c r="G156" s="168"/>
      <c r="H156" s="170">
        <v>60</v>
      </c>
      <c r="J156" s="168"/>
      <c r="K156" s="168"/>
      <c r="L156" s="171"/>
      <c r="M156" s="172"/>
      <c r="N156" s="168"/>
      <c r="O156" s="168"/>
      <c r="P156" s="168"/>
      <c r="Q156" s="168"/>
      <c r="R156" s="168"/>
      <c r="S156" s="168"/>
      <c r="T156" s="173"/>
      <c r="AT156" s="174" t="s">
        <v>150</v>
      </c>
      <c r="AU156" s="174" t="s">
        <v>82</v>
      </c>
      <c r="AV156" s="174" t="s">
        <v>82</v>
      </c>
      <c r="AW156" s="174" t="s">
        <v>119</v>
      </c>
      <c r="AX156" s="174" t="s">
        <v>21</v>
      </c>
      <c r="AY156" s="174" t="s">
        <v>139</v>
      </c>
    </row>
    <row r="157" spans="2:65" s="6" customFormat="1" ht="15.75" customHeight="1">
      <c r="B157" s="23"/>
      <c r="C157" s="145" t="s">
        <v>355</v>
      </c>
      <c r="D157" s="145" t="s">
        <v>141</v>
      </c>
      <c r="E157" s="146" t="s">
        <v>1292</v>
      </c>
      <c r="F157" s="147" t="s">
        <v>1293</v>
      </c>
      <c r="G157" s="148" t="s">
        <v>497</v>
      </c>
      <c r="H157" s="149">
        <v>2</v>
      </c>
      <c r="I157" s="150"/>
      <c r="J157" s="151">
        <f>ROUND($I$157*$H$157,2)</f>
        <v>0</v>
      </c>
      <c r="K157" s="147" t="s">
        <v>145</v>
      </c>
      <c r="L157" s="43"/>
      <c r="M157" s="152"/>
      <c r="N157" s="153" t="s">
        <v>44</v>
      </c>
      <c r="O157" s="24"/>
      <c r="P157" s="24"/>
      <c r="Q157" s="154">
        <v>0</v>
      </c>
      <c r="R157" s="154">
        <f>$Q$157*$H$157</f>
        <v>0</v>
      </c>
      <c r="S157" s="154">
        <v>0</v>
      </c>
      <c r="T157" s="155">
        <f>$S$157*$H$157</f>
        <v>0</v>
      </c>
      <c r="AR157" s="89" t="s">
        <v>146</v>
      </c>
      <c r="AT157" s="89" t="s">
        <v>141</v>
      </c>
      <c r="AU157" s="89" t="s">
        <v>82</v>
      </c>
      <c r="AY157" s="6" t="s">
        <v>139</v>
      </c>
      <c r="BE157" s="156">
        <f>IF($N$157="základní",$J$157,0)</f>
        <v>0</v>
      </c>
      <c r="BF157" s="156">
        <f>IF($N$157="snížená",$J$157,0)</f>
        <v>0</v>
      </c>
      <c r="BG157" s="156">
        <f>IF($N$157="zákl. přenesená",$J$157,0)</f>
        <v>0</v>
      </c>
      <c r="BH157" s="156">
        <f>IF($N$157="sníž. přenesená",$J$157,0)</f>
        <v>0</v>
      </c>
      <c r="BI157" s="156">
        <f>IF($N$157="nulová",$J$157,0)</f>
        <v>0</v>
      </c>
      <c r="BJ157" s="89" t="s">
        <v>21</v>
      </c>
      <c r="BK157" s="156">
        <f>ROUND($I$157*$H$157,2)</f>
        <v>0</v>
      </c>
      <c r="BL157" s="89" t="s">
        <v>146</v>
      </c>
      <c r="BM157" s="89" t="s">
        <v>1348</v>
      </c>
    </row>
    <row r="158" spans="2:47" s="6" customFormat="1" ht="16.5" customHeight="1">
      <c r="B158" s="23"/>
      <c r="C158" s="24"/>
      <c r="D158" s="157" t="s">
        <v>148</v>
      </c>
      <c r="E158" s="24"/>
      <c r="F158" s="158" t="s">
        <v>1295</v>
      </c>
      <c r="G158" s="24"/>
      <c r="H158" s="24"/>
      <c r="J158" s="24"/>
      <c r="K158" s="24"/>
      <c r="L158" s="43"/>
      <c r="M158" s="56"/>
      <c r="N158" s="24"/>
      <c r="O158" s="24"/>
      <c r="P158" s="24"/>
      <c r="Q158" s="24"/>
      <c r="R158" s="24"/>
      <c r="S158" s="24"/>
      <c r="T158" s="57"/>
      <c r="AT158" s="6" t="s">
        <v>148</v>
      </c>
      <c r="AU158" s="6" t="s">
        <v>82</v>
      </c>
    </row>
    <row r="159" spans="2:65" s="6" customFormat="1" ht="15.75" customHeight="1">
      <c r="B159" s="23"/>
      <c r="C159" s="145" t="s">
        <v>360</v>
      </c>
      <c r="D159" s="145" t="s">
        <v>141</v>
      </c>
      <c r="E159" s="146" t="s">
        <v>1296</v>
      </c>
      <c r="F159" s="147" t="s">
        <v>1297</v>
      </c>
      <c r="G159" s="148" t="s">
        <v>497</v>
      </c>
      <c r="H159" s="149">
        <v>40</v>
      </c>
      <c r="I159" s="150"/>
      <c r="J159" s="151">
        <f>ROUND($I$159*$H$159,2)</f>
        <v>0</v>
      </c>
      <c r="K159" s="147" t="s">
        <v>145</v>
      </c>
      <c r="L159" s="43"/>
      <c r="M159" s="152"/>
      <c r="N159" s="153" t="s">
        <v>44</v>
      </c>
      <c r="O159" s="24"/>
      <c r="P159" s="24"/>
      <c r="Q159" s="154">
        <v>0</v>
      </c>
      <c r="R159" s="154">
        <f>$Q$159*$H$159</f>
        <v>0</v>
      </c>
      <c r="S159" s="154">
        <v>0</v>
      </c>
      <c r="T159" s="155">
        <f>$S$159*$H$159</f>
        <v>0</v>
      </c>
      <c r="AR159" s="89" t="s">
        <v>146</v>
      </c>
      <c r="AT159" s="89" t="s">
        <v>141</v>
      </c>
      <c r="AU159" s="89" t="s">
        <v>82</v>
      </c>
      <c r="AY159" s="6" t="s">
        <v>139</v>
      </c>
      <c r="BE159" s="156">
        <f>IF($N$159="základní",$J$159,0)</f>
        <v>0</v>
      </c>
      <c r="BF159" s="156">
        <f>IF($N$159="snížená",$J$159,0)</f>
        <v>0</v>
      </c>
      <c r="BG159" s="156">
        <f>IF($N$159="zákl. přenesená",$J$159,0)</f>
        <v>0</v>
      </c>
      <c r="BH159" s="156">
        <f>IF($N$159="sníž. přenesená",$J$159,0)</f>
        <v>0</v>
      </c>
      <c r="BI159" s="156">
        <f>IF($N$159="nulová",$J$159,0)</f>
        <v>0</v>
      </c>
      <c r="BJ159" s="89" t="s">
        <v>21</v>
      </c>
      <c r="BK159" s="156">
        <f>ROUND($I$159*$H$159,2)</f>
        <v>0</v>
      </c>
      <c r="BL159" s="89" t="s">
        <v>146</v>
      </c>
      <c r="BM159" s="89" t="s">
        <v>1349</v>
      </c>
    </row>
    <row r="160" spans="2:47" s="6" customFormat="1" ht="27" customHeight="1">
      <c r="B160" s="23"/>
      <c r="C160" s="24"/>
      <c r="D160" s="157" t="s">
        <v>148</v>
      </c>
      <c r="E160" s="24"/>
      <c r="F160" s="158" t="s">
        <v>1299</v>
      </c>
      <c r="G160" s="24"/>
      <c r="H160" s="24"/>
      <c r="J160" s="24"/>
      <c r="K160" s="24"/>
      <c r="L160" s="43"/>
      <c r="M160" s="56"/>
      <c r="N160" s="24"/>
      <c r="O160" s="24"/>
      <c r="P160" s="24"/>
      <c r="Q160" s="24"/>
      <c r="R160" s="24"/>
      <c r="S160" s="24"/>
      <c r="T160" s="57"/>
      <c r="AT160" s="6" t="s">
        <v>148</v>
      </c>
      <c r="AU160" s="6" t="s">
        <v>82</v>
      </c>
    </row>
    <row r="161" spans="2:51" s="6" customFormat="1" ht="15.75" customHeight="1">
      <c r="B161" s="167"/>
      <c r="C161" s="168"/>
      <c r="D161" s="161" t="s">
        <v>150</v>
      </c>
      <c r="E161" s="168"/>
      <c r="F161" s="169" t="s">
        <v>1350</v>
      </c>
      <c r="G161" s="168"/>
      <c r="H161" s="170">
        <v>40</v>
      </c>
      <c r="J161" s="168"/>
      <c r="K161" s="168"/>
      <c r="L161" s="171"/>
      <c r="M161" s="172"/>
      <c r="N161" s="168"/>
      <c r="O161" s="168"/>
      <c r="P161" s="168"/>
      <c r="Q161" s="168"/>
      <c r="R161" s="168"/>
      <c r="S161" s="168"/>
      <c r="T161" s="173"/>
      <c r="AT161" s="174" t="s">
        <v>150</v>
      </c>
      <c r="AU161" s="174" t="s">
        <v>82</v>
      </c>
      <c r="AV161" s="174" t="s">
        <v>82</v>
      </c>
      <c r="AW161" s="174" t="s">
        <v>119</v>
      </c>
      <c r="AX161" s="174" t="s">
        <v>21</v>
      </c>
      <c r="AY161" s="174" t="s">
        <v>139</v>
      </c>
    </row>
    <row r="162" spans="2:65" s="6" customFormat="1" ht="15.75" customHeight="1">
      <c r="B162" s="23"/>
      <c r="C162" s="145" t="s">
        <v>367</v>
      </c>
      <c r="D162" s="145" t="s">
        <v>141</v>
      </c>
      <c r="E162" s="146" t="s">
        <v>1301</v>
      </c>
      <c r="F162" s="147" t="s">
        <v>1302</v>
      </c>
      <c r="G162" s="148" t="s">
        <v>497</v>
      </c>
      <c r="H162" s="149">
        <v>2</v>
      </c>
      <c r="I162" s="150"/>
      <c r="J162" s="151">
        <f>ROUND($I$162*$H$162,2)</f>
        <v>0</v>
      </c>
      <c r="K162" s="147" t="s">
        <v>145</v>
      </c>
      <c r="L162" s="43"/>
      <c r="M162" s="152"/>
      <c r="N162" s="153" t="s">
        <v>44</v>
      </c>
      <c r="O162" s="24"/>
      <c r="P162" s="24"/>
      <c r="Q162" s="154">
        <v>0</v>
      </c>
      <c r="R162" s="154">
        <f>$Q$162*$H$162</f>
        <v>0</v>
      </c>
      <c r="S162" s="154">
        <v>0</v>
      </c>
      <c r="T162" s="155">
        <f>$S$162*$H$162</f>
        <v>0</v>
      </c>
      <c r="AR162" s="89" t="s">
        <v>146</v>
      </c>
      <c r="AT162" s="89" t="s">
        <v>141</v>
      </c>
      <c r="AU162" s="89" t="s">
        <v>82</v>
      </c>
      <c r="AY162" s="6" t="s">
        <v>139</v>
      </c>
      <c r="BE162" s="156">
        <f>IF($N$162="základní",$J$162,0)</f>
        <v>0</v>
      </c>
      <c r="BF162" s="156">
        <f>IF($N$162="snížená",$J$162,0)</f>
        <v>0</v>
      </c>
      <c r="BG162" s="156">
        <f>IF($N$162="zákl. přenesená",$J$162,0)</f>
        <v>0</v>
      </c>
      <c r="BH162" s="156">
        <f>IF($N$162="sníž. přenesená",$J$162,0)</f>
        <v>0</v>
      </c>
      <c r="BI162" s="156">
        <f>IF($N$162="nulová",$J$162,0)</f>
        <v>0</v>
      </c>
      <c r="BJ162" s="89" t="s">
        <v>21</v>
      </c>
      <c r="BK162" s="156">
        <f>ROUND($I$162*$H$162,2)</f>
        <v>0</v>
      </c>
      <c r="BL162" s="89" t="s">
        <v>146</v>
      </c>
      <c r="BM162" s="89" t="s">
        <v>1351</v>
      </c>
    </row>
    <row r="163" spans="2:47" s="6" customFormat="1" ht="16.5" customHeight="1">
      <c r="B163" s="23"/>
      <c r="C163" s="24"/>
      <c r="D163" s="157" t="s">
        <v>148</v>
      </c>
      <c r="E163" s="24"/>
      <c r="F163" s="158" t="s">
        <v>1304</v>
      </c>
      <c r="G163" s="24"/>
      <c r="H163" s="24"/>
      <c r="J163" s="24"/>
      <c r="K163" s="24"/>
      <c r="L163" s="43"/>
      <c r="M163" s="56"/>
      <c r="N163" s="24"/>
      <c r="O163" s="24"/>
      <c r="P163" s="24"/>
      <c r="Q163" s="24"/>
      <c r="R163" s="24"/>
      <c r="S163" s="24"/>
      <c r="T163" s="57"/>
      <c r="AT163" s="6" t="s">
        <v>148</v>
      </c>
      <c r="AU163" s="6" t="s">
        <v>82</v>
      </c>
    </row>
    <row r="164" spans="2:65" s="6" customFormat="1" ht="15.75" customHeight="1">
      <c r="B164" s="23"/>
      <c r="C164" s="145" t="s">
        <v>374</v>
      </c>
      <c r="D164" s="145" t="s">
        <v>141</v>
      </c>
      <c r="E164" s="146" t="s">
        <v>1305</v>
      </c>
      <c r="F164" s="147" t="s">
        <v>1306</v>
      </c>
      <c r="G164" s="148" t="s">
        <v>497</v>
      </c>
      <c r="H164" s="149">
        <v>40</v>
      </c>
      <c r="I164" s="150"/>
      <c r="J164" s="151">
        <f>ROUND($I$164*$H$164,2)</f>
        <v>0</v>
      </c>
      <c r="K164" s="147" t="s">
        <v>145</v>
      </c>
      <c r="L164" s="43"/>
      <c r="M164" s="152"/>
      <c r="N164" s="153" t="s">
        <v>44</v>
      </c>
      <c r="O164" s="24"/>
      <c r="P164" s="24"/>
      <c r="Q164" s="154">
        <v>0</v>
      </c>
      <c r="R164" s="154">
        <f>$Q$164*$H$164</f>
        <v>0</v>
      </c>
      <c r="S164" s="154">
        <v>0</v>
      </c>
      <c r="T164" s="155">
        <f>$S$164*$H$164</f>
        <v>0</v>
      </c>
      <c r="AR164" s="89" t="s">
        <v>146</v>
      </c>
      <c r="AT164" s="89" t="s">
        <v>141</v>
      </c>
      <c r="AU164" s="89" t="s">
        <v>82</v>
      </c>
      <c r="AY164" s="6" t="s">
        <v>139</v>
      </c>
      <c r="BE164" s="156">
        <f>IF($N$164="základní",$J$164,0)</f>
        <v>0</v>
      </c>
      <c r="BF164" s="156">
        <f>IF($N$164="snížená",$J$164,0)</f>
        <v>0</v>
      </c>
      <c r="BG164" s="156">
        <f>IF($N$164="zákl. přenesená",$J$164,0)</f>
        <v>0</v>
      </c>
      <c r="BH164" s="156">
        <f>IF($N$164="sníž. přenesená",$J$164,0)</f>
        <v>0</v>
      </c>
      <c r="BI164" s="156">
        <f>IF($N$164="nulová",$J$164,0)</f>
        <v>0</v>
      </c>
      <c r="BJ164" s="89" t="s">
        <v>21</v>
      </c>
      <c r="BK164" s="156">
        <f>ROUND($I$164*$H$164,2)</f>
        <v>0</v>
      </c>
      <c r="BL164" s="89" t="s">
        <v>146</v>
      </c>
      <c r="BM164" s="89" t="s">
        <v>1352</v>
      </c>
    </row>
    <row r="165" spans="2:47" s="6" customFormat="1" ht="27" customHeight="1">
      <c r="B165" s="23"/>
      <c r="C165" s="24"/>
      <c r="D165" s="157" t="s">
        <v>148</v>
      </c>
      <c r="E165" s="24"/>
      <c r="F165" s="158" t="s">
        <v>1308</v>
      </c>
      <c r="G165" s="24"/>
      <c r="H165" s="24"/>
      <c r="J165" s="24"/>
      <c r="K165" s="24"/>
      <c r="L165" s="43"/>
      <c r="M165" s="56"/>
      <c r="N165" s="24"/>
      <c r="O165" s="24"/>
      <c r="P165" s="24"/>
      <c r="Q165" s="24"/>
      <c r="R165" s="24"/>
      <c r="S165" s="24"/>
      <c r="T165" s="57"/>
      <c r="AT165" s="6" t="s">
        <v>148</v>
      </c>
      <c r="AU165" s="6" t="s">
        <v>82</v>
      </c>
    </row>
    <row r="166" spans="2:51" s="6" customFormat="1" ht="15.75" customHeight="1">
      <c r="B166" s="167"/>
      <c r="C166" s="168"/>
      <c r="D166" s="161" t="s">
        <v>150</v>
      </c>
      <c r="E166" s="168"/>
      <c r="F166" s="169" t="s">
        <v>1350</v>
      </c>
      <c r="G166" s="168"/>
      <c r="H166" s="170">
        <v>40</v>
      </c>
      <c r="J166" s="168"/>
      <c r="K166" s="168"/>
      <c r="L166" s="171"/>
      <c r="M166" s="172"/>
      <c r="N166" s="168"/>
      <c r="O166" s="168"/>
      <c r="P166" s="168"/>
      <c r="Q166" s="168"/>
      <c r="R166" s="168"/>
      <c r="S166" s="168"/>
      <c r="T166" s="173"/>
      <c r="AT166" s="174" t="s">
        <v>150</v>
      </c>
      <c r="AU166" s="174" t="s">
        <v>82</v>
      </c>
      <c r="AV166" s="174" t="s">
        <v>82</v>
      </c>
      <c r="AW166" s="174" t="s">
        <v>119</v>
      </c>
      <c r="AX166" s="174" t="s">
        <v>21</v>
      </c>
      <c r="AY166" s="174" t="s">
        <v>139</v>
      </c>
    </row>
    <row r="167" spans="2:65" s="6" customFormat="1" ht="15.75" customHeight="1">
      <c r="B167" s="23"/>
      <c r="C167" s="145" t="s">
        <v>382</v>
      </c>
      <c r="D167" s="145" t="s">
        <v>141</v>
      </c>
      <c r="E167" s="146" t="s">
        <v>1309</v>
      </c>
      <c r="F167" s="147" t="s">
        <v>1310</v>
      </c>
      <c r="G167" s="148" t="s">
        <v>497</v>
      </c>
      <c r="H167" s="149">
        <v>2</v>
      </c>
      <c r="I167" s="150"/>
      <c r="J167" s="151">
        <f>ROUND($I$167*$H$167,2)</f>
        <v>0</v>
      </c>
      <c r="K167" s="147" t="s">
        <v>145</v>
      </c>
      <c r="L167" s="43"/>
      <c r="M167" s="152"/>
      <c r="N167" s="153" t="s">
        <v>44</v>
      </c>
      <c r="O167" s="24"/>
      <c r="P167" s="24"/>
      <c r="Q167" s="154">
        <v>0</v>
      </c>
      <c r="R167" s="154">
        <f>$Q$167*$H$167</f>
        <v>0</v>
      </c>
      <c r="S167" s="154">
        <v>0</v>
      </c>
      <c r="T167" s="155">
        <f>$S$167*$H$167</f>
        <v>0</v>
      </c>
      <c r="AR167" s="89" t="s">
        <v>146</v>
      </c>
      <c r="AT167" s="89" t="s">
        <v>141</v>
      </c>
      <c r="AU167" s="89" t="s">
        <v>82</v>
      </c>
      <c r="AY167" s="6" t="s">
        <v>139</v>
      </c>
      <c r="BE167" s="156">
        <f>IF($N$167="základní",$J$167,0)</f>
        <v>0</v>
      </c>
      <c r="BF167" s="156">
        <f>IF($N$167="snížená",$J$167,0)</f>
        <v>0</v>
      </c>
      <c r="BG167" s="156">
        <f>IF($N$167="zákl. přenesená",$J$167,0)</f>
        <v>0</v>
      </c>
      <c r="BH167" s="156">
        <f>IF($N$167="sníž. přenesená",$J$167,0)</f>
        <v>0</v>
      </c>
      <c r="BI167" s="156">
        <f>IF($N$167="nulová",$J$167,0)</f>
        <v>0</v>
      </c>
      <c r="BJ167" s="89" t="s">
        <v>21</v>
      </c>
      <c r="BK167" s="156">
        <f>ROUND($I$167*$H$167,2)</f>
        <v>0</v>
      </c>
      <c r="BL167" s="89" t="s">
        <v>146</v>
      </c>
      <c r="BM167" s="89" t="s">
        <v>1353</v>
      </c>
    </row>
    <row r="168" spans="2:47" s="6" customFormat="1" ht="16.5" customHeight="1">
      <c r="B168" s="23"/>
      <c r="C168" s="24"/>
      <c r="D168" s="157" t="s">
        <v>148</v>
      </c>
      <c r="E168" s="24"/>
      <c r="F168" s="158" t="s">
        <v>1312</v>
      </c>
      <c r="G168" s="24"/>
      <c r="H168" s="24"/>
      <c r="J168" s="24"/>
      <c r="K168" s="24"/>
      <c r="L168" s="43"/>
      <c r="M168" s="56"/>
      <c r="N168" s="24"/>
      <c r="O168" s="24"/>
      <c r="P168" s="24"/>
      <c r="Q168" s="24"/>
      <c r="R168" s="24"/>
      <c r="S168" s="24"/>
      <c r="T168" s="57"/>
      <c r="AT168" s="6" t="s">
        <v>148</v>
      </c>
      <c r="AU168" s="6" t="s">
        <v>82</v>
      </c>
    </row>
    <row r="169" spans="2:65" s="6" customFormat="1" ht="15.75" customHeight="1">
      <c r="B169" s="23"/>
      <c r="C169" s="145" t="s">
        <v>390</v>
      </c>
      <c r="D169" s="145" t="s">
        <v>141</v>
      </c>
      <c r="E169" s="146" t="s">
        <v>1313</v>
      </c>
      <c r="F169" s="147" t="s">
        <v>1314</v>
      </c>
      <c r="G169" s="148" t="s">
        <v>497</v>
      </c>
      <c r="H169" s="149">
        <v>40</v>
      </c>
      <c r="I169" s="150"/>
      <c r="J169" s="151">
        <f>ROUND($I$169*$H$169,2)</f>
        <v>0</v>
      </c>
      <c r="K169" s="147" t="s">
        <v>145</v>
      </c>
      <c r="L169" s="43"/>
      <c r="M169" s="152"/>
      <c r="N169" s="153" t="s">
        <v>44</v>
      </c>
      <c r="O169" s="24"/>
      <c r="P169" s="24"/>
      <c r="Q169" s="154">
        <v>0</v>
      </c>
      <c r="R169" s="154">
        <f>$Q$169*$H$169</f>
        <v>0</v>
      </c>
      <c r="S169" s="154">
        <v>0</v>
      </c>
      <c r="T169" s="155">
        <f>$S$169*$H$169</f>
        <v>0</v>
      </c>
      <c r="AR169" s="89" t="s">
        <v>146</v>
      </c>
      <c r="AT169" s="89" t="s">
        <v>141</v>
      </c>
      <c r="AU169" s="89" t="s">
        <v>82</v>
      </c>
      <c r="AY169" s="6" t="s">
        <v>139</v>
      </c>
      <c r="BE169" s="156">
        <f>IF($N$169="základní",$J$169,0)</f>
        <v>0</v>
      </c>
      <c r="BF169" s="156">
        <f>IF($N$169="snížená",$J$169,0)</f>
        <v>0</v>
      </c>
      <c r="BG169" s="156">
        <f>IF($N$169="zákl. přenesená",$J$169,0)</f>
        <v>0</v>
      </c>
      <c r="BH169" s="156">
        <f>IF($N$169="sníž. přenesená",$J$169,0)</f>
        <v>0</v>
      </c>
      <c r="BI169" s="156">
        <f>IF($N$169="nulová",$J$169,0)</f>
        <v>0</v>
      </c>
      <c r="BJ169" s="89" t="s">
        <v>21</v>
      </c>
      <c r="BK169" s="156">
        <f>ROUND($I$169*$H$169,2)</f>
        <v>0</v>
      </c>
      <c r="BL169" s="89" t="s">
        <v>146</v>
      </c>
      <c r="BM169" s="89" t="s">
        <v>1354</v>
      </c>
    </row>
    <row r="170" spans="2:47" s="6" customFormat="1" ht="27" customHeight="1">
      <c r="B170" s="23"/>
      <c r="C170" s="24"/>
      <c r="D170" s="157" t="s">
        <v>148</v>
      </c>
      <c r="E170" s="24"/>
      <c r="F170" s="158" t="s">
        <v>1316</v>
      </c>
      <c r="G170" s="24"/>
      <c r="H170" s="24"/>
      <c r="J170" s="24"/>
      <c r="K170" s="24"/>
      <c r="L170" s="43"/>
      <c r="M170" s="56"/>
      <c r="N170" s="24"/>
      <c r="O170" s="24"/>
      <c r="P170" s="24"/>
      <c r="Q170" s="24"/>
      <c r="R170" s="24"/>
      <c r="S170" s="24"/>
      <c r="T170" s="57"/>
      <c r="AT170" s="6" t="s">
        <v>148</v>
      </c>
      <c r="AU170" s="6" t="s">
        <v>82</v>
      </c>
    </row>
    <row r="171" spans="2:51" s="6" customFormat="1" ht="15.75" customHeight="1">
      <c r="B171" s="167"/>
      <c r="C171" s="168"/>
      <c r="D171" s="161" t="s">
        <v>150</v>
      </c>
      <c r="E171" s="168"/>
      <c r="F171" s="169" t="s">
        <v>1350</v>
      </c>
      <c r="G171" s="168"/>
      <c r="H171" s="170">
        <v>40</v>
      </c>
      <c r="J171" s="168"/>
      <c r="K171" s="168"/>
      <c r="L171" s="171"/>
      <c r="M171" s="172"/>
      <c r="N171" s="168"/>
      <c r="O171" s="168"/>
      <c r="P171" s="168"/>
      <c r="Q171" s="168"/>
      <c r="R171" s="168"/>
      <c r="S171" s="168"/>
      <c r="T171" s="173"/>
      <c r="AT171" s="174" t="s">
        <v>150</v>
      </c>
      <c r="AU171" s="174" t="s">
        <v>82</v>
      </c>
      <c r="AV171" s="174" t="s">
        <v>82</v>
      </c>
      <c r="AW171" s="174" t="s">
        <v>119</v>
      </c>
      <c r="AX171" s="174" t="s">
        <v>21</v>
      </c>
      <c r="AY171" s="174" t="s">
        <v>139</v>
      </c>
    </row>
    <row r="172" spans="2:65" s="6" customFormat="1" ht="15.75" customHeight="1">
      <c r="B172" s="23"/>
      <c r="C172" s="145" t="s">
        <v>399</v>
      </c>
      <c r="D172" s="145" t="s">
        <v>141</v>
      </c>
      <c r="E172" s="146" t="s">
        <v>1317</v>
      </c>
      <c r="F172" s="147" t="s">
        <v>1318</v>
      </c>
      <c r="G172" s="148" t="s">
        <v>497</v>
      </c>
      <c r="H172" s="149">
        <v>2</v>
      </c>
      <c r="I172" s="150"/>
      <c r="J172" s="151">
        <f>ROUND($I$172*$H$172,2)</f>
        <v>0</v>
      </c>
      <c r="K172" s="147" t="s">
        <v>145</v>
      </c>
      <c r="L172" s="43"/>
      <c r="M172" s="152"/>
      <c r="N172" s="153" t="s">
        <v>44</v>
      </c>
      <c r="O172" s="24"/>
      <c r="P172" s="24"/>
      <c r="Q172" s="154">
        <v>0</v>
      </c>
      <c r="R172" s="154">
        <f>$Q$172*$H$172</f>
        <v>0</v>
      </c>
      <c r="S172" s="154">
        <v>0</v>
      </c>
      <c r="T172" s="155">
        <f>$S$172*$H$172</f>
        <v>0</v>
      </c>
      <c r="AR172" s="89" t="s">
        <v>146</v>
      </c>
      <c r="AT172" s="89" t="s">
        <v>141</v>
      </c>
      <c r="AU172" s="89" t="s">
        <v>82</v>
      </c>
      <c r="AY172" s="6" t="s">
        <v>139</v>
      </c>
      <c r="BE172" s="156">
        <f>IF($N$172="základní",$J$172,0)</f>
        <v>0</v>
      </c>
      <c r="BF172" s="156">
        <f>IF($N$172="snížená",$J$172,0)</f>
        <v>0</v>
      </c>
      <c r="BG172" s="156">
        <f>IF($N$172="zákl. přenesená",$J$172,0)</f>
        <v>0</v>
      </c>
      <c r="BH172" s="156">
        <f>IF($N$172="sníž. přenesená",$J$172,0)</f>
        <v>0</v>
      </c>
      <c r="BI172" s="156">
        <f>IF($N$172="nulová",$J$172,0)</f>
        <v>0</v>
      </c>
      <c r="BJ172" s="89" t="s">
        <v>21</v>
      </c>
      <c r="BK172" s="156">
        <f>ROUND($I$172*$H$172,2)</f>
        <v>0</v>
      </c>
      <c r="BL172" s="89" t="s">
        <v>146</v>
      </c>
      <c r="BM172" s="89" t="s">
        <v>1355</v>
      </c>
    </row>
    <row r="173" spans="2:47" s="6" customFormat="1" ht="27" customHeight="1">
      <c r="B173" s="23"/>
      <c r="C173" s="24"/>
      <c r="D173" s="157" t="s">
        <v>148</v>
      </c>
      <c r="E173" s="24"/>
      <c r="F173" s="158" t="s">
        <v>1320</v>
      </c>
      <c r="G173" s="24"/>
      <c r="H173" s="24"/>
      <c r="J173" s="24"/>
      <c r="K173" s="24"/>
      <c r="L173" s="43"/>
      <c r="M173" s="56"/>
      <c r="N173" s="24"/>
      <c r="O173" s="24"/>
      <c r="P173" s="24"/>
      <c r="Q173" s="24"/>
      <c r="R173" s="24"/>
      <c r="S173" s="24"/>
      <c r="T173" s="57"/>
      <c r="AT173" s="6" t="s">
        <v>148</v>
      </c>
      <c r="AU173" s="6" t="s">
        <v>82</v>
      </c>
    </row>
    <row r="174" spans="2:65" s="6" customFormat="1" ht="15.75" customHeight="1">
      <c r="B174" s="23"/>
      <c r="C174" s="145" t="s">
        <v>407</v>
      </c>
      <c r="D174" s="145" t="s">
        <v>141</v>
      </c>
      <c r="E174" s="146" t="s">
        <v>1321</v>
      </c>
      <c r="F174" s="147" t="s">
        <v>1322</v>
      </c>
      <c r="G174" s="148" t="s">
        <v>497</v>
      </c>
      <c r="H174" s="149">
        <v>40</v>
      </c>
      <c r="I174" s="150"/>
      <c r="J174" s="151">
        <f>ROUND($I$174*$H$174,2)</f>
        <v>0</v>
      </c>
      <c r="K174" s="147" t="s">
        <v>145</v>
      </c>
      <c r="L174" s="43"/>
      <c r="M174" s="152"/>
      <c r="N174" s="153" t="s">
        <v>44</v>
      </c>
      <c r="O174" s="24"/>
      <c r="P174" s="24"/>
      <c r="Q174" s="154">
        <v>0</v>
      </c>
      <c r="R174" s="154">
        <f>$Q$174*$H$174</f>
        <v>0</v>
      </c>
      <c r="S174" s="154">
        <v>0</v>
      </c>
      <c r="T174" s="155">
        <f>$S$174*$H$174</f>
        <v>0</v>
      </c>
      <c r="AR174" s="89" t="s">
        <v>146</v>
      </c>
      <c r="AT174" s="89" t="s">
        <v>141</v>
      </c>
      <c r="AU174" s="89" t="s">
        <v>82</v>
      </c>
      <c r="AY174" s="6" t="s">
        <v>139</v>
      </c>
      <c r="BE174" s="156">
        <f>IF($N$174="základní",$J$174,0)</f>
        <v>0</v>
      </c>
      <c r="BF174" s="156">
        <f>IF($N$174="snížená",$J$174,0)</f>
        <v>0</v>
      </c>
      <c r="BG174" s="156">
        <f>IF($N$174="zákl. přenesená",$J$174,0)</f>
        <v>0</v>
      </c>
      <c r="BH174" s="156">
        <f>IF($N$174="sníž. přenesená",$J$174,0)</f>
        <v>0</v>
      </c>
      <c r="BI174" s="156">
        <f>IF($N$174="nulová",$J$174,0)</f>
        <v>0</v>
      </c>
      <c r="BJ174" s="89" t="s">
        <v>21</v>
      </c>
      <c r="BK174" s="156">
        <f>ROUND($I$174*$H$174,2)</f>
        <v>0</v>
      </c>
      <c r="BL174" s="89" t="s">
        <v>146</v>
      </c>
      <c r="BM174" s="89" t="s">
        <v>1356</v>
      </c>
    </row>
    <row r="175" spans="2:47" s="6" customFormat="1" ht="27" customHeight="1">
      <c r="B175" s="23"/>
      <c r="C175" s="24"/>
      <c r="D175" s="157" t="s">
        <v>148</v>
      </c>
      <c r="E175" s="24"/>
      <c r="F175" s="158" t="s">
        <v>1324</v>
      </c>
      <c r="G175" s="24"/>
      <c r="H175" s="24"/>
      <c r="J175" s="24"/>
      <c r="K175" s="24"/>
      <c r="L175" s="43"/>
      <c r="M175" s="56"/>
      <c r="N175" s="24"/>
      <c r="O175" s="24"/>
      <c r="P175" s="24"/>
      <c r="Q175" s="24"/>
      <c r="R175" s="24"/>
      <c r="S175" s="24"/>
      <c r="T175" s="57"/>
      <c r="AT175" s="6" t="s">
        <v>148</v>
      </c>
      <c r="AU175" s="6" t="s">
        <v>82</v>
      </c>
    </row>
    <row r="176" spans="2:51" s="6" customFormat="1" ht="15.75" customHeight="1">
      <c r="B176" s="167"/>
      <c r="C176" s="168"/>
      <c r="D176" s="161" t="s">
        <v>150</v>
      </c>
      <c r="E176" s="168"/>
      <c r="F176" s="169" t="s">
        <v>1350</v>
      </c>
      <c r="G176" s="168"/>
      <c r="H176" s="170">
        <v>40</v>
      </c>
      <c r="J176" s="168"/>
      <c r="K176" s="168"/>
      <c r="L176" s="171"/>
      <c r="M176" s="172"/>
      <c r="N176" s="168"/>
      <c r="O176" s="168"/>
      <c r="P176" s="168"/>
      <c r="Q176" s="168"/>
      <c r="R176" s="168"/>
      <c r="S176" s="168"/>
      <c r="T176" s="173"/>
      <c r="AT176" s="174" t="s">
        <v>150</v>
      </c>
      <c r="AU176" s="174" t="s">
        <v>82</v>
      </c>
      <c r="AV176" s="174" t="s">
        <v>82</v>
      </c>
      <c r="AW176" s="174" t="s">
        <v>119</v>
      </c>
      <c r="AX176" s="174" t="s">
        <v>21</v>
      </c>
      <c r="AY176" s="174" t="s">
        <v>139</v>
      </c>
    </row>
    <row r="177" spans="2:65" s="6" customFormat="1" ht="15.75" customHeight="1">
      <c r="B177" s="23"/>
      <c r="C177" s="145" t="s">
        <v>414</v>
      </c>
      <c r="D177" s="145" t="s">
        <v>141</v>
      </c>
      <c r="E177" s="146" t="s">
        <v>1325</v>
      </c>
      <c r="F177" s="147" t="s">
        <v>1326</v>
      </c>
      <c r="G177" s="148" t="s">
        <v>155</v>
      </c>
      <c r="H177" s="149">
        <v>6.5</v>
      </c>
      <c r="I177" s="150"/>
      <c r="J177" s="151">
        <f>ROUND($I$177*$H$177,2)</f>
        <v>0</v>
      </c>
      <c r="K177" s="147" t="s">
        <v>145</v>
      </c>
      <c r="L177" s="43"/>
      <c r="M177" s="152"/>
      <c r="N177" s="153" t="s">
        <v>44</v>
      </c>
      <c r="O177" s="24"/>
      <c r="P177" s="24"/>
      <c r="Q177" s="154">
        <v>0.0026</v>
      </c>
      <c r="R177" s="154">
        <f>$Q$177*$H$177</f>
        <v>0.0169</v>
      </c>
      <c r="S177" s="154">
        <v>0</v>
      </c>
      <c r="T177" s="155">
        <f>$S$177*$H$177</f>
        <v>0</v>
      </c>
      <c r="AR177" s="89" t="s">
        <v>146</v>
      </c>
      <c r="AT177" s="89" t="s">
        <v>141</v>
      </c>
      <c r="AU177" s="89" t="s">
        <v>82</v>
      </c>
      <c r="AY177" s="6" t="s">
        <v>139</v>
      </c>
      <c r="BE177" s="156">
        <f>IF($N$177="základní",$J$177,0)</f>
        <v>0</v>
      </c>
      <c r="BF177" s="156">
        <f>IF($N$177="snížená",$J$177,0)</f>
        <v>0</v>
      </c>
      <c r="BG177" s="156">
        <f>IF($N$177="zákl. přenesená",$J$177,0)</f>
        <v>0</v>
      </c>
      <c r="BH177" s="156">
        <f>IF($N$177="sníž. přenesená",$J$177,0)</f>
        <v>0</v>
      </c>
      <c r="BI177" s="156">
        <f>IF($N$177="nulová",$J$177,0)</f>
        <v>0</v>
      </c>
      <c r="BJ177" s="89" t="s">
        <v>21</v>
      </c>
      <c r="BK177" s="156">
        <f>ROUND($I$177*$H$177,2)</f>
        <v>0</v>
      </c>
      <c r="BL177" s="89" t="s">
        <v>146</v>
      </c>
      <c r="BM177" s="89" t="s">
        <v>1357</v>
      </c>
    </row>
    <row r="178" spans="2:47" s="6" customFormat="1" ht="16.5" customHeight="1">
      <c r="B178" s="23"/>
      <c r="C178" s="24"/>
      <c r="D178" s="157" t="s">
        <v>148</v>
      </c>
      <c r="E178" s="24"/>
      <c r="F178" s="158" t="s">
        <v>1328</v>
      </c>
      <c r="G178" s="24"/>
      <c r="H178" s="24"/>
      <c r="J178" s="24"/>
      <c r="K178" s="24"/>
      <c r="L178" s="43"/>
      <c r="M178" s="56"/>
      <c r="N178" s="24"/>
      <c r="O178" s="24"/>
      <c r="P178" s="24"/>
      <c r="Q178" s="24"/>
      <c r="R178" s="24"/>
      <c r="S178" s="24"/>
      <c r="T178" s="57"/>
      <c r="AT178" s="6" t="s">
        <v>148</v>
      </c>
      <c r="AU178" s="6" t="s">
        <v>82</v>
      </c>
    </row>
    <row r="179" spans="2:51" s="6" customFormat="1" ht="15.75" customHeight="1">
      <c r="B179" s="159"/>
      <c r="C179" s="160"/>
      <c r="D179" s="161" t="s">
        <v>150</v>
      </c>
      <c r="E179" s="160"/>
      <c r="F179" s="162" t="s">
        <v>1358</v>
      </c>
      <c r="G179" s="160"/>
      <c r="H179" s="160"/>
      <c r="J179" s="160"/>
      <c r="K179" s="160"/>
      <c r="L179" s="163"/>
      <c r="M179" s="164"/>
      <c r="N179" s="160"/>
      <c r="O179" s="160"/>
      <c r="P179" s="160"/>
      <c r="Q179" s="160"/>
      <c r="R179" s="160"/>
      <c r="S179" s="160"/>
      <c r="T179" s="165"/>
      <c r="AT179" s="166" t="s">
        <v>150</v>
      </c>
      <c r="AU179" s="166" t="s">
        <v>82</v>
      </c>
      <c r="AV179" s="166" t="s">
        <v>21</v>
      </c>
      <c r="AW179" s="166" t="s">
        <v>119</v>
      </c>
      <c r="AX179" s="166" t="s">
        <v>73</v>
      </c>
      <c r="AY179" s="166" t="s">
        <v>139</v>
      </c>
    </row>
    <row r="180" spans="2:51" s="6" customFormat="1" ht="15.75" customHeight="1">
      <c r="B180" s="167"/>
      <c r="C180" s="168"/>
      <c r="D180" s="161" t="s">
        <v>150</v>
      </c>
      <c r="E180" s="168"/>
      <c r="F180" s="169" t="s">
        <v>1359</v>
      </c>
      <c r="G180" s="168"/>
      <c r="H180" s="170">
        <v>6.5</v>
      </c>
      <c r="J180" s="168"/>
      <c r="K180" s="168"/>
      <c r="L180" s="171"/>
      <c r="M180" s="172"/>
      <c r="N180" s="168"/>
      <c r="O180" s="168"/>
      <c r="P180" s="168"/>
      <c r="Q180" s="168"/>
      <c r="R180" s="168"/>
      <c r="S180" s="168"/>
      <c r="T180" s="173"/>
      <c r="AT180" s="174" t="s">
        <v>150</v>
      </c>
      <c r="AU180" s="174" t="s">
        <v>82</v>
      </c>
      <c r="AV180" s="174" t="s">
        <v>82</v>
      </c>
      <c r="AW180" s="174" t="s">
        <v>119</v>
      </c>
      <c r="AX180" s="174" t="s">
        <v>21</v>
      </c>
      <c r="AY180" s="174" t="s">
        <v>139</v>
      </c>
    </row>
    <row r="181" spans="2:65" s="6" customFormat="1" ht="15.75" customHeight="1">
      <c r="B181" s="23"/>
      <c r="C181" s="145" t="s">
        <v>421</v>
      </c>
      <c r="D181" s="145" t="s">
        <v>141</v>
      </c>
      <c r="E181" s="146" t="s">
        <v>1331</v>
      </c>
      <c r="F181" s="147" t="s">
        <v>1332</v>
      </c>
      <c r="G181" s="148" t="s">
        <v>155</v>
      </c>
      <c r="H181" s="149">
        <v>6.5</v>
      </c>
      <c r="I181" s="150"/>
      <c r="J181" s="151">
        <f>ROUND($I$181*$H$181,2)</f>
        <v>0</v>
      </c>
      <c r="K181" s="147" t="s">
        <v>145</v>
      </c>
      <c r="L181" s="43"/>
      <c r="M181" s="152"/>
      <c r="N181" s="153" t="s">
        <v>44</v>
      </c>
      <c r="O181" s="24"/>
      <c r="P181" s="24"/>
      <c r="Q181" s="154">
        <v>0</v>
      </c>
      <c r="R181" s="154">
        <f>$Q$181*$H$181</f>
        <v>0</v>
      </c>
      <c r="S181" s="154">
        <v>0</v>
      </c>
      <c r="T181" s="155">
        <f>$S$181*$H$181</f>
        <v>0</v>
      </c>
      <c r="AR181" s="89" t="s">
        <v>146</v>
      </c>
      <c r="AT181" s="89" t="s">
        <v>141</v>
      </c>
      <c r="AU181" s="89" t="s">
        <v>82</v>
      </c>
      <c r="AY181" s="6" t="s">
        <v>139</v>
      </c>
      <c r="BE181" s="156">
        <f>IF($N$181="základní",$J$181,0)</f>
        <v>0</v>
      </c>
      <c r="BF181" s="156">
        <f>IF($N$181="snížená",$J$181,0)</f>
        <v>0</v>
      </c>
      <c r="BG181" s="156">
        <f>IF($N$181="zákl. přenesená",$J$181,0)</f>
        <v>0</v>
      </c>
      <c r="BH181" s="156">
        <f>IF($N$181="sníž. přenesená",$J$181,0)</f>
        <v>0</v>
      </c>
      <c r="BI181" s="156">
        <f>IF($N$181="nulová",$J$181,0)</f>
        <v>0</v>
      </c>
      <c r="BJ181" s="89" t="s">
        <v>21</v>
      </c>
      <c r="BK181" s="156">
        <f>ROUND($I$181*$H$181,2)</f>
        <v>0</v>
      </c>
      <c r="BL181" s="89" t="s">
        <v>146</v>
      </c>
      <c r="BM181" s="89" t="s">
        <v>1360</v>
      </c>
    </row>
    <row r="182" spans="2:47" s="6" customFormat="1" ht="16.5" customHeight="1">
      <c r="B182" s="23"/>
      <c r="C182" s="24"/>
      <c r="D182" s="157" t="s">
        <v>148</v>
      </c>
      <c r="E182" s="24"/>
      <c r="F182" s="158" t="s">
        <v>1334</v>
      </c>
      <c r="G182" s="24"/>
      <c r="H182" s="24"/>
      <c r="J182" s="24"/>
      <c r="K182" s="24"/>
      <c r="L182" s="43"/>
      <c r="M182" s="56"/>
      <c r="N182" s="24"/>
      <c r="O182" s="24"/>
      <c r="P182" s="24"/>
      <c r="Q182" s="24"/>
      <c r="R182" s="24"/>
      <c r="S182" s="24"/>
      <c r="T182" s="57"/>
      <c r="AT182" s="6" t="s">
        <v>148</v>
      </c>
      <c r="AU182" s="6" t="s">
        <v>82</v>
      </c>
    </row>
    <row r="183" spans="2:51" s="6" customFormat="1" ht="15.75" customHeight="1">
      <c r="B183" s="167"/>
      <c r="C183" s="168"/>
      <c r="D183" s="161" t="s">
        <v>150</v>
      </c>
      <c r="E183" s="168"/>
      <c r="F183" s="169" t="s">
        <v>1359</v>
      </c>
      <c r="G183" s="168"/>
      <c r="H183" s="170">
        <v>6.5</v>
      </c>
      <c r="J183" s="168"/>
      <c r="K183" s="168"/>
      <c r="L183" s="171"/>
      <c r="M183" s="172"/>
      <c r="N183" s="168"/>
      <c r="O183" s="168"/>
      <c r="P183" s="168"/>
      <c r="Q183" s="168"/>
      <c r="R183" s="168"/>
      <c r="S183" s="168"/>
      <c r="T183" s="173"/>
      <c r="AT183" s="174" t="s">
        <v>150</v>
      </c>
      <c r="AU183" s="174" t="s">
        <v>82</v>
      </c>
      <c r="AV183" s="174" t="s">
        <v>82</v>
      </c>
      <c r="AW183" s="174" t="s">
        <v>119</v>
      </c>
      <c r="AX183" s="174" t="s">
        <v>21</v>
      </c>
      <c r="AY183" s="174" t="s">
        <v>139</v>
      </c>
    </row>
    <row r="184" spans="2:63" s="132" customFormat="1" ht="30.75" customHeight="1">
      <c r="B184" s="133"/>
      <c r="C184" s="134"/>
      <c r="D184" s="134" t="s">
        <v>72</v>
      </c>
      <c r="E184" s="143" t="s">
        <v>1361</v>
      </c>
      <c r="F184" s="143" t="s">
        <v>1362</v>
      </c>
      <c r="G184" s="134"/>
      <c r="H184" s="134"/>
      <c r="J184" s="144">
        <f>$BK$184</f>
        <v>0</v>
      </c>
      <c r="K184" s="134"/>
      <c r="L184" s="137"/>
      <c r="M184" s="138"/>
      <c r="N184" s="134"/>
      <c r="O184" s="134"/>
      <c r="P184" s="139">
        <f>SUM($P$185:$P$233)</f>
        <v>0</v>
      </c>
      <c r="Q184" s="134"/>
      <c r="R184" s="139">
        <f>SUM($R$185:$R$233)</f>
        <v>0.0169</v>
      </c>
      <c r="S184" s="134"/>
      <c r="T184" s="140">
        <f>SUM($T$185:$T$233)</f>
        <v>0</v>
      </c>
      <c r="AR184" s="141" t="s">
        <v>172</v>
      </c>
      <c r="AT184" s="141" t="s">
        <v>72</v>
      </c>
      <c r="AU184" s="141" t="s">
        <v>21</v>
      </c>
      <c r="AY184" s="141" t="s">
        <v>139</v>
      </c>
      <c r="BK184" s="142">
        <f>SUM($BK$185:$BK$233)</f>
        <v>0</v>
      </c>
    </row>
    <row r="185" spans="2:65" s="6" customFormat="1" ht="15.75" customHeight="1">
      <c r="B185" s="23"/>
      <c r="C185" s="145" t="s">
        <v>428</v>
      </c>
      <c r="D185" s="145" t="s">
        <v>141</v>
      </c>
      <c r="E185" s="146" t="s">
        <v>1254</v>
      </c>
      <c r="F185" s="147" t="s">
        <v>1255</v>
      </c>
      <c r="G185" s="148" t="s">
        <v>497</v>
      </c>
      <c r="H185" s="149">
        <v>29</v>
      </c>
      <c r="I185" s="150"/>
      <c r="J185" s="151">
        <f>ROUND($I$185*$H$185,2)</f>
        <v>0</v>
      </c>
      <c r="K185" s="147" t="s">
        <v>145</v>
      </c>
      <c r="L185" s="43"/>
      <c r="M185" s="152"/>
      <c r="N185" s="153" t="s">
        <v>44</v>
      </c>
      <c r="O185" s="24"/>
      <c r="P185" s="24"/>
      <c r="Q185" s="154">
        <v>0</v>
      </c>
      <c r="R185" s="154">
        <f>$Q$185*$H$185</f>
        <v>0</v>
      </c>
      <c r="S185" s="154">
        <v>0</v>
      </c>
      <c r="T185" s="155">
        <f>$S$185*$H$185</f>
        <v>0</v>
      </c>
      <c r="AR185" s="89" t="s">
        <v>146</v>
      </c>
      <c r="AT185" s="89" t="s">
        <v>141</v>
      </c>
      <c r="AU185" s="89" t="s">
        <v>82</v>
      </c>
      <c r="AY185" s="6" t="s">
        <v>139</v>
      </c>
      <c r="BE185" s="156">
        <f>IF($N$185="základní",$J$185,0)</f>
        <v>0</v>
      </c>
      <c r="BF185" s="156">
        <f>IF($N$185="snížená",$J$185,0)</f>
        <v>0</v>
      </c>
      <c r="BG185" s="156">
        <f>IF($N$185="zákl. přenesená",$J$185,0)</f>
        <v>0</v>
      </c>
      <c r="BH185" s="156">
        <f>IF($N$185="sníž. přenesená",$J$185,0)</f>
        <v>0</v>
      </c>
      <c r="BI185" s="156">
        <f>IF($N$185="nulová",$J$185,0)</f>
        <v>0</v>
      </c>
      <c r="BJ185" s="89" t="s">
        <v>21</v>
      </c>
      <c r="BK185" s="156">
        <f>ROUND($I$185*$H$185,2)</f>
        <v>0</v>
      </c>
      <c r="BL185" s="89" t="s">
        <v>146</v>
      </c>
      <c r="BM185" s="89" t="s">
        <v>1363</v>
      </c>
    </row>
    <row r="186" spans="2:47" s="6" customFormat="1" ht="16.5" customHeight="1">
      <c r="B186" s="23"/>
      <c r="C186" s="24"/>
      <c r="D186" s="157" t="s">
        <v>148</v>
      </c>
      <c r="E186" s="24"/>
      <c r="F186" s="158" t="s">
        <v>1257</v>
      </c>
      <c r="G186" s="24"/>
      <c r="H186" s="24"/>
      <c r="J186" s="24"/>
      <c r="K186" s="24"/>
      <c r="L186" s="43"/>
      <c r="M186" s="56"/>
      <c r="N186" s="24"/>
      <c r="O186" s="24"/>
      <c r="P186" s="24"/>
      <c r="Q186" s="24"/>
      <c r="R186" s="24"/>
      <c r="S186" s="24"/>
      <c r="T186" s="57"/>
      <c r="AT186" s="6" t="s">
        <v>148</v>
      </c>
      <c r="AU186" s="6" t="s">
        <v>82</v>
      </c>
    </row>
    <row r="187" spans="2:65" s="6" customFormat="1" ht="15.75" customHeight="1">
      <c r="B187" s="23"/>
      <c r="C187" s="145" t="s">
        <v>435</v>
      </c>
      <c r="D187" s="145" t="s">
        <v>141</v>
      </c>
      <c r="E187" s="146" t="s">
        <v>1258</v>
      </c>
      <c r="F187" s="147" t="s">
        <v>1259</v>
      </c>
      <c r="G187" s="148" t="s">
        <v>497</v>
      </c>
      <c r="H187" s="149">
        <v>580</v>
      </c>
      <c r="I187" s="150"/>
      <c r="J187" s="151">
        <f>ROUND($I$187*$H$187,2)</f>
        <v>0</v>
      </c>
      <c r="K187" s="147" t="s">
        <v>145</v>
      </c>
      <c r="L187" s="43"/>
      <c r="M187" s="152"/>
      <c r="N187" s="153" t="s">
        <v>44</v>
      </c>
      <c r="O187" s="24"/>
      <c r="P187" s="24"/>
      <c r="Q187" s="154">
        <v>0</v>
      </c>
      <c r="R187" s="154">
        <f>$Q$187*$H$187</f>
        <v>0</v>
      </c>
      <c r="S187" s="154">
        <v>0</v>
      </c>
      <c r="T187" s="155">
        <f>$S$187*$H$187</f>
        <v>0</v>
      </c>
      <c r="AR187" s="89" t="s">
        <v>146</v>
      </c>
      <c r="AT187" s="89" t="s">
        <v>141</v>
      </c>
      <c r="AU187" s="89" t="s">
        <v>82</v>
      </c>
      <c r="AY187" s="6" t="s">
        <v>139</v>
      </c>
      <c r="BE187" s="156">
        <f>IF($N$187="základní",$J$187,0)</f>
        <v>0</v>
      </c>
      <c r="BF187" s="156">
        <f>IF($N$187="snížená",$J$187,0)</f>
        <v>0</v>
      </c>
      <c r="BG187" s="156">
        <f>IF($N$187="zákl. přenesená",$J$187,0)</f>
        <v>0</v>
      </c>
      <c r="BH187" s="156">
        <f>IF($N$187="sníž. přenesená",$J$187,0)</f>
        <v>0</v>
      </c>
      <c r="BI187" s="156">
        <f>IF($N$187="nulová",$J$187,0)</f>
        <v>0</v>
      </c>
      <c r="BJ187" s="89" t="s">
        <v>21</v>
      </c>
      <c r="BK187" s="156">
        <f>ROUND($I$187*$H$187,2)</f>
        <v>0</v>
      </c>
      <c r="BL187" s="89" t="s">
        <v>146</v>
      </c>
      <c r="BM187" s="89" t="s">
        <v>1364</v>
      </c>
    </row>
    <row r="188" spans="2:47" s="6" customFormat="1" ht="27" customHeight="1">
      <c r="B188" s="23"/>
      <c r="C188" s="24"/>
      <c r="D188" s="157" t="s">
        <v>148</v>
      </c>
      <c r="E188" s="24"/>
      <c r="F188" s="158" t="s">
        <v>1261</v>
      </c>
      <c r="G188" s="24"/>
      <c r="H188" s="24"/>
      <c r="J188" s="24"/>
      <c r="K188" s="24"/>
      <c r="L188" s="43"/>
      <c r="M188" s="56"/>
      <c r="N188" s="24"/>
      <c r="O188" s="24"/>
      <c r="P188" s="24"/>
      <c r="Q188" s="24"/>
      <c r="R188" s="24"/>
      <c r="S188" s="24"/>
      <c r="T188" s="57"/>
      <c r="AT188" s="6" t="s">
        <v>148</v>
      </c>
      <c r="AU188" s="6" t="s">
        <v>82</v>
      </c>
    </row>
    <row r="189" spans="2:51" s="6" customFormat="1" ht="15.75" customHeight="1">
      <c r="B189" s="167"/>
      <c r="C189" s="168"/>
      <c r="D189" s="161" t="s">
        <v>150</v>
      </c>
      <c r="E189" s="168"/>
      <c r="F189" s="169" t="s">
        <v>1365</v>
      </c>
      <c r="G189" s="168"/>
      <c r="H189" s="170">
        <v>580</v>
      </c>
      <c r="J189" s="168"/>
      <c r="K189" s="168"/>
      <c r="L189" s="171"/>
      <c r="M189" s="172"/>
      <c r="N189" s="168"/>
      <c r="O189" s="168"/>
      <c r="P189" s="168"/>
      <c r="Q189" s="168"/>
      <c r="R189" s="168"/>
      <c r="S189" s="168"/>
      <c r="T189" s="173"/>
      <c r="AT189" s="174" t="s">
        <v>150</v>
      </c>
      <c r="AU189" s="174" t="s">
        <v>82</v>
      </c>
      <c r="AV189" s="174" t="s">
        <v>82</v>
      </c>
      <c r="AW189" s="174" t="s">
        <v>119</v>
      </c>
      <c r="AX189" s="174" t="s">
        <v>21</v>
      </c>
      <c r="AY189" s="174" t="s">
        <v>139</v>
      </c>
    </row>
    <row r="190" spans="2:65" s="6" customFormat="1" ht="15.75" customHeight="1">
      <c r="B190" s="23"/>
      <c r="C190" s="145" t="s">
        <v>442</v>
      </c>
      <c r="D190" s="145" t="s">
        <v>141</v>
      </c>
      <c r="E190" s="146" t="s">
        <v>1263</v>
      </c>
      <c r="F190" s="147" t="s">
        <v>1264</v>
      </c>
      <c r="G190" s="148" t="s">
        <v>497</v>
      </c>
      <c r="H190" s="149">
        <v>4</v>
      </c>
      <c r="I190" s="150"/>
      <c r="J190" s="151">
        <f>ROUND($I$190*$H$190,2)</f>
        <v>0</v>
      </c>
      <c r="K190" s="147" t="s">
        <v>145</v>
      </c>
      <c r="L190" s="43"/>
      <c r="M190" s="152"/>
      <c r="N190" s="153" t="s">
        <v>44</v>
      </c>
      <c r="O190" s="24"/>
      <c r="P190" s="24"/>
      <c r="Q190" s="154">
        <v>0</v>
      </c>
      <c r="R190" s="154">
        <f>$Q$190*$H$190</f>
        <v>0</v>
      </c>
      <c r="S190" s="154">
        <v>0</v>
      </c>
      <c r="T190" s="155">
        <f>$S$190*$H$190</f>
        <v>0</v>
      </c>
      <c r="AR190" s="89" t="s">
        <v>146</v>
      </c>
      <c r="AT190" s="89" t="s">
        <v>141</v>
      </c>
      <c r="AU190" s="89" t="s">
        <v>82</v>
      </c>
      <c r="AY190" s="6" t="s">
        <v>139</v>
      </c>
      <c r="BE190" s="156">
        <f>IF($N$190="základní",$J$190,0)</f>
        <v>0</v>
      </c>
      <c r="BF190" s="156">
        <f>IF($N$190="snížená",$J$190,0)</f>
        <v>0</v>
      </c>
      <c r="BG190" s="156">
        <f>IF($N$190="zákl. přenesená",$J$190,0)</f>
        <v>0</v>
      </c>
      <c r="BH190" s="156">
        <f>IF($N$190="sníž. přenesená",$J$190,0)</f>
        <v>0</v>
      </c>
      <c r="BI190" s="156">
        <f>IF($N$190="nulová",$J$190,0)</f>
        <v>0</v>
      </c>
      <c r="BJ190" s="89" t="s">
        <v>21</v>
      </c>
      <c r="BK190" s="156">
        <f>ROUND($I$190*$H$190,2)</f>
        <v>0</v>
      </c>
      <c r="BL190" s="89" t="s">
        <v>146</v>
      </c>
      <c r="BM190" s="89" t="s">
        <v>1366</v>
      </c>
    </row>
    <row r="191" spans="2:47" s="6" customFormat="1" ht="16.5" customHeight="1">
      <c r="B191" s="23"/>
      <c r="C191" s="24"/>
      <c r="D191" s="157" t="s">
        <v>148</v>
      </c>
      <c r="E191" s="24"/>
      <c r="F191" s="158" t="s">
        <v>1266</v>
      </c>
      <c r="G191" s="24"/>
      <c r="H191" s="24"/>
      <c r="J191" s="24"/>
      <c r="K191" s="24"/>
      <c r="L191" s="43"/>
      <c r="M191" s="56"/>
      <c r="N191" s="24"/>
      <c r="O191" s="24"/>
      <c r="P191" s="24"/>
      <c r="Q191" s="24"/>
      <c r="R191" s="24"/>
      <c r="S191" s="24"/>
      <c r="T191" s="57"/>
      <c r="AT191" s="6" t="s">
        <v>148</v>
      </c>
      <c r="AU191" s="6" t="s">
        <v>82</v>
      </c>
    </row>
    <row r="192" spans="2:51" s="6" customFormat="1" ht="15.75" customHeight="1">
      <c r="B192" s="159"/>
      <c r="C192" s="160"/>
      <c r="D192" s="161" t="s">
        <v>150</v>
      </c>
      <c r="E192" s="160"/>
      <c r="F192" s="162" t="s">
        <v>1267</v>
      </c>
      <c r="G192" s="160"/>
      <c r="H192" s="160"/>
      <c r="J192" s="160"/>
      <c r="K192" s="160"/>
      <c r="L192" s="163"/>
      <c r="M192" s="164"/>
      <c r="N192" s="160"/>
      <c r="O192" s="160"/>
      <c r="P192" s="160"/>
      <c r="Q192" s="160"/>
      <c r="R192" s="160"/>
      <c r="S192" s="160"/>
      <c r="T192" s="165"/>
      <c r="AT192" s="166" t="s">
        <v>150</v>
      </c>
      <c r="AU192" s="166" t="s">
        <v>82</v>
      </c>
      <c r="AV192" s="166" t="s">
        <v>21</v>
      </c>
      <c r="AW192" s="166" t="s">
        <v>119</v>
      </c>
      <c r="AX192" s="166" t="s">
        <v>73</v>
      </c>
      <c r="AY192" s="166" t="s">
        <v>139</v>
      </c>
    </row>
    <row r="193" spans="2:51" s="6" customFormat="1" ht="15.75" customHeight="1">
      <c r="B193" s="167"/>
      <c r="C193" s="168"/>
      <c r="D193" s="161" t="s">
        <v>150</v>
      </c>
      <c r="E193" s="168"/>
      <c r="F193" s="169" t="s">
        <v>1367</v>
      </c>
      <c r="G193" s="168"/>
      <c r="H193" s="170">
        <v>4</v>
      </c>
      <c r="J193" s="168"/>
      <c r="K193" s="168"/>
      <c r="L193" s="171"/>
      <c r="M193" s="172"/>
      <c r="N193" s="168"/>
      <c r="O193" s="168"/>
      <c r="P193" s="168"/>
      <c r="Q193" s="168"/>
      <c r="R193" s="168"/>
      <c r="S193" s="168"/>
      <c r="T193" s="173"/>
      <c r="AT193" s="174" t="s">
        <v>150</v>
      </c>
      <c r="AU193" s="174" t="s">
        <v>82</v>
      </c>
      <c r="AV193" s="174" t="s">
        <v>82</v>
      </c>
      <c r="AW193" s="174" t="s">
        <v>119</v>
      </c>
      <c r="AX193" s="174" t="s">
        <v>21</v>
      </c>
      <c r="AY193" s="174" t="s">
        <v>139</v>
      </c>
    </row>
    <row r="194" spans="2:65" s="6" customFormat="1" ht="15.75" customHeight="1">
      <c r="B194" s="23"/>
      <c r="C194" s="145" t="s">
        <v>448</v>
      </c>
      <c r="D194" s="145" t="s">
        <v>141</v>
      </c>
      <c r="E194" s="146" t="s">
        <v>1269</v>
      </c>
      <c r="F194" s="147" t="s">
        <v>1270</v>
      </c>
      <c r="G194" s="148" t="s">
        <v>497</v>
      </c>
      <c r="H194" s="149">
        <v>80</v>
      </c>
      <c r="I194" s="150"/>
      <c r="J194" s="151">
        <f>ROUND($I$194*$H$194,2)</f>
        <v>0</v>
      </c>
      <c r="K194" s="147" t="s">
        <v>145</v>
      </c>
      <c r="L194" s="43"/>
      <c r="M194" s="152"/>
      <c r="N194" s="153" t="s">
        <v>44</v>
      </c>
      <c r="O194" s="24"/>
      <c r="P194" s="24"/>
      <c r="Q194" s="154">
        <v>0</v>
      </c>
      <c r="R194" s="154">
        <f>$Q$194*$H$194</f>
        <v>0</v>
      </c>
      <c r="S194" s="154">
        <v>0</v>
      </c>
      <c r="T194" s="155">
        <f>$S$194*$H$194</f>
        <v>0</v>
      </c>
      <c r="AR194" s="89" t="s">
        <v>146</v>
      </c>
      <c r="AT194" s="89" t="s">
        <v>141</v>
      </c>
      <c r="AU194" s="89" t="s">
        <v>82</v>
      </c>
      <c r="AY194" s="6" t="s">
        <v>139</v>
      </c>
      <c r="BE194" s="156">
        <f>IF($N$194="základní",$J$194,0)</f>
        <v>0</v>
      </c>
      <c r="BF194" s="156">
        <f>IF($N$194="snížená",$J$194,0)</f>
        <v>0</v>
      </c>
      <c r="BG194" s="156">
        <f>IF($N$194="zákl. přenesená",$J$194,0)</f>
        <v>0</v>
      </c>
      <c r="BH194" s="156">
        <f>IF($N$194="sníž. přenesená",$J$194,0)</f>
        <v>0</v>
      </c>
      <c r="BI194" s="156">
        <f>IF($N$194="nulová",$J$194,0)</f>
        <v>0</v>
      </c>
      <c r="BJ194" s="89" t="s">
        <v>21</v>
      </c>
      <c r="BK194" s="156">
        <f>ROUND($I$194*$H$194,2)</f>
        <v>0</v>
      </c>
      <c r="BL194" s="89" t="s">
        <v>146</v>
      </c>
      <c r="BM194" s="89" t="s">
        <v>1368</v>
      </c>
    </row>
    <row r="195" spans="2:47" s="6" customFormat="1" ht="27" customHeight="1">
      <c r="B195" s="23"/>
      <c r="C195" s="24"/>
      <c r="D195" s="157" t="s">
        <v>148</v>
      </c>
      <c r="E195" s="24"/>
      <c r="F195" s="158" t="s">
        <v>1272</v>
      </c>
      <c r="G195" s="24"/>
      <c r="H195" s="24"/>
      <c r="J195" s="24"/>
      <c r="K195" s="24"/>
      <c r="L195" s="43"/>
      <c r="M195" s="56"/>
      <c r="N195" s="24"/>
      <c r="O195" s="24"/>
      <c r="P195" s="24"/>
      <c r="Q195" s="24"/>
      <c r="R195" s="24"/>
      <c r="S195" s="24"/>
      <c r="T195" s="57"/>
      <c r="AT195" s="6" t="s">
        <v>148</v>
      </c>
      <c r="AU195" s="6" t="s">
        <v>82</v>
      </c>
    </row>
    <row r="196" spans="2:51" s="6" customFormat="1" ht="15.75" customHeight="1">
      <c r="B196" s="167"/>
      <c r="C196" s="168"/>
      <c r="D196" s="161" t="s">
        <v>150</v>
      </c>
      <c r="E196" s="168"/>
      <c r="F196" s="169" t="s">
        <v>1369</v>
      </c>
      <c r="G196" s="168"/>
      <c r="H196" s="170">
        <v>80</v>
      </c>
      <c r="J196" s="168"/>
      <c r="K196" s="168"/>
      <c r="L196" s="171"/>
      <c r="M196" s="172"/>
      <c r="N196" s="168"/>
      <c r="O196" s="168"/>
      <c r="P196" s="168"/>
      <c r="Q196" s="168"/>
      <c r="R196" s="168"/>
      <c r="S196" s="168"/>
      <c r="T196" s="173"/>
      <c r="AT196" s="174" t="s">
        <v>150</v>
      </c>
      <c r="AU196" s="174" t="s">
        <v>82</v>
      </c>
      <c r="AV196" s="174" t="s">
        <v>82</v>
      </c>
      <c r="AW196" s="174" t="s">
        <v>119</v>
      </c>
      <c r="AX196" s="174" t="s">
        <v>21</v>
      </c>
      <c r="AY196" s="174" t="s">
        <v>139</v>
      </c>
    </row>
    <row r="197" spans="2:65" s="6" customFormat="1" ht="15.75" customHeight="1">
      <c r="B197" s="23"/>
      <c r="C197" s="145" t="s">
        <v>455</v>
      </c>
      <c r="D197" s="145" t="s">
        <v>141</v>
      </c>
      <c r="E197" s="146" t="s">
        <v>1274</v>
      </c>
      <c r="F197" s="147" t="s">
        <v>1275</v>
      </c>
      <c r="G197" s="148" t="s">
        <v>497</v>
      </c>
      <c r="H197" s="149">
        <v>11</v>
      </c>
      <c r="I197" s="150"/>
      <c r="J197" s="151">
        <f>ROUND($I$197*$H$197,2)</f>
        <v>0</v>
      </c>
      <c r="K197" s="147" t="s">
        <v>145</v>
      </c>
      <c r="L197" s="43"/>
      <c r="M197" s="152"/>
      <c r="N197" s="153" t="s">
        <v>44</v>
      </c>
      <c r="O197" s="24"/>
      <c r="P197" s="24"/>
      <c r="Q197" s="154">
        <v>0</v>
      </c>
      <c r="R197" s="154">
        <f>$Q$197*$H$197</f>
        <v>0</v>
      </c>
      <c r="S197" s="154">
        <v>0</v>
      </c>
      <c r="T197" s="155">
        <f>$S$197*$H$197</f>
        <v>0</v>
      </c>
      <c r="AR197" s="89" t="s">
        <v>146</v>
      </c>
      <c r="AT197" s="89" t="s">
        <v>141</v>
      </c>
      <c r="AU197" s="89" t="s">
        <v>82</v>
      </c>
      <c r="AY197" s="6" t="s">
        <v>139</v>
      </c>
      <c r="BE197" s="156">
        <f>IF($N$197="základní",$J$197,0)</f>
        <v>0</v>
      </c>
      <c r="BF197" s="156">
        <f>IF($N$197="snížená",$J$197,0)</f>
        <v>0</v>
      </c>
      <c r="BG197" s="156">
        <f>IF($N$197="zákl. přenesená",$J$197,0)</f>
        <v>0</v>
      </c>
      <c r="BH197" s="156">
        <f>IF($N$197="sníž. přenesená",$J$197,0)</f>
        <v>0</v>
      </c>
      <c r="BI197" s="156">
        <f>IF($N$197="nulová",$J$197,0)</f>
        <v>0</v>
      </c>
      <c r="BJ197" s="89" t="s">
        <v>21</v>
      </c>
      <c r="BK197" s="156">
        <f>ROUND($I$197*$H$197,2)</f>
        <v>0</v>
      </c>
      <c r="BL197" s="89" t="s">
        <v>146</v>
      </c>
      <c r="BM197" s="89" t="s">
        <v>1370</v>
      </c>
    </row>
    <row r="198" spans="2:47" s="6" customFormat="1" ht="16.5" customHeight="1">
      <c r="B198" s="23"/>
      <c r="C198" s="24"/>
      <c r="D198" s="157" t="s">
        <v>148</v>
      </c>
      <c r="E198" s="24"/>
      <c r="F198" s="158" t="s">
        <v>1277</v>
      </c>
      <c r="G198" s="24"/>
      <c r="H198" s="24"/>
      <c r="J198" s="24"/>
      <c r="K198" s="24"/>
      <c r="L198" s="43"/>
      <c r="M198" s="56"/>
      <c r="N198" s="24"/>
      <c r="O198" s="24"/>
      <c r="P198" s="24"/>
      <c r="Q198" s="24"/>
      <c r="R198" s="24"/>
      <c r="S198" s="24"/>
      <c r="T198" s="57"/>
      <c r="AT198" s="6" t="s">
        <v>148</v>
      </c>
      <c r="AU198" s="6" t="s">
        <v>82</v>
      </c>
    </row>
    <row r="199" spans="2:65" s="6" customFormat="1" ht="15.75" customHeight="1">
      <c r="B199" s="23"/>
      <c r="C199" s="145" t="s">
        <v>461</v>
      </c>
      <c r="D199" s="145" t="s">
        <v>141</v>
      </c>
      <c r="E199" s="146" t="s">
        <v>1278</v>
      </c>
      <c r="F199" s="147" t="s">
        <v>1279</v>
      </c>
      <c r="G199" s="148" t="s">
        <v>497</v>
      </c>
      <c r="H199" s="149">
        <v>220</v>
      </c>
      <c r="I199" s="150"/>
      <c r="J199" s="151">
        <f>ROUND($I$199*$H$199,2)</f>
        <v>0</v>
      </c>
      <c r="K199" s="147" t="s">
        <v>145</v>
      </c>
      <c r="L199" s="43"/>
      <c r="M199" s="152"/>
      <c r="N199" s="153" t="s">
        <v>44</v>
      </c>
      <c r="O199" s="24"/>
      <c r="P199" s="24"/>
      <c r="Q199" s="154">
        <v>0</v>
      </c>
      <c r="R199" s="154">
        <f>$Q$199*$H$199</f>
        <v>0</v>
      </c>
      <c r="S199" s="154">
        <v>0</v>
      </c>
      <c r="T199" s="155">
        <f>$S$199*$H$199</f>
        <v>0</v>
      </c>
      <c r="AR199" s="89" t="s">
        <v>146</v>
      </c>
      <c r="AT199" s="89" t="s">
        <v>141</v>
      </c>
      <c r="AU199" s="89" t="s">
        <v>82</v>
      </c>
      <c r="AY199" s="6" t="s">
        <v>139</v>
      </c>
      <c r="BE199" s="156">
        <f>IF($N$199="základní",$J$199,0)</f>
        <v>0</v>
      </c>
      <c r="BF199" s="156">
        <f>IF($N$199="snížená",$J$199,0)</f>
        <v>0</v>
      </c>
      <c r="BG199" s="156">
        <f>IF($N$199="zákl. přenesená",$J$199,0)</f>
        <v>0</v>
      </c>
      <c r="BH199" s="156">
        <f>IF($N$199="sníž. přenesená",$J$199,0)</f>
        <v>0</v>
      </c>
      <c r="BI199" s="156">
        <f>IF($N$199="nulová",$J$199,0)</f>
        <v>0</v>
      </c>
      <c r="BJ199" s="89" t="s">
        <v>21</v>
      </c>
      <c r="BK199" s="156">
        <f>ROUND($I$199*$H$199,2)</f>
        <v>0</v>
      </c>
      <c r="BL199" s="89" t="s">
        <v>146</v>
      </c>
      <c r="BM199" s="89" t="s">
        <v>1371</v>
      </c>
    </row>
    <row r="200" spans="2:47" s="6" customFormat="1" ht="27" customHeight="1">
      <c r="B200" s="23"/>
      <c r="C200" s="24"/>
      <c r="D200" s="157" t="s">
        <v>148</v>
      </c>
      <c r="E200" s="24"/>
      <c r="F200" s="158" t="s">
        <v>1281</v>
      </c>
      <c r="G200" s="24"/>
      <c r="H200" s="24"/>
      <c r="J200" s="24"/>
      <c r="K200" s="24"/>
      <c r="L200" s="43"/>
      <c r="M200" s="56"/>
      <c r="N200" s="24"/>
      <c r="O200" s="24"/>
      <c r="P200" s="24"/>
      <c r="Q200" s="24"/>
      <c r="R200" s="24"/>
      <c r="S200" s="24"/>
      <c r="T200" s="57"/>
      <c r="AT200" s="6" t="s">
        <v>148</v>
      </c>
      <c r="AU200" s="6" t="s">
        <v>82</v>
      </c>
    </row>
    <row r="201" spans="2:51" s="6" customFormat="1" ht="15.75" customHeight="1">
      <c r="B201" s="167"/>
      <c r="C201" s="168"/>
      <c r="D201" s="161" t="s">
        <v>150</v>
      </c>
      <c r="E201" s="168"/>
      <c r="F201" s="169" t="s">
        <v>1372</v>
      </c>
      <c r="G201" s="168"/>
      <c r="H201" s="170">
        <v>220</v>
      </c>
      <c r="J201" s="168"/>
      <c r="K201" s="168"/>
      <c r="L201" s="171"/>
      <c r="M201" s="172"/>
      <c r="N201" s="168"/>
      <c r="O201" s="168"/>
      <c r="P201" s="168"/>
      <c r="Q201" s="168"/>
      <c r="R201" s="168"/>
      <c r="S201" s="168"/>
      <c r="T201" s="173"/>
      <c r="AT201" s="174" t="s">
        <v>150</v>
      </c>
      <c r="AU201" s="174" t="s">
        <v>82</v>
      </c>
      <c r="AV201" s="174" t="s">
        <v>82</v>
      </c>
      <c r="AW201" s="174" t="s">
        <v>119</v>
      </c>
      <c r="AX201" s="174" t="s">
        <v>21</v>
      </c>
      <c r="AY201" s="174" t="s">
        <v>139</v>
      </c>
    </row>
    <row r="202" spans="2:65" s="6" customFormat="1" ht="15.75" customHeight="1">
      <c r="B202" s="23"/>
      <c r="C202" s="145" t="s">
        <v>468</v>
      </c>
      <c r="D202" s="145" t="s">
        <v>141</v>
      </c>
      <c r="E202" s="146" t="s">
        <v>1283</v>
      </c>
      <c r="F202" s="147" t="s">
        <v>1284</v>
      </c>
      <c r="G202" s="148" t="s">
        <v>497</v>
      </c>
      <c r="H202" s="149">
        <v>3</v>
      </c>
      <c r="I202" s="150"/>
      <c r="J202" s="151">
        <f>ROUND($I$202*$H$202,2)</f>
        <v>0</v>
      </c>
      <c r="K202" s="147"/>
      <c r="L202" s="43"/>
      <c r="M202" s="152"/>
      <c r="N202" s="153" t="s">
        <v>44</v>
      </c>
      <c r="O202" s="24"/>
      <c r="P202" s="24"/>
      <c r="Q202" s="154">
        <v>0</v>
      </c>
      <c r="R202" s="154">
        <f>$Q$202*$H$202</f>
        <v>0</v>
      </c>
      <c r="S202" s="154">
        <v>0</v>
      </c>
      <c r="T202" s="155">
        <f>$S$202*$H$202</f>
        <v>0</v>
      </c>
      <c r="AR202" s="89" t="s">
        <v>146</v>
      </c>
      <c r="AT202" s="89" t="s">
        <v>141</v>
      </c>
      <c r="AU202" s="89" t="s">
        <v>82</v>
      </c>
      <c r="AY202" s="6" t="s">
        <v>139</v>
      </c>
      <c r="BE202" s="156">
        <f>IF($N$202="základní",$J$202,0)</f>
        <v>0</v>
      </c>
      <c r="BF202" s="156">
        <f>IF($N$202="snížená",$J$202,0)</f>
        <v>0</v>
      </c>
      <c r="BG202" s="156">
        <f>IF($N$202="zákl. přenesená",$J$202,0)</f>
        <v>0</v>
      </c>
      <c r="BH202" s="156">
        <f>IF($N$202="sníž. přenesená",$J$202,0)</f>
        <v>0</v>
      </c>
      <c r="BI202" s="156">
        <f>IF($N$202="nulová",$J$202,0)</f>
        <v>0</v>
      </c>
      <c r="BJ202" s="89" t="s">
        <v>21</v>
      </c>
      <c r="BK202" s="156">
        <f>ROUND($I$202*$H$202,2)</f>
        <v>0</v>
      </c>
      <c r="BL202" s="89" t="s">
        <v>146</v>
      </c>
      <c r="BM202" s="89" t="s">
        <v>1373</v>
      </c>
    </row>
    <row r="203" spans="2:47" s="6" customFormat="1" ht="16.5" customHeight="1">
      <c r="B203" s="23"/>
      <c r="C203" s="24"/>
      <c r="D203" s="157" t="s">
        <v>148</v>
      </c>
      <c r="E203" s="24"/>
      <c r="F203" s="158" t="s">
        <v>1286</v>
      </c>
      <c r="G203" s="24"/>
      <c r="H203" s="24"/>
      <c r="J203" s="24"/>
      <c r="K203" s="24"/>
      <c r="L203" s="43"/>
      <c r="M203" s="56"/>
      <c r="N203" s="24"/>
      <c r="O203" s="24"/>
      <c r="P203" s="24"/>
      <c r="Q203" s="24"/>
      <c r="R203" s="24"/>
      <c r="S203" s="24"/>
      <c r="T203" s="57"/>
      <c r="AT203" s="6" t="s">
        <v>148</v>
      </c>
      <c r="AU203" s="6" t="s">
        <v>82</v>
      </c>
    </row>
    <row r="204" spans="2:65" s="6" customFormat="1" ht="15.75" customHeight="1">
      <c r="B204" s="23"/>
      <c r="C204" s="145" t="s">
        <v>475</v>
      </c>
      <c r="D204" s="145" t="s">
        <v>141</v>
      </c>
      <c r="E204" s="146" t="s">
        <v>1287</v>
      </c>
      <c r="F204" s="147" t="s">
        <v>1288</v>
      </c>
      <c r="G204" s="148" t="s">
        <v>497</v>
      </c>
      <c r="H204" s="149">
        <v>60</v>
      </c>
      <c r="I204" s="150"/>
      <c r="J204" s="151">
        <f>ROUND($I$204*$H$204,2)</f>
        <v>0</v>
      </c>
      <c r="K204" s="147"/>
      <c r="L204" s="43"/>
      <c r="M204" s="152"/>
      <c r="N204" s="153" t="s">
        <v>44</v>
      </c>
      <c r="O204" s="24"/>
      <c r="P204" s="24"/>
      <c r="Q204" s="154">
        <v>0</v>
      </c>
      <c r="R204" s="154">
        <f>$Q$204*$H$204</f>
        <v>0</v>
      </c>
      <c r="S204" s="154">
        <v>0</v>
      </c>
      <c r="T204" s="155">
        <f>$S$204*$H$204</f>
        <v>0</v>
      </c>
      <c r="AR204" s="89" t="s">
        <v>146</v>
      </c>
      <c r="AT204" s="89" t="s">
        <v>141</v>
      </c>
      <c r="AU204" s="89" t="s">
        <v>82</v>
      </c>
      <c r="AY204" s="6" t="s">
        <v>139</v>
      </c>
      <c r="BE204" s="156">
        <f>IF($N$204="základní",$J$204,0)</f>
        <v>0</v>
      </c>
      <c r="BF204" s="156">
        <f>IF($N$204="snížená",$J$204,0)</f>
        <v>0</v>
      </c>
      <c r="BG204" s="156">
        <f>IF($N$204="zákl. přenesená",$J$204,0)</f>
        <v>0</v>
      </c>
      <c r="BH204" s="156">
        <f>IF($N$204="sníž. přenesená",$J$204,0)</f>
        <v>0</v>
      </c>
      <c r="BI204" s="156">
        <f>IF($N$204="nulová",$J$204,0)</f>
        <v>0</v>
      </c>
      <c r="BJ204" s="89" t="s">
        <v>21</v>
      </c>
      <c r="BK204" s="156">
        <f>ROUND($I$204*$H$204,2)</f>
        <v>0</v>
      </c>
      <c r="BL204" s="89" t="s">
        <v>146</v>
      </c>
      <c r="BM204" s="89" t="s">
        <v>1374</v>
      </c>
    </row>
    <row r="205" spans="2:47" s="6" customFormat="1" ht="27" customHeight="1">
      <c r="B205" s="23"/>
      <c r="C205" s="24"/>
      <c r="D205" s="157" t="s">
        <v>148</v>
      </c>
      <c r="E205" s="24"/>
      <c r="F205" s="158" t="s">
        <v>1290</v>
      </c>
      <c r="G205" s="24"/>
      <c r="H205" s="24"/>
      <c r="J205" s="24"/>
      <c r="K205" s="24"/>
      <c r="L205" s="43"/>
      <c r="M205" s="56"/>
      <c r="N205" s="24"/>
      <c r="O205" s="24"/>
      <c r="P205" s="24"/>
      <c r="Q205" s="24"/>
      <c r="R205" s="24"/>
      <c r="S205" s="24"/>
      <c r="T205" s="57"/>
      <c r="AT205" s="6" t="s">
        <v>148</v>
      </c>
      <c r="AU205" s="6" t="s">
        <v>82</v>
      </c>
    </row>
    <row r="206" spans="2:51" s="6" customFormat="1" ht="15.75" customHeight="1">
      <c r="B206" s="167"/>
      <c r="C206" s="168"/>
      <c r="D206" s="161" t="s">
        <v>150</v>
      </c>
      <c r="E206" s="168"/>
      <c r="F206" s="169" t="s">
        <v>1342</v>
      </c>
      <c r="G206" s="168"/>
      <c r="H206" s="170">
        <v>60</v>
      </c>
      <c r="J206" s="168"/>
      <c r="K206" s="168"/>
      <c r="L206" s="171"/>
      <c r="M206" s="172"/>
      <c r="N206" s="168"/>
      <c r="O206" s="168"/>
      <c r="P206" s="168"/>
      <c r="Q206" s="168"/>
      <c r="R206" s="168"/>
      <c r="S206" s="168"/>
      <c r="T206" s="173"/>
      <c r="AT206" s="174" t="s">
        <v>150</v>
      </c>
      <c r="AU206" s="174" t="s">
        <v>82</v>
      </c>
      <c r="AV206" s="174" t="s">
        <v>82</v>
      </c>
      <c r="AW206" s="174" t="s">
        <v>119</v>
      </c>
      <c r="AX206" s="174" t="s">
        <v>21</v>
      </c>
      <c r="AY206" s="174" t="s">
        <v>139</v>
      </c>
    </row>
    <row r="207" spans="2:65" s="6" customFormat="1" ht="15.75" customHeight="1">
      <c r="B207" s="23"/>
      <c r="C207" s="145" t="s">
        <v>482</v>
      </c>
      <c r="D207" s="145" t="s">
        <v>141</v>
      </c>
      <c r="E207" s="146" t="s">
        <v>1292</v>
      </c>
      <c r="F207" s="147" t="s">
        <v>1293</v>
      </c>
      <c r="G207" s="148" t="s">
        <v>497</v>
      </c>
      <c r="H207" s="149">
        <v>2</v>
      </c>
      <c r="I207" s="150"/>
      <c r="J207" s="151">
        <f>ROUND($I$207*$H$207,2)</f>
        <v>0</v>
      </c>
      <c r="K207" s="147" t="s">
        <v>145</v>
      </c>
      <c r="L207" s="43"/>
      <c r="M207" s="152"/>
      <c r="N207" s="153" t="s">
        <v>44</v>
      </c>
      <c r="O207" s="24"/>
      <c r="P207" s="24"/>
      <c r="Q207" s="154">
        <v>0</v>
      </c>
      <c r="R207" s="154">
        <f>$Q$207*$H$207</f>
        <v>0</v>
      </c>
      <c r="S207" s="154">
        <v>0</v>
      </c>
      <c r="T207" s="155">
        <f>$S$207*$H$207</f>
        <v>0</v>
      </c>
      <c r="AR207" s="89" t="s">
        <v>146</v>
      </c>
      <c r="AT207" s="89" t="s">
        <v>141</v>
      </c>
      <c r="AU207" s="89" t="s">
        <v>82</v>
      </c>
      <c r="AY207" s="6" t="s">
        <v>139</v>
      </c>
      <c r="BE207" s="156">
        <f>IF($N$207="základní",$J$207,0)</f>
        <v>0</v>
      </c>
      <c r="BF207" s="156">
        <f>IF($N$207="snížená",$J$207,0)</f>
        <v>0</v>
      </c>
      <c r="BG207" s="156">
        <f>IF($N$207="zákl. přenesená",$J$207,0)</f>
        <v>0</v>
      </c>
      <c r="BH207" s="156">
        <f>IF($N$207="sníž. přenesená",$J$207,0)</f>
        <v>0</v>
      </c>
      <c r="BI207" s="156">
        <f>IF($N$207="nulová",$J$207,0)</f>
        <v>0</v>
      </c>
      <c r="BJ207" s="89" t="s">
        <v>21</v>
      </c>
      <c r="BK207" s="156">
        <f>ROUND($I$207*$H$207,2)</f>
        <v>0</v>
      </c>
      <c r="BL207" s="89" t="s">
        <v>146</v>
      </c>
      <c r="BM207" s="89" t="s">
        <v>1375</v>
      </c>
    </row>
    <row r="208" spans="2:47" s="6" customFormat="1" ht="16.5" customHeight="1">
      <c r="B208" s="23"/>
      <c r="C208" s="24"/>
      <c r="D208" s="157" t="s">
        <v>148</v>
      </c>
      <c r="E208" s="24"/>
      <c r="F208" s="158" t="s">
        <v>1295</v>
      </c>
      <c r="G208" s="24"/>
      <c r="H208" s="24"/>
      <c r="J208" s="24"/>
      <c r="K208" s="24"/>
      <c r="L208" s="43"/>
      <c r="M208" s="56"/>
      <c r="N208" s="24"/>
      <c r="O208" s="24"/>
      <c r="P208" s="24"/>
      <c r="Q208" s="24"/>
      <c r="R208" s="24"/>
      <c r="S208" s="24"/>
      <c r="T208" s="57"/>
      <c r="AT208" s="6" t="s">
        <v>148</v>
      </c>
      <c r="AU208" s="6" t="s">
        <v>82</v>
      </c>
    </row>
    <row r="209" spans="2:65" s="6" customFormat="1" ht="15.75" customHeight="1">
      <c r="B209" s="23"/>
      <c r="C209" s="145" t="s">
        <v>487</v>
      </c>
      <c r="D209" s="145" t="s">
        <v>141</v>
      </c>
      <c r="E209" s="146" t="s">
        <v>1296</v>
      </c>
      <c r="F209" s="147" t="s">
        <v>1297</v>
      </c>
      <c r="G209" s="148" t="s">
        <v>497</v>
      </c>
      <c r="H209" s="149">
        <v>40</v>
      </c>
      <c r="I209" s="150"/>
      <c r="J209" s="151">
        <f>ROUND($I$209*$H$209,2)</f>
        <v>0</v>
      </c>
      <c r="K209" s="147" t="s">
        <v>145</v>
      </c>
      <c r="L209" s="43"/>
      <c r="M209" s="152"/>
      <c r="N209" s="153" t="s">
        <v>44</v>
      </c>
      <c r="O209" s="24"/>
      <c r="P209" s="24"/>
      <c r="Q209" s="154">
        <v>0</v>
      </c>
      <c r="R209" s="154">
        <f>$Q$209*$H$209</f>
        <v>0</v>
      </c>
      <c r="S209" s="154">
        <v>0</v>
      </c>
      <c r="T209" s="155">
        <f>$S$209*$H$209</f>
        <v>0</v>
      </c>
      <c r="AR209" s="89" t="s">
        <v>146</v>
      </c>
      <c r="AT209" s="89" t="s">
        <v>141</v>
      </c>
      <c r="AU209" s="89" t="s">
        <v>82</v>
      </c>
      <c r="AY209" s="6" t="s">
        <v>139</v>
      </c>
      <c r="BE209" s="156">
        <f>IF($N$209="základní",$J$209,0)</f>
        <v>0</v>
      </c>
      <c r="BF209" s="156">
        <f>IF($N$209="snížená",$J$209,0)</f>
        <v>0</v>
      </c>
      <c r="BG209" s="156">
        <f>IF($N$209="zákl. přenesená",$J$209,0)</f>
        <v>0</v>
      </c>
      <c r="BH209" s="156">
        <f>IF($N$209="sníž. přenesená",$J$209,0)</f>
        <v>0</v>
      </c>
      <c r="BI209" s="156">
        <f>IF($N$209="nulová",$J$209,0)</f>
        <v>0</v>
      </c>
      <c r="BJ209" s="89" t="s">
        <v>21</v>
      </c>
      <c r="BK209" s="156">
        <f>ROUND($I$209*$H$209,2)</f>
        <v>0</v>
      </c>
      <c r="BL209" s="89" t="s">
        <v>146</v>
      </c>
      <c r="BM209" s="89" t="s">
        <v>1376</v>
      </c>
    </row>
    <row r="210" spans="2:47" s="6" customFormat="1" ht="27" customHeight="1">
      <c r="B210" s="23"/>
      <c r="C210" s="24"/>
      <c r="D210" s="157" t="s">
        <v>148</v>
      </c>
      <c r="E210" s="24"/>
      <c r="F210" s="158" t="s">
        <v>1299</v>
      </c>
      <c r="G210" s="24"/>
      <c r="H210" s="24"/>
      <c r="J210" s="24"/>
      <c r="K210" s="24"/>
      <c r="L210" s="43"/>
      <c r="M210" s="56"/>
      <c r="N210" s="24"/>
      <c r="O210" s="24"/>
      <c r="P210" s="24"/>
      <c r="Q210" s="24"/>
      <c r="R210" s="24"/>
      <c r="S210" s="24"/>
      <c r="T210" s="57"/>
      <c r="AT210" s="6" t="s">
        <v>148</v>
      </c>
      <c r="AU210" s="6" t="s">
        <v>82</v>
      </c>
    </row>
    <row r="211" spans="2:51" s="6" customFormat="1" ht="15.75" customHeight="1">
      <c r="B211" s="167"/>
      <c r="C211" s="168"/>
      <c r="D211" s="161" t="s">
        <v>150</v>
      </c>
      <c r="E211" s="168"/>
      <c r="F211" s="169" t="s">
        <v>1350</v>
      </c>
      <c r="G211" s="168"/>
      <c r="H211" s="170">
        <v>40</v>
      </c>
      <c r="J211" s="168"/>
      <c r="K211" s="168"/>
      <c r="L211" s="171"/>
      <c r="M211" s="172"/>
      <c r="N211" s="168"/>
      <c r="O211" s="168"/>
      <c r="P211" s="168"/>
      <c r="Q211" s="168"/>
      <c r="R211" s="168"/>
      <c r="S211" s="168"/>
      <c r="T211" s="173"/>
      <c r="AT211" s="174" t="s">
        <v>150</v>
      </c>
      <c r="AU211" s="174" t="s">
        <v>82</v>
      </c>
      <c r="AV211" s="174" t="s">
        <v>82</v>
      </c>
      <c r="AW211" s="174" t="s">
        <v>119</v>
      </c>
      <c r="AX211" s="174" t="s">
        <v>21</v>
      </c>
      <c r="AY211" s="174" t="s">
        <v>139</v>
      </c>
    </row>
    <row r="212" spans="2:65" s="6" customFormat="1" ht="15.75" customHeight="1">
      <c r="B212" s="23"/>
      <c r="C212" s="145" t="s">
        <v>494</v>
      </c>
      <c r="D212" s="145" t="s">
        <v>141</v>
      </c>
      <c r="E212" s="146" t="s">
        <v>1301</v>
      </c>
      <c r="F212" s="147" t="s">
        <v>1302</v>
      </c>
      <c r="G212" s="148" t="s">
        <v>497</v>
      </c>
      <c r="H212" s="149">
        <v>2</v>
      </c>
      <c r="I212" s="150"/>
      <c r="J212" s="151">
        <f>ROUND($I$212*$H$212,2)</f>
        <v>0</v>
      </c>
      <c r="K212" s="147" t="s">
        <v>145</v>
      </c>
      <c r="L212" s="43"/>
      <c r="M212" s="152"/>
      <c r="N212" s="153" t="s">
        <v>44</v>
      </c>
      <c r="O212" s="24"/>
      <c r="P212" s="24"/>
      <c r="Q212" s="154">
        <v>0</v>
      </c>
      <c r="R212" s="154">
        <f>$Q$212*$H$212</f>
        <v>0</v>
      </c>
      <c r="S212" s="154">
        <v>0</v>
      </c>
      <c r="T212" s="155">
        <f>$S$212*$H$212</f>
        <v>0</v>
      </c>
      <c r="AR212" s="89" t="s">
        <v>146</v>
      </c>
      <c r="AT212" s="89" t="s">
        <v>141</v>
      </c>
      <c r="AU212" s="89" t="s">
        <v>82</v>
      </c>
      <c r="AY212" s="6" t="s">
        <v>139</v>
      </c>
      <c r="BE212" s="156">
        <f>IF($N$212="základní",$J$212,0)</f>
        <v>0</v>
      </c>
      <c r="BF212" s="156">
        <f>IF($N$212="snížená",$J$212,0)</f>
        <v>0</v>
      </c>
      <c r="BG212" s="156">
        <f>IF($N$212="zákl. přenesená",$J$212,0)</f>
        <v>0</v>
      </c>
      <c r="BH212" s="156">
        <f>IF($N$212="sníž. přenesená",$J$212,0)</f>
        <v>0</v>
      </c>
      <c r="BI212" s="156">
        <f>IF($N$212="nulová",$J$212,0)</f>
        <v>0</v>
      </c>
      <c r="BJ212" s="89" t="s">
        <v>21</v>
      </c>
      <c r="BK212" s="156">
        <f>ROUND($I$212*$H$212,2)</f>
        <v>0</v>
      </c>
      <c r="BL212" s="89" t="s">
        <v>146</v>
      </c>
      <c r="BM212" s="89" t="s">
        <v>1377</v>
      </c>
    </row>
    <row r="213" spans="2:47" s="6" customFormat="1" ht="16.5" customHeight="1">
      <c r="B213" s="23"/>
      <c r="C213" s="24"/>
      <c r="D213" s="157" t="s">
        <v>148</v>
      </c>
      <c r="E213" s="24"/>
      <c r="F213" s="158" t="s">
        <v>1304</v>
      </c>
      <c r="G213" s="24"/>
      <c r="H213" s="24"/>
      <c r="J213" s="24"/>
      <c r="K213" s="24"/>
      <c r="L213" s="43"/>
      <c r="M213" s="56"/>
      <c r="N213" s="24"/>
      <c r="O213" s="24"/>
      <c r="P213" s="24"/>
      <c r="Q213" s="24"/>
      <c r="R213" s="24"/>
      <c r="S213" s="24"/>
      <c r="T213" s="57"/>
      <c r="AT213" s="6" t="s">
        <v>148</v>
      </c>
      <c r="AU213" s="6" t="s">
        <v>82</v>
      </c>
    </row>
    <row r="214" spans="2:65" s="6" customFormat="1" ht="15.75" customHeight="1">
      <c r="B214" s="23"/>
      <c r="C214" s="145" t="s">
        <v>502</v>
      </c>
      <c r="D214" s="145" t="s">
        <v>141</v>
      </c>
      <c r="E214" s="146" t="s">
        <v>1305</v>
      </c>
      <c r="F214" s="147" t="s">
        <v>1306</v>
      </c>
      <c r="G214" s="148" t="s">
        <v>497</v>
      </c>
      <c r="H214" s="149">
        <v>40</v>
      </c>
      <c r="I214" s="150"/>
      <c r="J214" s="151">
        <f>ROUND($I$214*$H$214,2)</f>
        <v>0</v>
      </c>
      <c r="K214" s="147" t="s">
        <v>145</v>
      </c>
      <c r="L214" s="43"/>
      <c r="M214" s="152"/>
      <c r="N214" s="153" t="s">
        <v>44</v>
      </c>
      <c r="O214" s="24"/>
      <c r="P214" s="24"/>
      <c r="Q214" s="154">
        <v>0</v>
      </c>
      <c r="R214" s="154">
        <f>$Q$214*$H$214</f>
        <v>0</v>
      </c>
      <c r="S214" s="154">
        <v>0</v>
      </c>
      <c r="T214" s="155">
        <f>$S$214*$H$214</f>
        <v>0</v>
      </c>
      <c r="AR214" s="89" t="s">
        <v>146</v>
      </c>
      <c r="AT214" s="89" t="s">
        <v>141</v>
      </c>
      <c r="AU214" s="89" t="s">
        <v>82</v>
      </c>
      <c r="AY214" s="6" t="s">
        <v>139</v>
      </c>
      <c r="BE214" s="156">
        <f>IF($N$214="základní",$J$214,0)</f>
        <v>0</v>
      </c>
      <c r="BF214" s="156">
        <f>IF($N$214="snížená",$J$214,0)</f>
        <v>0</v>
      </c>
      <c r="BG214" s="156">
        <f>IF($N$214="zákl. přenesená",$J$214,0)</f>
        <v>0</v>
      </c>
      <c r="BH214" s="156">
        <f>IF($N$214="sníž. přenesená",$J$214,0)</f>
        <v>0</v>
      </c>
      <c r="BI214" s="156">
        <f>IF($N$214="nulová",$J$214,0)</f>
        <v>0</v>
      </c>
      <c r="BJ214" s="89" t="s">
        <v>21</v>
      </c>
      <c r="BK214" s="156">
        <f>ROUND($I$214*$H$214,2)</f>
        <v>0</v>
      </c>
      <c r="BL214" s="89" t="s">
        <v>146</v>
      </c>
      <c r="BM214" s="89" t="s">
        <v>1378</v>
      </c>
    </row>
    <row r="215" spans="2:47" s="6" customFormat="1" ht="27" customHeight="1">
      <c r="B215" s="23"/>
      <c r="C215" s="24"/>
      <c r="D215" s="157" t="s">
        <v>148</v>
      </c>
      <c r="E215" s="24"/>
      <c r="F215" s="158" t="s">
        <v>1308</v>
      </c>
      <c r="G215" s="24"/>
      <c r="H215" s="24"/>
      <c r="J215" s="24"/>
      <c r="K215" s="24"/>
      <c r="L215" s="43"/>
      <c r="M215" s="56"/>
      <c r="N215" s="24"/>
      <c r="O215" s="24"/>
      <c r="P215" s="24"/>
      <c r="Q215" s="24"/>
      <c r="R215" s="24"/>
      <c r="S215" s="24"/>
      <c r="T215" s="57"/>
      <c r="AT215" s="6" t="s">
        <v>148</v>
      </c>
      <c r="AU215" s="6" t="s">
        <v>82</v>
      </c>
    </row>
    <row r="216" spans="2:51" s="6" customFormat="1" ht="15.75" customHeight="1">
      <c r="B216" s="167"/>
      <c r="C216" s="168"/>
      <c r="D216" s="161" t="s">
        <v>150</v>
      </c>
      <c r="E216" s="168"/>
      <c r="F216" s="169" t="s">
        <v>1350</v>
      </c>
      <c r="G216" s="168"/>
      <c r="H216" s="170">
        <v>40</v>
      </c>
      <c r="J216" s="168"/>
      <c r="K216" s="168"/>
      <c r="L216" s="171"/>
      <c r="M216" s="172"/>
      <c r="N216" s="168"/>
      <c r="O216" s="168"/>
      <c r="P216" s="168"/>
      <c r="Q216" s="168"/>
      <c r="R216" s="168"/>
      <c r="S216" s="168"/>
      <c r="T216" s="173"/>
      <c r="AT216" s="174" t="s">
        <v>150</v>
      </c>
      <c r="AU216" s="174" t="s">
        <v>82</v>
      </c>
      <c r="AV216" s="174" t="s">
        <v>82</v>
      </c>
      <c r="AW216" s="174" t="s">
        <v>119</v>
      </c>
      <c r="AX216" s="174" t="s">
        <v>21</v>
      </c>
      <c r="AY216" s="174" t="s">
        <v>139</v>
      </c>
    </row>
    <row r="217" spans="2:65" s="6" customFormat="1" ht="15.75" customHeight="1">
      <c r="B217" s="23"/>
      <c r="C217" s="145" t="s">
        <v>509</v>
      </c>
      <c r="D217" s="145" t="s">
        <v>141</v>
      </c>
      <c r="E217" s="146" t="s">
        <v>1309</v>
      </c>
      <c r="F217" s="147" t="s">
        <v>1310</v>
      </c>
      <c r="G217" s="148" t="s">
        <v>497</v>
      </c>
      <c r="H217" s="149">
        <v>2</v>
      </c>
      <c r="I217" s="150"/>
      <c r="J217" s="151">
        <f>ROUND($I$217*$H$217,2)</f>
        <v>0</v>
      </c>
      <c r="K217" s="147" t="s">
        <v>145</v>
      </c>
      <c r="L217" s="43"/>
      <c r="M217" s="152"/>
      <c r="N217" s="153" t="s">
        <v>44</v>
      </c>
      <c r="O217" s="24"/>
      <c r="P217" s="24"/>
      <c r="Q217" s="154">
        <v>0</v>
      </c>
      <c r="R217" s="154">
        <f>$Q$217*$H$217</f>
        <v>0</v>
      </c>
      <c r="S217" s="154">
        <v>0</v>
      </c>
      <c r="T217" s="155">
        <f>$S$217*$H$217</f>
        <v>0</v>
      </c>
      <c r="AR217" s="89" t="s">
        <v>146</v>
      </c>
      <c r="AT217" s="89" t="s">
        <v>141</v>
      </c>
      <c r="AU217" s="89" t="s">
        <v>82</v>
      </c>
      <c r="AY217" s="6" t="s">
        <v>139</v>
      </c>
      <c r="BE217" s="156">
        <f>IF($N$217="základní",$J$217,0)</f>
        <v>0</v>
      </c>
      <c r="BF217" s="156">
        <f>IF($N$217="snížená",$J$217,0)</f>
        <v>0</v>
      </c>
      <c r="BG217" s="156">
        <f>IF($N$217="zákl. přenesená",$J$217,0)</f>
        <v>0</v>
      </c>
      <c r="BH217" s="156">
        <f>IF($N$217="sníž. přenesená",$J$217,0)</f>
        <v>0</v>
      </c>
      <c r="BI217" s="156">
        <f>IF($N$217="nulová",$J$217,0)</f>
        <v>0</v>
      </c>
      <c r="BJ217" s="89" t="s">
        <v>21</v>
      </c>
      <c r="BK217" s="156">
        <f>ROUND($I$217*$H$217,2)</f>
        <v>0</v>
      </c>
      <c r="BL217" s="89" t="s">
        <v>146</v>
      </c>
      <c r="BM217" s="89" t="s">
        <v>1379</v>
      </c>
    </row>
    <row r="218" spans="2:47" s="6" customFormat="1" ht="16.5" customHeight="1">
      <c r="B218" s="23"/>
      <c r="C218" s="24"/>
      <c r="D218" s="157" t="s">
        <v>148</v>
      </c>
      <c r="E218" s="24"/>
      <c r="F218" s="158" t="s">
        <v>1312</v>
      </c>
      <c r="G218" s="24"/>
      <c r="H218" s="24"/>
      <c r="J218" s="24"/>
      <c r="K218" s="24"/>
      <c r="L218" s="43"/>
      <c r="M218" s="56"/>
      <c r="N218" s="24"/>
      <c r="O218" s="24"/>
      <c r="P218" s="24"/>
      <c r="Q218" s="24"/>
      <c r="R218" s="24"/>
      <c r="S218" s="24"/>
      <c r="T218" s="57"/>
      <c r="AT218" s="6" t="s">
        <v>148</v>
      </c>
      <c r="AU218" s="6" t="s">
        <v>82</v>
      </c>
    </row>
    <row r="219" spans="2:65" s="6" customFormat="1" ht="15.75" customHeight="1">
      <c r="B219" s="23"/>
      <c r="C219" s="145" t="s">
        <v>515</v>
      </c>
      <c r="D219" s="145" t="s">
        <v>141</v>
      </c>
      <c r="E219" s="146" t="s">
        <v>1313</v>
      </c>
      <c r="F219" s="147" t="s">
        <v>1314</v>
      </c>
      <c r="G219" s="148" t="s">
        <v>497</v>
      </c>
      <c r="H219" s="149">
        <v>40</v>
      </c>
      <c r="I219" s="150"/>
      <c r="J219" s="151">
        <f>ROUND($I$219*$H$219,2)</f>
        <v>0</v>
      </c>
      <c r="K219" s="147" t="s">
        <v>145</v>
      </c>
      <c r="L219" s="43"/>
      <c r="M219" s="152"/>
      <c r="N219" s="153" t="s">
        <v>44</v>
      </c>
      <c r="O219" s="24"/>
      <c r="P219" s="24"/>
      <c r="Q219" s="154">
        <v>0</v>
      </c>
      <c r="R219" s="154">
        <f>$Q$219*$H$219</f>
        <v>0</v>
      </c>
      <c r="S219" s="154">
        <v>0</v>
      </c>
      <c r="T219" s="155">
        <f>$S$219*$H$219</f>
        <v>0</v>
      </c>
      <c r="AR219" s="89" t="s">
        <v>146</v>
      </c>
      <c r="AT219" s="89" t="s">
        <v>141</v>
      </c>
      <c r="AU219" s="89" t="s">
        <v>82</v>
      </c>
      <c r="AY219" s="6" t="s">
        <v>139</v>
      </c>
      <c r="BE219" s="156">
        <f>IF($N$219="základní",$J$219,0)</f>
        <v>0</v>
      </c>
      <c r="BF219" s="156">
        <f>IF($N$219="snížená",$J$219,0)</f>
        <v>0</v>
      </c>
      <c r="BG219" s="156">
        <f>IF($N$219="zákl. přenesená",$J$219,0)</f>
        <v>0</v>
      </c>
      <c r="BH219" s="156">
        <f>IF($N$219="sníž. přenesená",$J$219,0)</f>
        <v>0</v>
      </c>
      <c r="BI219" s="156">
        <f>IF($N$219="nulová",$J$219,0)</f>
        <v>0</v>
      </c>
      <c r="BJ219" s="89" t="s">
        <v>21</v>
      </c>
      <c r="BK219" s="156">
        <f>ROUND($I$219*$H$219,2)</f>
        <v>0</v>
      </c>
      <c r="BL219" s="89" t="s">
        <v>146</v>
      </c>
      <c r="BM219" s="89" t="s">
        <v>1380</v>
      </c>
    </row>
    <row r="220" spans="2:47" s="6" customFormat="1" ht="27" customHeight="1">
      <c r="B220" s="23"/>
      <c r="C220" s="24"/>
      <c r="D220" s="157" t="s">
        <v>148</v>
      </c>
      <c r="E220" s="24"/>
      <c r="F220" s="158" t="s">
        <v>1316</v>
      </c>
      <c r="G220" s="24"/>
      <c r="H220" s="24"/>
      <c r="J220" s="24"/>
      <c r="K220" s="24"/>
      <c r="L220" s="43"/>
      <c r="M220" s="56"/>
      <c r="N220" s="24"/>
      <c r="O220" s="24"/>
      <c r="P220" s="24"/>
      <c r="Q220" s="24"/>
      <c r="R220" s="24"/>
      <c r="S220" s="24"/>
      <c r="T220" s="57"/>
      <c r="AT220" s="6" t="s">
        <v>148</v>
      </c>
      <c r="AU220" s="6" t="s">
        <v>82</v>
      </c>
    </row>
    <row r="221" spans="2:51" s="6" customFormat="1" ht="15.75" customHeight="1">
      <c r="B221" s="167"/>
      <c r="C221" s="168"/>
      <c r="D221" s="161" t="s">
        <v>150</v>
      </c>
      <c r="E221" s="168"/>
      <c r="F221" s="169" t="s">
        <v>1350</v>
      </c>
      <c r="G221" s="168"/>
      <c r="H221" s="170">
        <v>40</v>
      </c>
      <c r="J221" s="168"/>
      <c r="K221" s="168"/>
      <c r="L221" s="171"/>
      <c r="M221" s="172"/>
      <c r="N221" s="168"/>
      <c r="O221" s="168"/>
      <c r="P221" s="168"/>
      <c r="Q221" s="168"/>
      <c r="R221" s="168"/>
      <c r="S221" s="168"/>
      <c r="T221" s="173"/>
      <c r="AT221" s="174" t="s">
        <v>150</v>
      </c>
      <c r="AU221" s="174" t="s">
        <v>82</v>
      </c>
      <c r="AV221" s="174" t="s">
        <v>82</v>
      </c>
      <c r="AW221" s="174" t="s">
        <v>119</v>
      </c>
      <c r="AX221" s="174" t="s">
        <v>21</v>
      </c>
      <c r="AY221" s="174" t="s">
        <v>139</v>
      </c>
    </row>
    <row r="222" spans="2:65" s="6" customFormat="1" ht="15.75" customHeight="1">
      <c r="B222" s="23"/>
      <c r="C222" s="145" t="s">
        <v>522</v>
      </c>
      <c r="D222" s="145" t="s">
        <v>141</v>
      </c>
      <c r="E222" s="146" t="s">
        <v>1317</v>
      </c>
      <c r="F222" s="147" t="s">
        <v>1318</v>
      </c>
      <c r="G222" s="148" t="s">
        <v>497</v>
      </c>
      <c r="H222" s="149">
        <v>2</v>
      </c>
      <c r="I222" s="150"/>
      <c r="J222" s="151">
        <f>ROUND($I$222*$H$222,2)</f>
        <v>0</v>
      </c>
      <c r="K222" s="147" t="s">
        <v>145</v>
      </c>
      <c r="L222" s="43"/>
      <c r="M222" s="152"/>
      <c r="N222" s="153" t="s">
        <v>44</v>
      </c>
      <c r="O222" s="24"/>
      <c r="P222" s="24"/>
      <c r="Q222" s="154">
        <v>0</v>
      </c>
      <c r="R222" s="154">
        <f>$Q$222*$H$222</f>
        <v>0</v>
      </c>
      <c r="S222" s="154">
        <v>0</v>
      </c>
      <c r="T222" s="155">
        <f>$S$222*$H$222</f>
        <v>0</v>
      </c>
      <c r="AR222" s="89" t="s">
        <v>146</v>
      </c>
      <c r="AT222" s="89" t="s">
        <v>141</v>
      </c>
      <c r="AU222" s="89" t="s">
        <v>82</v>
      </c>
      <c r="AY222" s="6" t="s">
        <v>139</v>
      </c>
      <c r="BE222" s="156">
        <f>IF($N$222="základní",$J$222,0)</f>
        <v>0</v>
      </c>
      <c r="BF222" s="156">
        <f>IF($N$222="snížená",$J$222,0)</f>
        <v>0</v>
      </c>
      <c r="BG222" s="156">
        <f>IF($N$222="zákl. přenesená",$J$222,0)</f>
        <v>0</v>
      </c>
      <c r="BH222" s="156">
        <f>IF($N$222="sníž. přenesená",$J$222,0)</f>
        <v>0</v>
      </c>
      <c r="BI222" s="156">
        <f>IF($N$222="nulová",$J$222,0)</f>
        <v>0</v>
      </c>
      <c r="BJ222" s="89" t="s">
        <v>21</v>
      </c>
      <c r="BK222" s="156">
        <f>ROUND($I$222*$H$222,2)</f>
        <v>0</v>
      </c>
      <c r="BL222" s="89" t="s">
        <v>146</v>
      </c>
      <c r="BM222" s="89" t="s">
        <v>1381</v>
      </c>
    </row>
    <row r="223" spans="2:47" s="6" customFormat="1" ht="27" customHeight="1">
      <c r="B223" s="23"/>
      <c r="C223" s="24"/>
      <c r="D223" s="157" t="s">
        <v>148</v>
      </c>
      <c r="E223" s="24"/>
      <c r="F223" s="158" t="s">
        <v>1320</v>
      </c>
      <c r="G223" s="24"/>
      <c r="H223" s="24"/>
      <c r="J223" s="24"/>
      <c r="K223" s="24"/>
      <c r="L223" s="43"/>
      <c r="M223" s="56"/>
      <c r="N223" s="24"/>
      <c r="O223" s="24"/>
      <c r="P223" s="24"/>
      <c r="Q223" s="24"/>
      <c r="R223" s="24"/>
      <c r="S223" s="24"/>
      <c r="T223" s="57"/>
      <c r="AT223" s="6" t="s">
        <v>148</v>
      </c>
      <c r="AU223" s="6" t="s">
        <v>82</v>
      </c>
    </row>
    <row r="224" spans="2:65" s="6" customFormat="1" ht="15.75" customHeight="1">
      <c r="B224" s="23"/>
      <c r="C224" s="145" t="s">
        <v>529</v>
      </c>
      <c r="D224" s="145" t="s">
        <v>141</v>
      </c>
      <c r="E224" s="146" t="s">
        <v>1321</v>
      </c>
      <c r="F224" s="147" t="s">
        <v>1322</v>
      </c>
      <c r="G224" s="148" t="s">
        <v>497</v>
      </c>
      <c r="H224" s="149">
        <v>40</v>
      </c>
      <c r="I224" s="150"/>
      <c r="J224" s="151">
        <f>ROUND($I$224*$H$224,2)</f>
        <v>0</v>
      </c>
      <c r="K224" s="147" t="s">
        <v>145</v>
      </c>
      <c r="L224" s="43"/>
      <c r="M224" s="152"/>
      <c r="N224" s="153" t="s">
        <v>44</v>
      </c>
      <c r="O224" s="24"/>
      <c r="P224" s="24"/>
      <c r="Q224" s="154">
        <v>0</v>
      </c>
      <c r="R224" s="154">
        <f>$Q$224*$H$224</f>
        <v>0</v>
      </c>
      <c r="S224" s="154">
        <v>0</v>
      </c>
      <c r="T224" s="155">
        <f>$S$224*$H$224</f>
        <v>0</v>
      </c>
      <c r="AR224" s="89" t="s">
        <v>146</v>
      </c>
      <c r="AT224" s="89" t="s">
        <v>141</v>
      </c>
      <c r="AU224" s="89" t="s">
        <v>82</v>
      </c>
      <c r="AY224" s="6" t="s">
        <v>139</v>
      </c>
      <c r="BE224" s="156">
        <f>IF($N$224="základní",$J$224,0)</f>
        <v>0</v>
      </c>
      <c r="BF224" s="156">
        <f>IF($N$224="snížená",$J$224,0)</f>
        <v>0</v>
      </c>
      <c r="BG224" s="156">
        <f>IF($N$224="zákl. přenesená",$J$224,0)</f>
        <v>0</v>
      </c>
      <c r="BH224" s="156">
        <f>IF($N$224="sníž. přenesená",$J$224,0)</f>
        <v>0</v>
      </c>
      <c r="BI224" s="156">
        <f>IF($N$224="nulová",$J$224,0)</f>
        <v>0</v>
      </c>
      <c r="BJ224" s="89" t="s">
        <v>21</v>
      </c>
      <c r="BK224" s="156">
        <f>ROUND($I$224*$H$224,2)</f>
        <v>0</v>
      </c>
      <c r="BL224" s="89" t="s">
        <v>146</v>
      </c>
      <c r="BM224" s="89" t="s">
        <v>1382</v>
      </c>
    </row>
    <row r="225" spans="2:47" s="6" customFormat="1" ht="27" customHeight="1">
      <c r="B225" s="23"/>
      <c r="C225" s="24"/>
      <c r="D225" s="157" t="s">
        <v>148</v>
      </c>
      <c r="E225" s="24"/>
      <c r="F225" s="158" t="s">
        <v>1324</v>
      </c>
      <c r="G225" s="24"/>
      <c r="H225" s="24"/>
      <c r="J225" s="24"/>
      <c r="K225" s="24"/>
      <c r="L225" s="43"/>
      <c r="M225" s="56"/>
      <c r="N225" s="24"/>
      <c r="O225" s="24"/>
      <c r="P225" s="24"/>
      <c r="Q225" s="24"/>
      <c r="R225" s="24"/>
      <c r="S225" s="24"/>
      <c r="T225" s="57"/>
      <c r="AT225" s="6" t="s">
        <v>148</v>
      </c>
      <c r="AU225" s="6" t="s">
        <v>82</v>
      </c>
    </row>
    <row r="226" spans="2:51" s="6" customFormat="1" ht="15.75" customHeight="1">
      <c r="B226" s="167"/>
      <c r="C226" s="168"/>
      <c r="D226" s="161" t="s">
        <v>150</v>
      </c>
      <c r="E226" s="168"/>
      <c r="F226" s="169" t="s">
        <v>1350</v>
      </c>
      <c r="G226" s="168"/>
      <c r="H226" s="170">
        <v>40</v>
      </c>
      <c r="J226" s="168"/>
      <c r="K226" s="168"/>
      <c r="L226" s="171"/>
      <c r="M226" s="172"/>
      <c r="N226" s="168"/>
      <c r="O226" s="168"/>
      <c r="P226" s="168"/>
      <c r="Q226" s="168"/>
      <c r="R226" s="168"/>
      <c r="S226" s="168"/>
      <c r="T226" s="173"/>
      <c r="AT226" s="174" t="s">
        <v>150</v>
      </c>
      <c r="AU226" s="174" t="s">
        <v>82</v>
      </c>
      <c r="AV226" s="174" t="s">
        <v>82</v>
      </c>
      <c r="AW226" s="174" t="s">
        <v>119</v>
      </c>
      <c r="AX226" s="174" t="s">
        <v>21</v>
      </c>
      <c r="AY226" s="174" t="s">
        <v>139</v>
      </c>
    </row>
    <row r="227" spans="2:65" s="6" customFormat="1" ht="15.75" customHeight="1">
      <c r="B227" s="23"/>
      <c r="C227" s="145" t="s">
        <v>535</v>
      </c>
      <c r="D227" s="145" t="s">
        <v>141</v>
      </c>
      <c r="E227" s="146" t="s">
        <v>1325</v>
      </c>
      <c r="F227" s="147" t="s">
        <v>1326</v>
      </c>
      <c r="G227" s="148" t="s">
        <v>155</v>
      </c>
      <c r="H227" s="149">
        <v>6.5</v>
      </c>
      <c r="I227" s="150"/>
      <c r="J227" s="151">
        <f>ROUND($I$227*$H$227,2)</f>
        <v>0</v>
      </c>
      <c r="K227" s="147" t="s">
        <v>145</v>
      </c>
      <c r="L227" s="43"/>
      <c r="M227" s="152"/>
      <c r="N227" s="153" t="s">
        <v>44</v>
      </c>
      <c r="O227" s="24"/>
      <c r="P227" s="24"/>
      <c r="Q227" s="154">
        <v>0.0026</v>
      </c>
      <c r="R227" s="154">
        <f>$Q$227*$H$227</f>
        <v>0.0169</v>
      </c>
      <c r="S227" s="154">
        <v>0</v>
      </c>
      <c r="T227" s="155">
        <f>$S$227*$H$227</f>
        <v>0</v>
      </c>
      <c r="AR227" s="89" t="s">
        <v>146</v>
      </c>
      <c r="AT227" s="89" t="s">
        <v>141</v>
      </c>
      <c r="AU227" s="89" t="s">
        <v>82</v>
      </c>
      <c r="AY227" s="6" t="s">
        <v>139</v>
      </c>
      <c r="BE227" s="156">
        <f>IF($N$227="základní",$J$227,0)</f>
        <v>0</v>
      </c>
      <c r="BF227" s="156">
        <f>IF($N$227="snížená",$J$227,0)</f>
        <v>0</v>
      </c>
      <c r="BG227" s="156">
        <f>IF($N$227="zákl. přenesená",$J$227,0)</f>
        <v>0</v>
      </c>
      <c r="BH227" s="156">
        <f>IF($N$227="sníž. přenesená",$J$227,0)</f>
        <v>0</v>
      </c>
      <c r="BI227" s="156">
        <f>IF($N$227="nulová",$J$227,0)</f>
        <v>0</v>
      </c>
      <c r="BJ227" s="89" t="s">
        <v>21</v>
      </c>
      <c r="BK227" s="156">
        <f>ROUND($I$227*$H$227,2)</f>
        <v>0</v>
      </c>
      <c r="BL227" s="89" t="s">
        <v>146</v>
      </c>
      <c r="BM227" s="89" t="s">
        <v>1383</v>
      </c>
    </row>
    <row r="228" spans="2:47" s="6" customFormat="1" ht="16.5" customHeight="1">
      <c r="B228" s="23"/>
      <c r="C228" s="24"/>
      <c r="D228" s="157" t="s">
        <v>148</v>
      </c>
      <c r="E228" s="24"/>
      <c r="F228" s="158" t="s">
        <v>1328</v>
      </c>
      <c r="G228" s="24"/>
      <c r="H228" s="24"/>
      <c r="J228" s="24"/>
      <c r="K228" s="24"/>
      <c r="L228" s="43"/>
      <c r="M228" s="56"/>
      <c r="N228" s="24"/>
      <c r="O228" s="24"/>
      <c r="P228" s="24"/>
      <c r="Q228" s="24"/>
      <c r="R228" s="24"/>
      <c r="S228" s="24"/>
      <c r="T228" s="57"/>
      <c r="AT228" s="6" t="s">
        <v>148</v>
      </c>
      <c r="AU228" s="6" t="s">
        <v>82</v>
      </c>
    </row>
    <row r="229" spans="2:51" s="6" customFormat="1" ht="15.75" customHeight="1">
      <c r="B229" s="159"/>
      <c r="C229" s="160"/>
      <c r="D229" s="161" t="s">
        <v>150</v>
      </c>
      <c r="E229" s="160"/>
      <c r="F229" s="162" t="s">
        <v>1358</v>
      </c>
      <c r="G229" s="160"/>
      <c r="H229" s="160"/>
      <c r="J229" s="160"/>
      <c r="K229" s="160"/>
      <c r="L229" s="163"/>
      <c r="M229" s="164"/>
      <c r="N229" s="160"/>
      <c r="O229" s="160"/>
      <c r="P229" s="160"/>
      <c r="Q229" s="160"/>
      <c r="R229" s="160"/>
      <c r="S229" s="160"/>
      <c r="T229" s="165"/>
      <c r="AT229" s="166" t="s">
        <v>150</v>
      </c>
      <c r="AU229" s="166" t="s">
        <v>82</v>
      </c>
      <c r="AV229" s="166" t="s">
        <v>21</v>
      </c>
      <c r="AW229" s="166" t="s">
        <v>119</v>
      </c>
      <c r="AX229" s="166" t="s">
        <v>73</v>
      </c>
      <c r="AY229" s="166" t="s">
        <v>139</v>
      </c>
    </row>
    <row r="230" spans="2:51" s="6" customFormat="1" ht="15.75" customHeight="1">
      <c r="B230" s="167"/>
      <c r="C230" s="168"/>
      <c r="D230" s="161" t="s">
        <v>150</v>
      </c>
      <c r="E230" s="168"/>
      <c r="F230" s="169" t="s">
        <v>1359</v>
      </c>
      <c r="G230" s="168"/>
      <c r="H230" s="170">
        <v>6.5</v>
      </c>
      <c r="J230" s="168"/>
      <c r="K230" s="168"/>
      <c r="L230" s="171"/>
      <c r="M230" s="172"/>
      <c r="N230" s="168"/>
      <c r="O230" s="168"/>
      <c r="P230" s="168"/>
      <c r="Q230" s="168"/>
      <c r="R230" s="168"/>
      <c r="S230" s="168"/>
      <c r="T230" s="173"/>
      <c r="AT230" s="174" t="s">
        <v>150</v>
      </c>
      <c r="AU230" s="174" t="s">
        <v>82</v>
      </c>
      <c r="AV230" s="174" t="s">
        <v>82</v>
      </c>
      <c r="AW230" s="174" t="s">
        <v>119</v>
      </c>
      <c r="AX230" s="174" t="s">
        <v>21</v>
      </c>
      <c r="AY230" s="174" t="s">
        <v>139</v>
      </c>
    </row>
    <row r="231" spans="2:65" s="6" customFormat="1" ht="15.75" customHeight="1">
      <c r="B231" s="23"/>
      <c r="C231" s="145" t="s">
        <v>541</v>
      </c>
      <c r="D231" s="145" t="s">
        <v>141</v>
      </c>
      <c r="E231" s="146" t="s">
        <v>1331</v>
      </c>
      <c r="F231" s="147" t="s">
        <v>1332</v>
      </c>
      <c r="G231" s="148" t="s">
        <v>155</v>
      </c>
      <c r="H231" s="149">
        <v>6.5</v>
      </c>
      <c r="I231" s="150"/>
      <c r="J231" s="151">
        <f>ROUND($I$231*$H$231,2)</f>
        <v>0</v>
      </c>
      <c r="K231" s="147" t="s">
        <v>145</v>
      </c>
      <c r="L231" s="43"/>
      <c r="M231" s="152"/>
      <c r="N231" s="153" t="s">
        <v>44</v>
      </c>
      <c r="O231" s="24"/>
      <c r="P231" s="24"/>
      <c r="Q231" s="154">
        <v>0</v>
      </c>
      <c r="R231" s="154">
        <f>$Q$231*$H$231</f>
        <v>0</v>
      </c>
      <c r="S231" s="154">
        <v>0</v>
      </c>
      <c r="T231" s="155">
        <f>$S$231*$H$231</f>
        <v>0</v>
      </c>
      <c r="AR231" s="89" t="s">
        <v>146</v>
      </c>
      <c r="AT231" s="89" t="s">
        <v>141</v>
      </c>
      <c r="AU231" s="89" t="s">
        <v>82</v>
      </c>
      <c r="AY231" s="6" t="s">
        <v>139</v>
      </c>
      <c r="BE231" s="156">
        <f>IF($N$231="základní",$J$231,0)</f>
        <v>0</v>
      </c>
      <c r="BF231" s="156">
        <f>IF($N$231="snížená",$J$231,0)</f>
        <v>0</v>
      </c>
      <c r="BG231" s="156">
        <f>IF($N$231="zákl. přenesená",$J$231,0)</f>
        <v>0</v>
      </c>
      <c r="BH231" s="156">
        <f>IF($N$231="sníž. přenesená",$J$231,0)</f>
        <v>0</v>
      </c>
      <c r="BI231" s="156">
        <f>IF($N$231="nulová",$J$231,0)</f>
        <v>0</v>
      </c>
      <c r="BJ231" s="89" t="s">
        <v>21</v>
      </c>
      <c r="BK231" s="156">
        <f>ROUND($I$231*$H$231,2)</f>
        <v>0</v>
      </c>
      <c r="BL231" s="89" t="s">
        <v>146</v>
      </c>
      <c r="BM231" s="89" t="s">
        <v>1384</v>
      </c>
    </row>
    <row r="232" spans="2:47" s="6" customFormat="1" ht="16.5" customHeight="1">
      <c r="B232" s="23"/>
      <c r="C232" s="24"/>
      <c r="D232" s="157" t="s">
        <v>148</v>
      </c>
      <c r="E232" s="24"/>
      <c r="F232" s="158" t="s">
        <v>1334</v>
      </c>
      <c r="G232" s="24"/>
      <c r="H232" s="24"/>
      <c r="J232" s="24"/>
      <c r="K232" s="24"/>
      <c r="L232" s="43"/>
      <c r="M232" s="56"/>
      <c r="N232" s="24"/>
      <c r="O232" s="24"/>
      <c r="P232" s="24"/>
      <c r="Q232" s="24"/>
      <c r="R232" s="24"/>
      <c r="S232" s="24"/>
      <c r="T232" s="57"/>
      <c r="AT232" s="6" t="s">
        <v>148</v>
      </c>
      <c r="AU232" s="6" t="s">
        <v>82</v>
      </c>
    </row>
    <row r="233" spans="2:51" s="6" customFormat="1" ht="15.75" customHeight="1">
      <c r="B233" s="167"/>
      <c r="C233" s="168"/>
      <c r="D233" s="161" t="s">
        <v>150</v>
      </c>
      <c r="E233" s="168"/>
      <c r="F233" s="169" t="s">
        <v>1359</v>
      </c>
      <c r="G233" s="168"/>
      <c r="H233" s="170">
        <v>6.5</v>
      </c>
      <c r="J233" s="168"/>
      <c r="K233" s="168"/>
      <c r="L233" s="171"/>
      <c r="M233" s="172"/>
      <c r="N233" s="168"/>
      <c r="O233" s="168"/>
      <c r="P233" s="168"/>
      <c r="Q233" s="168"/>
      <c r="R233" s="168"/>
      <c r="S233" s="168"/>
      <c r="T233" s="173"/>
      <c r="AT233" s="174" t="s">
        <v>150</v>
      </c>
      <c r="AU233" s="174" t="s">
        <v>82</v>
      </c>
      <c r="AV233" s="174" t="s">
        <v>82</v>
      </c>
      <c r="AW233" s="174" t="s">
        <v>119</v>
      </c>
      <c r="AX233" s="174" t="s">
        <v>21</v>
      </c>
      <c r="AY233" s="174" t="s">
        <v>139</v>
      </c>
    </row>
    <row r="234" spans="2:63" s="132" customFormat="1" ht="30.75" customHeight="1">
      <c r="B234" s="133"/>
      <c r="C234" s="134"/>
      <c r="D234" s="134" t="s">
        <v>72</v>
      </c>
      <c r="E234" s="143" t="s">
        <v>1385</v>
      </c>
      <c r="F234" s="143" t="s">
        <v>1386</v>
      </c>
      <c r="G234" s="134"/>
      <c r="H234" s="134"/>
      <c r="J234" s="144">
        <f>$BK$234</f>
        <v>0</v>
      </c>
      <c r="K234" s="134"/>
      <c r="L234" s="137"/>
      <c r="M234" s="138"/>
      <c r="N234" s="134"/>
      <c r="O234" s="134"/>
      <c r="P234" s="139">
        <f>SUM($P$235:$P$254)</f>
        <v>0</v>
      </c>
      <c r="Q234" s="134"/>
      <c r="R234" s="139">
        <f>SUM($R$235:$R$254)</f>
        <v>0</v>
      </c>
      <c r="S234" s="134"/>
      <c r="T234" s="140">
        <f>SUM($T$235:$T$254)</f>
        <v>0</v>
      </c>
      <c r="AR234" s="141" t="s">
        <v>172</v>
      </c>
      <c r="AT234" s="141" t="s">
        <v>72</v>
      </c>
      <c r="AU234" s="141" t="s">
        <v>21</v>
      </c>
      <c r="AY234" s="141" t="s">
        <v>139</v>
      </c>
      <c r="BK234" s="142">
        <f>SUM($BK$235:$BK$254)</f>
        <v>0</v>
      </c>
    </row>
    <row r="235" spans="2:65" s="6" customFormat="1" ht="15.75" customHeight="1">
      <c r="B235" s="23"/>
      <c r="C235" s="145" t="s">
        <v>550</v>
      </c>
      <c r="D235" s="145" t="s">
        <v>141</v>
      </c>
      <c r="E235" s="146" t="s">
        <v>1254</v>
      </c>
      <c r="F235" s="147" t="s">
        <v>1255</v>
      </c>
      <c r="G235" s="148" t="s">
        <v>497</v>
      </c>
      <c r="H235" s="149">
        <v>16</v>
      </c>
      <c r="I235" s="150"/>
      <c r="J235" s="151">
        <f>ROUND($I$235*$H$235,2)</f>
        <v>0</v>
      </c>
      <c r="K235" s="147" t="s">
        <v>145</v>
      </c>
      <c r="L235" s="43"/>
      <c r="M235" s="152"/>
      <c r="N235" s="153" t="s">
        <v>44</v>
      </c>
      <c r="O235" s="24"/>
      <c r="P235" s="24"/>
      <c r="Q235" s="154">
        <v>0</v>
      </c>
      <c r="R235" s="154">
        <f>$Q$235*$H$235</f>
        <v>0</v>
      </c>
      <c r="S235" s="154">
        <v>0</v>
      </c>
      <c r="T235" s="155">
        <f>$S$235*$H$235</f>
        <v>0</v>
      </c>
      <c r="AR235" s="89" t="s">
        <v>146</v>
      </c>
      <c r="AT235" s="89" t="s">
        <v>141</v>
      </c>
      <c r="AU235" s="89" t="s">
        <v>82</v>
      </c>
      <c r="AY235" s="6" t="s">
        <v>139</v>
      </c>
      <c r="BE235" s="156">
        <f>IF($N$235="základní",$J$235,0)</f>
        <v>0</v>
      </c>
      <c r="BF235" s="156">
        <f>IF($N$235="snížená",$J$235,0)</f>
        <v>0</v>
      </c>
      <c r="BG235" s="156">
        <f>IF($N$235="zákl. přenesená",$J$235,0)</f>
        <v>0</v>
      </c>
      <c r="BH235" s="156">
        <f>IF($N$235="sníž. přenesená",$J$235,0)</f>
        <v>0</v>
      </c>
      <c r="BI235" s="156">
        <f>IF($N$235="nulová",$J$235,0)</f>
        <v>0</v>
      </c>
      <c r="BJ235" s="89" t="s">
        <v>21</v>
      </c>
      <c r="BK235" s="156">
        <f>ROUND($I$235*$H$235,2)</f>
        <v>0</v>
      </c>
      <c r="BL235" s="89" t="s">
        <v>146</v>
      </c>
      <c r="BM235" s="89" t="s">
        <v>1387</v>
      </c>
    </row>
    <row r="236" spans="2:47" s="6" customFormat="1" ht="16.5" customHeight="1">
      <c r="B236" s="23"/>
      <c r="C236" s="24"/>
      <c r="D236" s="157" t="s">
        <v>148</v>
      </c>
      <c r="E236" s="24"/>
      <c r="F236" s="158" t="s">
        <v>1257</v>
      </c>
      <c r="G236" s="24"/>
      <c r="H236" s="24"/>
      <c r="J236" s="24"/>
      <c r="K236" s="24"/>
      <c r="L236" s="43"/>
      <c r="M236" s="56"/>
      <c r="N236" s="24"/>
      <c r="O236" s="24"/>
      <c r="P236" s="24"/>
      <c r="Q236" s="24"/>
      <c r="R236" s="24"/>
      <c r="S236" s="24"/>
      <c r="T236" s="57"/>
      <c r="AT236" s="6" t="s">
        <v>148</v>
      </c>
      <c r="AU236" s="6" t="s">
        <v>82</v>
      </c>
    </row>
    <row r="237" spans="2:65" s="6" customFormat="1" ht="15.75" customHeight="1">
      <c r="B237" s="23"/>
      <c r="C237" s="145" t="s">
        <v>556</v>
      </c>
      <c r="D237" s="145" t="s">
        <v>141</v>
      </c>
      <c r="E237" s="146" t="s">
        <v>1258</v>
      </c>
      <c r="F237" s="147" t="s">
        <v>1259</v>
      </c>
      <c r="G237" s="148" t="s">
        <v>497</v>
      </c>
      <c r="H237" s="149">
        <v>1280</v>
      </c>
      <c r="I237" s="150"/>
      <c r="J237" s="151">
        <f>ROUND($I$237*$H$237,2)</f>
        <v>0</v>
      </c>
      <c r="K237" s="147" t="s">
        <v>145</v>
      </c>
      <c r="L237" s="43"/>
      <c r="M237" s="152"/>
      <c r="N237" s="153" t="s">
        <v>44</v>
      </c>
      <c r="O237" s="24"/>
      <c r="P237" s="24"/>
      <c r="Q237" s="154">
        <v>0</v>
      </c>
      <c r="R237" s="154">
        <f>$Q$237*$H$237</f>
        <v>0</v>
      </c>
      <c r="S237" s="154">
        <v>0</v>
      </c>
      <c r="T237" s="155">
        <f>$S$237*$H$237</f>
        <v>0</v>
      </c>
      <c r="AR237" s="89" t="s">
        <v>146</v>
      </c>
      <c r="AT237" s="89" t="s">
        <v>141</v>
      </c>
      <c r="AU237" s="89" t="s">
        <v>82</v>
      </c>
      <c r="AY237" s="6" t="s">
        <v>139</v>
      </c>
      <c r="BE237" s="156">
        <f>IF($N$237="základní",$J$237,0)</f>
        <v>0</v>
      </c>
      <c r="BF237" s="156">
        <f>IF($N$237="snížená",$J$237,0)</f>
        <v>0</v>
      </c>
      <c r="BG237" s="156">
        <f>IF($N$237="zákl. přenesená",$J$237,0)</f>
        <v>0</v>
      </c>
      <c r="BH237" s="156">
        <f>IF($N$237="sníž. přenesená",$J$237,0)</f>
        <v>0</v>
      </c>
      <c r="BI237" s="156">
        <f>IF($N$237="nulová",$J$237,0)</f>
        <v>0</v>
      </c>
      <c r="BJ237" s="89" t="s">
        <v>21</v>
      </c>
      <c r="BK237" s="156">
        <f>ROUND($I$237*$H$237,2)</f>
        <v>0</v>
      </c>
      <c r="BL237" s="89" t="s">
        <v>146</v>
      </c>
      <c r="BM237" s="89" t="s">
        <v>1388</v>
      </c>
    </row>
    <row r="238" spans="2:47" s="6" customFormat="1" ht="27" customHeight="1">
      <c r="B238" s="23"/>
      <c r="C238" s="24"/>
      <c r="D238" s="157" t="s">
        <v>148</v>
      </c>
      <c r="E238" s="24"/>
      <c r="F238" s="158" t="s">
        <v>1261</v>
      </c>
      <c r="G238" s="24"/>
      <c r="H238" s="24"/>
      <c r="J238" s="24"/>
      <c r="K238" s="24"/>
      <c r="L238" s="43"/>
      <c r="M238" s="56"/>
      <c r="N238" s="24"/>
      <c r="O238" s="24"/>
      <c r="P238" s="24"/>
      <c r="Q238" s="24"/>
      <c r="R238" s="24"/>
      <c r="S238" s="24"/>
      <c r="T238" s="57"/>
      <c r="AT238" s="6" t="s">
        <v>148</v>
      </c>
      <c r="AU238" s="6" t="s">
        <v>82</v>
      </c>
    </row>
    <row r="239" spans="2:51" s="6" customFormat="1" ht="15.75" customHeight="1">
      <c r="B239" s="167"/>
      <c r="C239" s="168"/>
      <c r="D239" s="161" t="s">
        <v>150</v>
      </c>
      <c r="E239" s="168"/>
      <c r="F239" s="169" t="s">
        <v>1389</v>
      </c>
      <c r="G239" s="168"/>
      <c r="H239" s="170">
        <v>1280</v>
      </c>
      <c r="J239" s="168"/>
      <c r="K239" s="168"/>
      <c r="L239" s="171"/>
      <c r="M239" s="172"/>
      <c r="N239" s="168"/>
      <c r="O239" s="168"/>
      <c r="P239" s="168"/>
      <c r="Q239" s="168"/>
      <c r="R239" s="168"/>
      <c r="S239" s="168"/>
      <c r="T239" s="173"/>
      <c r="AT239" s="174" t="s">
        <v>150</v>
      </c>
      <c r="AU239" s="174" t="s">
        <v>82</v>
      </c>
      <c r="AV239" s="174" t="s">
        <v>82</v>
      </c>
      <c r="AW239" s="174" t="s">
        <v>119</v>
      </c>
      <c r="AX239" s="174" t="s">
        <v>21</v>
      </c>
      <c r="AY239" s="174" t="s">
        <v>139</v>
      </c>
    </row>
    <row r="240" spans="2:65" s="6" customFormat="1" ht="15.75" customHeight="1">
      <c r="B240" s="23"/>
      <c r="C240" s="145" t="s">
        <v>563</v>
      </c>
      <c r="D240" s="145" t="s">
        <v>141</v>
      </c>
      <c r="E240" s="146" t="s">
        <v>1283</v>
      </c>
      <c r="F240" s="147" t="s">
        <v>1284</v>
      </c>
      <c r="G240" s="148" t="s">
        <v>497</v>
      </c>
      <c r="H240" s="149">
        <v>1</v>
      </c>
      <c r="I240" s="150"/>
      <c r="J240" s="151">
        <f>ROUND($I$240*$H$240,2)</f>
        <v>0</v>
      </c>
      <c r="K240" s="147"/>
      <c r="L240" s="43"/>
      <c r="M240" s="152"/>
      <c r="N240" s="153" t="s">
        <v>44</v>
      </c>
      <c r="O240" s="24"/>
      <c r="P240" s="24"/>
      <c r="Q240" s="154">
        <v>0</v>
      </c>
      <c r="R240" s="154">
        <f>$Q$240*$H$240</f>
        <v>0</v>
      </c>
      <c r="S240" s="154">
        <v>0</v>
      </c>
      <c r="T240" s="155">
        <f>$S$240*$H$240</f>
        <v>0</v>
      </c>
      <c r="AR240" s="89" t="s">
        <v>146</v>
      </c>
      <c r="AT240" s="89" t="s">
        <v>141</v>
      </c>
      <c r="AU240" s="89" t="s">
        <v>82</v>
      </c>
      <c r="AY240" s="6" t="s">
        <v>139</v>
      </c>
      <c r="BE240" s="156">
        <f>IF($N$240="základní",$J$240,0)</f>
        <v>0</v>
      </c>
      <c r="BF240" s="156">
        <f>IF($N$240="snížená",$J$240,0)</f>
        <v>0</v>
      </c>
      <c r="BG240" s="156">
        <f>IF($N$240="zákl. přenesená",$J$240,0)</f>
        <v>0</v>
      </c>
      <c r="BH240" s="156">
        <f>IF($N$240="sníž. přenesená",$J$240,0)</f>
        <v>0</v>
      </c>
      <c r="BI240" s="156">
        <f>IF($N$240="nulová",$J$240,0)</f>
        <v>0</v>
      </c>
      <c r="BJ240" s="89" t="s">
        <v>21</v>
      </c>
      <c r="BK240" s="156">
        <f>ROUND($I$240*$H$240,2)</f>
        <v>0</v>
      </c>
      <c r="BL240" s="89" t="s">
        <v>146</v>
      </c>
      <c r="BM240" s="89" t="s">
        <v>1390</v>
      </c>
    </row>
    <row r="241" spans="2:47" s="6" customFormat="1" ht="16.5" customHeight="1">
      <c r="B241" s="23"/>
      <c r="C241" s="24"/>
      <c r="D241" s="157" t="s">
        <v>148</v>
      </c>
      <c r="E241" s="24"/>
      <c r="F241" s="158" t="s">
        <v>1286</v>
      </c>
      <c r="G241" s="24"/>
      <c r="H241" s="24"/>
      <c r="J241" s="24"/>
      <c r="K241" s="24"/>
      <c r="L241" s="43"/>
      <c r="M241" s="56"/>
      <c r="N241" s="24"/>
      <c r="O241" s="24"/>
      <c r="P241" s="24"/>
      <c r="Q241" s="24"/>
      <c r="R241" s="24"/>
      <c r="S241" s="24"/>
      <c r="T241" s="57"/>
      <c r="AT241" s="6" t="s">
        <v>148</v>
      </c>
      <c r="AU241" s="6" t="s">
        <v>82</v>
      </c>
    </row>
    <row r="242" spans="2:65" s="6" customFormat="1" ht="15.75" customHeight="1">
      <c r="B242" s="23"/>
      <c r="C242" s="145" t="s">
        <v>569</v>
      </c>
      <c r="D242" s="145" t="s">
        <v>141</v>
      </c>
      <c r="E242" s="146" t="s">
        <v>1287</v>
      </c>
      <c r="F242" s="147" t="s">
        <v>1288</v>
      </c>
      <c r="G242" s="148" t="s">
        <v>497</v>
      </c>
      <c r="H242" s="149">
        <v>80</v>
      </c>
      <c r="I242" s="150"/>
      <c r="J242" s="151">
        <f>ROUND($I$242*$H$242,2)</f>
        <v>0</v>
      </c>
      <c r="K242" s="147"/>
      <c r="L242" s="43"/>
      <c r="M242" s="152"/>
      <c r="N242" s="153" t="s">
        <v>44</v>
      </c>
      <c r="O242" s="24"/>
      <c r="P242" s="24"/>
      <c r="Q242" s="154">
        <v>0</v>
      </c>
      <c r="R242" s="154">
        <f>$Q$242*$H$242</f>
        <v>0</v>
      </c>
      <c r="S242" s="154">
        <v>0</v>
      </c>
      <c r="T242" s="155">
        <f>$S$242*$H$242</f>
        <v>0</v>
      </c>
      <c r="AR242" s="89" t="s">
        <v>146</v>
      </c>
      <c r="AT242" s="89" t="s">
        <v>141</v>
      </c>
      <c r="AU242" s="89" t="s">
        <v>82</v>
      </c>
      <c r="AY242" s="6" t="s">
        <v>139</v>
      </c>
      <c r="BE242" s="156">
        <f>IF($N$242="základní",$J$242,0)</f>
        <v>0</v>
      </c>
      <c r="BF242" s="156">
        <f>IF($N$242="snížená",$J$242,0)</f>
        <v>0</v>
      </c>
      <c r="BG242" s="156">
        <f>IF($N$242="zákl. přenesená",$J$242,0)</f>
        <v>0</v>
      </c>
      <c r="BH242" s="156">
        <f>IF($N$242="sníž. přenesená",$J$242,0)</f>
        <v>0</v>
      </c>
      <c r="BI242" s="156">
        <f>IF($N$242="nulová",$J$242,0)</f>
        <v>0</v>
      </c>
      <c r="BJ242" s="89" t="s">
        <v>21</v>
      </c>
      <c r="BK242" s="156">
        <f>ROUND($I$242*$H$242,2)</f>
        <v>0</v>
      </c>
      <c r="BL242" s="89" t="s">
        <v>146</v>
      </c>
      <c r="BM242" s="89" t="s">
        <v>1391</v>
      </c>
    </row>
    <row r="243" spans="2:47" s="6" customFormat="1" ht="27" customHeight="1">
      <c r="B243" s="23"/>
      <c r="C243" s="24"/>
      <c r="D243" s="157" t="s">
        <v>148</v>
      </c>
      <c r="E243" s="24"/>
      <c r="F243" s="158" t="s">
        <v>1290</v>
      </c>
      <c r="G243" s="24"/>
      <c r="H243" s="24"/>
      <c r="J243" s="24"/>
      <c r="K243" s="24"/>
      <c r="L243" s="43"/>
      <c r="M243" s="56"/>
      <c r="N243" s="24"/>
      <c r="O243" s="24"/>
      <c r="P243" s="24"/>
      <c r="Q243" s="24"/>
      <c r="R243" s="24"/>
      <c r="S243" s="24"/>
      <c r="T243" s="57"/>
      <c r="AT243" s="6" t="s">
        <v>148</v>
      </c>
      <c r="AU243" s="6" t="s">
        <v>82</v>
      </c>
    </row>
    <row r="244" spans="2:51" s="6" customFormat="1" ht="15.75" customHeight="1">
      <c r="B244" s="167"/>
      <c r="C244" s="168"/>
      <c r="D244" s="161" t="s">
        <v>150</v>
      </c>
      <c r="E244" s="168"/>
      <c r="F244" s="169" t="s">
        <v>1392</v>
      </c>
      <c r="G244" s="168"/>
      <c r="H244" s="170">
        <v>80</v>
      </c>
      <c r="J244" s="168"/>
      <c r="K244" s="168"/>
      <c r="L244" s="171"/>
      <c r="M244" s="172"/>
      <c r="N244" s="168"/>
      <c r="O244" s="168"/>
      <c r="P244" s="168"/>
      <c r="Q244" s="168"/>
      <c r="R244" s="168"/>
      <c r="S244" s="168"/>
      <c r="T244" s="173"/>
      <c r="AT244" s="174" t="s">
        <v>150</v>
      </c>
      <c r="AU244" s="174" t="s">
        <v>82</v>
      </c>
      <c r="AV244" s="174" t="s">
        <v>82</v>
      </c>
      <c r="AW244" s="174" t="s">
        <v>119</v>
      </c>
      <c r="AX244" s="174" t="s">
        <v>21</v>
      </c>
      <c r="AY244" s="174" t="s">
        <v>139</v>
      </c>
    </row>
    <row r="245" spans="2:65" s="6" customFormat="1" ht="15.75" customHeight="1">
      <c r="B245" s="23"/>
      <c r="C245" s="145" t="s">
        <v>575</v>
      </c>
      <c r="D245" s="145" t="s">
        <v>141</v>
      </c>
      <c r="E245" s="146" t="s">
        <v>1309</v>
      </c>
      <c r="F245" s="147" t="s">
        <v>1310</v>
      </c>
      <c r="G245" s="148" t="s">
        <v>497</v>
      </c>
      <c r="H245" s="149">
        <v>1</v>
      </c>
      <c r="I245" s="150"/>
      <c r="J245" s="151">
        <f>ROUND($I$245*$H$245,2)</f>
        <v>0</v>
      </c>
      <c r="K245" s="147" t="s">
        <v>145</v>
      </c>
      <c r="L245" s="43"/>
      <c r="M245" s="152"/>
      <c r="N245" s="153" t="s">
        <v>44</v>
      </c>
      <c r="O245" s="24"/>
      <c r="P245" s="24"/>
      <c r="Q245" s="154">
        <v>0</v>
      </c>
      <c r="R245" s="154">
        <f>$Q$245*$H$245</f>
        <v>0</v>
      </c>
      <c r="S245" s="154">
        <v>0</v>
      </c>
      <c r="T245" s="155">
        <f>$S$245*$H$245</f>
        <v>0</v>
      </c>
      <c r="AR245" s="89" t="s">
        <v>146</v>
      </c>
      <c r="AT245" s="89" t="s">
        <v>141</v>
      </c>
      <c r="AU245" s="89" t="s">
        <v>82</v>
      </c>
      <c r="AY245" s="6" t="s">
        <v>139</v>
      </c>
      <c r="BE245" s="156">
        <f>IF($N$245="základní",$J$245,0)</f>
        <v>0</v>
      </c>
      <c r="BF245" s="156">
        <f>IF($N$245="snížená",$J$245,0)</f>
        <v>0</v>
      </c>
      <c r="BG245" s="156">
        <f>IF($N$245="zákl. přenesená",$J$245,0)</f>
        <v>0</v>
      </c>
      <c r="BH245" s="156">
        <f>IF($N$245="sníž. přenesená",$J$245,0)</f>
        <v>0</v>
      </c>
      <c r="BI245" s="156">
        <f>IF($N$245="nulová",$J$245,0)</f>
        <v>0</v>
      </c>
      <c r="BJ245" s="89" t="s">
        <v>21</v>
      </c>
      <c r="BK245" s="156">
        <f>ROUND($I$245*$H$245,2)</f>
        <v>0</v>
      </c>
      <c r="BL245" s="89" t="s">
        <v>146</v>
      </c>
      <c r="BM245" s="89" t="s">
        <v>1393</v>
      </c>
    </row>
    <row r="246" spans="2:47" s="6" customFormat="1" ht="16.5" customHeight="1">
      <c r="B246" s="23"/>
      <c r="C246" s="24"/>
      <c r="D246" s="157" t="s">
        <v>148</v>
      </c>
      <c r="E246" s="24"/>
      <c r="F246" s="158" t="s">
        <v>1312</v>
      </c>
      <c r="G246" s="24"/>
      <c r="H246" s="24"/>
      <c r="J246" s="24"/>
      <c r="K246" s="24"/>
      <c r="L246" s="43"/>
      <c r="M246" s="56"/>
      <c r="N246" s="24"/>
      <c r="O246" s="24"/>
      <c r="P246" s="24"/>
      <c r="Q246" s="24"/>
      <c r="R246" s="24"/>
      <c r="S246" s="24"/>
      <c r="T246" s="57"/>
      <c r="AT246" s="6" t="s">
        <v>148</v>
      </c>
      <c r="AU246" s="6" t="s">
        <v>82</v>
      </c>
    </row>
    <row r="247" spans="2:65" s="6" customFormat="1" ht="15.75" customHeight="1">
      <c r="B247" s="23"/>
      <c r="C247" s="145" t="s">
        <v>580</v>
      </c>
      <c r="D247" s="145" t="s">
        <v>141</v>
      </c>
      <c r="E247" s="146" t="s">
        <v>1313</v>
      </c>
      <c r="F247" s="147" t="s">
        <v>1314</v>
      </c>
      <c r="G247" s="148" t="s">
        <v>497</v>
      </c>
      <c r="H247" s="149">
        <v>80</v>
      </c>
      <c r="I247" s="150"/>
      <c r="J247" s="151">
        <f>ROUND($I$247*$H$247,2)</f>
        <v>0</v>
      </c>
      <c r="K247" s="147" t="s">
        <v>145</v>
      </c>
      <c r="L247" s="43"/>
      <c r="M247" s="152"/>
      <c r="N247" s="153" t="s">
        <v>44</v>
      </c>
      <c r="O247" s="24"/>
      <c r="P247" s="24"/>
      <c r="Q247" s="154">
        <v>0</v>
      </c>
      <c r="R247" s="154">
        <f>$Q$247*$H$247</f>
        <v>0</v>
      </c>
      <c r="S247" s="154">
        <v>0</v>
      </c>
      <c r="T247" s="155">
        <f>$S$247*$H$247</f>
        <v>0</v>
      </c>
      <c r="AR247" s="89" t="s">
        <v>146</v>
      </c>
      <c r="AT247" s="89" t="s">
        <v>141</v>
      </c>
      <c r="AU247" s="89" t="s">
        <v>82</v>
      </c>
      <c r="AY247" s="6" t="s">
        <v>139</v>
      </c>
      <c r="BE247" s="156">
        <f>IF($N$247="základní",$J$247,0)</f>
        <v>0</v>
      </c>
      <c r="BF247" s="156">
        <f>IF($N$247="snížená",$J$247,0)</f>
        <v>0</v>
      </c>
      <c r="BG247" s="156">
        <f>IF($N$247="zákl. přenesená",$J$247,0)</f>
        <v>0</v>
      </c>
      <c r="BH247" s="156">
        <f>IF($N$247="sníž. přenesená",$J$247,0)</f>
        <v>0</v>
      </c>
      <c r="BI247" s="156">
        <f>IF($N$247="nulová",$J$247,0)</f>
        <v>0</v>
      </c>
      <c r="BJ247" s="89" t="s">
        <v>21</v>
      </c>
      <c r="BK247" s="156">
        <f>ROUND($I$247*$H$247,2)</f>
        <v>0</v>
      </c>
      <c r="BL247" s="89" t="s">
        <v>146</v>
      </c>
      <c r="BM247" s="89" t="s">
        <v>1394</v>
      </c>
    </row>
    <row r="248" spans="2:47" s="6" customFormat="1" ht="27" customHeight="1">
      <c r="B248" s="23"/>
      <c r="C248" s="24"/>
      <c r="D248" s="157" t="s">
        <v>148</v>
      </c>
      <c r="E248" s="24"/>
      <c r="F248" s="158" t="s">
        <v>1316</v>
      </c>
      <c r="G248" s="24"/>
      <c r="H248" s="24"/>
      <c r="J248" s="24"/>
      <c r="K248" s="24"/>
      <c r="L248" s="43"/>
      <c r="M248" s="56"/>
      <c r="N248" s="24"/>
      <c r="O248" s="24"/>
      <c r="P248" s="24"/>
      <c r="Q248" s="24"/>
      <c r="R248" s="24"/>
      <c r="S248" s="24"/>
      <c r="T248" s="57"/>
      <c r="AT248" s="6" t="s">
        <v>148</v>
      </c>
      <c r="AU248" s="6" t="s">
        <v>82</v>
      </c>
    </row>
    <row r="249" spans="2:51" s="6" customFormat="1" ht="15.75" customHeight="1">
      <c r="B249" s="167"/>
      <c r="C249" s="168"/>
      <c r="D249" s="161" t="s">
        <v>150</v>
      </c>
      <c r="E249" s="168"/>
      <c r="F249" s="169" t="s">
        <v>1392</v>
      </c>
      <c r="G249" s="168"/>
      <c r="H249" s="170">
        <v>80</v>
      </c>
      <c r="J249" s="168"/>
      <c r="K249" s="168"/>
      <c r="L249" s="171"/>
      <c r="M249" s="172"/>
      <c r="N249" s="168"/>
      <c r="O249" s="168"/>
      <c r="P249" s="168"/>
      <c r="Q249" s="168"/>
      <c r="R249" s="168"/>
      <c r="S249" s="168"/>
      <c r="T249" s="173"/>
      <c r="AT249" s="174" t="s">
        <v>150</v>
      </c>
      <c r="AU249" s="174" t="s">
        <v>82</v>
      </c>
      <c r="AV249" s="174" t="s">
        <v>82</v>
      </c>
      <c r="AW249" s="174" t="s">
        <v>119</v>
      </c>
      <c r="AX249" s="174" t="s">
        <v>21</v>
      </c>
      <c r="AY249" s="174" t="s">
        <v>139</v>
      </c>
    </row>
    <row r="250" spans="2:65" s="6" customFormat="1" ht="15.75" customHeight="1">
      <c r="B250" s="23"/>
      <c r="C250" s="145" t="s">
        <v>586</v>
      </c>
      <c r="D250" s="145" t="s">
        <v>141</v>
      </c>
      <c r="E250" s="146" t="s">
        <v>1317</v>
      </c>
      <c r="F250" s="147" t="s">
        <v>1318</v>
      </c>
      <c r="G250" s="148" t="s">
        <v>497</v>
      </c>
      <c r="H250" s="149">
        <v>1</v>
      </c>
      <c r="I250" s="150"/>
      <c r="J250" s="151">
        <f>ROUND($I$250*$H$250,2)</f>
        <v>0</v>
      </c>
      <c r="K250" s="147" t="s">
        <v>145</v>
      </c>
      <c r="L250" s="43"/>
      <c r="M250" s="152"/>
      <c r="N250" s="153" t="s">
        <v>44</v>
      </c>
      <c r="O250" s="24"/>
      <c r="P250" s="24"/>
      <c r="Q250" s="154">
        <v>0</v>
      </c>
      <c r="R250" s="154">
        <f>$Q$250*$H$250</f>
        <v>0</v>
      </c>
      <c r="S250" s="154">
        <v>0</v>
      </c>
      <c r="T250" s="155">
        <f>$S$250*$H$250</f>
        <v>0</v>
      </c>
      <c r="AR250" s="89" t="s">
        <v>146</v>
      </c>
      <c r="AT250" s="89" t="s">
        <v>141</v>
      </c>
      <c r="AU250" s="89" t="s">
        <v>82</v>
      </c>
      <c r="AY250" s="6" t="s">
        <v>139</v>
      </c>
      <c r="BE250" s="156">
        <f>IF($N$250="základní",$J$250,0)</f>
        <v>0</v>
      </c>
      <c r="BF250" s="156">
        <f>IF($N$250="snížená",$J$250,0)</f>
        <v>0</v>
      </c>
      <c r="BG250" s="156">
        <f>IF($N$250="zákl. přenesená",$J$250,0)</f>
        <v>0</v>
      </c>
      <c r="BH250" s="156">
        <f>IF($N$250="sníž. přenesená",$J$250,0)</f>
        <v>0</v>
      </c>
      <c r="BI250" s="156">
        <f>IF($N$250="nulová",$J$250,0)</f>
        <v>0</v>
      </c>
      <c r="BJ250" s="89" t="s">
        <v>21</v>
      </c>
      <c r="BK250" s="156">
        <f>ROUND($I$250*$H$250,2)</f>
        <v>0</v>
      </c>
      <c r="BL250" s="89" t="s">
        <v>146</v>
      </c>
      <c r="BM250" s="89" t="s">
        <v>1395</v>
      </c>
    </row>
    <row r="251" spans="2:47" s="6" customFormat="1" ht="27" customHeight="1">
      <c r="B251" s="23"/>
      <c r="C251" s="24"/>
      <c r="D251" s="157" t="s">
        <v>148</v>
      </c>
      <c r="E251" s="24"/>
      <c r="F251" s="158" t="s">
        <v>1320</v>
      </c>
      <c r="G251" s="24"/>
      <c r="H251" s="24"/>
      <c r="J251" s="24"/>
      <c r="K251" s="24"/>
      <c r="L251" s="43"/>
      <c r="M251" s="56"/>
      <c r="N251" s="24"/>
      <c r="O251" s="24"/>
      <c r="P251" s="24"/>
      <c r="Q251" s="24"/>
      <c r="R251" s="24"/>
      <c r="S251" s="24"/>
      <c r="T251" s="57"/>
      <c r="AT251" s="6" t="s">
        <v>148</v>
      </c>
      <c r="AU251" s="6" t="s">
        <v>82</v>
      </c>
    </row>
    <row r="252" spans="2:65" s="6" customFormat="1" ht="15.75" customHeight="1">
      <c r="B252" s="23"/>
      <c r="C252" s="145" t="s">
        <v>594</v>
      </c>
      <c r="D252" s="145" t="s">
        <v>141</v>
      </c>
      <c r="E252" s="146" t="s">
        <v>1321</v>
      </c>
      <c r="F252" s="147" t="s">
        <v>1322</v>
      </c>
      <c r="G252" s="148" t="s">
        <v>497</v>
      </c>
      <c r="H252" s="149">
        <v>80</v>
      </c>
      <c r="I252" s="150"/>
      <c r="J252" s="151">
        <f>ROUND($I$252*$H$252,2)</f>
        <v>0</v>
      </c>
      <c r="K252" s="147" t="s">
        <v>145</v>
      </c>
      <c r="L252" s="43"/>
      <c r="M252" s="152"/>
      <c r="N252" s="153" t="s">
        <v>44</v>
      </c>
      <c r="O252" s="24"/>
      <c r="P252" s="24"/>
      <c r="Q252" s="154">
        <v>0</v>
      </c>
      <c r="R252" s="154">
        <f>$Q$252*$H$252</f>
        <v>0</v>
      </c>
      <c r="S252" s="154">
        <v>0</v>
      </c>
      <c r="T252" s="155">
        <f>$S$252*$H$252</f>
        <v>0</v>
      </c>
      <c r="AR252" s="89" t="s">
        <v>146</v>
      </c>
      <c r="AT252" s="89" t="s">
        <v>141</v>
      </c>
      <c r="AU252" s="89" t="s">
        <v>82</v>
      </c>
      <c r="AY252" s="6" t="s">
        <v>139</v>
      </c>
      <c r="BE252" s="156">
        <f>IF($N$252="základní",$J$252,0)</f>
        <v>0</v>
      </c>
      <c r="BF252" s="156">
        <f>IF($N$252="snížená",$J$252,0)</f>
        <v>0</v>
      </c>
      <c r="BG252" s="156">
        <f>IF($N$252="zákl. přenesená",$J$252,0)</f>
        <v>0</v>
      </c>
      <c r="BH252" s="156">
        <f>IF($N$252="sníž. přenesená",$J$252,0)</f>
        <v>0</v>
      </c>
      <c r="BI252" s="156">
        <f>IF($N$252="nulová",$J$252,0)</f>
        <v>0</v>
      </c>
      <c r="BJ252" s="89" t="s">
        <v>21</v>
      </c>
      <c r="BK252" s="156">
        <f>ROUND($I$252*$H$252,2)</f>
        <v>0</v>
      </c>
      <c r="BL252" s="89" t="s">
        <v>146</v>
      </c>
      <c r="BM252" s="89" t="s">
        <v>1396</v>
      </c>
    </row>
    <row r="253" spans="2:47" s="6" customFormat="1" ht="27" customHeight="1">
      <c r="B253" s="23"/>
      <c r="C253" s="24"/>
      <c r="D253" s="157" t="s">
        <v>148</v>
      </c>
      <c r="E253" s="24"/>
      <c r="F253" s="158" t="s">
        <v>1324</v>
      </c>
      <c r="G253" s="24"/>
      <c r="H253" s="24"/>
      <c r="J253" s="24"/>
      <c r="K253" s="24"/>
      <c r="L253" s="43"/>
      <c r="M253" s="56"/>
      <c r="N253" s="24"/>
      <c r="O253" s="24"/>
      <c r="P253" s="24"/>
      <c r="Q253" s="24"/>
      <c r="R253" s="24"/>
      <c r="S253" s="24"/>
      <c r="T253" s="57"/>
      <c r="AT253" s="6" t="s">
        <v>148</v>
      </c>
      <c r="AU253" s="6" t="s">
        <v>82</v>
      </c>
    </row>
    <row r="254" spans="2:51" s="6" customFormat="1" ht="15.75" customHeight="1">
      <c r="B254" s="167"/>
      <c r="C254" s="168"/>
      <c r="D254" s="161" t="s">
        <v>150</v>
      </c>
      <c r="E254" s="168"/>
      <c r="F254" s="169" t="s">
        <v>1392</v>
      </c>
      <c r="G254" s="168"/>
      <c r="H254" s="170">
        <v>80</v>
      </c>
      <c r="J254" s="168"/>
      <c r="K254" s="168"/>
      <c r="L254" s="171"/>
      <c r="M254" s="172"/>
      <c r="N254" s="168"/>
      <c r="O254" s="168"/>
      <c r="P254" s="168"/>
      <c r="Q254" s="168"/>
      <c r="R254" s="168"/>
      <c r="S254" s="168"/>
      <c r="T254" s="173"/>
      <c r="AT254" s="174" t="s">
        <v>150</v>
      </c>
      <c r="AU254" s="174" t="s">
        <v>82</v>
      </c>
      <c r="AV254" s="174" t="s">
        <v>82</v>
      </c>
      <c r="AW254" s="174" t="s">
        <v>119</v>
      </c>
      <c r="AX254" s="174" t="s">
        <v>21</v>
      </c>
      <c r="AY254" s="174" t="s">
        <v>139</v>
      </c>
    </row>
    <row r="255" spans="2:63" s="132" customFormat="1" ht="37.5" customHeight="1">
      <c r="B255" s="133"/>
      <c r="C255" s="134"/>
      <c r="D255" s="134" t="s">
        <v>72</v>
      </c>
      <c r="E255" s="135" t="s">
        <v>108</v>
      </c>
      <c r="F255" s="135" t="s">
        <v>109</v>
      </c>
      <c r="G255" s="134"/>
      <c r="H255" s="134"/>
      <c r="J255" s="136">
        <f>$BK$255</f>
        <v>0</v>
      </c>
      <c r="K255" s="134"/>
      <c r="L255" s="137"/>
      <c r="M255" s="138"/>
      <c r="N255" s="134"/>
      <c r="O255" s="134"/>
      <c r="P255" s="139">
        <f>$P$256</f>
        <v>0</v>
      </c>
      <c r="Q255" s="134"/>
      <c r="R255" s="139">
        <f>$R$256</f>
        <v>0</v>
      </c>
      <c r="S255" s="134"/>
      <c r="T255" s="140">
        <f>$T$256</f>
        <v>0</v>
      </c>
      <c r="AR255" s="141" t="s">
        <v>172</v>
      </c>
      <c r="AT255" s="141" t="s">
        <v>72</v>
      </c>
      <c r="AU255" s="141" t="s">
        <v>73</v>
      </c>
      <c r="AY255" s="141" t="s">
        <v>139</v>
      </c>
      <c r="BK255" s="142">
        <f>$BK$256</f>
        <v>0</v>
      </c>
    </row>
    <row r="256" spans="2:63" s="132" customFormat="1" ht="21" customHeight="1">
      <c r="B256" s="133"/>
      <c r="C256" s="134"/>
      <c r="D256" s="134" t="s">
        <v>72</v>
      </c>
      <c r="E256" s="143" t="s">
        <v>108</v>
      </c>
      <c r="F256" s="143" t="s">
        <v>109</v>
      </c>
      <c r="G256" s="134"/>
      <c r="H256" s="134"/>
      <c r="J256" s="144">
        <f>$BK$256</f>
        <v>0</v>
      </c>
      <c r="K256" s="134"/>
      <c r="L256" s="137"/>
      <c r="M256" s="138"/>
      <c r="N256" s="134"/>
      <c r="O256" s="134"/>
      <c r="P256" s="139">
        <f>SUM($P$257:$P$268)</f>
        <v>0</v>
      </c>
      <c r="Q256" s="134"/>
      <c r="R256" s="139">
        <f>SUM($R$257:$R$268)</f>
        <v>0</v>
      </c>
      <c r="S256" s="134"/>
      <c r="T256" s="140">
        <f>SUM($T$257:$T$268)</f>
        <v>0</v>
      </c>
      <c r="AR256" s="141" t="s">
        <v>172</v>
      </c>
      <c r="AT256" s="141" t="s">
        <v>72</v>
      </c>
      <c r="AU256" s="141" t="s">
        <v>21</v>
      </c>
      <c r="AY256" s="141" t="s">
        <v>139</v>
      </c>
      <c r="BK256" s="142">
        <f>SUM($BK$257:$BK$268)</f>
        <v>0</v>
      </c>
    </row>
    <row r="257" spans="2:65" s="6" customFormat="1" ht="15.75" customHeight="1">
      <c r="B257" s="23"/>
      <c r="C257" s="145" t="s">
        <v>601</v>
      </c>
      <c r="D257" s="145" t="s">
        <v>141</v>
      </c>
      <c r="E257" s="146" t="s">
        <v>1397</v>
      </c>
      <c r="F257" s="147" t="s">
        <v>1398</v>
      </c>
      <c r="G257" s="148" t="s">
        <v>1399</v>
      </c>
      <c r="H257" s="149">
        <v>1</v>
      </c>
      <c r="I257" s="150"/>
      <c r="J257" s="151">
        <f>ROUND($I$257*$H$257,2)</f>
        <v>0</v>
      </c>
      <c r="K257" s="147" t="s">
        <v>145</v>
      </c>
      <c r="L257" s="43"/>
      <c r="M257" s="152"/>
      <c r="N257" s="153" t="s">
        <v>44</v>
      </c>
      <c r="O257" s="24"/>
      <c r="P257" s="24"/>
      <c r="Q257" s="154">
        <v>0</v>
      </c>
      <c r="R257" s="154">
        <f>$Q$257*$H$257</f>
        <v>0</v>
      </c>
      <c r="S257" s="154">
        <v>0</v>
      </c>
      <c r="T257" s="155">
        <f>$S$257*$H$257</f>
        <v>0</v>
      </c>
      <c r="AR257" s="89" t="s">
        <v>1400</v>
      </c>
      <c r="AT257" s="89" t="s">
        <v>141</v>
      </c>
      <c r="AU257" s="89" t="s">
        <v>82</v>
      </c>
      <c r="AY257" s="6" t="s">
        <v>139</v>
      </c>
      <c r="BE257" s="156">
        <f>IF($N$257="základní",$J$257,0)</f>
        <v>0</v>
      </c>
      <c r="BF257" s="156">
        <f>IF($N$257="snížená",$J$257,0)</f>
        <v>0</v>
      </c>
      <c r="BG257" s="156">
        <f>IF($N$257="zákl. přenesená",$J$257,0)</f>
        <v>0</v>
      </c>
      <c r="BH257" s="156">
        <f>IF($N$257="sníž. přenesená",$J$257,0)</f>
        <v>0</v>
      </c>
      <c r="BI257" s="156">
        <f>IF($N$257="nulová",$J$257,0)</f>
        <v>0</v>
      </c>
      <c r="BJ257" s="89" t="s">
        <v>21</v>
      </c>
      <c r="BK257" s="156">
        <f>ROUND($I$257*$H$257,2)</f>
        <v>0</v>
      </c>
      <c r="BL257" s="89" t="s">
        <v>1400</v>
      </c>
      <c r="BM257" s="89" t="s">
        <v>1401</v>
      </c>
    </row>
    <row r="258" spans="2:47" s="6" customFormat="1" ht="16.5" customHeight="1">
      <c r="B258" s="23"/>
      <c r="C258" s="24"/>
      <c r="D258" s="157" t="s">
        <v>148</v>
      </c>
      <c r="E258" s="24"/>
      <c r="F258" s="158" t="s">
        <v>1402</v>
      </c>
      <c r="G258" s="24"/>
      <c r="H258" s="24"/>
      <c r="J258" s="24"/>
      <c r="K258" s="24"/>
      <c r="L258" s="43"/>
      <c r="M258" s="56"/>
      <c r="N258" s="24"/>
      <c r="O258" s="24"/>
      <c r="P258" s="24"/>
      <c r="Q258" s="24"/>
      <c r="R258" s="24"/>
      <c r="S258" s="24"/>
      <c r="T258" s="57"/>
      <c r="AT258" s="6" t="s">
        <v>148</v>
      </c>
      <c r="AU258" s="6" t="s">
        <v>82</v>
      </c>
    </row>
    <row r="259" spans="2:65" s="6" customFormat="1" ht="15.75" customHeight="1">
      <c r="B259" s="23"/>
      <c r="C259" s="145" t="s">
        <v>1403</v>
      </c>
      <c r="D259" s="145" t="s">
        <v>141</v>
      </c>
      <c r="E259" s="146" t="s">
        <v>1404</v>
      </c>
      <c r="F259" s="147" t="s">
        <v>1405</v>
      </c>
      <c r="G259" s="148" t="s">
        <v>1399</v>
      </c>
      <c r="H259" s="149">
        <v>1</v>
      </c>
      <c r="I259" s="150"/>
      <c r="J259" s="151">
        <f>ROUND($I$259*$H$259,2)</f>
        <v>0</v>
      </c>
      <c r="K259" s="147" t="s">
        <v>145</v>
      </c>
      <c r="L259" s="43"/>
      <c r="M259" s="152"/>
      <c r="N259" s="153" t="s">
        <v>44</v>
      </c>
      <c r="O259" s="24"/>
      <c r="P259" s="24"/>
      <c r="Q259" s="154">
        <v>0</v>
      </c>
      <c r="R259" s="154">
        <f>$Q$259*$H$259</f>
        <v>0</v>
      </c>
      <c r="S259" s="154">
        <v>0</v>
      </c>
      <c r="T259" s="155">
        <f>$S$259*$H$259</f>
        <v>0</v>
      </c>
      <c r="AR259" s="89" t="s">
        <v>1400</v>
      </c>
      <c r="AT259" s="89" t="s">
        <v>141</v>
      </c>
      <c r="AU259" s="89" t="s">
        <v>82</v>
      </c>
      <c r="AY259" s="6" t="s">
        <v>139</v>
      </c>
      <c r="BE259" s="156">
        <f>IF($N$259="základní",$J$259,0)</f>
        <v>0</v>
      </c>
      <c r="BF259" s="156">
        <f>IF($N$259="snížená",$J$259,0)</f>
        <v>0</v>
      </c>
      <c r="BG259" s="156">
        <f>IF($N$259="zákl. přenesená",$J$259,0)</f>
        <v>0</v>
      </c>
      <c r="BH259" s="156">
        <f>IF($N$259="sníž. přenesená",$J$259,0)</f>
        <v>0</v>
      </c>
      <c r="BI259" s="156">
        <f>IF($N$259="nulová",$J$259,0)</f>
        <v>0</v>
      </c>
      <c r="BJ259" s="89" t="s">
        <v>21</v>
      </c>
      <c r="BK259" s="156">
        <f>ROUND($I$259*$H$259,2)</f>
        <v>0</v>
      </c>
      <c r="BL259" s="89" t="s">
        <v>1400</v>
      </c>
      <c r="BM259" s="89" t="s">
        <v>1406</v>
      </c>
    </row>
    <row r="260" spans="2:47" s="6" customFormat="1" ht="16.5" customHeight="1">
      <c r="B260" s="23"/>
      <c r="C260" s="24"/>
      <c r="D260" s="157" t="s">
        <v>148</v>
      </c>
      <c r="E260" s="24"/>
      <c r="F260" s="158" t="s">
        <v>1407</v>
      </c>
      <c r="G260" s="24"/>
      <c r="H260" s="24"/>
      <c r="J260" s="24"/>
      <c r="K260" s="24"/>
      <c r="L260" s="43"/>
      <c r="M260" s="56"/>
      <c r="N260" s="24"/>
      <c r="O260" s="24"/>
      <c r="P260" s="24"/>
      <c r="Q260" s="24"/>
      <c r="R260" s="24"/>
      <c r="S260" s="24"/>
      <c r="T260" s="57"/>
      <c r="AT260" s="6" t="s">
        <v>148</v>
      </c>
      <c r="AU260" s="6" t="s">
        <v>82</v>
      </c>
    </row>
    <row r="261" spans="2:65" s="6" customFormat="1" ht="15.75" customHeight="1">
      <c r="B261" s="23"/>
      <c r="C261" s="145" t="s">
        <v>1408</v>
      </c>
      <c r="D261" s="145" t="s">
        <v>141</v>
      </c>
      <c r="E261" s="146" t="s">
        <v>1409</v>
      </c>
      <c r="F261" s="147" t="s">
        <v>1410</v>
      </c>
      <c r="G261" s="148" t="s">
        <v>1399</v>
      </c>
      <c r="H261" s="149">
        <v>1</v>
      </c>
      <c r="I261" s="150"/>
      <c r="J261" s="151">
        <f>ROUND($I$261*$H$261,2)</f>
        <v>0</v>
      </c>
      <c r="K261" s="147" t="s">
        <v>145</v>
      </c>
      <c r="L261" s="43"/>
      <c r="M261" s="152"/>
      <c r="N261" s="153" t="s">
        <v>44</v>
      </c>
      <c r="O261" s="24"/>
      <c r="P261" s="24"/>
      <c r="Q261" s="154">
        <v>0</v>
      </c>
      <c r="R261" s="154">
        <f>$Q$261*$H$261</f>
        <v>0</v>
      </c>
      <c r="S261" s="154">
        <v>0</v>
      </c>
      <c r="T261" s="155">
        <f>$S$261*$H$261</f>
        <v>0</v>
      </c>
      <c r="AR261" s="89" t="s">
        <v>1400</v>
      </c>
      <c r="AT261" s="89" t="s">
        <v>141</v>
      </c>
      <c r="AU261" s="89" t="s">
        <v>82</v>
      </c>
      <c r="AY261" s="6" t="s">
        <v>139</v>
      </c>
      <c r="BE261" s="156">
        <f>IF($N$261="základní",$J$261,0)</f>
        <v>0</v>
      </c>
      <c r="BF261" s="156">
        <f>IF($N$261="snížená",$J$261,0)</f>
        <v>0</v>
      </c>
      <c r="BG261" s="156">
        <f>IF($N$261="zákl. přenesená",$J$261,0)</f>
        <v>0</v>
      </c>
      <c r="BH261" s="156">
        <f>IF($N$261="sníž. přenesená",$J$261,0)</f>
        <v>0</v>
      </c>
      <c r="BI261" s="156">
        <f>IF($N$261="nulová",$J$261,0)</f>
        <v>0</v>
      </c>
      <c r="BJ261" s="89" t="s">
        <v>21</v>
      </c>
      <c r="BK261" s="156">
        <f>ROUND($I$261*$H$261,2)</f>
        <v>0</v>
      </c>
      <c r="BL261" s="89" t="s">
        <v>1400</v>
      </c>
      <c r="BM261" s="89" t="s">
        <v>1411</v>
      </c>
    </row>
    <row r="262" spans="2:47" s="6" customFormat="1" ht="16.5" customHeight="1">
      <c r="B262" s="23"/>
      <c r="C262" s="24"/>
      <c r="D262" s="157" t="s">
        <v>148</v>
      </c>
      <c r="E262" s="24"/>
      <c r="F262" s="158" t="s">
        <v>1412</v>
      </c>
      <c r="G262" s="24"/>
      <c r="H262" s="24"/>
      <c r="J262" s="24"/>
      <c r="K262" s="24"/>
      <c r="L262" s="43"/>
      <c r="M262" s="56"/>
      <c r="N262" s="24"/>
      <c r="O262" s="24"/>
      <c r="P262" s="24"/>
      <c r="Q262" s="24"/>
      <c r="R262" s="24"/>
      <c r="S262" s="24"/>
      <c r="T262" s="57"/>
      <c r="AT262" s="6" t="s">
        <v>148</v>
      </c>
      <c r="AU262" s="6" t="s">
        <v>82</v>
      </c>
    </row>
    <row r="263" spans="2:65" s="6" customFormat="1" ht="15.75" customHeight="1">
      <c r="B263" s="23"/>
      <c r="C263" s="145" t="s">
        <v>1413</v>
      </c>
      <c r="D263" s="145" t="s">
        <v>141</v>
      </c>
      <c r="E263" s="146" t="s">
        <v>1414</v>
      </c>
      <c r="F263" s="147" t="s">
        <v>1415</v>
      </c>
      <c r="G263" s="148" t="s">
        <v>1399</v>
      </c>
      <c r="H263" s="149">
        <v>1</v>
      </c>
      <c r="I263" s="150"/>
      <c r="J263" s="151">
        <f>ROUND($I$263*$H$263,2)</f>
        <v>0</v>
      </c>
      <c r="K263" s="147" t="s">
        <v>145</v>
      </c>
      <c r="L263" s="43"/>
      <c r="M263" s="152"/>
      <c r="N263" s="153" t="s">
        <v>44</v>
      </c>
      <c r="O263" s="24"/>
      <c r="P263" s="24"/>
      <c r="Q263" s="154">
        <v>0</v>
      </c>
      <c r="R263" s="154">
        <f>$Q$263*$H$263</f>
        <v>0</v>
      </c>
      <c r="S263" s="154">
        <v>0</v>
      </c>
      <c r="T263" s="155">
        <f>$S$263*$H$263</f>
        <v>0</v>
      </c>
      <c r="AR263" s="89" t="s">
        <v>1400</v>
      </c>
      <c r="AT263" s="89" t="s">
        <v>141</v>
      </c>
      <c r="AU263" s="89" t="s">
        <v>82</v>
      </c>
      <c r="AY263" s="6" t="s">
        <v>139</v>
      </c>
      <c r="BE263" s="156">
        <f>IF($N$263="základní",$J$263,0)</f>
        <v>0</v>
      </c>
      <c r="BF263" s="156">
        <f>IF($N$263="snížená",$J$263,0)</f>
        <v>0</v>
      </c>
      <c r="BG263" s="156">
        <f>IF($N$263="zákl. přenesená",$J$263,0)</f>
        <v>0</v>
      </c>
      <c r="BH263" s="156">
        <f>IF($N$263="sníž. přenesená",$J$263,0)</f>
        <v>0</v>
      </c>
      <c r="BI263" s="156">
        <f>IF($N$263="nulová",$J$263,0)</f>
        <v>0</v>
      </c>
      <c r="BJ263" s="89" t="s">
        <v>21</v>
      </c>
      <c r="BK263" s="156">
        <f>ROUND($I$263*$H$263,2)</f>
        <v>0</v>
      </c>
      <c r="BL263" s="89" t="s">
        <v>1400</v>
      </c>
      <c r="BM263" s="89" t="s">
        <v>1416</v>
      </c>
    </row>
    <row r="264" spans="2:47" s="6" customFormat="1" ht="16.5" customHeight="1">
      <c r="B264" s="23"/>
      <c r="C264" s="24"/>
      <c r="D264" s="157" t="s">
        <v>148</v>
      </c>
      <c r="E264" s="24"/>
      <c r="F264" s="158" t="s">
        <v>1417</v>
      </c>
      <c r="G264" s="24"/>
      <c r="H264" s="24"/>
      <c r="J264" s="24"/>
      <c r="K264" s="24"/>
      <c r="L264" s="43"/>
      <c r="M264" s="56"/>
      <c r="N264" s="24"/>
      <c r="O264" s="24"/>
      <c r="P264" s="24"/>
      <c r="Q264" s="24"/>
      <c r="R264" s="24"/>
      <c r="S264" s="24"/>
      <c r="T264" s="57"/>
      <c r="AT264" s="6" t="s">
        <v>148</v>
      </c>
      <c r="AU264" s="6" t="s">
        <v>82</v>
      </c>
    </row>
    <row r="265" spans="2:65" s="6" customFormat="1" ht="15.75" customHeight="1">
      <c r="B265" s="23"/>
      <c r="C265" s="145" t="s">
        <v>1418</v>
      </c>
      <c r="D265" s="145" t="s">
        <v>141</v>
      </c>
      <c r="E265" s="146" t="s">
        <v>1419</v>
      </c>
      <c r="F265" s="147" t="s">
        <v>1420</v>
      </c>
      <c r="G265" s="148" t="s">
        <v>1399</v>
      </c>
      <c r="H265" s="149">
        <v>1</v>
      </c>
      <c r="I265" s="150"/>
      <c r="J265" s="151">
        <f>ROUND($I$265*$H$265,2)</f>
        <v>0</v>
      </c>
      <c r="K265" s="147" t="s">
        <v>145</v>
      </c>
      <c r="L265" s="43"/>
      <c r="M265" s="152"/>
      <c r="N265" s="153" t="s">
        <v>44</v>
      </c>
      <c r="O265" s="24"/>
      <c r="P265" s="24"/>
      <c r="Q265" s="154">
        <v>0</v>
      </c>
      <c r="R265" s="154">
        <f>$Q$265*$H$265</f>
        <v>0</v>
      </c>
      <c r="S265" s="154">
        <v>0</v>
      </c>
      <c r="T265" s="155">
        <f>$S$265*$H$265</f>
        <v>0</v>
      </c>
      <c r="AR265" s="89" t="s">
        <v>1400</v>
      </c>
      <c r="AT265" s="89" t="s">
        <v>141</v>
      </c>
      <c r="AU265" s="89" t="s">
        <v>82</v>
      </c>
      <c r="AY265" s="6" t="s">
        <v>139</v>
      </c>
      <c r="BE265" s="156">
        <f>IF($N$265="základní",$J$265,0)</f>
        <v>0</v>
      </c>
      <c r="BF265" s="156">
        <f>IF($N$265="snížená",$J$265,0)</f>
        <v>0</v>
      </c>
      <c r="BG265" s="156">
        <f>IF($N$265="zákl. přenesená",$J$265,0)</f>
        <v>0</v>
      </c>
      <c r="BH265" s="156">
        <f>IF($N$265="sníž. přenesená",$J$265,0)</f>
        <v>0</v>
      </c>
      <c r="BI265" s="156">
        <f>IF($N$265="nulová",$J$265,0)</f>
        <v>0</v>
      </c>
      <c r="BJ265" s="89" t="s">
        <v>21</v>
      </c>
      <c r="BK265" s="156">
        <f>ROUND($I$265*$H$265,2)</f>
        <v>0</v>
      </c>
      <c r="BL265" s="89" t="s">
        <v>1400</v>
      </c>
      <c r="BM265" s="89" t="s">
        <v>1421</v>
      </c>
    </row>
    <row r="266" spans="2:47" s="6" customFormat="1" ht="16.5" customHeight="1">
      <c r="B266" s="23"/>
      <c r="C266" s="24"/>
      <c r="D266" s="157" t="s">
        <v>148</v>
      </c>
      <c r="E266" s="24"/>
      <c r="F266" s="158" t="s">
        <v>1422</v>
      </c>
      <c r="G266" s="24"/>
      <c r="H266" s="24"/>
      <c r="J266" s="24"/>
      <c r="K266" s="24"/>
      <c r="L266" s="43"/>
      <c r="M266" s="56"/>
      <c r="N266" s="24"/>
      <c r="O266" s="24"/>
      <c r="P266" s="24"/>
      <c r="Q266" s="24"/>
      <c r="R266" s="24"/>
      <c r="S266" s="24"/>
      <c r="T266" s="57"/>
      <c r="AT266" s="6" t="s">
        <v>148</v>
      </c>
      <c r="AU266" s="6" t="s">
        <v>82</v>
      </c>
    </row>
    <row r="267" spans="2:65" s="6" customFormat="1" ht="15.75" customHeight="1">
      <c r="B267" s="23"/>
      <c r="C267" s="145" t="s">
        <v>1423</v>
      </c>
      <c r="D267" s="145" t="s">
        <v>141</v>
      </c>
      <c r="E267" s="146" t="s">
        <v>1424</v>
      </c>
      <c r="F267" s="147" t="s">
        <v>1425</v>
      </c>
      <c r="G267" s="148" t="s">
        <v>1399</v>
      </c>
      <c r="H267" s="149">
        <v>1</v>
      </c>
      <c r="I267" s="150"/>
      <c r="J267" s="151">
        <f>ROUND($I$267*$H$267,2)</f>
        <v>0</v>
      </c>
      <c r="K267" s="147" t="s">
        <v>145</v>
      </c>
      <c r="L267" s="43"/>
      <c r="M267" s="152"/>
      <c r="N267" s="153" t="s">
        <v>44</v>
      </c>
      <c r="O267" s="24"/>
      <c r="P267" s="24"/>
      <c r="Q267" s="154">
        <v>0</v>
      </c>
      <c r="R267" s="154">
        <f>$Q$267*$H$267</f>
        <v>0</v>
      </c>
      <c r="S267" s="154">
        <v>0</v>
      </c>
      <c r="T267" s="155">
        <f>$S$267*$H$267</f>
        <v>0</v>
      </c>
      <c r="AR267" s="89" t="s">
        <v>1400</v>
      </c>
      <c r="AT267" s="89" t="s">
        <v>141</v>
      </c>
      <c r="AU267" s="89" t="s">
        <v>82</v>
      </c>
      <c r="AY267" s="6" t="s">
        <v>139</v>
      </c>
      <c r="BE267" s="156">
        <f>IF($N$267="základní",$J$267,0)</f>
        <v>0</v>
      </c>
      <c r="BF267" s="156">
        <f>IF($N$267="snížená",$J$267,0)</f>
        <v>0</v>
      </c>
      <c r="BG267" s="156">
        <f>IF($N$267="zákl. přenesená",$J$267,0)</f>
        <v>0</v>
      </c>
      <c r="BH267" s="156">
        <f>IF($N$267="sníž. přenesená",$J$267,0)</f>
        <v>0</v>
      </c>
      <c r="BI267" s="156">
        <f>IF($N$267="nulová",$J$267,0)</f>
        <v>0</v>
      </c>
      <c r="BJ267" s="89" t="s">
        <v>21</v>
      </c>
      <c r="BK267" s="156">
        <f>ROUND($I$267*$H$267,2)</f>
        <v>0</v>
      </c>
      <c r="BL267" s="89" t="s">
        <v>1400</v>
      </c>
      <c r="BM267" s="89" t="s">
        <v>1426</v>
      </c>
    </row>
    <row r="268" spans="2:47" s="6" customFormat="1" ht="16.5" customHeight="1">
      <c r="B268" s="23"/>
      <c r="C268" s="24"/>
      <c r="D268" s="157" t="s">
        <v>148</v>
      </c>
      <c r="E268" s="24"/>
      <c r="F268" s="158" t="s">
        <v>1427</v>
      </c>
      <c r="G268" s="24"/>
      <c r="H268" s="24"/>
      <c r="J268" s="24"/>
      <c r="K268" s="24"/>
      <c r="L268" s="43"/>
      <c r="M268" s="188"/>
      <c r="N268" s="189"/>
      <c r="O268" s="189"/>
      <c r="P268" s="189"/>
      <c r="Q268" s="189"/>
      <c r="R268" s="189"/>
      <c r="S268" s="189"/>
      <c r="T268" s="190"/>
      <c r="AT268" s="6" t="s">
        <v>148</v>
      </c>
      <c r="AU268" s="6" t="s">
        <v>82</v>
      </c>
    </row>
    <row r="269" spans="2:12" s="6" customFormat="1" ht="7.5" customHeight="1">
      <c r="B269" s="38"/>
      <c r="C269" s="39"/>
      <c r="D269" s="39"/>
      <c r="E269" s="39"/>
      <c r="F269" s="39"/>
      <c r="G269" s="39"/>
      <c r="H269" s="39"/>
      <c r="I269" s="101"/>
      <c r="J269" s="39"/>
      <c r="K269" s="39"/>
      <c r="L269" s="43"/>
    </row>
    <row r="339" s="2" customFormat="1" ht="14.25" customHeight="1"/>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2" manualBreakCount="2">
    <brk id="148" min="2" max="10" man="1"/>
    <brk id="226" min="2" max="10"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00"/>
      <c r="C2" s="201"/>
      <c r="D2" s="201"/>
      <c r="E2" s="201"/>
      <c r="F2" s="201"/>
      <c r="G2" s="201"/>
      <c r="H2" s="201"/>
      <c r="I2" s="201"/>
      <c r="J2" s="201"/>
      <c r="K2" s="202"/>
    </row>
    <row r="3" spans="2:11" s="205" customFormat="1" ht="45" customHeight="1">
      <c r="B3" s="203"/>
      <c r="C3" s="317" t="s">
        <v>1435</v>
      </c>
      <c r="D3" s="317"/>
      <c r="E3" s="317"/>
      <c r="F3" s="317"/>
      <c r="G3" s="317"/>
      <c r="H3" s="317"/>
      <c r="I3" s="317"/>
      <c r="J3" s="317"/>
      <c r="K3" s="204"/>
    </row>
    <row r="4" spans="2:11" ht="25.5" customHeight="1">
      <c r="B4" s="206"/>
      <c r="C4" s="322" t="s">
        <v>1436</v>
      </c>
      <c r="D4" s="322"/>
      <c r="E4" s="322"/>
      <c r="F4" s="322"/>
      <c r="G4" s="322"/>
      <c r="H4" s="322"/>
      <c r="I4" s="322"/>
      <c r="J4" s="322"/>
      <c r="K4" s="207"/>
    </row>
    <row r="5" spans="2:11" ht="5.25" customHeight="1">
      <c r="B5" s="206"/>
      <c r="C5" s="208"/>
      <c r="D5" s="208"/>
      <c r="E5" s="208"/>
      <c r="F5" s="208"/>
      <c r="G5" s="208"/>
      <c r="H5" s="208"/>
      <c r="I5" s="208"/>
      <c r="J5" s="208"/>
      <c r="K5" s="207"/>
    </row>
    <row r="6" spans="2:11" ht="15" customHeight="1">
      <c r="B6" s="206"/>
      <c r="C6" s="319" t="s">
        <v>1437</v>
      </c>
      <c r="D6" s="319"/>
      <c r="E6" s="319"/>
      <c r="F6" s="319"/>
      <c r="G6" s="319"/>
      <c r="H6" s="319"/>
      <c r="I6" s="319"/>
      <c r="J6" s="319"/>
      <c r="K6" s="207"/>
    </row>
    <row r="7" spans="2:11" ht="15" customHeight="1">
      <c r="B7" s="210"/>
      <c r="C7" s="319" t="s">
        <v>1438</v>
      </c>
      <c r="D7" s="319"/>
      <c r="E7" s="319"/>
      <c r="F7" s="319"/>
      <c r="G7" s="319"/>
      <c r="H7" s="319"/>
      <c r="I7" s="319"/>
      <c r="J7" s="319"/>
      <c r="K7" s="207"/>
    </row>
    <row r="8" spans="2:11" ht="12.75" customHeight="1">
      <c r="B8" s="210"/>
      <c r="C8" s="209"/>
      <c r="D8" s="209"/>
      <c r="E8" s="209"/>
      <c r="F8" s="209"/>
      <c r="G8" s="209"/>
      <c r="H8" s="209"/>
      <c r="I8" s="209"/>
      <c r="J8" s="209"/>
      <c r="K8" s="207"/>
    </row>
    <row r="9" spans="2:11" ht="15" customHeight="1">
      <c r="B9" s="210"/>
      <c r="C9" s="319" t="s">
        <v>1439</v>
      </c>
      <c r="D9" s="319"/>
      <c r="E9" s="319"/>
      <c r="F9" s="319"/>
      <c r="G9" s="319"/>
      <c r="H9" s="319"/>
      <c r="I9" s="319"/>
      <c r="J9" s="319"/>
      <c r="K9" s="207"/>
    </row>
    <row r="10" spans="2:11" ht="15" customHeight="1">
      <c r="B10" s="210"/>
      <c r="C10" s="209"/>
      <c r="D10" s="319" t="s">
        <v>1440</v>
      </c>
      <c r="E10" s="319"/>
      <c r="F10" s="319"/>
      <c r="G10" s="319"/>
      <c r="H10" s="319"/>
      <c r="I10" s="319"/>
      <c r="J10" s="319"/>
      <c r="K10" s="207"/>
    </row>
    <row r="11" spans="2:11" ht="15" customHeight="1">
      <c r="B11" s="210"/>
      <c r="C11" s="211"/>
      <c r="D11" s="319" t="s">
        <v>1441</v>
      </c>
      <c r="E11" s="319"/>
      <c r="F11" s="319"/>
      <c r="G11" s="319"/>
      <c r="H11" s="319"/>
      <c r="I11" s="319"/>
      <c r="J11" s="319"/>
      <c r="K11" s="207"/>
    </row>
    <row r="12" spans="2:11" ht="12.75" customHeight="1">
      <c r="B12" s="210"/>
      <c r="C12" s="211"/>
      <c r="D12" s="211"/>
      <c r="E12" s="211"/>
      <c r="F12" s="211"/>
      <c r="G12" s="211"/>
      <c r="H12" s="211"/>
      <c r="I12" s="211"/>
      <c r="J12" s="211"/>
      <c r="K12" s="207"/>
    </row>
    <row r="13" spans="2:11" ht="15" customHeight="1">
      <c r="B13" s="210"/>
      <c r="C13" s="211"/>
      <c r="D13" s="319" t="s">
        <v>1442</v>
      </c>
      <c r="E13" s="319"/>
      <c r="F13" s="319"/>
      <c r="G13" s="319"/>
      <c r="H13" s="319"/>
      <c r="I13" s="319"/>
      <c r="J13" s="319"/>
      <c r="K13" s="207"/>
    </row>
    <row r="14" spans="2:11" ht="15" customHeight="1">
      <c r="B14" s="210"/>
      <c r="C14" s="211"/>
      <c r="D14" s="319" t="s">
        <v>1443</v>
      </c>
      <c r="E14" s="319"/>
      <c r="F14" s="319"/>
      <c r="G14" s="319"/>
      <c r="H14" s="319"/>
      <c r="I14" s="319"/>
      <c r="J14" s="319"/>
      <c r="K14" s="207"/>
    </row>
    <row r="15" spans="2:11" ht="15" customHeight="1">
      <c r="B15" s="210"/>
      <c r="C15" s="211"/>
      <c r="D15" s="319" t="s">
        <v>1444</v>
      </c>
      <c r="E15" s="319"/>
      <c r="F15" s="319"/>
      <c r="G15" s="319"/>
      <c r="H15" s="319"/>
      <c r="I15" s="319"/>
      <c r="J15" s="319"/>
      <c r="K15" s="207"/>
    </row>
    <row r="16" spans="2:11" ht="15" customHeight="1">
      <c r="B16" s="210"/>
      <c r="C16" s="211"/>
      <c r="D16" s="211"/>
      <c r="E16" s="212" t="s">
        <v>79</v>
      </c>
      <c r="F16" s="319" t="s">
        <v>1445</v>
      </c>
      <c r="G16" s="319"/>
      <c r="H16" s="319"/>
      <c r="I16" s="319"/>
      <c r="J16" s="319"/>
      <c r="K16" s="207"/>
    </row>
    <row r="17" spans="2:11" ht="15" customHeight="1">
      <c r="B17" s="210"/>
      <c r="C17" s="211"/>
      <c r="D17" s="211"/>
      <c r="E17" s="212" t="s">
        <v>1446</v>
      </c>
      <c r="F17" s="319" t="s">
        <v>1447</v>
      </c>
      <c r="G17" s="319"/>
      <c r="H17" s="319"/>
      <c r="I17" s="319"/>
      <c r="J17" s="319"/>
      <c r="K17" s="207"/>
    </row>
    <row r="18" spans="2:11" ht="15" customHeight="1">
      <c r="B18" s="210"/>
      <c r="C18" s="211"/>
      <c r="D18" s="211"/>
      <c r="E18" s="212" t="s">
        <v>1448</v>
      </c>
      <c r="F18" s="319" t="s">
        <v>1449</v>
      </c>
      <c r="G18" s="319"/>
      <c r="H18" s="319"/>
      <c r="I18" s="319"/>
      <c r="J18" s="319"/>
      <c r="K18" s="207"/>
    </row>
    <row r="19" spans="2:11" ht="15" customHeight="1">
      <c r="B19" s="210"/>
      <c r="C19" s="211"/>
      <c r="D19" s="211"/>
      <c r="E19" s="212" t="s">
        <v>1450</v>
      </c>
      <c r="F19" s="319" t="s">
        <v>1451</v>
      </c>
      <c r="G19" s="319"/>
      <c r="H19" s="319"/>
      <c r="I19" s="319"/>
      <c r="J19" s="319"/>
      <c r="K19" s="207"/>
    </row>
    <row r="20" spans="2:11" ht="15" customHeight="1">
      <c r="B20" s="210"/>
      <c r="C20" s="211"/>
      <c r="D20" s="211"/>
      <c r="E20" s="212" t="s">
        <v>1452</v>
      </c>
      <c r="F20" s="319" t="s">
        <v>1453</v>
      </c>
      <c r="G20" s="319"/>
      <c r="H20" s="319"/>
      <c r="I20" s="319"/>
      <c r="J20" s="319"/>
      <c r="K20" s="207"/>
    </row>
    <row r="21" spans="2:11" ht="15" customHeight="1">
      <c r="B21" s="210"/>
      <c r="C21" s="211"/>
      <c r="D21" s="211"/>
      <c r="E21" s="212" t="s">
        <v>1454</v>
      </c>
      <c r="F21" s="319" t="s">
        <v>1455</v>
      </c>
      <c r="G21" s="319"/>
      <c r="H21" s="319"/>
      <c r="I21" s="319"/>
      <c r="J21" s="319"/>
      <c r="K21" s="207"/>
    </row>
    <row r="22" spans="2:11" ht="12.75" customHeight="1">
      <c r="B22" s="210"/>
      <c r="C22" s="211"/>
      <c r="D22" s="211"/>
      <c r="E22" s="211"/>
      <c r="F22" s="211"/>
      <c r="G22" s="211"/>
      <c r="H22" s="211"/>
      <c r="I22" s="211"/>
      <c r="J22" s="211"/>
      <c r="K22" s="207"/>
    </row>
    <row r="23" spans="2:11" ht="15" customHeight="1">
      <c r="B23" s="210"/>
      <c r="C23" s="319" t="s">
        <v>1456</v>
      </c>
      <c r="D23" s="319"/>
      <c r="E23" s="319"/>
      <c r="F23" s="319"/>
      <c r="G23" s="319"/>
      <c r="H23" s="319"/>
      <c r="I23" s="319"/>
      <c r="J23" s="319"/>
      <c r="K23" s="207"/>
    </row>
    <row r="24" spans="2:11" ht="15" customHeight="1">
      <c r="B24" s="210"/>
      <c r="C24" s="319" t="s">
        <v>1457</v>
      </c>
      <c r="D24" s="319"/>
      <c r="E24" s="319"/>
      <c r="F24" s="319"/>
      <c r="G24" s="319"/>
      <c r="H24" s="319"/>
      <c r="I24" s="319"/>
      <c r="J24" s="319"/>
      <c r="K24" s="207"/>
    </row>
    <row r="25" spans="2:11" ht="15" customHeight="1">
      <c r="B25" s="210"/>
      <c r="C25" s="209"/>
      <c r="D25" s="319" t="s">
        <v>1458</v>
      </c>
      <c r="E25" s="319"/>
      <c r="F25" s="319"/>
      <c r="G25" s="319"/>
      <c r="H25" s="319"/>
      <c r="I25" s="319"/>
      <c r="J25" s="319"/>
      <c r="K25" s="207"/>
    </row>
    <row r="26" spans="2:11" ht="15" customHeight="1">
      <c r="B26" s="210"/>
      <c r="C26" s="211"/>
      <c r="D26" s="319" t="s">
        <v>1459</v>
      </c>
      <c r="E26" s="319"/>
      <c r="F26" s="319"/>
      <c r="G26" s="319"/>
      <c r="H26" s="319"/>
      <c r="I26" s="319"/>
      <c r="J26" s="319"/>
      <c r="K26" s="207"/>
    </row>
    <row r="27" spans="2:11" ht="12.75" customHeight="1">
      <c r="B27" s="210"/>
      <c r="C27" s="211"/>
      <c r="D27" s="211"/>
      <c r="E27" s="211"/>
      <c r="F27" s="211"/>
      <c r="G27" s="211"/>
      <c r="H27" s="211"/>
      <c r="I27" s="211"/>
      <c r="J27" s="211"/>
      <c r="K27" s="207"/>
    </row>
    <row r="28" spans="2:11" ht="15" customHeight="1">
      <c r="B28" s="210"/>
      <c r="C28" s="211"/>
      <c r="D28" s="319" t="s">
        <v>1460</v>
      </c>
      <c r="E28" s="319"/>
      <c r="F28" s="319"/>
      <c r="G28" s="319"/>
      <c r="H28" s="319"/>
      <c r="I28" s="319"/>
      <c r="J28" s="319"/>
      <c r="K28" s="207"/>
    </row>
    <row r="29" spans="2:11" ht="15" customHeight="1">
      <c r="B29" s="210"/>
      <c r="C29" s="211"/>
      <c r="D29" s="319" t="s">
        <v>1461</v>
      </c>
      <c r="E29" s="319"/>
      <c r="F29" s="319"/>
      <c r="G29" s="319"/>
      <c r="H29" s="319"/>
      <c r="I29" s="319"/>
      <c r="J29" s="319"/>
      <c r="K29" s="207"/>
    </row>
    <row r="30" spans="2:11" ht="12.75" customHeight="1">
      <c r="B30" s="210"/>
      <c r="C30" s="211"/>
      <c r="D30" s="211"/>
      <c r="E30" s="211"/>
      <c r="F30" s="211"/>
      <c r="G30" s="211"/>
      <c r="H30" s="211"/>
      <c r="I30" s="211"/>
      <c r="J30" s="211"/>
      <c r="K30" s="207"/>
    </row>
    <row r="31" spans="2:11" ht="15" customHeight="1">
      <c r="B31" s="210"/>
      <c r="C31" s="211"/>
      <c r="D31" s="319" t="s">
        <v>1462</v>
      </c>
      <c r="E31" s="319"/>
      <c r="F31" s="319"/>
      <c r="G31" s="319"/>
      <c r="H31" s="319"/>
      <c r="I31" s="319"/>
      <c r="J31" s="319"/>
      <c r="K31" s="207"/>
    </row>
    <row r="32" spans="2:11" ht="15" customHeight="1">
      <c r="B32" s="210"/>
      <c r="C32" s="211"/>
      <c r="D32" s="319" t="s">
        <v>1463</v>
      </c>
      <c r="E32" s="319"/>
      <c r="F32" s="319"/>
      <c r="G32" s="319"/>
      <c r="H32" s="319"/>
      <c r="I32" s="319"/>
      <c r="J32" s="319"/>
      <c r="K32" s="207"/>
    </row>
    <row r="33" spans="2:11" ht="15" customHeight="1">
      <c r="B33" s="210"/>
      <c r="C33" s="211"/>
      <c r="D33" s="319" t="s">
        <v>1464</v>
      </c>
      <c r="E33" s="319"/>
      <c r="F33" s="319"/>
      <c r="G33" s="319"/>
      <c r="H33" s="319"/>
      <c r="I33" s="319"/>
      <c r="J33" s="319"/>
      <c r="K33" s="207"/>
    </row>
    <row r="34" spans="2:11" ht="15" customHeight="1">
      <c r="B34" s="210"/>
      <c r="C34" s="211"/>
      <c r="D34" s="209"/>
      <c r="E34" s="213" t="s">
        <v>123</v>
      </c>
      <c r="F34" s="209"/>
      <c r="G34" s="319" t="s">
        <v>1465</v>
      </c>
      <c r="H34" s="319"/>
      <c r="I34" s="319"/>
      <c r="J34" s="319"/>
      <c r="K34" s="207"/>
    </row>
    <row r="35" spans="2:11" ht="30.75" customHeight="1">
      <c r="B35" s="210"/>
      <c r="C35" s="211"/>
      <c r="D35" s="209"/>
      <c r="E35" s="213" t="s">
        <v>1466</v>
      </c>
      <c r="F35" s="209"/>
      <c r="G35" s="319" t="s">
        <v>1467</v>
      </c>
      <c r="H35" s="319"/>
      <c r="I35" s="319"/>
      <c r="J35" s="319"/>
      <c r="K35" s="207"/>
    </row>
    <row r="36" spans="2:11" ht="15" customHeight="1">
      <c r="B36" s="210"/>
      <c r="C36" s="211"/>
      <c r="D36" s="209"/>
      <c r="E36" s="213" t="s">
        <v>54</v>
      </c>
      <c r="F36" s="209"/>
      <c r="G36" s="319" t="s">
        <v>1468</v>
      </c>
      <c r="H36" s="319"/>
      <c r="I36" s="319"/>
      <c r="J36" s="319"/>
      <c r="K36" s="207"/>
    </row>
    <row r="37" spans="2:11" ht="15" customHeight="1">
      <c r="B37" s="210"/>
      <c r="C37" s="211"/>
      <c r="D37" s="209"/>
      <c r="E37" s="213" t="s">
        <v>124</v>
      </c>
      <c r="F37" s="209"/>
      <c r="G37" s="319" t="s">
        <v>1469</v>
      </c>
      <c r="H37" s="319"/>
      <c r="I37" s="319"/>
      <c r="J37" s="319"/>
      <c r="K37" s="207"/>
    </row>
    <row r="38" spans="2:11" ht="15" customHeight="1">
      <c r="B38" s="210"/>
      <c r="C38" s="211"/>
      <c r="D38" s="209"/>
      <c r="E38" s="213" t="s">
        <v>125</v>
      </c>
      <c r="F38" s="209"/>
      <c r="G38" s="319" t="s">
        <v>1470</v>
      </c>
      <c r="H38" s="319"/>
      <c r="I38" s="319"/>
      <c r="J38" s="319"/>
      <c r="K38" s="207"/>
    </row>
    <row r="39" spans="2:11" ht="15" customHeight="1">
      <c r="B39" s="210"/>
      <c r="C39" s="211"/>
      <c r="D39" s="209"/>
      <c r="E39" s="213" t="s">
        <v>126</v>
      </c>
      <c r="F39" s="209"/>
      <c r="G39" s="319" t="s">
        <v>1471</v>
      </c>
      <c r="H39" s="319"/>
      <c r="I39" s="319"/>
      <c r="J39" s="319"/>
      <c r="K39" s="207"/>
    </row>
    <row r="40" spans="2:11" ht="15" customHeight="1">
      <c r="B40" s="210"/>
      <c r="C40" s="211"/>
      <c r="D40" s="209"/>
      <c r="E40" s="213" t="s">
        <v>1472</v>
      </c>
      <c r="F40" s="209"/>
      <c r="G40" s="319" t="s">
        <v>1473</v>
      </c>
      <c r="H40" s="319"/>
      <c r="I40" s="319"/>
      <c r="J40" s="319"/>
      <c r="K40" s="207"/>
    </row>
    <row r="41" spans="2:11" ht="15" customHeight="1">
      <c r="B41" s="210"/>
      <c r="C41" s="211"/>
      <c r="D41" s="209"/>
      <c r="E41" s="213"/>
      <c r="F41" s="209"/>
      <c r="G41" s="319" t="s">
        <v>1474</v>
      </c>
      <c r="H41" s="319"/>
      <c r="I41" s="319"/>
      <c r="J41" s="319"/>
      <c r="K41" s="207"/>
    </row>
    <row r="42" spans="2:11" ht="15" customHeight="1">
      <c r="B42" s="210"/>
      <c r="C42" s="211"/>
      <c r="D42" s="209"/>
      <c r="E42" s="213" t="s">
        <v>1475</v>
      </c>
      <c r="F42" s="209"/>
      <c r="G42" s="319" t="s">
        <v>1476</v>
      </c>
      <c r="H42" s="319"/>
      <c r="I42" s="319"/>
      <c r="J42" s="319"/>
      <c r="K42" s="207"/>
    </row>
    <row r="43" spans="2:11" ht="15" customHeight="1">
      <c r="B43" s="210"/>
      <c r="C43" s="211"/>
      <c r="D43" s="209"/>
      <c r="E43" s="213" t="s">
        <v>129</v>
      </c>
      <c r="F43" s="209"/>
      <c r="G43" s="319" t="s">
        <v>1477</v>
      </c>
      <c r="H43" s="319"/>
      <c r="I43" s="319"/>
      <c r="J43" s="319"/>
      <c r="K43" s="207"/>
    </row>
    <row r="44" spans="2:11" ht="12.75" customHeight="1">
      <c r="B44" s="210"/>
      <c r="C44" s="211"/>
      <c r="D44" s="209"/>
      <c r="E44" s="209"/>
      <c r="F44" s="209"/>
      <c r="G44" s="209"/>
      <c r="H44" s="209"/>
      <c r="I44" s="209"/>
      <c r="J44" s="209"/>
      <c r="K44" s="207"/>
    </row>
    <row r="45" spans="2:11" ht="15" customHeight="1">
      <c r="B45" s="210"/>
      <c r="C45" s="211"/>
      <c r="D45" s="319" t="s">
        <v>1478</v>
      </c>
      <c r="E45" s="319"/>
      <c r="F45" s="319"/>
      <c r="G45" s="319"/>
      <c r="H45" s="319"/>
      <c r="I45" s="319"/>
      <c r="J45" s="319"/>
      <c r="K45" s="207"/>
    </row>
    <row r="46" spans="2:11" ht="15" customHeight="1">
      <c r="B46" s="210"/>
      <c r="C46" s="211"/>
      <c r="D46" s="211"/>
      <c r="E46" s="319" t="s">
        <v>1479</v>
      </c>
      <c r="F46" s="319"/>
      <c r="G46" s="319"/>
      <c r="H46" s="319"/>
      <c r="I46" s="319"/>
      <c r="J46" s="319"/>
      <c r="K46" s="207"/>
    </row>
    <row r="47" spans="2:11" ht="15" customHeight="1">
      <c r="B47" s="210"/>
      <c r="C47" s="211"/>
      <c r="D47" s="211"/>
      <c r="E47" s="319" t="s">
        <v>1480</v>
      </c>
      <c r="F47" s="319"/>
      <c r="G47" s="319"/>
      <c r="H47" s="319"/>
      <c r="I47" s="319"/>
      <c r="J47" s="319"/>
      <c r="K47" s="207"/>
    </row>
    <row r="48" spans="2:11" ht="15" customHeight="1">
      <c r="B48" s="210"/>
      <c r="C48" s="211"/>
      <c r="D48" s="211"/>
      <c r="E48" s="319" t="s">
        <v>1481</v>
      </c>
      <c r="F48" s="319"/>
      <c r="G48" s="319"/>
      <c r="H48" s="319"/>
      <c r="I48" s="319"/>
      <c r="J48" s="319"/>
      <c r="K48" s="207"/>
    </row>
    <row r="49" spans="2:11" ht="15" customHeight="1">
      <c r="B49" s="210"/>
      <c r="C49" s="211"/>
      <c r="D49" s="319" t="s">
        <v>1482</v>
      </c>
      <c r="E49" s="319"/>
      <c r="F49" s="319"/>
      <c r="G49" s="319"/>
      <c r="H49" s="319"/>
      <c r="I49" s="319"/>
      <c r="J49" s="319"/>
      <c r="K49" s="207"/>
    </row>
    <row r="50" spans="2:11" ht="25.5" customHeight="1">
      <c r="B50" s="206"/>
      <c r="C50" s="322" t="s">
        <v>1483</v>
      </c>
      <c r="D50" s="322"/>
      <c r="E50" s="322"/>
      <c r="F50" s="322"/>
      <c r="G50" s="322"/>
      <c r="H50" s="322"/>
      <c r="I50" s="322"/>
      <c r="J50" s="322"/>
      <c r="K50" s="207"/>
    </row>
    <row r="51" spans="2:11" ht="5.25" customHeight="1">
      <c r="B51" s="206"/>
      <c r="C51" s="208"/>
      <c r="D51" s="208"/>
      <c r="E51" s="208"/>
      <c r="F51" s="208"/>
      <c r="G51" s="208"/>
      <c r="H51" s="208"/>
      <c r="I51" s="208"/>
      <c r="J51" s="208"/>
      <c r="K51" s="207"/>
    </row>
    <row r="52" spans="2:11" ht="15" customHeight="1">
      <c r="B52" s="206"/>
      <c r="C52" s="319" t="s">
        <v>1484</v>
      </c>
      <c r="D52" s="319"/>
      <c r="E52" s="319"/>
      <c r="F52" s="319"/>
      <c r="G52" s="319"/>
      <c r="H52" s="319"/>
      <c r="I52" s="319"/>
      <c r="J52" s="319"/>
      <c r="K52" s="207"/>
    </row>
    <row r="53" spans="2:11" ht="15" customHeight="1">
      <c r="B53" s="206"/>
      <c r="C53" s="319" t="s">
        <v>1485</v>
      </c>
      <c r="D53" s="319"/>
      <c r="E53" s="319"/>
      <c r="F53" s="319"/>
      <c r="G53" s="319"/>
      <c r="H53" s="319"/>
      <c r="I53" s="319"/>
      <c r="J53" s="319"/>
      <c r="K53" s="207"/>
    </row>
    <row r="54" spans="2:11" ht="12.75" customHeight="1">
      <c r="B54" s="206"/>
      <c r="C54" s="209"/>
      <c r="D54" s="209"/>
      <c r="E54" s="209"/>
      <c r="F54" s="209"/>
      <c r="G54" s="209"/>
      <c r="H54" s="209"/>
      <c r="I54" s="209"/>
      <c r="J54" s="209"/>
      <c r="K54" s="207"/>
    </row>
    <row r="55" spans="2:11" ht="15" customHeight="1">
      <c r="B55" s="206"/>
      <c r="C55" s="319" t="s">
        <v>1486</v>
      </c>
      <c r="D55" s="319"/>
      <c r="E55" s="319"/>
      <c r="F55" s="319"/>
      <c r="G55" s="319"/>
      <c r="H55" s="319"/>
      <c r="I55" s="319"/>
      <c r="J55" s="319"/>
      <c r="K55" s="207"/>
    </row>
    <row r="56" spans="2:11" ht="15" customHeight="1">
      <c r="B56" s="206"/>
      <c r="C56" s="211"/>
      <c r="D56" s="319" t="s">
        <v>1487</v>
      </c>
      <c r="E56" s="319"/>
      <c r="F56" s="319"/>
      <c r="G56" s="319"/>
      <c r="H56" s="319"/>
      <c r="I56" s="319"/>
      <c r="J56" s="319"/>
      <c r="K56" s="207"/>
    </row>
    <row r="57" spans="2:11" ht="15" customHeight="1">
      <c r="B57" s="206"/>
      <c r="C57" s="211"/>
      <c r="D57" s="319" t="s">
        <v>1488</v>
      </c>
      <c r="E57" s="319"/>
      <c r="F57" s="319"/>
      <c r="G57" s="319"/>
      <c r="H57" s="319"/>
      <c r="I57" s="319"/>
      <c r="J57" s="319"/>
      <c r="K57" s="207"/>
    </row>
    <row r="58" spans="2:11" ht="15" customHeight="1">
      <c r="B58" s="206"/>
      <c r="C58" s="211"/>
      <c r="D58" s="319" t="s">
        <v>1489</v>
      </c>
      <c r="E58" s="319"/>
      <c r="F58" s="319"/>
      <c r="G58" s="319"/>
      <c r="H58" s="319"/>
      <c r="I58" s="319"/>
      <c r="J58" s="319"/>
      <c r="K58" s="207"/>
    </row>
    <row r="59" spans="2:11" ht="15" customHeight="1">
      <c r="B59" s="206"/>
      <c r="C59" s="211"/>
      <c r="D59" s="319" t="s">
        <v>1490</v>
      </c>
      <c r="E59" s="319"/>
      <c r="F59" s="319"/>
      <c r="G59" s="319"/>
      <c r="H59" s="319"/>
      <c r="I59" s="319"/>
      <c r="J59" s="319"/>
      <c r="K59" s="207"/>
    </row>
    <row r="60" spans="2:11" ht="15" customHeight="1">
      <c r="B60" s="206"/>
      <c r="C60" s="211"/>
      <c r="D60" s="321" t="s">
        <v>1491</v>
      </c>
      <c r="E60" s="321"/>
      <c r="F60" s="321"/>
      <c r="G60" s="321"/>
      <c r="H60" s="321"/>
      <c r="I60" s="321"/>
      <c r="J60" s="321"/>
      <c r="K60" s="207"/>
    </row>
    <row r="61" spans="2:11" ht="15" customHeight="1">
      <c r="B61" s="206"/>
      <c r="C61" s="211"/>
      <c r="D61" s="319" t="s">
        <v>1492</v>
      </c>
      <c r="E61" s="319"/>
      <c r="F61" s="319"/>
      <c r="G61" s="319"/>
      <c r="H61" s="319"/>
      <c r="I61" s="319"/>
      <c r="J61" s="319"/>
      <c r="K61" s="207"/>
    </row>
    <row r="62" spans="2:11" ht="12.75" customHeight="1">
      <c r="B62" s="206"/>
      <c r="C62" s="211"/>
      <c r="D62" s="211"/>
      <c r="E62" s="214"/>
      <c r="F62" s="211"/>
      <c r="G62" s="211"/>
      <c r="H62" s="211"/>
      <c r="I62" s="211"/>
      <c r="J62" s="211"/>
      <c r="K62" s="207"/>
    </row>
    <row r="63" spans="2:11" ht="15" customHeight="1">
      <c r="B63" s="206"/>
      <c r="C63" s="211"/>
      <c r="D63" s="319" t="s">
        <v>1493</v>
      </c>
      <c r="E63" s="319"/>
      <c r="F63" s="319"/>
      <c r="G63" s="319"/>
      <c r="H63" s="319"/>
      <c r="I63" s="319"/>
      <c r="J63" s="319"/>
      <c r="K63" s="207"/>
    </row>
    <row r="64" spans="2:11" ht="15" customHeight="1">
      <c r="B64" s="206"/>
      <c r="C64" s="211"/>
      <c r="D64" s="321" t="s">
        <v>1494</v>
      </c>
      <c r="E64" s="321"/>
      <c r="F64" s="321"/>
      <c r="G64" s="321"/>
      <c r="H64" s="321"/>
      <c r="I64" s="321"/>
      <c r="J64" s="321"/>
      <c r="K64" s="207"/>
    </row>
    <row r="65" spans="2:11" ht="15" customHeight="1">
      <c r="B65" s="206"/>
      <c r="C65" s="211"/>
      <c r="D65" s="319" t="s">
        <v>1495</v>
      </c>
      <c r="E65" s="319"/>
      <c r="F65" s="319"/>
      <c r="G65" s="319"/>
      <c r="H65" s="319"/>
      <c r="I65" s="319"/>
      <c r="J65" s="319"/>
      <c r="K65" s="207"/>
    </row>
    <row r="66" spans="2:11" ht="15" customHeight="1">
      <c r="B66" s="206"/>
      <c r="C66" s="211"/>
      <c r="D66" s="319" t="s">
        <v>1496</v>
      </c>
      <c r="E66" s="319"/>
      <c r="F66" s="319"/>
      <c r="G66" s="319"/>
      <c r="H66" s="319"/>
      <c r="I66" s="319"/>
      <c r="J66" s="319"/>
      <c r="K66" s="207"/>
    </row>
    <row r="67" spans="2:11" ht="15" customHeight="1">
      <c r="B67" s="206"/>
      <c r="C67" s="211"/>
      <c r="D67" s="319" t="s">
        <v>1497</v>
      </c>
      <c r="E67" s="319"/>
      <c r="F67" s="319"/>
      <c r="G67" s="319"/>
      <c r="H67" s="319"/>
      <c r="I67" s="319"/>
      <c r="J67" s="319"/>
      <c r="K67" s="207"/>
    </row>
    <row r="68" spans="2:11" ht="15" customHeight="1">
      <c r="B68" s="206"/>
      <c r="C68" s="211"/>
      <c r="D68" s="319" t="s">
        <v>1498</v>
      </c>
      <c r="E68" s="319"/>
      <c r="F68" s="319"/>
      <c r="G68" s="319"/>
      <c r="H68" s="319"/>
      <c r="I68" s="319"/>
      <c r="J68" s="319"/>
      <c r="K68" s="207"/>
    </row>
    <row r="69" spans="2:11" ht="12.75" customHeight="1">
      <c r="B69" s="215"/>
      <c r="C69" s="216"/>
      <c r="D69" s="216"/>
      <c r="E69" s="216"/>
      <c r="F69" s="216"/>
      <c r="G69" s="216"/>
      <c r="H69" s="216"/>
      <c r="I69" s="216"/>
      <c r="J69" s="216"/>
      <c r="K69" s="217"/>
    </row>
    <row r="70" spans="2:11" ht="18.75" customHeight="1">
      <c r="B70" s="218"/>
      <c r="C70" s="218"/>
      <c r="D70" s="218"/>
      <c r="E70" s="218"/>
      <c r="F70" s="218"/>
      <c r="G70" s="218"/>
      <c r="H70" s="218"/>
      <c r="I70" s="218"/>
      <c r="J70" s="218"/>
      <c r="K70" s="219"/>
    </row>
    <row r="71" spans="2:11" ht="18.75" customHeight="1">
      <c r="B71" s="219"/>
      <c r="C71" s="219"/>
      <c r="D71" s="219"/>
      <c r="E71" s="219"/>
      <c r="F71" s="219"/>
      <c r="G71" s="219"/>
      <c r="H71" s="219"/>
      <c r="I71" s="219"/>
      <c r="J71" s="219"/>
      <c r="K71" s="219"/>
    </row>
    <row r="72" spans="2:11" ht="7.5" customHeight="1">
      <c r="B72" s="220"/>
      <c r="C72" s="221"/>
      <c r="D72" s="221"/>
      <c r="E72" s="221"/>
      <c r="F72" s="221"/>
      <c r="G72" s="221"/>
      <c r="H72" s="221"/>
      <c r="I72" s="221"/>
      <c r="J72" s="221"/>
      <c r="K72" s="222"/>
    </row>
    <row r="73" spans="2:11" ht="45" customHeight="1">
      <c r="B73" s="223"/>
      <c r="C73" s="320" t="s">
        <v>1434</v>
      </c>
      <c r="D73" s="320"/>
      <c r="E73" s="320"/>
      <c r="F73" s="320"/>
      <c r="G73" s="320"/>
      <c r="H73" s="320"/>
      <c r="I73" s="320"/>
      <c r="J73" s="320"/>
      <c r="K73" s="224"/>
    </row>
    <row r="74" spans="2:11" ht="17.25" customHeight="1">
      <c r="B74" s="223"/>
      <c r="C74" s="225" t="s">
        <v>1499</v>
      </c>
      <c r="D74" s="225"/>
      <c r="E74" s="225"/>
      <c r="F74" s="225" t="s">
        <v>1500</v>
      </c>
      <c r="G74" s="226"/>
      <c r="H74" s="225" t="s">
        <v>124</v>
      </c>
      <c r="I74" s="225" t="s">
        <v>58</v>
      </c>
      <c r="J74" s="225" t="s">
        <v>1501</v>
      </c>
      <c r="K74" s="224"/>
    </row>
    <row r="75" spans="2:11" ht="17.25" customHeight="1">
      <c r="B75" s="223"/>
      <c r="C75" s="227" t="s">
        <v>1502</v>
      </c>
      <c r="D75" s="227"/>
      <c r="E75" s="227"/>
      <c r="F75" s="228" t="s">
        <v>1503</v>
      </c>
      <c r="G75" s="229"/>
      <c r="H75" s="227"/>
      <c r="I75" s="227"/>
      <c r="J75" s="227" t="s">
        <v>1504</v>
      </c>
      <c r="K75" s="224"/>
    </row>
    <row r="76" spans="2:11" ht="5.25" customHeight="1">
      <c r="B76" s="223"/>
      <c r="C76" s="230"/>
      <c r="D76" s="230"/>
      <c r="E76" s="230"/>
      <c r="F76" s="230"/>
      <c r="G76" s="231"/>
      <c r="H76" s="230"/>
      <c r="I76" s="230"/>
      <c r="J76" s="230"/>
      <c r="K76" s="224"/>
    </row>
    <row r="77" spans="2:11" ht="15" customHeight="1">
      <c r="B77" s="223"/>
      <c r="C77" s="213" t="s">
        <v>54</v>
      </c>
      <c r="D77" s="230"/>
      <c r="E77" s="230"/>
      <c r="F77" s="232" t="s">
        <v>1505</v>
      </c>
      <c r="G77" s="231"/>
      <c r="H77" s="213" t="s">
        <v>1506</v>
      </c>
      <c r="I77" s="213" t="s">
        <v>1507</v>
      </c>
      <c r="J77" s="213">
        <v>20</v>
      </c>
      <c r="K77" s="224"/>
    </row>
    <row r="78" spans="2:11" ht="15" customHeight="1">
      <c r="B78" s="223"/>
      <c r="C78" s="213" t="s">
        <v>1508</v>
      </c>
      <c r="D78" s="213"/>
      <c r="E78" s="213"/>
      <c r="F78" s="232" t="s">
        <v>1505</v>
      </c>
      <c r="G78" s="231"/>
      <c r="H78" s="213" t="s">
        <v>1509</v>
      </c>
      <c r="I78" s="213" t="s">
        <v>1507</v>
      </c>
      <c r="J78" s="213">
        <v>120</v>
      </c>
      <c r="K78" s="224"/>
    </row>
    <row r="79" spans="2:11" ht="15" customHeight="1">
      <c r="B79" s="233"/>
      <c r="C79" s="213" t="s">
        <v>1510</v>
      </c>
      <c r="D79" s="213"/>
      <c r="E79" s="213"/>
      <c r="F79" s="232" t="s">
        <v>1511</v>
      </c>
      <c r="G79" s="231"/>
      <c r="H79" s="213" t="s">
        <v>1512</v>
      </c>
      <c r="I79" s="213" t="s">
        <v>1507</v>
      </c>
      <c r="J79" s="213">
        <v>50</v>
      </c>
      <c r="K79" s="224"/>
    </row>
    <row r="80" spans="2:11" ht="15" customHeight="1">
      <c r="B80" s="233"/>
      <c r="C80" s="213" t="s">
        <v>1513</v>
      </c>
      <c r="D80" s="213"/>
      <c r="E80" s="213"/>
      <c r="F80" s="232" t="s">
        <v>1505</v>
      </c>
      <c r="G80" s="231"/>
      <c r="H80" s="213" t="s">
        <v>1514</v>
      </c>
      <c r="I80" s="213" t="s">
        <v>1515</v>
      </c>
      <c r="J80" s="213"/>
      <c r="K80" s="224"/>
    </row>
    <row r="81" spans="2:11" ht="15" customHeight="1">
      <c r="B81" s="233"/>
      <c r="C81" s="234" t="s">
        <v>1516</v>
      </c>
      <c r="D81" s="234"/>
      <c r="E81" s="234"/>
      <c r="F81" s="235" t="s">
        <v>1511</v>
      </c>
      <c r="G81" s="234"/>
      <c r="H81" s="234" t="s">
        <v>1517</v>
      </c>
      <c r="I81" s="234" t="s">
        <v>1507</v>
      </c>
      <c r="J81" s="234">
        <v>15</v>
      </c>
      <c r="K81" s="224"/>
    </row>
    <row r="82" spans="2:11" ht="15" customHeight="1">
      <c r="B82" s="233"/>
      <c r="C82" s="234" t="s">
        <v>1518</v>
      </c>
      <c r="D82" s="234"/>
      <c r="E82" s="234"/>
      <c r="F82" s="235" t="s">
        <v>1511</v>
      </c>
      <c r="G82" s="234"/>
      <c r="H82" s="234" t="s">
        <v>1519</v>
      </c>
      <c r="I82" s="234" t="s">
        <v>1507</v>
      </c>
      <c r="J82" s="234">
        <v>15</v>
      </c>
      <c r="K82" s="224"/>
    </row>
    <row r="83" spans="2:11" ht="15" customHeight="1">
      <c r="B83" s="233"/>
      <c r="C83" s="234" t="s">
        <v>1520</v>
      </c>
      <c r="D83" s="234"/>
      <c r="E83" s="234"/>
      <c r="F83" s="235" t="s">
        <v>1511</v>
      </c>
      <c r="G83" s="234"/>
      <c r="H83" s="234" t="s">
        <v>1521</v>
      </c>
      <c r="I83" s="234" t="s">
        <v>1507</v>
      </c>
      <c r="J83" s="234">
        <v>20</v>
      </c>
      <c r="K83" s="224"/>
    </row>
    <row r="84" spans="2:11" ht="15" customHeight="1">
      <c r="B84" s="233"/>
      <c r="C84" s="234" t="s">
        <v>1522</v>
      </c>
      <c r="D84" s="234"/>
      <c r="E84" s="234"/>
      <c r="F84" s="235" t="s">
        <v>1511</v>
      </c>
      <c r="G84" s="234"/>
      <c r="H84" s="234" t="s">
        <v>1523</v>
      </c>
      <c r="I84" s="234" t="s">
        <v>1507</v>
      </c>
      <c r="J84" s="234">
        <v>20</v>
      </c>
      <c r="K84" s="224"/>
    </row>
    <row r="85" spans="2:11" ht="15" customHeight="1">
      <c r="B85" s="233"/>
      <c r="C85" s="213" t="s">
        <v>1524</v>
      </c>
      <c r="D85" s="213"/>
      <c r="E85" s="213"/>
      <c r="F85" s="232" t="s">
        <v>1511</v>
      </c>
      <c r="G85" s="231"/>
      <c r="H85" s="213" t="s">
        <v>1525</v>
      </c>
      <c r="I85" s="213" t="s">
        <v>1507</v>
      </c>
      <c r="J85" s="213">
        <v>50</v>
      </c>
      <c r="K85" s="224"/>
    </row>
    <row r="86" spans="2:11" ht="15" customHeight="1">
      <c r="B86" s="233"/>
      <c r="C86" s="213" t="s">
        <v>1526</v>
      </c>
      <c r="D86" s="213"/>
      <c r="E86" s="213"/>
      <c r="F86" s="232" t="s">
        <v>1511</v>
      </c>
      <c r="G86" s="231"/>
      <c r="H86" s="213" t="s">
        <v>1527</v>
      </c>
      <c r="I86" s="213" t="s">
        <v>1507</v>
      </c>
      <c r="J86" s="213">
        <v>20</v>
      </c>
      <c r="K86" s="224"/>
    </row>
    <row r="87" spans="2:11" ht="15" customHeight="1">
      <c r="B87" s="233"/>
      <c r="C87" s="213" t="s">
        <v>1528</v>
      </c>
      <c r="D87" s="213"/>
      <c r="E87" s="213"/>
      <c r="F87" s="232" t="s">
        <v>1511</v>
      </c>
      <c r="G87" s="231"/>
      <c r="H87" s="213" t="s">
        <v>1529</v>
      </c>
      <c r="I87" s="213" t="s">
        <v>1507</v>
      </c>
      <c r="J87" s="213">
        <v>20</v>
      </c>
      <c r="K87" s="224"/>
    </row>
    <row r="88" spans="2:11" ht="15" customHeight="1">
      <c r="B88" s="233"/>
      <c r="C88" s="213" t="s">
        <v>1530</v>
      </c>
      <c r="D88" s="213"/>
      <c r="E88" s="213"/>
      <c r="F88" s="232" t="s">
        <v>1511</v>
      </c>
      <c r="G88" s="231"/>
      <c r="H88" s="213" t="s">
        <v>1531</v>
      </c>
      <c r="I88" s="213" t="s">
        <v>1507</v>
      </c>
      <c r="J88" s="213">
        <v>50</v>
      </c>
      <c r="K88" s="224"/>
    </row>
    <row r="89" spans="2:11" ht="15" customHeight="1">
      <c r="B89" s="233"/>
      <c r="C89" s="213" t="s">
        <v>1532</v>
      </c>
      <c r="D89" s="213"/>
      <c r="E89" s="213"/>
      <c r="F89" s="232" t="s">
        <v>1511</v>
      </c>
      <c r="G89" s="231"/>
      <c r="H89" s="213" t="s">
        <v>1532</v>
      </c>
      <c r="I89" s="213" t="s">
        <v>1507</v>
      </c>
      <c r="J89" s="213">
        <v>50</v>
      </c>
      <c r="K89" s="224"/>
    </row>
    <row r="90" spans="2:11" ht="15" customHeight="1">
      <c r="B90" s="233"/>
      <c r="C90" s="213" t="s">
        <v>130</v>
      </c>
      <c r="D90" s="213"/>
      <c r="E90" s="213"/>
      <c r="F90" s="232" t="s">
        <v>1511</v>
      </c>
      <c r="G90" s="231"/>
      <c r="H90" s="213" t="s">
        <v>1533</v>
      </c>
      <c r="I90" s="213" t="s">
        <v>1507</v>
      </c>
      <c r="J90" s="213">
        <v>255</v>
      </c>
      <c r="K90" s="224"/>
    </row>
    <row r="91" spans="2:11" ht="15" customHeight="1">
      <c r="B91" s="233"/>
      <c r="C91" s="213" t="s">
        <v>1534</v>
      </c>
      <c r="D91" s="213"/>
      <c r="E91" s="213"/>
      <c r="F91" s="232" t="s">
        <v>1505</v>
      </c>
      <c r="G91" s="231"/>
      <c r="H91" s="213" t="s">
        <v>1535</v>
      </c>
      <c r="I91" s="213" t="s">
        <v>1536</v>
      </c>
      <c r="J91" s="213"/>
      <c r="K91" s="224"/>
    </row>
    <row r="92" spans="2:11" ht="15" customHeight="1">
      <c r="B92" s="233"/>
      <c r="C92" s="213" t="s">
        <v>1537</v>
      </c>
      <c r="D92" s="213"/>
      <c r="E92" s="213"/>
      <c r="F92" s="232" t="s">
        <v>1505</v>
      </c>
      <c r="G92" s="231"/>
      <c r="H92" s="213" t="s">
        <v>1538</v>
      </c>
      <c r="I92" s="213" t="s">
        <v>1539</v>
      </c>
      <c r="J92" s="213"/>
      <c r="K92" s="224"/>
    </row>
    <row r="93" spans="2:11" ht="15" customHeight="1">
      <c r="B93" s="233"/>
      <c r="C93" s="213" t="s">
        <v>1540</v>
      </c>
      <c r="D93" s="213"/>
      <c r="E93" s="213"/>
      <c r="F93" s="232" t="s">
        <v>1505</v>
      </c>
      <c r="G93" s="231"/>
      <c r="H93" s="213" t="s">
        <v>1540</v>
      </c>
      <c r="I93" s="213" t="s">
        <v>1539</v>
      </c>
      <c r="J93" s="213"/>
      <c r="K93" s="224"/>
    </row>
    <row r="94" spans="2:11" ht="15" customHeight="1">
      <c r="B94" s="233"/>
      <c r="C94" s="213" t="s">
        <v>39</v>
      </c>
      <c r="D94" s="213"/>
      <c r="E94" s="213"/>
      <c r="F94" s="232" t="s">
        <v>1505</v>
      </c>
      <c r="G94" s="231"/>
      <c r="H94" s="213" t="s">
        <v>1541</v>
      </c>
      <c r="I94" s="213" t="s">
        <v>1539</v>
      </c>
      <c r="J94" s="213"/>
      <c r="K94" s="224"/>
    </row>
    <row r="95" spans="2:11" ht="15" customHeight="1">
      <c r="B95" s="233"/>
      <c r="C95" s="213" t="s">
        <v>49</v>
      </c>
      <c r="D95" s="213"/>
      <c r="E95" s="213"/>
      <c r="F95" s="232" t="s">
        <v>1505</v>
      </c>
      <c r="G95" s="231"/>
      <c r="H95" s="213" t="s">
        <v>1542</v>
      </c>
      <c r="I95" s="213" t="s">
        <v>1539</v>
      </c>
      <c r="J95" s="213"/>
      <c r="K95" s="224"/>
    </row>
    <row r="96" spans="2:11" ht="15" customHeight="1">
      <c r="B96" s="236"/>
      <c r="C96" s="237"/>
      <c r="D96" s="237"/>
      <c r="E96" s="237"/>
      <c r="F96" s="237"/>
      <c r="G96" s="237"/>
      <c r="H96" s="237"/>
      <c r="I96" s="237"/>
      <c r="J96" s="237"/>
      <c r="K96" s="238"/>
    </row>
    <row r="97" spans="2:11" ht="18.75" customHeight="1">
      <c r="B97" s="239"/>
      <c r="C97" s="240"/>
      <c r="D97" s="240"/>
      <c r="E97" s="240"/>
      <c r="F97" s="240"/>
      <c r="G97" s="240"/>
      <c r="H97" s="240"/>
      <c r="I97" s="240"/>
      <c r="J97" s="240"/>
      <c r="K97" s="239"/>
    </row>
    <row r="98" spans="2:11" ht="18.75" customHeight="1">
      <c r="B98" s="219"/>
      <c r="C98" s="219"/>
      <c r="D98" s="219"/>
      <c r="E98" s="219"/>
      <c r="F98" s="219"/>
      <c r="G98" s="219"/>
      <c r="H98" s="219"/>
      <c r="I98" s="219"/>
      <c r="J98" s="219"/>
      <c r="K98" s="219"/>
    </row>
    <row r="99" spans="2:11" ht="7.5" customHeight="1">
      <c r="B99" s="220"/>
      <c r="C99" s="221"/>
      <c r="D99" s="221"/>
      <c r="E99" s="221"/>
      <c r="F99" s="221"/>
      <c r="G99" s="221"/>
      <c r="H99" s="221"/>
      <c r="I99" s="221"/>
      <c r="J99" s="221"/>
      <c r="K99" s="222"/>
    </row>
    <row r="100" spans="2:11" ht="45" customHeight="1">
      <c r="B100" s="223"/>
      <c r="C100" s="320" t="s">
        <v>1543</v>
      </c>
      <c r="D100" s="320"/>
      <c r="E100" s="320"/>
      <c r="F100" s="320"/>
      <c r="G100" s="320"/>
      <c r="H100" s="320"/>
      <c r="I100" s="320"/>
      <c r="J100" s="320"/>
      <c r="K100" s="224"/>
    </row>
    <row r="101" spans="2:11" ht="17.25" customHeight="1">
      <c r="B101" s="223"/>
      <c r="C101" s="225" t="s">
        <v>1499</v>
      </c>
      <c r="D101" s="225"/>
      <c r="E101" s="225"/>
      <c r="F101" s="225" t="s">
        <v>1500</v>
      </c>
      <c r="G101" s="226"/>
      <c r="H101" s="225" t="s">
        <v>124</v>
      </c>
      <c r="I101" s="225" t="s">
        <v>58</v>
      </c>
      <c r="J101" s="225" t="s">
        <v>1501</v>
      </c>
      <c r="K101" s="224"/>
    </row>
    <row r="102" spans="2:11" ht="17.25" customHeight="1">
      <c r="B102" s="223"/>
      <c r="C102" s="227" t="s">
        <v>1502</v>
      </c>
      <c r="D102" s="227"/>
      <c r="E102" s="227"/>
      <c r="F102" s="228" t="s">
        <v>1503</v>
      </c>
      <c r="G102" s="229"/>
      <c r="H102" s="227"/>
      <c r="I102" s="227"/>
      <c r="J102" s="227" t="s">
        <v>1504</v>
      </c>
      <c r="K102" s="224"/>
    </row>
    <row r="103" spans="2:11" ht="5.25" customHeight="1">
      <c r="B103" s="223"/>
      <c r="C103" s="225"/>
      <c r="D103" s="225"/>
      <c r="E103" s="225"/>
      <c r="F103" s="225"/>
      <c r="G103" s="241"/>
      <c r="H103" s="225"/>
      <c r="I103" s="225"/>
      <c r="J103" s="225"/>
      <c r="K103" s="224"/>
    </row>
    <row r="104" spans="2:11" ht="15" customHeight="1">
      <c r="B104" s="223"/>
      <c r="C104" s="213" t="s">
        <v>54</v>
      </c>
      <c r="D104" s="230"/>
      <c r="E104" s="230"/>
      <c r="F104" s="232" t="s">
        <v>1505</v>
      </c>
      <c r="G104" s="241"/>
      <c r="H104" s="213" t="s">
        <v>1544</v>
      </c>
      <c r="I104" s="213" t="s">
        <v>1507</v>
      </c>
      <c r="J104" s="213">
        <v>20</v>
      </c>
      <c r="K104" s="224"/>
    </row>
    <row r="105" spans="2:11" ht="15" customHeight="1">
      <c r="B105" s="223"/>
      <c r="C105" s="213" t="s">
        <v>1508</v>
      </c>
      <c r="D105" s="213"/>
      <c r="E105" s="213"/>
      <c r="F105" s="232" t="s">
        <v>1505</v>
      </c>
      <c r="G105" s="213"/>
      <c r="H105" s="213" t="s">
        <v>1544</v>
      </c>
      <c r="I105" s="213" t="s">
        <v>1507</v>
      </c>
      <c r="J105" s="213">
        <v>120</v>
      </c>
      <c r="K105" s="224"/>
    </row>
    <row r="106" spans="2:11" ht="15" customHeight="1">
      <c r="B106" s="233"/>
      <c r="C106" s="213" t="s">
        <v>1510</v>
      </c>
      <c r="D106" s="213"/>
      <c r="E106" s="213"/>
      <c r="F106" s="232" t="s">
        <v>1511</v>
      </c>
      <c r="G106" s="213"/>
      <c r="H106" s="213" t="s">
        <v>1544</v>
      </c>
      <c r="I106" s="213" t="s">
        <v>1507</v>
      </c>
      <c r="J106" s="213">
        <v>50</v>
      </c>
      <c r="K106" s="224"/>
    </row>
    <row r="107" spans="2:11" ht="15" customHeight="1">
      <c r="B107" s="233"/>
      <c r="C107" s="213" t="s">
        <v>1513</v>
      </c>
      <c r="D107" s="213"/>
      <c r="E107" s="213"/>
      <c r="F107" s="232" t="s">
        <v>1505</v>
      </c>
      <c r="G107" s="213"/>
      <c r="H107" s="213" t="s">
        <v>1544</v>
      </c>
      <c r="I107" s="213" t="s">
        <v>1515</v>
      </c>
      <c r="J107" s="213"/>
      <c r="K107" s="224"/>
    </row>
    <row r="108" spans="2:11" ht="15" customHeight="1">
      <c r="B108" s="233"/>
      <c r="C108" s="213" t="s">
        <v>1524</v>
      </c>
      <c r="D108" s="213"/>
      <c r="E108" s="213"/>
      <c r="F108" s="232" t="s">
        <v>1511</v>
      </c>
      <c r="G108" s="213"/>
      <c r="H108" s="213" t="s">
        <v>1544</v>
      </c>
      <c r="I108" s="213" t="s">
        <v>1507</v>
      </c>
      <c r="J108" s="213">
        <v>50</v>
      </c>
      <c r="K108" s="224"/>
    </row>
    <row r="109" spans="2:11" ht="15" customHeight="1">
      <c r="B109" s="233"/>
      <c r="C109" s="213" t="s">
        <v>1532</v>
      </c>
      <c r="D109" s="213"/>
      <c r="E109" s="213"/>
      <c r="F109" s="232" t="s">
        <v>1511</v>
      </c>
      <c r="G109" s="213"/>
      <c r="H109" s="213" t="s">
        <v>1544</v>
      </c>
      <c r="I109" s="213" t="s">
        <v>1507</v>
      </c>
      <c r="J109" s="213">
        <v>50</v>
      </c>
      <c r="K109" s="224"/>
    </row>
    <row r="110" spans="2:11" ht="15" customHeight="1">
      <c r="B110" s="233"/>
      <c r="C110" s="213" t="s">
        <v>1530</v>
      </c>
      <c r="D110" s="213"/>
      <c r="E110" s="213"/>
      <c r="F110" s="232" t="s">
        <v>1511</v>
      </c>
      <c r="G110" s="213"/>
      <c r="H110" s="213" t="s">
        <v>1544</v>
      </c>
      <c r="I110" s="213" t="s">
        <v>1507</v>
      </c>
      <c r="J110" s="213">
        <v>50</v>
      </c>
      <c r="K110" s="224"/>
    </row>
    <row r="111" spans="2:11" ht="15" customHeight="1">
      <c r="B111" s="233"/>
      <c r="C111" s="213" t="s">
        <v>54</v>
      </c>
      <c r="D111" s="213"/>
      <c r="E111" s="213"/>
      <c r="F111" s="232" t="s">
        <v>1505</v>
      </c>
      <c r="G111" s="213"/>
      <c r="H111" s="213" t="s">
        <v>1545</v>
      </c>
      <c r="I111" s="213" t="s">
        <v>1507</v>
      </c>
      <c r="J111" s="213">
        <v>20</v>
      </c>
      <c r="K111" s="224"/>
    </row>
    <row r="112" spans="2:11" ht="15" customHeight="1">
      <c r="B112" s="233"/>
      <c r="C112" s="213" t="s">
        <v>1546</v>
      </c>
      <c r="D112" s="213"/>
      <c r="E112" s="213"/>
      <c r="F112" s="232" t="s">
        <v>1505</v>
      </c>
      <c r="G112" s="213"/>
      <c r="H112" s="213" t="s">
        <v>1547</v>
      </c>
      <c r="I112" s="213" t="s">
        <v>1507</v>
      </c>
      <c r="J112" s="213">
        <v>120</v>
      </c>
      <c r="K112" s="224"/>
    </row>
    <row r="113" spans="2:11" ht="15" customHeight="1">
      <c r="B113" s="233"/>
      <c r="C113" s="213" t="s">
        <v>39</v>
      </c>
      <c r="D113" s="213"/>
      <c r="E113" s="213"/>
      <c r="F113" s="232" t="s">
        <v>1505</v>
      </c>
      <c r="G113" s="213"/>
      <c r="H113" s="213" t="s">
        <v>1548</v>
      </c>
      <c r="I113" s="213" t="s">
        <v>1539</v>
      </c>
      <c r="J113" s="213"/>
      <c r="K113" s="224"/>
    </row>
    <row r="114" spans="2:11" ht="15" customHeight="1">
      <c r="B114" s="233"/>
      <c r="C114" s="213" t="s">
        <v>49</v>
      </c>
      <c r="D114" s="213"/>
      <c r="E114" s="213"/>
      <c r="F114" s="232" t="s">
        <v>1505</v>
      </c>
      <c r="G114" s="213"/>
      <c r="H114" s="213" t="s">
        <v>1549</v>
      </c>
      <c r="I114" s="213" t="s">
        <v>1539</v>
      </c>
      <c r="J114" s="213"/>
      <c r="K114" s="224"/>
    </row>
    <row r="115" spans="2:11" ht="15" customHeight="1">
      <c r="B115" s="233"/>
      <c r="C115" s="213" t="s">
        <v>58</v>
      </c>
      <c r="D115" s="213"/>
      <c r="E115" s="213"/>
      <c r="F115" s="232" t="s">
        <v>1505</v>
      </c>
      <c r="G115" s="213"/>
      <c r="H115" s="213" t="s">
        <v>1550</v>
      </c>
      <c r="I115" s="213" t="s">
        <v>1551</v>
      </c>
      <c r="J115" s="213"/>
      <c r="K115" s="224"/>
    </row>
    <row r="116" spans="2:11" ht="15" customHeight="1">
      <c r="B116" s="236"/>
      <c r="C116" s="242"/>
      <c r="D116" s="242"/>
      <c r="E116" s="242"/>
      <c r="F116" s="242"/>
      <c r="G116" s="242"/>
      <c r="H116" s="242"/>
      <c r="I116" s="242"/>
      <c r="J116" s="242"/>
      <c r="K116" s="238"/>
    </row>
    <row r="117" spans="2:11" ht="18.75" customHeight="1">
      <c r="B117" s="243"/>
      <c r="C117" s="209"/>
      <c r="D117" s="209"/>
      <c r="E117" s="209"/>
      <c r="F117" s="244"/>
      <c r="G117" s="209"/>
      <c r="H117" s="209"/>
      <c r="I117" s="209"/>
      <c r="J117" s="209"/>
      <c r="K117" s="243"/>
    </row>
    <row r="118" spans="2:11" ht="18.75" customHeight="1">
      <c r="B118" s="219"/>
      <c r="C118" s="219"/>
      <c r="D118" s="219"/>
      <c r="E118" s="219"/>
      <c r="F118" s="219"/>
      <c r="G118" s="219"/>
      <c r="H118" s="219"/>
      <c r="I118" s="219"/>
      <c r="J118" s="219"/>
      <c r="K118" s="219"/>
    </row>
    <row r="119" spans="2:11" ht="7.5" customHeight="1">
      <c r="B119" s="245"/>
      <c r="C119" s="246"/>
      <c r="D119" s="246"/>
      <c r="E119" s="246"/>
      <c r="F119" s="246"/>
      <c r="G119" s="246"/>
      <c r="H119" s="246"/>
      <c r="I119" s="246"/>
      <c r="J119" s="246"/>
      <c r="K119" s="247"/>
    </row>
    <row r="120" spans="2:11" ht="45" customHeight="1">
      <c r="B120" s="248"/>
      <c r="C120" s="317" t="s">
        <v>1552</v>
      </c>
      <c r="D120" s="317"/>
      <c r="E120" s="317"/>
      <c r="F120" s="317"/>
      <c r="G120" s="317"/>
      <c r="H120" s="317"/>
      <c r="I120" s="317"/>
      <c r="J120" s="317"/>
      <c r="K120" s="249"/>
    </row>
    <row r="121" spans="2:11" ht="17.25" customHeight="1">
      <c r="B121" s="250"/>
      <c r="C121" s="225" t="s">
        <v>1499</v>
      </c>
      <c r="D121" s="225"/>
      <c r="E121" s="225"/>
      <c r="F121" s="225" t="s">
        <v>1500</v>
      </c>
      <c r="G121" s="226"/>
      <c r="H121" s="225" t="s">
        <v>124</v>
      </c>
      <c r="I121" s="225" t="s">
        <v>58</v>
      </c>
      <c r="J121" s="225" t="s">
        <v>1501</v>
      </c>
      <c r="K121" s="251"/>
    </row>
    <row r="122" spans="2:11" ht="17.25" customHeight="1">
      <c r="B122" s="250"/>
      <c r="C122" s="227" t="s">
        <v>1502</v>
      </c>
      <c r="D122" s="227"/>
      <c r="E122" s="227"/>
      <c r="F122" s="228" t="s">
        <v>1503</v>
      </c>
      <c r="G122" s="229"/>
      <c r="H122" s="227"/>
      <c r="I122" s="227"/>
      <c r="J122" s="227" t="s">
        <v>1504</v>
      </c>
      <c r="K122" s="251"/>
    </row>
    <row r="123" spans="2:11" ht="5.25" customHeight="1">
      <c r="B123" s="252"/>
      <c r="C123" s="230"/>
      <c r="D123" s="230"/>
      <c r="E123" s="230"/>
      <c r="F123" s="230"/>
      <c r="G123" s="213"/>
      <c r="H123" s="230"/>
      <c r="I123" s="230"/>
      <c r="J123" s="230"/>
      <c r="K123" s="253"/>
    </row>
    <row r="124" spans="2:11" ht="15" customHeight="1">
      <c r="B124" s="252"/>
      <c r="C124" s="213" t="s">
        <v>1508</v>
      </c>
      <c r="D124" s="230"/>
      <c r="E124" s="230"/>
      <c r="F124" s="232" t="s">
        <v>1505</v>
      </c>
      <c r="G124" s="213"/>
      <c r="H124" s="213" t="s">
        <v>1544</v>
      </c>
      <c r="I124" s="213" t="s">
        <v>1507</v>
      </c>
      <c r="J124" s="213">
        <v>120</v>
      </c>
      <c r="K124" s="254"/>
    </row>
    <row r="125" spans="2:11" ht="15" customHeight="1">
      <c r="B125" s="252"/>
      <c r="C125" s="213" t="s">
        <v>1553</v>
      </c>
      <c r="D125" s="213"/>
      <c r="E125" s="213"/>
      <c r="F125" s="232" t="s">
        <v>1505</v>
      </c>
      <c r="G125" s="213"/>
      <c r="H125" s="213" t="s">
        <v>1554</v>
      </c>
      <c r="I125" s="213" t="s">
        <v>1507</v>
      </c>
      <c r="J125" s="213" t="s">
        <v>1555</v>
      </c>
      <c r="K125" s="254"/>
    </row>
    <row r="126" spans="2:11" ht="15" customHeight="1">
      <c r="B126" s="252"/>
      <c r="C126" s="213" t="s">
        <v>1454</v>
      </c>
      <c r="D126" s="213"/>
      <c r="E126" s="213"/>
      <c r="F126" s="232" t="s">
        <v>1505</v>
      </c>
      <c r="G126" s="213"/>
      <c r="H126" s="213" t="s">
        <v>1556</v>
      </c>
      <c r="I126" s="213" t="s">
        <v>1507</v>
      </c>
      <c r="J126" s="213" t="s">
        <v>1555</v>
      </c>
      <c r="K126" s="254"/>
    </row>
    <row r="127" spans="2:11" ht="15" customHeight="1">
      <c r="B127" s="252"/>
      <c r="C127" s="213" t="s">
        <v>1516</v>
      </c>
      <c r="D127" s="213"/>
      <c r="E127" s="213"/>
      <c r="F127" s="232" t="s">
        <v>1511</v>
      </c>
      <c r="G127" s="213"/>
      <c r="H127" s="213" t="s">
        <v>1517</v>
      </c>
      <c r="I127" s="213" t="s">
        <v>1507</v>
      </c>
      <c r="J127" s="213">
        <v>15</v>
      </c>
      <c r="K127" s="254"/>
    </row>
    <row r="128" spans="2:11" ht="15" customHeight="1">
      <c r="B128" s="252"/>
      <c r="C128" s="234" t="s">
        <v>1518</v>
      </c>
      <c r="D128" s="234"/>
      <c r="E128" s="234"/>
      <c r="F128" s="235" t="s">
        <v>1511</v>
      </c>
      <c r="G128" s="234"/>
      <c r="H128" s="234" t="s">
        <v>1519</v>
      </c>
      <c r="I128" s="234" t="s">
        <v>1507</v>
      </c>
      <c r="J128" s="234">
        <v>15</v>
      </c>
      <c r="K128" s="254"/>
    </row>
    <row r="129" spans="2:11" ht="15" customHeight="1">
      <c r="B129" s="252"/>
      <c r="C129" s="234" t="s">
        <v>1520</v>
      </c>
      <c r="D129" s="234"/>
      <c r="E129" s="234"/>
      <c r="F129" s="235" t="s">
        <v>1511</v>
      </c>
      <c r="G129" s="234"/>
      <c r="H129" s="234" t="s">
        <v>1521</v>
      </c>
      <c r="I129" s="234" t="s">
        <v>1507</v>
      </c>
      <c r="J129" s="234">
        <v>20</v>
      </c>
      <c r="K129" s="254"/>
    </row>
    <row r="130" spans="2:11" ht="15" customHeight="1">
      <c r="B130" s="252"/>
      <c r="C130" s="234" t="s">
        <v>1522</v>
      </c>
      <c r="D130" s="234"/>
      <c r="E130" s="234"/>
      <c r="F130" s="235" t="s">
        <v>1511</v>
      </c>
      <c r="G130" s="234"/>
      <c r="H130" s="234" t="s">
        <v>1523</v>
      </c>
      <c r="I130" s="234" t="s">
        <v>1507</v>
      </c>
      <c r="J130" s="234">
        <v>20</v>
      </c>
      <c r="K130" s="254"/>
    </row>
    <row r="131" spans="2:11" ht="15" customHeight="1">
      <c r="B131" s="252"/>
      <c r="C131" s="213" t="s">
        <v>1510</v>
      </c>
      <c r="D131" s="213"/>
      <c r="E131" s="213"/>
      <c r="F131" s="232" t="s">
        <v>1511</v>
      </c>
      <c r="G131" s="213"/>
      <c r="H131" s="213" t="s">
        <v>1544</v>
      </c>
      <c r="I131" s="213" t="s">
        <v>1507</v>
      </c>
      <c r="J131" s="213">
        <v>50</v>
      </c>
      <c r="K131" s="254"/>
    </row>
    <row r="132" spans="2:11" ht="15" customHeight="1">
      <c r="B132" s="252"/>
      <c r="C132" s="213" t="s">
        <v>1524</v>
      </c>
      <c r="D132" s="213"/>
      <c r="E132" s="213"/>
      <c r="F132" s="232" t="s">
        <v>1511</v>
      </c>
      <c r="G132" s="213"/>
      <c r="H132" s="213" t="s">
        <v>1544</v>
      </c>
      <c r="I132" s="213" t="s">
        <v>1507</v>
      </c>
      <c r="J132" s="213">
        <v>50</v>
      </c>
      <c r="K132" s="254"/>
    </row>
    <row r="133" spans="2:11" ht="15" customHeight="1">
      <c r="B133" s="252"/>
      <c r="C133" s="213" t="s">
        <v>1530</v>
      </c>
      <c r="D133" s="213"/>
      <c r="E133" s="213"/>
      <c r="F133" s="232" t="s">
        <v>1511</v>
      </c>
      <c r="G133" s="213"/>
      <c r="H133" s="213" t="s">
        <v>1544</v>
      </c>
      <c r="I133" s="213" t="s">
        <v>1507</v>
      </c>
      <c r="J133" s="213">
        <v>50</v>
      </c>
      <c r="K133" s="254"/>
    </row>
    <row r="134" spans="2:11" ht="15" customHeight="1">
      <c r="B134" s="252"/>
      <c r="C134" s="213" t="s">
        <v>1532</v>
      </c>
      <c r="D134" s="213"/>
      <c r="E134" s="213"/>
      <c r="F134" s="232" t="s">
        <v>1511</v>
      </c>
      <c r="G134" s="213"/>
      <c r="H134" s="213" t="s">
        <v>1544</v>
      </c>
      <c r="I134" s="213" t="s">
        <v>1507</v>
      </c>
      <c r="J134" s="213">
        <v>50</v>
      </c>
      <c r="K134" s="254"/>
    </row>
    <row r="135" spans="2:11" ht="15" customHeight="1">
      <c r="B135" s="252"/>
      <c r="C135" s="213" t="s">
        <v>130</v>
      </c>
      <c r="D135" s="213"/>
      <c r="E135" s="213"/>
      <c r="F135" s="232" t="s">
        <v>1511</v>
      </c>
      <c r="G135" s="213"/>
      <c r="H135" s="213" t="s">
        <v>1557</v>
      </c>
      <c r="I135" s="213" t="s">
        <v>1507</v>
      </c>
      <c r="J135" s="213">
        <v>255</v>
      </c>
      <c r="K135" s="254"/>
    </row>
    <row r="136" spans="2:11" ht="15" customHeight="1">
      <c r="B136" s="252"/>
      <c r="C136" s="213" t="s">
        <v>1534</v>
      </c>
      <c r="D136" s="213"/>
      <c r="E136" s="213"/>
      <c r="F136" s="232" t="s">
        <v>1505</v>
      </c>
      <c r="G136" s="213"/>
      <c r="H136" s="213" t="s">
        <v>1558</v>
      </c>
      <c r="I136" s="213" t="s">
        <v>1536</v>
      </c>
      <c r="J136" s="213"/>
      <c r="K136" s="254"/>
    </row>
    <row r="137" spans="2:11" ht="15" customHeight="1">
      <c r="B137" s="252"/>
      <c r="C137" s="213" t="s">
        <v>1537</v>
      </c>
      <c r="D137" s="213"/>
      <c r="E137" s="213"/>
      <c r="F137" s="232" t="s">
        <v>1505</v>
      </c>
      <c r="G137" s="213"/>
      <c r="H137" s="213" t="s">
        <v>1559</v>
      </c>
      <c r="I137" s="213" t="s">
        <v>1539</v>
      </c>
      <c r="J137" s="213"/>
      <c r="K137" s="254"/>
    </row>
    <row r="138" spans="2:11" ht="15" customHeight="1">
      <c r="B138" s="252"/>
      <c r="C138" s="213" t="s">
        <v>1540</v>
      </c>
      <c r="D138" s="213"/>
      <c r="E138" s="213"/>
      <c r="F138" s="232" t="s">
        <v>1505</v>
      </c>
      <c r="G138" s="213"/>
      <c r="H138" s="213" t="s">
        <v>1540</v>
      </c>
      <c r="I138" s="213" t="s">
        <v>1539</v>
      </c>
      <c r="J138" s="213"/>
      <c r="K138" s="254"/>
    </row>
    <row r="139" spans="2:11" ht="15" customHeight="1">
      <c r="B139" s="252"/>
      <c r="C139" s="213" t="s">
        <v>39</v>
      </c>
      <c r="D139" s="213"/>
      <c r="E139" s="213"/>
      <c r="F139" s="232" t="s">
        <v>1505</v>
      </c>
      <c r="G139" s="213"/>
      <c r="H139" s="213" t="s">
        <v>1560</v>
      </c>
      <c r="I139" s="213" t="s">
        <v>1539</v>
      </c>
      <c r="J139" s="213"/>
      <c r="K139" s="254"/>
    </row>
    <row r="140" spans="2:11" ht="15" customHeight="1">
      <c r="B140" s="252"/>
      <c r="C140" s="213" t="s">
        <v>1561</v>
      </c>
      <c r="D140" s="213"/>
      <c r="E140" s="213"/>
      <c r="F140" s="232" t="s">
        <v>1505</v>
      </c>
      <c r="G140" s="213"/>
      <c r="H140" s="213" t="s">
        <v>1562</v>
      </c>
      <c r="I140" s="213" t="s">
        <v>1539</v>
      </c>
      <c r="J140" s="213"/>
      <c r="K140" s="254"/>
    </row>
    <row r="141" spans="2:11" ht="15" customHeight="1">
      <c r="B141" s="255"/>
      <c r="C141" s="256"/>
      <c r="D141" s="256"/>
      <c r="E141" s="256"/>
      <c r="F141" s="256"/>
      <c r="G141" s="256"/>
      <c r="H141" s="256"/>
      <c r="I141" s="256"/>
      <c r="J141" s="256"/>
      <c r="K141" s="257"/>
    </row>
    <row r="142" spans="2:11" ht="18.75" customHeight="1">
      <c r="B142" s="209"/>
      <c r="C142" s="209"/>
      <c r="D142" s="209"/>
      <c r="E142" s="209"/>
      <c r="F142" s="244"/>
      <c r="G142" s="209"/>
      <c r="H142" s="209"/>
      <c r="I142" s="209"/>
      <c r="J142" s="209"/>
      <c r="K142" s="209"/>
    </row>
    <row r="143" spans="2:11" ht="18.75" customHeight="1">
      <c r="B143" s="219"/>
      <c r="C143" s="219"/>
      <c r="D143" s="219"/>
      <c r="E143" s="219"/>
      <c r="F143" s="219"/>
      <c r="G143" s="219"/>
      <c r="H143" s="219"/>
      <c r="I143" s="219"/>
      <c r="J143" s="219"/>
      <c r="K143" s="219"/>
    </row>
    <row r="144" spans="2:11" ht="7.5" customHeight="1">
      <c r="B144" s="220"/>
      <c r="C144" s="221"/>
      <c r="D144" s="221"/>
      <c r="E144" s="221"/>
      <c r="F144" s="221"/>
      <c r="G144" s="221"/>
      <c r="H144" s="221"/>
      <c r="I144" s="221"/>
      <c r="J144" s="221"/>
      <c r="K144" s="222"/>
    </row>
    <row r="145" spans="2:11" ht="45" customHeight="1">
      <c r="B145" s="223"/>
      <c r="C145" s="320" t="s">
        <v>1563</v>
      </c>
      <c r="D145" s="320"/>
      <c r="E145" s="320"/>
      <c r="F145" s="320"/>
      <c r="G145" s="320"/>
      <c r="H145" s="320"/>
      <c r="I145" s="320"/>
      <c r="J145" s="320"/>
      <c r="K145" s="224"/>
    </row>
    <row r="146" spans="2:11" ht="17.25" customHeight="1">
      <c r="B146" s="223"/>
      <c r="C146" s="225" t="s">
        <v>1499</v>
      </c>
      <c r="D146" s="225"/>
      <c r="E146" s="225"/>
      <c r="F146" s="225" t="s">
        <v>1500</v>
      </c>
      <c r="G146" s="226"/>
      <c r="H146" s="225" t="s">
        <v>124</v>
      </c>
      <c r="I146" s="225" t="s">
        <v>58</v>
      </c>
      <c r="J146" s="225" t="s">
        <v>1501</v>
      </c>
      <c r="K146" s="224"/>
    </row>
    <row r="147" spans="2:11" ht="17.25" customHeight="1">
      <c r="B147" s="223"/>
      <c r="C147" s="227" t="s">
        <v>1502</v>
      </c>
      <c r="D147" s="227"/>
      <c r="E147" s="227"/>
      <c r="F147" s="228" t="s">
        <v>1503</v>
      </c>
      <c r="G147" s="229"/>
      <c r="H147" s="227"/>
      <c r="I147" s="227"/>
      <c r="J147" s="227" t="s">
        <v>1504</v>
      </c>
      <c r="K147" s="224"/>
    </row>
    <row r="148" spans="2:11" ht="5.25" customHeight="1">
      <c r="B148" s="233"/>
      <c r="C148" s="230"/>
      <c r="D148" s="230"/>
      <c r="E148" s="230"/>
      <c r="F148" s="230"/>
      <c r="G148" s="231"/>
      <c r="H148" s="230"/>
      <c r="I148" s="230"/>
      <c r="J148" s="230"/>
      <c r="K148" s="254"/>
    </row>
    <row r="149" spans="2:11" ht="15" customHeight="1">
      <c r="B149" s="233"/>
      <c r="C149" s="258" t="s">
        <v>1508</v>
      </c>
      <c r="D149" s="213"/>
      <c r="E149" s="213"/>
      <c r="F149" s="259" t="s">
        <v>1505</v>
      </c>
      <c r="G149" s="213"/>
      <c r="H149" s="258" t="s">
        <v>1544</v>
      </c>
      <c r="I149" s="258" t="s">
        <v>1507</v>
      </c>
      <c r="J149" s="258">
        <v>120</v>
      </c>
      <c r="K149" s="254"/>
    </row>
    <row r="150" spans="2:11" ht="15" customHeight="1">
      <c r="B150" s="233"/>
      <c r="C150" s="258" t="s">
        <v>1553</v>
      </c>
      <c r="D150" s="213"/>
      <c r="E150" s="213"/>
      <c r="F150" s="259" t="s">
        <v>1505</v>
      </c>
      <c r="G150" s="213"/>
      <c r="H150" s="258" t="s">
        <v>1564</v>
      </c>
      <c r="I150" s="258" t="s">
        <v>1507</v>
      </c>
      <c r="J150" s="258" t="s">
        <v>1555</v>
      </c>
      <c r="K150" s="254"/>
    </row>
    <row r="151" spans="2:11" ht="15" customHeight="1">
      <c r="B151" s="233"/>
      <c r="C151" s="258" t="s">
        <v>1454</v>
      </c>
      <c r="D151" s="213"/>
      <c r="E151" s="213"/>
      <c r="F151" s="259" t="s">
        <v>1505</v>
      </c>
      <c r="G151" s="213"/>
      <c r="H151" s="258" t="s">
        <v>1565</v>
      </c>
      <c r="I151" s="258" t="s">
        <v>1507</v>
      </c>
      <c r="J151" s="258" t="s">
        <v>1555</v>
      </c>
      <c r="K151" s="254"/>
    </row>
    <row r="152" spans="2:11" ht="15" customHeight="1">
      <c r="B152" s="233"/>
      <c r="C152" s="258" t="s">
        <v>1510</v>
      </c>
      <c r="D152" s="213"/>
      <c r="E152" s="213"/>
      <c r="F152" s="259" t="s">
        <v>1511</v>
      </c>
      <c r="G152" s="213"/>
      <c r="H152" s="258" t="s">
        <v>1544</v>
      </c>
      <c r="I152" s="258" t="s">
        <v>1507</v>
      </c>
      <c r="J152" s="258">
        <v>50</v>
      </c>
      <c r="K152" s="254"/>
    </row>
    <row r="153" spans="2:11" ht="15" customHeight="1">
      <c r="B153" s="233"/>
      <c r="C153" s="258" t="s">
        <v>1513</v>
      </c>
      <c r="D153" s="213"/>
      <c r="E153" s="213"/>
      <c r="F153" s="259" t="s">
        <v>1505</v>
      </c>
      <c r="G153" s="213"/>
      <c r="H153" s="258" t="s">
        <v>1544</v>
      </c>
      <c r="I153" s="258" t="s">
        <v>1515</v>
      </c>
      <c r="J153" s="258"/>
      <c r="K153" s="254"/>
    </row>
    <row r="154" spans="2:11" ht="15" customHeight="1">
      <c r="B154" s="233"/>
      <c r="C154" s="258" t="s">
        <v>1524</v>
      </c>
      <c r="D154" s="213"/>
      <c r="E154" s="213"/>
      <c r="F154" s="259" t="s">
        <v>1511</v>
      </c>
      <c r="G154" s="213"/>
      <c r="H154" s="258" t="s">
        <v>1544</v>
      </c>
      <c r="I154" s="258" t="s">
        <v>1507</v>
      </c>
      <c r="J154" s="258">
        <v>50</v>
      </c>
      <c r="K154" s="254"/>
    </row>
    <row r="155" spans="2:11" ht="15" customHeight="1">
      <c r="B155" s="233"/>
      <c r="C155" s="258" t="s">
        <v>1532</v>
      </c>
      <c r="D155" s="213"/>
      <c r="E155" s="213"/>
      <c r="F155" s="259" t="s">
        <v>1511</v>
      </c>
      <c r="G155" s="213"/>
      <c r="H155" s="258" t="s">
        <v>1544</v>
      </c>
      <c r="I155" s="258" t="s">
        <v>1507</v>
      </c>
      <c r="J155" s="258">
        <v>50</v>
      </c>
      <c r="K155" s="254"/>
    </row>
    <row r="156" spans="2:11" ht="15" customHeight="1">
      <c r="B156" s="233"/>
      <c r="C156" s="258" t="s">
        <v>1530</v>
      </c>
      <c r="D156" s="213"/>
      <c r="E156" s="213"/>
      <c r="F156" s="259" t="s">
        <v>1511</v>
      </c>
      <c r="G156" s="213"/>
      <c r="H156" s="258" t="s">
        <v>1544</v>
      </c>
      <c r="I156" s="258" t="s">
        <v>1507</v>
      </c>
      <c r="J156" s="258">
        <v>50</v>
      </c>
      <c r="K156" s="254"/>
    </row>
    <row r="157" spans="2:11" ht="15" customHeight="1">
      <c r="B157" s="233"/>
      <c r="C157" s="258" t="s">
        <v>116</v>
      </c>
      <c r="D157" s="213"/>
      <c r="E157" s="213"/>
      <c r="F157" s="259" t="s">
        <v>1505</v>
      </c>
      <c r="G157" s="213"/>
      <c r="H157" s="258" t="s">
        <v>1566</v>
      </c>
      <c r="I157" s="258" t="s">
        <v>1507</v>
      </c>
      <c r="J157" s="258" t="s">
        <v>1567</v>
      </c>
      <c r="K157" s="254"/>
    </row>
    <row r="158" spans="2:11" ht="15" customHeight="1">
      <c r="B158" s="233"/>
      <c r="C158" s="258" t="s">
        <v>1568</v>
      </c>
      <c r="D158" s="213"/>
      <c r="E158" s="213"/>
      <c r="F158" s="259" t="s">
        <v>1505</v>
      </c>
      <c r="G158" s="213"/>
      <c r="H158" s="258" t="s">
        <v>1569</v>
      </c>
      <c r="I158" s="258" t="s">
        <v>1539</v>
      </c>
      <c r="J158" s="258"/>
      <c r="K158" s="254"/>
    </row>
    <row r="159" spans="2:11" ht="15" customHeight="1">
      <c r="B159" s="260"/>
      <c r="C159" s="242"/>
      <c r="D159" s="242"/>
      <c r="E159" s="242"/>
      <c r="F159" s="242"/>
      <c r="G159" s="242"/>
      <c r="H159" s="242"/>
      <c r="I159" s="242"/>
      <c r="J159" s="242"/>
      <c r="K159" s="261"/>
    </row>
    <row r="160" spans="2:11" ht="18.75" customHeight="1">
      <c r="B160" s="209"/>
      <c r="C160" s="213"/>
      <c r="D160" s="213"/>
      <c r="E160" s="213"/>
      <c r="F160" s="232"/>
      <c r="G160" s="213"/>
      <c r="H160" s="213"/>
      <c r="I160" s="213"/>
      <c r="J160" s="213"/>
      <c r="K160" s="209"/>
    </row>
    <row r="161" spans="2:11" ht="18.75" customHeight="1">
      <c r="B161" s="219"/>
      <c r="C161" s="219"/>
      <c r="D161" s="219"/>
      <c r="E161" s="219"/>
      <c r="F161" s="219"/>
      <c r="G161" s="219"/>
      <c r="H161" s="219"/>
      <c r="I161" s="219"/>
      <c r="J161" s="219"/>
      <c r="K161" s="219"/>
    </row>
    <row r="162" spans="2:11" ht="7.5" customHeight="1">
      <c r="B162" s="200"/>
      <c r="C162" s="201"/>
      <c r="D162" s="201"/>
      <c r="E162" s="201"/>
      <c r="F162" s="201"/>
      <c r="G162" s="201"/>
      <c r="H162" s="201"/>
      <c r="I162" s="201"/>
      <c r="J162" s="201"/>
      <c r="K162" s="202"/>
    </row>
    <row r="163" spans="2:11" ht="45" customHeight="1">
      <c r="B163" s="203"/>
      <c r="C163" s="317" t="s">
        <v>1570</v>
      </c>
      <c r="D163" s="317"/>
      <c r="E163" s="317"/>
      <c r="F163" s="317"/>
      <c r="G163" s="317"/>
      <c r="H163" s="317"/>
      <c r="I163" s="317"/>
      <c r="J163" s="317"/>
      <c r="K163" s="204"/>
    </row>
    <row r="164" spans="2:11" ht="17.25" customHeight="1">
      <c r="B164" s="203"/>
      <c r="C164" s="225" t="s">
        <v>1499</v>
      </c>
      <c r="D164" s="225"/>
      <c r="E164" s="225"/>
      <c r="F164" s="225" t="s">
        <v>1500</v>
      </c>
      <c r="G164" s="262"/>
      <c r="H164" s="263" t="s">
        <v>124</v>
      </c>
      <c r="I164" s="263" t="s">
        <v>58</v>
      </c>
      <c r="J164" s="225" t="s">
        <v>1501</v>
      </c>
      <c r="K164" s="204"/>
    </row>
    <row r="165" spans="2:11" ht="17.25" customHeight="1">
      <c r="B165" s="206"/>
      <c r="C165" s="227" t="s">
        <v>1502</v>
      </c>
      <c r="D165" s="227"/>
      <c r="E165" s="227"/>
      <c r="F165" s="228" t="s">
        <v>1503</v>
      </c>
      <c r="G165" s="264"/>
      <c r="H165" s="265"/>
      <c r="I165" s="265"/>
      <c r="J165" s="227" t="s">
        <v>1504</v>
      </c>
      <c r="K165" s="207"/>
    </row>
    <row r="166" spans="2:11" ht="5.25" customHeight="1">
      <c r="B166" s="233"/>
      <c r="C166" s="230"/>
      <c r="D166" s="230"/>
      <c r="E166" s="230"/>
      <c r="F166" s="230"/>
      <c r="G166" s="231"/>
      <c r="H166" s="230"/>
      <c r="I166" s="230"/>
      <c r="J166" s="230"/>
      <c r="K166" s="254"/>
    </row>
    <row r="167" spans="2:11" ht="15" customHeight="1">
      <c r="B167" s="233"/>
      <c r="C167" s="213" t="s">
        <v>1508</v>
      </c>
      <c r="D167" s="213"/>
      <c r="E167" s="213"/>
      <c r="F167" s="232" t="s">
        <v>1505</v>
      </c>
      <c r="G167" s="213"/>
      <c r="H167" s="213" t="s">
        <v>1544</v>
      </c>
      <c r="I167" s="213" t="s">
        <v>1507</v>
      </c>
      <c r="J167" s="213">
        <v>120</v>
      </c>
      <c r="K167" s="254"/>
    </row>
    <row r="168" spans="2:11" ht="15" customHeight="1">
      <c r="B168" s="233"/>
      <c r="C168" s="213" t="s">
        <v>1553</v>
      </c>
      <c r="D168" s="213"/>
      <c r="E168" s="213"/>
      <c r="F168" s="232" t="s">
        <v>1505</v>
      </c>
      <c r="G168" s="213"/>
      <c r="H168" s="213" t="s">
        <v>1554</v>
      </c>
      <c r="I168" s="213" t="s">
        <v>1507</v>
      </c>
      <c r="J168" s="213" t="s">
        <v>1555</v>
      </c>
      <c r="K168" s="254"/>
    </row>
    <row r="169" spans="2:11" ht="15" customHeight="1">
      <c r="B169" s="233"/>
      <c r="C169" s="213" t="s">
        <v>1454</v>
      </c>
      <c r="D169" s="213"/>
      <c r="E169" s="213"/>
      <c r="F169" s="232" t="s">
        <v>1505</v>
      </c>
      <c r="G169" s="213"/>
      <c r="H169" s="213" t="s">
        <v>1571</v>
      </c>
      <c r="I169" s="213" t="s">
        <v>1507</v>
      </c>
      <c r="J169" s="213" t="s">
        <v>1555</v>
      </c>
      <c r="K169" s="254"/>
    </row>
    <row r="170" spans="2:11" ht="15" customHeight="1">
      <c r="B170" s="233"/>
      <c r="C170" s="213" t="s">
        <v>1510</v>
      </c>
      <c r="D170" s="213"/>
      <c r="E170" s="213"/>
      <c r="F170" s="232" t="s">
        <v>1511</v>
      </c>
      <c r="G170" s="213"/>
      <c r="H170" s="213" t="s">
        <v>1571</v>
      </c>
      <c r="I170" s="213" t="s">
        <v>1507</v>
      </c>
      <c r="J170" s="213">
        <v>50</v>
      </c>
      <c r="K170" s="254"/>
    </row>
    <row r="171" spans="2:11" ht="15" customHeight="1">
      <c r="B171" s="233"/>
      <c r="C171" s="213" t="s">
        <v>1513</v>
      </c>
      <c r="D171" s="213"/>
      <c r="E171" s="213"/>
      <c r="F171" s="232" t="s">
        <v>1505</v>
      </c>
      <c r="G171" s="213"/>
      <c r="H171" s="213" t="s">
        <v>1571</v>
      </c>
      <c r="I171" s="213" t="s">
        <v>1515</v>
      </c>
      <c r="J171" s="213"/>
      <c r="K171" s="254"/>
    </row>
    <row r="172" spans="2:11" ht="15" customHeight="1">
      <c r="B172" s="233"/>
      <c r="C172" s="213" t="s">
        <v>1524</v>
      </c>
      <c r="D172" s="213"/>
      <c r="E172" s="213"/>
      <c r="F172" s="232" t="s">
        <v>1511</v>
      </c>
      <c r="G172" s="213"/>
      <c r="H172" s="213" t="s">
        <v>1571</v>
      </c>
      <c r="I172" s="213" t="s">
        <v>1507</v>
      </c>
      <c r="J172" s="213">
        <v>50</v>
      </c>
      <c r="K172" s="254"/>
    </row>
    <row r="173" spans="2:11" ht="15" customHeight="1">
      <c r="B173" s="233"/>
      <c r="C173" s="213" t="s">
        <v>1532</v>
      </c>
      <c r="D173" s="213"/>
      <c r="E173" s="213"/>
      <c r="F173" s="232" t="s">
        <v>1511</v>
      </c>
      <c r="G173" s="213"/>
      <c r="H173" s="213" t="s">
        <v>1571</v>
      </c>
      <c r="I173" s="213" t="s">
        <v>1507</v>
      </c>
      <c r="J173" s="213">
        <v>50</v>
      </c>
      <c r="K173" s="254"/>
    </row>
    <row r="174" spans="2:11" ht="15" customHeight="1">
      <c r="B174" s="233"/>
      <c r="C174" s="213" t="s">
        <v>1530</v>
      </c>
      <c r="D174" s="213"/>
      <c r="E174" s="213"/>
      <c r="F174" s="232" t="s">
        <v>1511</v>
      </c>
      <c r="G174" s="213"/>
      <c r="H174" s="213" t="s">
        <v>1571</v>
      </c>
      <c r="I174" s="213" t="s">
        <v>1507</v>
      </c>
      <c r="J174" s="213">
        <v>50</v>
      </c>
      <c r="K174" s="254"/>
    </row>
    <row r="175" spans="2:11" ht="15" customHeight="1">
      <c r="B175" s="233"/>
      <c r="C175" s="213" t="s">
        <v>123</v>
      </c>
      <c r="D175" s="213"/>
      <c r="E175" s="213"/>
      <c r="F175" s="232" t="s">
        <v>1505</v>
      </c>
      <c r="G175" s="213"/>
      <c r="H175" s="213" t="s">
        <v>1572</v>
      </c>
      <c r="I175" s="213" t="s">
        <v>1573</v>
      </c>
      <c r="J175" s="213"/>
      <c r="K175" s="254"/>
    </row>
    <row r="176" spans="2:11" ht="15" customHeight="1">
      <c r="B176" s="233"/>
      <c r="C176" s="213" t="s">
        <v>58</v>
      </c>
      <c r="D176" s="213"/>
      <c r="E176" s="213"/>
      <c r="F176" s="232" t="s">
        <v>1505</v>
      </c>
      <c r="G176" s="213"/>
      <c r="H176" s="213" t="s">
        <v>1574</v>
      </c>
      <c r="I176" s="213" t="s">
        <v>1575</v>
      </c>
      <c r="J176" s="213">
        <v>1</v>
      </c>
      <c r="K176" s="254"/>
    </row>
    <row r="177" spans="2:11" ht="15" customHeight="1">
      <c r="B177" s="233"/>
      <c r="C177" s="213" t="s">
        <v>54</v>
      </c>
      <c r="D177" s="213"/>
      <c r="E177" s="213"/>
      <c r="F177" s="232" t="s">
        <v>1505</v>
      </c>
      <c r="G177" s="213"/>
      <c r="H177" s="213" t="s">
        <v>1576</v>
      </c>
      <c r="I177" s="213" t="s">
        <v>1507</v>
      </c>
      <c r="J177" s="213">
        <v>20</v>
      </c>
      <c r="K177" s="254"/>
    </row>
    <row r="178" spans="2:11" ht="15" customHeight="1">
      <c r="B178" s="233"/>
      <c r="C178" s="213" t="s">
        <v>124</v>
      </c>
      <c r="D178" s="213"/>
      <c r="E178" s="213"/>
      <c r="F178" s="232" t="s">
        <v>1505</v>
      </c>
      <c r="G178" s="213"/>
      <c r="H178" s="213" t="s">
        <v>1577</v>
      </c>
      <c r="I178" s="213" t="s">
        <v>1507</v>
      </c>
      <c r="J178" s="213">
        <v>255</v>
      </c>
      <c r="K178" s="254"/>
    </row>
    <row r="179" spans="2:11" ht="15" customHeight="1">
      <c r="B179" s="233"/>
      <c r="C179" s="213" t="s">
        <v>125</v>
      </c>
      <c r="D179" s="213"/>
      <c r="E179" s="213"/>
      <c r="F179" s="232" t="s">
        <v>1505</v>
      </c>
      <c r="G179" s="213"/>
      <c r="H179" s="213" t="s">
        <v>1470</v>
      </c>
      <c r="I179" s="213" t="s">
        <v>1507</v>
      </c>
      <c r="J179" s="213">
        <v>10</v>
      </c>
      <c r="K179" s="254"/>
    </row>
    <row r="180" spans="2:11" ht="15" customHeight="1">
      <c r="B180" s="233"/>
      <c r="C180" s="213" t="s">
        <v>126</v>
      </c>
      <c r="D180" s="213"/>
      <c r="E180" s="213"/>
      <c r="F180" s="232" t="s">
        <v>1505</v>
      </c>
      <c r="G180" s="213"/>
      <c r="H180" s="213" t="s">
        <v>1578</v>
      </c>
      <c r="I180" s="213" t="s">
        <v>1539</v>
      </c>
      <c r="J180" s="213"/>
      <c r="K180" s="254"/>
    </row>
    <row r="181" spans="2:11" ht="15" customHeight="1">
      <c r="B181" s="233"/>
      <c r="C181" s="213" t="s">
        <v>1579</v>
      </c>
      <c r="D181" s="213"/>
      <c r="E181" s="213"/>
      <c r="F181" s="232" t="s">
        <v>1505</v>
      </c>
      <c r="G181" s="213"/>
      <c r="H181" s="213" t="s">
        <v>1580</v>
      </c>
      <c r="I181" s="213" t="s">
        <v>1539</v>
      </c>
      <c r="J181" s="213"/>
      <c r="K181" s="254"/>
    </row>
    <row r="182" spans="2:11" ht="15" customHeight="1">
      <c r="B182" s="233"/>
      <c r="C182" s="213" t="s">
        <v>1568</v>
      </c>
      <c r="D182" s="213"/>
      <c r="E182" s="213"/>
      <c r="F182" s="232" t="s">
        <v>1505</v>
      </c>
      <c r="G182" s="213"/>
      <c r="H182" s="213" t="s">
        <v>1581</v>
      </c>
      <c r="I182" s="213" t="s">
        <v>1539</v>
      </c>
      <c r="J182" s="213"/>
      <c r="K182" s="254"/>
    </row>
    <row r="183" spans="2:11" ht="15" customHeight="1">
      <c r="B183" s="233"/>
      <c r="C183" s="213" t="s">
        <v>129</v>
      </c>
      <c r="D183" s="213"/>
      <c r="E183" s="213"/>
      <c r="F183" s="232" t="s">
        <v>1511</v>
      </c>
      <c r="G183" s="213"/>
      <c r="H183" s="213" t="s">
        <v>1582</v>
      </c>
      <c r="I183" s="213" t="s">
        <v>1507</v>
      </c>
      <c r="J183" s="213">
        <v>50</v>
      </c>
      <c r="K183" s="254"/>
    </row>
    <row r="184" spans="2:11" ht="15" customHeight="1">
      <c r="B184" s="260"/>
      <c r="C184" s="242"/>
      <c r="D184" s="242"/>
      <c r="E184" s="242"/>
      <c r="F184" s="242"/>
      <c r="G184" s="242"/>
      <c r="H184" s="242"/>
      <c r="I184" s="242"/>
      <c r="J184" s="242"/>
      <c r="K184" s="261"/>
    </row>
    <row r="185" spans="2:11" ht="18.75" customHeight="1">
      <c r="B185" s="209"/>
      <c r="C185" s="213"/>
      <c r="D185" s="213"/>
      <c r="E185" s="213"/>
      <c r="F185" s="232"/>
      <c r="G185" s="213"/>
      <c r="H185" s="213"/>
      <c r="I185" s="213"/>
      <c r="J185" s="213"/>
      <c r="K185" s="209"/>
    </row>
    <row r="186" spans="2:11" ht="18.75" customHeight="1">
      <c r="B186" s="219"/>
      <c r="C186" s="219"/>
      <c r="D186" s="219"/>
      <c r="E186" s="219"/>
      <c r="F186" s="219"/>
      <c r="G186" s="219"/>
      <c r="H186" s="219"/>
      <c r="I186" s="219"/>
      <c r="J186" s="219"/>
      <c r="K186" s="219"/>
    </row>
    <row r="187" spans="2:11" ht="13.5">
      <c r="B187" s="200"/>
      <c r="C187" s="201"/>
      <c r="D187" s="201"/>
      <c r="E187" s="201"/>
      <c r="F187" s="201"/>
      <c r="G187" s="201"/>
      <c r="H187" s="201"/>
      <c r="I187" s="201"/>
      <c r="J187" s="201"/>
      <c r="K187" s="202"/>
    </row>
    <row r="188" spans="2:11" ht="21">
      <c r="B188" s="203"/>
      <c r="C188" s="317" t="s">
        <v>1583</v>
      </c>
      <c r="D188" s="317"/>
      <c r="E188" s="317"/>
      <c r="F188" s="317"/>
      <c r="G188" s="317"/>
      <c r="H188" s="317"/>
      <c r="I188" s="317"/>
      <c r="J188" s="317"/>
      <c r="K188" s="204"/>
    </row>
    <row r="189" spans="2:11" ht="25.5" customHeight="1">
      <c r="B189" s="203"/>
      <c r="C189" s="266" t="s">
        <v>1584</v>
      </c>
      <c r="D189" s="266"/>
      <c r="E189" s="266"/>
      <c r="F189" s="266" t="s">
        <v>1585</v>
      </c>
      <c r="G189" s="267"/>
      <c r="H189" s="318" t="s">
        <v>1586</v>
      </c>
      <c r="I189" s="318"/>
      <c r="J189" s="318"/>
      <c r="K189" s="204"/>
    </row>
    <row r="190" spans="2:11" ht="5.25" customHeight="1">
      <c r="B190" s="233"/>
      <c r="C190" s="230"/>
      <c r="D190" s="230"/>
      <c r="E190" s="230"/>
      <c r="F190" s="230"/>
      <c r="G190" s="213"/>
      <c r="H190" s="230"/>
      <c r="I190" s="230"/>
      <c r="J190" s="230"/>
      <c r="K190" s="254"/>
    </row>
    <row r="191" spans="2:11" ht="15" customHeight="1">
      <c r="B191" s="233"/>
      <c r="C191" s="213" t="s">
        <v>1587</v>
      </c>
      <c r="D191" s="213"/>
      <c r="E191" s="213"/>
      <c r="F191" s="232" t="s">
        <v>44</v>
      </c>
      <c r="G191" s="213"/>
      <c r="H191" s="316" t="s">
        <v>1588</v>
      </c>
      <c r="I191" s="316"/>
      <c r="J191" s="316"/>
      <c r="K191" s="254"/>
    </row>
    <row r="192" spans="2:11" ht="15" customHeight="1">
      <c r="B192" s="233"/>
      <c r="C192" s="239"/>
      <c r="D192" s="213"/>
      <c r="E192" s="213"/>
      <c r="F192" s="232" t="s">
        <v>45</v>
      </c>
      <c r="G192" s="213"/>
      <c r="H192" s="316" t="s">
        <v>1589</v>
      </c>
      <c r="I192" s="316"/>
      <c r="J192" s="316"/>
      <c r="K192" s="254"/>
    </row>
    <row r="193" spans="2:11" ht="15" customHeight="1">
      <c r="B193" s="233"/>
      <c r="C193" s="239"/>
      <c r="D193" s="213"/>
      <c r="E193" s="213"/>
      <c r="F193" s="232" t="s">
        <v>48</v>
      </c>
      <c r="G193" s="213"/>
      <c r="H193" s="316" t="s">
        <v>1590</v>
      </c>
      <c r="I193" s="316"/>
      <c r="J193" s="316"/>
      <c r="K193" s="254"/>
    </row>
    <row r="194" spans="2:11" ht="15" customHeight="1">
      <c r="B194" s="233"/>
      <c r="C194" s="213"/>
      <c r="D194" s="213"/>
      <c r="E194" s="213"/>
      <c r="F194" s="232" t="s">
        <v>46</v>
      </c>
      <c r="G194" s="213"/>
      <c r="H194" s="316" t="s">
        <v>1591</v>
      </c>
      <c r="I194" s="316"/>
      <c r="J194" s="316"/>
      <c r="K194" s="254"/>
    </row>
    <row r="195" spans="2:11" ht="15" customHeight="1">
      <c r="B195" s="233"/>
      <c r="C195" s="213"/>
      <c r="D195" s="213"/>
      <c r="E195" s="213"/>
      <c r="F195" s="232" t="s">
        <v>47</v>
      </c>
      <c r="G195" s="213"/>
      <c r="H195" s="316" t="s">
        <v>1592</v>
      </c>
      <c r="I195" s="316"/>
      <c r="J195" s="316"/>
      <c r="K195" s="254"/>
    </row>
    <row r="196" spans="2:11" ht="15" customHeight="1">
      <c r="B196" s="233"/>
      <c r="C196" s="213"/>
      <c r="D196" s="213"/>
      <c r="E196" s="213"/>
      <c r="F196" s="232"/>
      <c r="G196" s="213"/>
      <c r="H196" s="213"/>
      <c r="I196" s="213"/>
      <c r="J196" s="213"/>
      <c r="K196" s="254"/>
    </row>
    <row r="197" spans="2:11" ht="15" customHeight="1">
      <c r="B197" s="233"/>
      <c r="C197" s="213" t="s">
        <v>1551</v>
      </c>
      <c r="D197" s="213"/>
      <c r="E197" s="213"/>
      <c r="F197" s="232" t="s">
        <v>79</v>
      </c>
      <c r="G197" s="213"/>
      <c r="H197" s="316" t="s">
        <v>1593</v>
      </c>
      <c r="I197" s="316"/>
      <c r="J197" s="316"/>
      <c r="K197" s="254"/>
    </row>
    <row r="198" spans="2:11" ht="15" customHeight="1">
      <c r="B198" s="233"/>
      <c r="C198" s="239"/>
      <c r="D198" s="213"/>
      <c r="E198" s="213"/>
      <c r="F198" s="232" t="s">
        <v>1448</v>
      </c>
      <c r="G198" s="213"/>
      <c r="H198" s="316" t="s">
        <v>1449</v>
      </c>
      <c r="I198" s="316"/>
      <c r="J198" s="316"/>
      <c r="K198" s="254"/>
    </row>
    <row r="199" spans="2:11" ht="15" customHeight="1">
      <c r="B199" s="233"/>
      <c r="C199" s="213"/>
      <c r="D199" s="213"/>
      <c r="E199" s="213"/>
      <c r="F199" s="232" t="s">
        <v>1446</v>
      </c>
      <c r="G199" s="213"/>
      <c r="H199" s="316" t="s">
        <v>1594</v>
      </c>
      <c r="I199" s="316"/>
      <c r="J199" s="316"/>
      <c r="K199" s="254"/>
    </row>
    <row r="200" spans="2:11" ht="15" customHeight="1">
      <c r="B200" s="268"/>
      <c r="C200" s="239"/>
      <c r="D200" s="239"/>
      <c r="E200" s="239"/>
      <c r="F200" s="232" t="s">
        <v>1450</v>
      </c>
      <c r="G200" s="218"/>
      <c r="H200" s="315" t="s">
        <v>1451</v>
      </c>
      <c r="I200" s="315"/>
      <c r="J200" s="315"/>
      <c r="K200" s="269"/>
    </row>
    <row r="201" spans="2:11" ht="15" customHeight="1">
      <c r="B201" s="268"/>
      <c r="C201" s="239"/>
      <c r="D201" s="239"/>
      <c r="E201" s="239"/>
      <c r="F201" s="232" t="s">
        <v>1452</v>
      </c>
      <c r="G201" s="218"/>
      <c r="H201" s="315" t="s">
        <v>1425</v>
      </c>
      <c r="I201" s="315"/>
      <c r="J201" s="315"/>
      <c r="K201" s="269"/>
    </row>
    <row r="202" spans="2:11" ht="15" customHeight="1">
      <c r="B202" s="268"/>
      <c r="C202" s="239"/>
      <c r="D202" s="239"/>
      <c r="E202" s="239"/>
      <c r="F202" s="270"/>
      <c r="G202" s="218"/>
      <c r="H202" s="271"/>
      <c r="I202" s="271"/>
      <c r="J202" s="271"/>
      <c r="K202" s="269"/>
    </row>
    <row r="203" spans="2:11" ht="15" customHeight="1">
      <c r="B203" s="268"/>
      <c r="C203" s="213" t="s">
        <v>1575</v>
      </c>
      <c r="D203" s="239"/>
      <c r="E203" s="239"/>
      <c r="F203" s="232">
        <v>1</v>
      </c>
      <c r="G203" s="218"/>
      <c r="H203" s="315" t="s">
        <v>1595</v>
      </c>
      <c r="I203" s="315"/>
      <c r="J203" s="315"/>
      <c r="K203" s="269"/>
    </row>
    <row r="204" spans="2:11" ht="15" customHeight="1">
      <c r="B204" s="268"/>
      <c r="C204" s="239"/>
      <c r="D204" s="239"/>
      <c r="E204" s="239"/>
      <c r="F204" s="232">
        <v>2</v>
      </c>
      <c r="G204" s="218"/>
      <c r="H204" s="315" t="s">
        <v>1596</v>
      </c>
      <c r="I204" s="315"/>
      <c r="J204" s="315"/>
      <c r="K204" s="269"/>
    </row>
    <row r="205" spans="2:11" ht="15" customHeight="1">
      <c r="B205" s="268"/>
      <c r="C205" s="239"/>
      <c r="D205" s="239"/>
      <c r="E205" s="239"/>
      <c r="F205" s="232">
        <v>3</v>
      </c>
      <c r="G205" s="218"/>
      <c r="H205" s="315" t="s">
        <v>1597</v>
      </c>
      <c r="I205" s="315"/>
      <c r="J205" s="315"/>
      <c r="K205" s="269"/>
    </row>
    <row r="206" spans="2:11" ht="15" customHeight="1">
      <c r="B206" s="268"/>
      <c r="C206" s="239"/>
      <c r="D206" s="239"/>
      <c r="E206" s="239"/>
      <c r="F206" s="232">
        <v>4</v>
      </c>
      <c r="G206" s="218"/>
      <c r="H206" s="315" t="s">
        <v>1598</v>
      </c>
      <c r="I206" s="315"/>
      <c r="J206" s="315"/>
      <c r="K206" s="269"/>
    </row>
    <row r="207" spans="2:11" ht="12.75" customHeight="1">
      <c r="B207" s="272"/>
      <c r="C207" s="273"/>
      <c r="D207" s="273"/>
      <c r="E207" s="273"/>
      <c r="F207" s="273"/>
      <c r="G207" s="273"/>
      <c r="H207" s="273"/>
      <c r="I207" s="273"/>
      <c r="J207" s="273"/>
      <c r="K207" s="274"/>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1:J201"/>
    <mergeCell ref="H203:J203"/>
    <mergeCell ref="H204:J204"/>
    <mergeCell ref="H205:J205"/>
    <mergeCell ref="H206:J206"/>
    <mergeCell ref="H194:J194"/>
    <mergeCell ref="H195:J195"/>
    <mergeCell ref="H197:J197"/>
    <mergeCell ref="H198:J198"/>
    <mergeCell ref="H199:J199"/>
  </mergeCells>
  <printOptions/>
  <pageMargins left="0.5902777910232544" right="0.5902777910232544" top="0.5902777910232544" bottom="0.5902777910232544" header="0" footer="0"/>
  <pageSetup blackAndWhite="1" fitToHeight="100" fitToWidth="1" horizontalDpi="600" verticalDpi="600" orientation="portrait" paperSize="9" scale="77" r:id="rId1"/>
  <headerFooter alignWithMargins="0">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117"/>
  <sheetViews>
    <sheetView showGridLines="0" zoomScalePageLayoutView="0" workbookViewId="0" topLeftCell="A1">
      <pane ySplit="1" topLeftCell="A77"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80</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114</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81</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ROUND($J$78,2)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ROUND(SUM($BE$78:$BE$116),2)</f>
        <v>0</v>
      </c>
      <c r="G30" s="24"/>
      <c r="H30" s="24"/>
      <c r="I30" s="97">
        <v>0.21</v>
      </c>
      <c r="J30" s="96">
        <f>ROUND(SUM($BE$78:$BE$116)*$I$30,2)</f>
        <v>0</v>
      </c>
      <c r="K30" s="27"/>
    </row>
    <row r="31" spans="2:11" s="6" customFormat="1" ht="15" customHeight="1">
      <c r="B31" s="23"/>
      <c r="C31" s="24"/>
      <c r="D31" s="24"/>
      <c r="E31" s="30" t="s">
        <v>45</v>
      </c>
      <c r="F31" s="96">
        <f>ROUND(SUM($BF$78:$BF$116),2)</f>
        <v>0</v>
      </c>
      <c r="G31" s="24"/>
      <c r="H31" s="24"/>
      <c r="I31" s="97">
        <v>0.15</v>
      </c>
      <c r="J31" s="96">
        <f>ROUND(SUM($BF$78:$BF$116)*$I$31,2)</f>
        <v>0</v>
      </c>
      <c r="K31" s="27"/>
    </row>
    <row r="32" spans="2:11" s="6" customFormat="1" ht="15" customHeight="1" hidden="1">
      <c r="B32" s="23"/>
      <c r="C32" s="24"/>
      <c r="D32" s="24"/>
      <c r="E32" s="30" t="s">
        <v>46</v>
      </c>
      <c r="F32" s="96">
        <f>ROUND(SUM($BG$78:$BG$116),2)</f>
        <v>0</v>
      </c>
      <c r="G32" s="24"/>
      <c r="H32" s="24"/>
      <c r="I32" s="97">
        <v>0.21</v>
      </c>
      <c r="J32" s="96">
        <v>0</v>
      </c>
      <c r="K32" s="27"/>
    </row>
    <row r="33" spans="2:11" s="6" customFormat="1" ht="15" customHeight="1" hidden="1">
      <c r="B33" s="23"/>
      <c r="C33" s="24"/>
      <c r="D33" s="24"/>
      <c r="E33" s="30" t="s">
        <v>47</v>
      </c>
      <c r="F33" s="96">
        <f>ROUND(SUM($BH$78:$BH$116),2)</f>
        <v>0</v>
      </c>
      <c r="G33" s="24"/>
      <c r="H33" s="24"/>
      <c r="I33" s="97">
        <v>0.15</v>
      </c>
      <c r="J33" s="96">
        <v>0</v>
      </c>
      <c r="K33" s="27"/>
    </row>
    <row r="34" spans="2:11" s="6" customFormat="1" ht="15" customHeight="1" hidden="1">
      <c r="B34" s="23"/>
      <c r="C34" s="24"/>
      <c r="D34" s="24"/>
      <c r="E34" s="30" t="s">
        <v>48</v>
      </c>
      <c r="F34" s="96">
        <f>ROUND(SUM($BI$78:$BI$116),2)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001 - Zařízení staveniště a příprava území</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ROUND($J$78,2)</f>
        <v>0</v>
      </c>
      <c r="K56" s="27"/>
      <c r="AU56" s="6" t="s">
        <v>119</v>
      </c>
    </row>
    <row r="57" spans="2:11" s="73" customFormat="1" ht="25.5" customHeight="1">
      <c r="B57" s="108"/>
      <c r="C57" s="109"/>
      <c r="D57" s="110" t="s">
        <v>120</v>
      </c>
      <c r="E57" s="110"/>
      <c r="F57" s="110"/>
      <c r="G57" s="110"/>
      <c r="H57" s="110"/>
      <c r="I57" s="111"/>
      <c r="J57" s="112">
        <f>ROUND($J$79,2)</f>
        <v>0</v>
      </c>
      <c r="K57" s="113"/>
    </row>
    <row r="58" spans="2:11" s="114" customFormat="1" ht="21" customHeight="1">
      <c r="B58" s="115"/>
      <c r="C58" s="116"/>
      <c r="D58" s="117" t="s">
        <v>121</v>
      </c>
      <c r="E58" s="117"/>
      <c r="F58" s="117"/>
      <c r="G58" s="117"/>
      <c r="H58" s="117"/>
      <c r="I58" s="118"/>
      <c r="J58" s="119">
        <f>ROUND($J$80,2)</f>
        <v>0</v>
      </c>
      <c r="K58" s="120"/>
    </row>
    <row r="59" spans="2:11" s="6" customFormat="1" ht="22.5" customHeight="1">
      <c r="B59" s="23"/>
      <c r="C59" s="24"/>
      <c r="D59" s="24"/>
      <c r="E59" s="24"/>
      <c r="F59" s="24"/>
      <c r="G59" s="24"/>
      <c r="H59" s="24"/>
      <c r="J59" s="24"/>
      <c r="K59" s="27"/>
    </row>
    <row r="60" spans="2:11" s="6" customFormat="1" ht="7.5" customHeight="1">
      <c r="B60" s="38"/>
      <c r="C60" s="39"/>
      <c r="D60" s="39"/>
      <c r="E60" s="39"/>
      <c r="F60" s="39"/>
      <c r="G60" s="39"/>
      <c r="H60" s="39"/>
      <c r="I60" s="101"/>
      <c r="J60" s="39"/>
      <c r="K60" s="40"/>
    </row>
    <row r="64" spans="2:12" s="6" customFormat="1" ht="7.5" customHeight="1">
      <c r="B64" s="41"/>
      <c r="C64" s="42"/>
      <c r="D64" s="42"/>
      <c r="E64" s="42"/>
      <c r="F64" s="42"/>
      <c r="G64" s="42"/>
      <c r="H64" s="42"/>
      <c r="I64" s="103"/>
      <c r="J64" s="42"/>
      <c r="K64" s="42"/>
      <c r="L64" s="43"/>
    </row>
    <row r="65" spans="2:12" s="6" customFormat="1" ht="37.5" customHeight="1">
      <c r="B65" s="23"/>
      <c r="C65" s="12" t="s">
        <v>122</v>
      </c>
      <c r="D65" s="24"/>
      <c r="E65" s="24"/>
      <c r="F65" s="24"/>
      <c r="G65" s="24"/>
      <c r="H65" s="24"/>
      <c r="J65" s="24"/>
      <c r="K65" s="24"/>
      <c r="L65" s="43"/>
    </row>
    <row r="66" spans="2:12" s="6" customFormat="1" ht="7.5" customHeight="1">
      <c r="B66" s="23"/>
      <c r="C66" s="24"/>
      <c r="D66" s="24"/>
      <c r="E66" s="24"/>
      <c r="F66" s="24"/>
      <c r="G66" s="24"/>
      <c r="H66" s="24"/>
      <c r="J66" s="24"/>
      <c r="K66" s="24"/>
      <c r="L66" s="43"/>
    </row>
    <row r="67" spans="2:12" s="6" customFormat="1" ht="15" customHeight="1">
      <c r="B67" s="23"/>
      <c r="C67" s="19" t="s">
        <v>15</v>
      </c>
      <c r="D67" s="24"/>
      <c r="E67" s="24"/>
      <c r="F67" s="24"/>
      <c r="G67" s="24"/>
      <c r="H67" s="24"/>
      <c r="J67" s="24"/>
      <c r="K67" s="24"/>
      <c r="L67" s="43"/>
    </row>
    <row r="68" spans="2:12" s="6" customFormat="1" ht="16.5" customHeight="1">
      <c r="B68" s="23"/>
      <c r="C68" s="24"/>
      <c r="D68" s="24"/>
      <c r="E68" s="313" t="str">
        <f>$E$7</f>
        <v>Úprava sjezdu MÚK Jeneč</v>
      </c>
      <c r="F68" s="293"/>
      <c r="G68" s="293"/>
      <c r="H68" s="293"/>
      <c r="J68" s="24"/>
      <c r="K68" s="24"/>
      <c r="L68" s="43"/>
    </row>
    <row r="69" spans="2:12" s="6" customFormat="1" ht="15" customHeight="1">
      <c r="B69" s="23"/>
      <c r="C69" s="19" t="s">
        <v>113</v>
      </c>
      <c r="D69" s="24"/>
      <c r="E69" s="24"/>
      <c r="F69" s="24"/>
      <c r="G69" s="24"/>
      <c r="H69" s="24"/>
      <c r="J69" s="24"/>
      <c r="K69" s="24"/>
      <c r="L69" s="43"/>
    </row>
    <row r="70" spans="2:12" s="6" customFormat="1" ht="19.5" customHeight="1">
      <c r="B70" s="23"/>
      <c r="C70" s="24"/>
      <c r="D70" s="24"/>
      <c r="E70" s="290" t="str">
        <f>$E$9</f>
        <v>SO 001 - Zařízení staveniště a příprava území</v>
      </c>
      <c r="F70" s="293"/>
      <c r="G70" s="293"/>
      <c r="H70" s="293"/>
      <c r="J70" s="24"/>
      <c r="K70" s="24"/>
      <c r="L70" s="43"/>
    </row>
    <row r="71" spans="2:12" s="6" customFormat="1" ht="7.5" customHeight="1">
      <c r="B71" s="23"/>
      <c r="C71" s="24"/>
      <c r="D71" s="24"/>
      <c r="E71" s="24"/>
      <c r="F71" s="24"/>
      <c r="G71" s="24"/>
      <c r="H71" s="24"/>
      <c r="J71" s="24"/>
      <c r="K71" s="24"/>
      <c r="L71" s="43"/>
    </row>
    <row r="72" spans="2:12" s="6" customFormat="1" ht="18.75" customHeight="1">
      <c r="B72" s="23"/>
      <c r="C72" s="19" t="s">
        <v>22</v>
      </c>
      <c r="D72" s="24"/>
      <c r="E72" s="24"/>
      <c r="F72" s="17" t="str">
        <f>$F$12</f>
        <v>k.ú. Jeneč, k.ú.Dobrovíz</v>
      </c>
      <c r="G72" s="24"/>
      <c r="H72" s="24"/>
      <c r="I72" s="88" t="s">
        <v>24</v>
      </c>
      <c r="J72" s="52" t="str">
        <f>IF($J$12="","",$J$12)</f>
        <v>19.05.2015</v>
      </c>
      <c r="K72" s="24"/>
      <c r="L72" s="43"/>
    </row>
    <row r="73" spans="2:12" s="6" customFormat="1" ht="7.5" customHeight="1">
      <c r="B73" s="23"/>
      <c r="C73" s="24"/>
      <c r="D73" s="24"/>
      <c r="E73" s="24"/>
      <c r="F73" s="24"/>
      <c r="G73" s="24"/>
      <c r="H73" s="24"/>
      <c r="J73" s="24"/>
      <c r="K73" s="24"/>
      <c r="L73" s="43"/>
    </row>
    <row r="74" spans="2:12" s="6" customFormat="1" ht="15.75" customHeight="1">
      <c r="B74" s="23"/>
      <c r="C74" s="19" t="s">
        <v>28</v>
      </c>
      <c r="D74" s="24"/>
      <c r="E74" s="24"/>
      <c r="F74" s="17" t="str">
        <f>$E$15</f>
        <v> </v>
      </c>
      <c r="G74" s="24"/>
      <c r="H74" s="24"/>
      <c r="I74" s="88" t="s">
        <v>34</v>
      </c>
      <c r="J74" s="17" t="str">
        <f>$E$21</f>
        <v>ETC s.r.o.</v>
      </c>
      <c r="K74" s="24"/>
      <c r="L74" s="43"/>
    </row>
    <row r="75" spans="2:12" s="6" customFormat="1" ht="15" customHeight="1">
      <c r="B75" s="23"/>
      <c r="C75" s="19" t="s">
        <v>32</v>
      </c>
      <c r="D75" s="24"/>
      <c r="E75" s="24"/>
      <c r="F75" s="17">
        <f>IF($E$18="","",$E$18)</f>
      </c>
      <c r="G75" s="24"/>
      <c r="H75" s="24"/>
      <c r="J75" s="24"/>
      <c r="K75" s="24"/>
      <c r="L75" s="43"/>
    </row>
    <row r="76" spans="2:12" s="6" customFormat="1" ht="11.25" customHeight="1">
      <c r="B76" s="23"/>
      <c r="C76" s="24"/>
      <c r="D76" s="24"/>
      <c r="E76" s="24"/>
      <c r="F76" s="24"/>
      <c r="G76" s="24"/>
      <c r="H76" s="24"/>
      <c r="J76" s="24"/>
      <c r="K76" s="24"/>
      <c r="L76" s="43"/>
    </row>
    <row r="77" spans="2:20" s="121" customFormat="1" ht="30" customHeight="1">
      <c r="B77" s="122"/>
      <c r="C77" s="123" t="s">
        <v>123</v>
      </c>
      <c r="D77" s="124" t="s">
        <v>58</v>
      </c>
      <c r="E77" s="124" t="s">
        <v>54</v>
      </c>
      <c r="F77" s="124" t="s">
        <v>124</v>
      </c>
      <c r="G77" s="124" t="s">
        <v>125</v>
      </c>
      <c r="H77" s="124" t="s">
        <v>126</v>
      </c>
      <c r="I77" s="125" t="s">
        <v>127</v>
      </c>
      <c r="J77" s="124" t="s">
        <v>128</v>
      </c>
      <c r="K77" s="126" t="s">
        <v>129</v>
      </c>
      <c r="L77" s="127"/>
      <c r="M77" s="59" t="s">
        <v>130</v>
      </c>
      <c r="N77" s="60" t="s">
        <v>43</v>
      </c>
      <c r="O77" s="60" t="s">
        <v>131</v>
      </c>
      <c r="P77" s="60" t="s">
        <v>132</v>
      </c>
      <c r="Q77" s="60" t="s">
        <v>133</v>
      </c>
      <c r="R77" s="60" t="s">
        <v>134</v>
      </c>
      <c r="S77" s="60" t="s">
        <v>135</v>
      </c>
      <c r="T77" s="61" t="s">
        <v>136</v>
      </c>
    </row>
    <row r="78" spans="2:63" s="6" customFormat="1" ht="30" customHeight="1">
      <c r="B78" s="23"/>
      <c r="C78" s="66" t="s">
        <v>118</v>
      </c>
      <c r="D78" s="24"/>
      <c r="E78" s="24"/>
      <c r="F78" s="24"/>
      <c r="G78" s="24"/>
      <c r="H78" s="24"/>
      <c r="J78" s="128">
        <f>$BK$78</f>
        <v>0</v>
      </c>
      <c r="K78" s="24"/>
      <c r="L78" s="43"/>
      <c r="M78" s="63"/>
      <c r="N78" s="64"/>
      <c r="O78" s="64"/>
      <c r="P78" s="129">
        <f>$P$79</f>
        <v>0</v>
      </c>
      <c r="Q78" s="64"/>
      <c r="R78" s="129">
        <f>$R$79</f>
        <v>0.094</v>
      </c>
      <c r="S78" s="64"/>
      <c r="T78" s="130">
        <f>$T$79</f>
        <v>0</v>
      </c>
      <c r="AT78" s="6" t="s">
        <v>72</v>
      </c>
      <c r="AU78" s="6" t="s">
        <v>119</v>
      </c>
      <c r="BK78" s="131">
        <f>$BK$79</f>
        <v>0</v>
      </c>
    </row>
    <row r="79" spans="2:63" s="132" customFormat="1" ht="37.5" customHeight="1">
      <c r="B79" s="133"/>
      <c r="C79" s="134"/>
      <c r="D79" s="134" t="s">
        <v>72</v>
      </c>
      <c r="E79" s="135" t="s">
        <v>137</v>
      </c>
      <c r="F79" s="135" t="s">
        <v>138</v>
      </c>
      <c r="G79" s="134"/>
      <c r="H79" s="134"/>
      <c r="J79" s="136">
        <f>$BK$79</f>
        <v>0</v>
      </c>
      <c r="K79" s="134"/>
      <c r="L79" s="137"/>
      <c r="M79" s="138"/>
      <c r="N79" s="134"/>
      <c r="O79" s="134"/>
      <c r="P79" s="139">
        <f>$P$80</f>
        <v>0</v>
      </c>
      <c r="Q79" s="134"/>
      <c r="R79" s="139">
        <f>$R$80</f>
        <v>0.094</v>
      </c>
      <c r="S79" s="134"/>
      <c r="T79" s="140">
        <f>$T$80</f>
        <v>0</v>
      </c>
      <c r="AR79" s="141" t="s">
        <v>21</v>
      </c>
      <c r="AT79" s="141" t="s">
        <v>72</v>
      </c>
      <c r="AU79" s="141" t="s">
        <v>73</v>
      </c>
      <c r="AY79" s="141" t="s">
        <v>139</v>
      </c>
      <c r="BK79" s="142">
        <f>$BK$80</f>
        <v>0</v>
      </c>
    </row>
    <row r="80" spans="2:63" s="132" customFormat="1" ht="21" customHeight="1">
      <c r="B80" s="133"/>
      <c r="C80" s="134"/>
      <c r="D80" s="134" t="s">
        <v>72</v>
      </c>
      <c r="E80" s="143" t="s">
        <v>21</v>
      </c>
      <c r="F80" s="143" t="s">
        <v>140</v>
      </c>
      <c r="G80" s="134"/>
      <c r="H80" s="134"/>
      <c r="J80" s="144">
        <f>$BK$80</f>
        <v>0</v>
      </c>
      <c r="K80" s="134"/>
      <c r="L80" s="137"/>
      <c r="M80" s="138"/>
      <c r="N80" s="134"/>
      <c r="O80" s="134"/>
      <c r="P80" s="139">
        <f>SUM($P$81:$P$116)</f>
        <v>0</v>
      </c>
      <c r="Q80" s="134"/>
      <c r="R80" s="139">
        <f>SUM($R$81:$R$116)</f>
        <v>0.094</v>
      </c>
      <c r="S80" s="134"/>
      <c r="T80" s="140">
        <f>SUM($T$81:$T$116)</f>
        <v>0</v>
      </c>
      <c r="AR80" s="141" t="s">
        <v>21</v>
      </c>
      <c r="AT80" s="141" t="s">
        <v>72</v>
      </c>
      <c r="AU80" s="141" t="s">
        <v>21</v>
      </c>
      <c r="AY80" s="141" t="s">
        <v>139</v>
      </c>
      <c r="BK80" s="142">
        <f>SUM($BK$81:$BK$116)</f>
        <v>0</v>
      </c>
    </row>
    <row r="81" spans="2:65" s="6" customFormat="1" ht="15.75" customHeight="1">
      <c r="B81" s="23"/>
      <c r="C81" s="145" t="s">
        <v>21</v>
      </c>
      <c r="D81" s="145" t="s">
        <v>141</v>
      </c>
      <c r="E81" s="146" t="s">
        <v>142</v>
      </c>
      <c r="F81" s="147" t="s">
        <v>143</v>
      </c>
      <c r="G81" s="148" t="s">
        <v>144</v>
      </c>
      <c r="H81" s="149">
        <v>0.214</v>
      </c>
      <c r="I81" s="150"/>
      <c r="J81" s="151">
        <f>ROUND($I$81*$H$81,2)</f>
        <v>0</v>
      </c>
      <c r="K81" s="147" t="s">
        <v>145</v>
      </c>
      <c r="L81" s="43"/>
      <c r="M81" s="152"/>
      <c r="N81" s="153" t="s">
        <v>44</v>
      </c>
      <c r="O81" s="24"/>
      <c r="P81" s="24"/>
      <c r="Q81" s="154">
        <v>0</v>
      </c>
      <c r="R81" s="154">
        <f>$Q$81*$H$81</f>
        <v>0</v>
      </c>
      <c r="S81" s="154">
        <v>0</v>
      </c>
      <c r="T81" s="155">
        <f>$S$81*$H$81</f>
        <v>0</v>
      </c>
      <c r="AR81" s="89" t="s">
        <v>146</v>
      </c>
      <c r="AT81" s="89" t="s">
        <v>141</v>
      </c>
      <c r="AU81" s="89" t="s">
        <v>82</v>
      </c>
      <c r="AY81" s="6" t="s">
        <v>139</v>
      </c>
      <c r="BE81" s="156">
        <f>IF($N$81="základní",$J$81,0)</f>
        <v>0</v>
      </c>
      <c r="BF81" s="156">
        <f>IF($N$81="snížená",$J$81,0)</f>
        <v>0</v>
      </c>
      <c r="BG81" s="156">
        <f>IF($N$81="zákl. přenesená",$J$81,0)</f>
        <v>0</v>
      </c>
      <c r="BH81" s="156">
        <f>IF($N$81="sníž. přenesená",$J$81,0)</f>
        <v>0</v>
      </c>
      <c r="BI81" s="156">
        <f>IF($N$81="nulová",$J$81,0)</f>
        <v>0</v>
      </c>
      <c r="BJ81" s="89" t="s">
        <v>21</v>
      </c>
      <c r="BK81" s="156">
        <f>ROUND($I$81*$H$81,2)</f>
        <v>0</v>
      </c>
      <c r="BL81" s="89" t="s">
        <v>146</v>
      </c>
      <c r="BM81" s="89" t="s">
        <v>147</v>
      </c>
    </row>
    <row r="82" spans="2:47" s="6" customFormat="1" ht="16.5" customHeight="1">
      <c r="B82" s="23"/>
      <c r="C82" s="24"/>
      <c r="D82" s="157" t="s">
        <v>148</v>
      </c>
      <c r="E82" s="24"/>
      <c r="F82" s="158" t="s">
        <v>149</v>
      </c>
      <c r="G82" s="24"/>
      <c r="H82" s="24"/>
      <c r="J82" s="24"/>
      <c r="K82" s="24"/>
      <c r="L82" s="43"/>
      <c r="M82" s="56"/>
      <c r="N82" s="24"/>
      <c r="O82" s="24"/>
      <c r="P82" s="24"/>
      <c r="Q82" s="24"/>
      <c r="R82" s="24"/>
      <c r="S82" s="24"/>
      <c r="T82" s="57"/>
      <c r="AT82" s="6" t="s">
        <v>148</v>
      </c>
      <c r="AU82" s="6" t="s">
        <v>82</v>
      </c>
    </row>
    <row r="83" spans="2:51" s="6" customFormat="1" ht="15.75" customHeight="1">
      <c r="B83" s="159"/>
      <c r="C83" s="160"/>
      <c r="D83" s="161" t="s">
        <v>150</v>
      </c>
      <c r="E83" s="160"/>
      <c r="F83" s="162" t="s">
        <v>151</v>
      </c>
      <c r="G83" s="160"/>
      <c r="H83" s="160"/>
      <c r="J83" s="160"/>
      <c r="K83" s="160"/>
      <c r="L83" s="163"/>
      <c r="M83" s="164"/>
      <c r="N83" s="160"/>
      <c r="O83" s="160"/>
      <c r="P83" s="160"/>
      <c r="Q83" s="160"/>
      <c r="R83" s="160"/>
      <c r="S83" s="160"/>
      <c r="T83" s="165"/>
      <c r="AT83" s="166" t="s">
        <v>150</v>
      </c>
      <c r="AU83" s="166" t="s">
        <v>82</v>
      </c>
      <c r="AV83" s="166" t="s">
        <v>21</v>
      </c>
      <c r="AW83" s="166" t="s">
        <v>119</v>
      </c>
      <c r="AX83" s="166" t="s">
        <v>73</v>
      </c>
      <c r="AY83" s="166" t="s">
        <v>139</v>
      </c>
    </row>
    <row r="84" spans="2:51" s="6" customFormat="1" ht="15.75" customHeight="1">
      <c r="B84" s="167"/>
      <c r="C84" s="168"/>
      <c r="D84" s="161" t="s">
        <v>150</v>
      </c>
      <c r="E84" s="168"/>
      <c r="F84" s="169" t="s">
        <v>152</v>
      </c>
      <c r="G84" s="168"/>
      <c r="H84" s="170">
        <v>0.214</v>
      </c>
      <c r="J84" s="168"/>
      <c r="K84" s="168"/>
      <c r="L84" s="171"/>
      <c r="M84" s="172"/>
      <c r="N84" s="168"/>
      <c r="O84" s="168"/>
      <c r="P84" s="168"/>
      <c r="Q84" s="168"/>
      <c r="R84" s="168"/>
      <c r="S84" s="168"/>
      <c r="T84" s="173"/>
      <c r="AT84" s="174" t="s">
        <v>150</v>
      </c>
      <c r="AU84" s="174" t="s">
        <v>82</v>
      </c>
      <c r="AV84" s="174" t="s">
        <v>82</v>
      </c>
      <c r="AW84" s="174" t="s">
        <v>119</v>
      </c>
      <c r="AX84" s="174" t="s">
        <v>21</v>
      </c>
      <c r="AY84" s="174" t="s">
        <v>139</v>
      </c>
    </row>
    <row r="85" spans="2:65" s="6" customFormat="1" ht="15.75" customHeight="1">
      <c r="B85" s="23"/>
      <c r="C85" s="145" t="s">
        <v>82</v>
      </c>
      <c r="D85" s="145" t="s">
        <v>141</v>
      </c>
      <c r="E85" s="146" t="s">
        <v>153</v>
      </c>
      <c r="F85" s="147" t="s">
        <v>154</v>
      </c>
      <c r="G85" s="148" t="s">
        <v>155</v>
      </c>
      <c r="H85" s="149">
        <v>7</v>
      </c>
      <c r="I85" s="150"/>
      <c r="J85" s="151">
        <f>ROUND($I$85*$H$85,2)</f>
        <v>0</v>
      </c>
      <c r="K85" s="147"/>
      <c r="L85" s="43"/>
      <c r="M85" s="152"/>
      <c r="N85" s="153" t="s">
        <v>44</v>
      </c>
      <c r="O85" s="24"/>
      <c r="P85" s="24"/>
      <c r="Q85" s="154">
        <v>0</v>
      </c>
      <c r="R85" s="154">
        <f>$Q$85*$H$85</f>
        <v>0</v>
      </c>
      <c r="S85" s="154">
        <v>0</v>
      </c>
      <c r="T85" s="155">
        <f>$S$85*$H$85</f>
        <v>0</v>
      </c>
      <c r="AR85" s="89" t="s">
        <v>146</v>
      </c>
      <c r="AT85" s="89" t="s">
        <v>141</v>
      </c>
      <c r="AU85" s="89" t="s">
        <v>82</v>
      </c>
      <c r="AY85" s="6" t="s">
        <v>139</v>
      </c>
      <c r="BE85" s="156">
        <f>IF($N$85="základní",$J$85,0)</f>
        <v>0</v>
      </c>
      <c r="BF85" s="156">
        <f>IF($N$85="snížená",$J$85,0)</f>
        <v>0</v>
      </c>
      <c r="BG85" s="156">
        <f>IF($N$85="zákl. přenesená",$J$85,0)</f>
        <v>0</v>
      </c>
      <c r="BH85" s="156">
        <f>IF($N$85="sníž. přenesená",$J$85,0)</f>
        <v>0</v>
      </c>
      <c r="BI85" s="156">
        <f>IF($N$85="nulová",$J$85,0)</f>
        <v>0</v>
      </c>
      <c r="BJ85" s="89" t="s">
        <v>21</v>
      </c>
      <c r="BK85" s="156">
        <f>ROUND($I$85*$H$85,2)</f>
        <v>0</v>
      </c>
      <c r="BL85" s="89" t="s">
        <v>146</v>
      </c>
      <c r="BM85" s="89" t="s">
        <v>156</v>
      </c>
    </row>
    <row r="86" spans="2:47" s="6" customFormat="1" ht="27" customHeight="1">
      <c r="B86" s="23"/>
      <c r="C86" s="24"/>
      <c r="D86" s="157" t="s">
        <v>148</v>
      </c>
      <c r="E86" s="24"/>
      <c r="F86" s="158" t="s">
        <v>157</v>
      </c>
      <c r="G86" s="24"/>
      <c r="H86" s="24"/>
      <c r="J86" s="24"/>
      <c r="K86" s="24"/>
      <c r="L86" s="43"/>
      <c r="M86" s="56"/>
      <c r="N86" s="24"/>
      <c r="O86" s="24"/>
      <c r="P86" s="24"/>
      <c r="Q86" s="24"/>
      <c r="R86" s="24"/>
      <c r="S86" s="24"/>
      <c r="T86" s="57"/>
      <c r="AT86" s="6" t="s">
        <v>148</v>
      </c>
      <c r="AU86" s="6" t="s">
        <v>82</v>
      </c>
    </row>
    <row r="87" spans="2:51" s="6" customFormat="1" ht="15.75" customHeight="1">
      <c r="B87" s="159"/>
      <c r="C87" s="160"/>
      <c r="D87" s="161" t="s">
        <v>150</v>
      </c>
      <c r="E87" s="160"/>
      <c r="F87" s="162" t="s">
        <v>158</v>
      </c>
      <c r="G87" s="160"/>
      <c r="H87" s="160"/>
      <c r="J87" s="160"/>
      <c r="K87" s="160"/>
      <c r="L87" s="163"/>
      <c r="M87" s="164"/>
      <c r="N87" s="160"/>
      <c r="O87" s="160"/>
      <c r="P87" s="160"/>
      <c r="Q87" s="160"/>
      <c r="R87" s="160"/>
      <c r="S87" s="160"/>
      <c r="T87" s="165"/>
      <c r="AT87" s="166" t="s">
        <v>150</v>
      </c>
      <c r="AU87" s="166" t="s">
        <v>82</v>
      </c>
      <c r="AV87" s="166" t="s">
        <v>21</v>
      </c>
      <c r="AW87" s="166" t="s">
        <v>119</v>
      </c>
      <c r="AX87" s="166" t="s">
        <v>73</v>
      </c>
      <c r="AY87" s="166" t="s">
        <v>139</v>
      </c>
    </row>
    <row r="88" spans="2:51" s="6" customFormat="1" ht="15.75" customHeight="1">
      <c r="B88" s="167"/>
      <c r="C88" s="168"/>
      <c r="D88" s="161" t="s">
        <v>150</v>
      </c>
      <c r="E88" s="168"/>
      <c r="F88" s="169" t="s">
        <v>159</v>
      </c>
      <c r="G88" s="168"/>
      <c r="H88" s="170">
        <v>7</v>
      </c>
      <c r="J88" s="168"/>
      <c r="K88" s="168"/>
      <c r="L88" s="171"/>
      <c r="M88" s="172"/>
      <c r="N88" s="168"/>
      <c r="O88" s="168"/>
      <c r="P88" s="168"/>
      <c r="Q88" s="168"/>
      <c r="R88" s="168"/>
      <c r="S88" s="168"/>
      <c r="T88" s="173"/>
      <c r="AT88" s="174" t="s">
        <v>150</v>
      </c>
      <c r="AU88" s="174" t="s">
        <v>82</v>
      </c>
      <c r="AV88" s="174" t="s">
        <v>82</v>
      </c>
      <c r="AW88" s="174" t="s">
        <v>119</v>
      </c>
      <c r="AX88" s="174" t="s">
        <v>21</v>
      </c>
      <c r="AY88" s="174" t="s">
        <v>139</v>
      </c>
    </row>
    <row r="89" spans="2:65" s="6" customFormat="1" ht="15.75" customHeight="1">
      <c r="B89" s="23"/>
      <c r="C89" s="145" t="s">
        <v>160</v>
      </c>
      <c r="D89" s="145" t="s">
        <v>141</v>
      </c>
      <c r="E89" s="146" t="s">
        <v>161</v>
      </c>
      <c r="F89" s="147" t="s">
        <v>162</v>
      </c>
      <c r="G89" s="148" t="s">
        <v>163</v>
      </c>
      <c r="H89" s="149">
        <v>7</v>
      </c>
      <c r="I89" s="150"/>
      <c r="J89" s="151">
        <f>ROUND($I$89*$H$89,2)</f>
        <v>0</v>
      </c>
      <c r="K89" s="147"/>
      <c r="L89" s="43"/>
      <c r="M89" s="152"/>
      <c r="N89" s="153" t="s">
        <v>44</v>
      </c>
      <c r="O89" s="24"/>
      <c r="P89" s="24"/>
      <c r="Q89" s="154">
        <v>0</v>
      </c>
      <c r="R89" s="154">
        <f>$Q$89*$H$89</f>
        <v>0</v>
      </c>
      <c r="S89" s="154">
        <v>0</v>
      </c>
      <c r="T89" s="155">
        <f>$S$89*$H$89</f>
        <v>0</v>
      </c>
      <c r="AR89" s="89" t="s">
        <v>146</v>
      </c>
      <c r="AT89" s="89" t="s">
        <v>141</v>
      </c>
      <c r="AU89" s="89" t="s">
        <v>82</v>
      </c>
      <c r="AY89" s="6" t="s">
        <v>139</v>
      </c>
      <c r="BE89" s="156">
        <f>IF($N$89="základní",$J$89,0)</f>
        <v>0</v>
      </c>
      <c r="BF89" s="156">
        <f>IF($N$89="snížená",$J$89,0)</f>
        <v>0</v>
      </c>
      <c r="BG89" s="156">
        <f>IF($N$89="zákl. přenesená",$J$89,0)</f>
        <v>0</v>
      </c>
      <c r="BH89" s="156">
        <f>IF($N$89="sníž. přenesená",$J$89,0)</f>
        <v>0</v>
      </c>
      <c r="BI89" s="156">
        <f>IF($N$89="nulová",$J$89,0)</f>
        <v>0</v>
      </c>
      <c r="BJ89" s="89" t="s">
        <v>21</v>
      </c>
      <c r="BK89" s="156">
        <f>ROUND($I$89*$H$89,2)</f>
        <v>0</v>
      </c>
      <c r="BL89" s="89" t="s">
        <v>146</v>
      </c>
      <c r="BM89" s="89" t="s">
        <v>164</v>
      </c>
    </row>
    <row r="90" spans="2:47" s="6" customFormat="1" ht="16.5" customHeight="1">
      <c r="B90" s="23"/>
      <c r="C90" s="24"/>
      <c r="D90" s="157" t="s">
        <v>148</v>
      </c>
      <c r="E90" s="24"/>
      <c r="F90" s="158" t="s">
        <v>162</v>
      </c>
      <c r="G90" s="24"/>
      <c r="H90" s="24"/>
      <c r="J90" s="24"/>
      <c r="K90" s="24"/>
      <c r="L90" s="43"/>
      <c r="M90" s="56"/>
      <c r="N90" s="24"/>
      <c r="O90" s="24"/>
      <c r="P90" s="24"/>
      <c r="Q90" s="24"/>
      <c r="R90" s="24"/>
      <c r="S90" s="24"/>
      <c r="T90" s="57"/>
      <c r="AT90" s="6" t="s">
        <v>148</v>
      </c>
      <c r="AU90" s="6" t="s">
        <v>82</v>
      </c>
    </row>
    <row r="91" spans="2:51" s="6" customFormat="1" ht="15.75" customHeight="1">
      <c r="B91" s="159"/>
      <c r="C91" s="160"/>
      <c r="D91" s="161" t="s">
        <v>150</v>
      </c>
      <c r="E91" s="160"/>
      <c r="F91" s="162" t="s">
        <v>158</v>
      </c>
      <c r="G91" s="160"/>
      <c r="H91" s="160"/>
      <c r="J91" s="160"/>
      <c r="K91" s="160"/>
      <c r="L91" s="163"/>
      <c r="M91" s="164"/>
      <c r="N91" s="160"/>
      <c r="O91" s="160"/>
      <c r="P91" s="160"/>
      <c r="Q91" s="160"/>
      <c r="R91" s="160"/>
      <c r="S91" s="160"/>
      <c r="T91" s="165"/>
      <c r="AT91" s="166" t="s">
        <v>150</v>
      </c>
      <c r="AU91" s="166" t="s">
        <v>82</v>
      </c>
      <c r="AV91" s="166" t="s">
        <v>21</v>
      </c>
      <c r="AW91" s="166" t="s">
        <v>119</v>
      </c>
      <c r="AX91" s="166" t="s">
        <v>73</v>
      </c>
      <c r="AY91" s="166" t="s">
        <v>139</v>
      </c>
    </row>
    <row r="92" spans="2:51" s="6" customFormat="1" ht="15.75" customHeight="1">
      <c r="B92" s="167"/>
      <c r="C92" s="168"/>
      <c r="D92" s="161" t="s">
        <v>150</v>
      </c>
      <c r="E92" s="168"/>
      <c r="F92" s="169" t="s">
        <v>159</v>
      </c>
      <c r="G92" s="168"/>
      <c r="H92" s="170">
        <v>7</v>
      </c>
      <c r="J92" s="168"/>
      <c r="K92" s="168"/>
      <c r="L92" s="171"/>
      <c r="M92" s="172"/>
      <c r="N92" s="168"/>
      <c r="O92" s="168"/>
      <c r="P92" s="168"/>
      <c r="Q92" s="168"/>
      <c r="R92" s="168"/>
      <c r="S92" s="168"/>
      <c r="T92" s="173"/>
      <c r="AT92" s="174" t="s">
        <v>150</v>
      </c>
      <c r="AU92" s="174" t="s">
        <v>82</v>
      </c>
      <c r="AV92" s="174" t="s">
        <v>82</v>
      </c>
      <c r="AW92" s="174" t="s">
        <v>119</v>
      </c>
      <c r="AX92" s="174" t="s">
        <v>21</v>
      </c>
      <c r="AY92" s="174" t="s">
        <v>139</v>
      </c>
    </row>
    <row r="93" spans="2:65" s="6" customFormat="1" ht="15.75" customHeight="1">
      <c r="B93" s="23"/>
      <c r="C93" s="145" t="s">
        <v>146</v>
      </c>
      <c r="D93" s="145" t="s">
        <v>141</v>
      </c>
      <c r="E93" s="146" t="s">
        <v>165</v>
      </c>
      <c r="F93" s="147" t="s">
        <v>166</v>
      </c>
      <c r="G93" s="148" t="s">
        <v>167</v>
      </c>
      <c r="H93" s="149">
        <v>1172.7</v>
      </c>
      <c r="I93" s="150"/>
      <c r="J93" s="151">
        <f>ROUND($I$93*$H$93,2)</f>
        <v>0</v>
      </c>
      <c r="K93" s="147" t="s">
        <v>145</v>
      </c>
      <c r="L93" s="43"/>
      <c r="M93" s="152"/>
      <c r="N93" s="153" t="s">
        <v>44</v>
      </c>
      <c r="O93" s="24"/>
      <c r="P93" s="24"/>
      <c r="Q93" s="154">
        <v>0</v>
      </c>
      <c r="R93" s="154">
        <f>$Q$93*$H$93</f>
        <v>0</v>
      </c>
      <c r="S93" s="154">
        <v>0</v>
      </c>
      <c r="T93" s="155">
        <f>$S$93*$H$93</f>
        <v>0</v>
      </c>
      <c r="AR93" s="89" t="s">
        <v>146</v>
      </c>
      <c r="AT93" s="89" t="s">
        <v>141</v>
      </c>
      <c r="AU93" s="89" t="s">
        <v>82</v>
      </c>
      <c r="AY93" s="6" t="s">
        <v>139</v>
      </c>
      <c r="BE93" s="156">
        <f>IF($N$93="základní",$J$93,0)</f>
        <v>0</v>
      </c>
      <c r="BF93" s="156">
        <f>IF($N$93="snížená",$J$93,0)</f>
        <v>0</v>
      </c>
      <c r="BG93" s="156">
        <f>IF($N$93="zákl. přenesená",$J$93,0)</f>
        <v>0</v>
      </c>
      <c r="BH93" s="156">
        <f>IF($N$93="sníž. přenesená",$J$93,0)</f>
        <v>0</v>
      </c>
      <c r="BI93" s="156">
        <f>IF($N$93="nulová",$J$93,0)</f>
        <v>0</v>
      </c>
      <c r="BJ93" s="89" t="s">
        <v>21</v>
      </c>
      <c r="BK93" s="156">
        <f>ROUND($I$93*$H$93,2)</f>
        <v>0</v>
      </c>
      <c r="BL93" s="89" t="s">
        <v>146</v>
      </c>
      <c r="BM93" s="89" t="s">
        <v>168</v>
      </c>
    </row>
    <row r="94" spans="2:47" s="6" customFormat="1" ht="27" customHeight="1">
      <c r="B94" s="23"/>
      <c r="C94" s="24"/>
      <c r="D94" s="157" t="s">
        <v>148</v>
      </c>
      <c r="E94" s="24"/>
      <c r="F94" s="158" t="s">
        <v>169</v>
      </c>
      <c r="G94" s="24"/>
      <c r="H94" s="24"/>
      <c r="J94" s="24"/>
      <c r="K94" s="24"/>
      <c r="L94" s="43"/>
      <c r="M94" s="56"/>
      <c r="N94" s="24"/>
      <c r="O94" s="24"/>
      <c r="P94" s="24"/>
      <c r="Q94" s="24"/>
      <c r="R94" s="24"/>
      <c r="S94" s="24"/>
      <c r="T94" s="57"/>
      <c r="AT94" s="6" t="s">
        <v>148</v>
      </c>
      <c r="AU94" s="6" t="s">
        <v>82</v>
      </c>
    </row>
    <row r="95" spans="2:51" s="6" customFormat="1" ht="15.75" customHeight="1">
      <c r="B95" s="159"/>
      <c r="C95" s="160"/>
      <c r="D95" s="161" t="s">
        <v>150</v>
      </c>
      <c r="E95" s="160"/>
      <c r="F95" s="162" t="s">
        <v>170</v>
      </c>
      <c r="G95" s="160"/>
      <c r="H95" s="160"/>
      <c r="J95" s="160"/>
      <c r="K95" s="160"/>
      <c r="L95" s="163"/>
      <c r="M95" s="164"/>
      <c r="N95" s="160"/>
      <c r="O95" s="160"/>
      <c r="P95" s="160"/>
      <c r="Q95" s="160"/>
      <c r="R95" s="160"/>
      <c r="S95" s="160"/>
      <c r="T95" s="165"/>
      <c r="AT95" s="166" t="s">
        <v>150</v>
      </c>
      <c r="AU95" s="166" t="s">
        <v>82</v>
      </c>
      <c r="AV95" s="166" t="s">
        <v>21</v>
      </c>
      <c r="AW95" s="166" t="s">
        <v>119</v>
      </c>
      <c r="AX95" s="166" t="s">
        <v>73</v>
      </c>
      <c r="AY95" s="166" t="s">
        <v>139</v>
      </c>
    </row>
    <row r="96" spans="2:51" s="6" customFormat="1" ht="15.75" customHeight="1">
      <c r="B96" s="167"/>
      <c r="C96" s="168"/>
      <c r="D96" s="161" t="s">
        <v>150</v>
      </c>
      <c r="E96" s="168"/>
      <c r="F96" s="169" t="s">
        <v>171</v>
      </c>
      <c r="G96" s="168"/>
      <c r="H96" s="170">
        <v>1172.7</v>
      </c>
      <c r="J96" s="168"/>
      <c r="K96" s="168"/>
      <c r="L96" s="171"/>
      <c r="M96" s="172"/>
      <c r="N96" s="168"/>
      <c r="O96" s="168"/>
      <c r="P96" s="168"/>
      <c r="Q96" s="168"/>
      <c r="R96" s="168"/>
      <c r="S96" s="168"/>
      <c r="T96" s="173"/>
      <c r="AT96" s="174" t="s">
        <v>150</v>
      </c>
      <c r="AU96" s="174" t="s">
        <v>82</v>
      </c>
      <c r="AV96" s="174" t="s">
        <v>82</v>
      </c>
      <c r="AW96" s="174" t="s">
        <v>119</v>
      </c>
      <c r="AX96" s="174" t="s">
        <v>21</v>
      </c>
      <c r="AY96" s="174" t="s">
        <v>139</v>
      </c>
    </row>
    <row r="97" spans="2:65" s="6" customFormat="1" ht="15.75" customHeight="1">
      <c r="B97" s="23"/>
      <c r="C97" s="145" t="s">
        <v>172</v>
      </c>
      <c r="D97" s="145" t="s">
        <v>141</v>
      </c>
      <c r="E97" s="146" t="s">
        <v>173</v>
      </c>
      <c r="F97" s="147" t="s">
        <v>174</v>
      </c>
      <c r="G97" s="148" t="s">
        <v>167</v>
      </c>
      <c r="H97" s="149">
        <v>1172.7</v>
      </c>
      <c r="I97" s="150"/>
      <c r="J97" s="151">
        <f>ROUND($I$97*$H$97,2)</f>
        <v>0</v>
      </c>
      <c r="K97" s="147" t="s">
        <v>145</v>
      </c>
      <c r="L97" s="43"/>
      <c r="M97" s="152"/>
      <c r="N97" s="153" t="s">
        <v>44</v>
      </c>
      <c r="O97" s="24"/>
      <c r="P97" s="24"/>
      <c r="Q97" s="154">
        <v>0</v>
      </c>
      <c r="R97" s="154">
        <f>$Q$97*$H$97</f>
        <v>0</v>
      </c>
      <c r="S97" s="154">
        <v>0</v>
      </c>
      <c r="T97" s="155">
        <f>$S$97*$H$97</f>
        <v>0</v>
      </c>
      <c r="AR97" s="89" t="s">
        <v>146</v>
      </c>
      <c r="AT97" s="89" t="s">
        <v>141</v>
      </c>
      <c r="AU97" s="89" t="s">
        <v>82</v>
      </c>
      <c r="AY97" s="6" t="s">
        <v>139</v>
      </c>
      <c r="BE97" s="156">
        <f>IF($N$97="základní",$J$97,0)</f>
        <v>0</v>
      </c>
      <c r="BF97" s="156">
        <f>IF($N$97="snížená",$J$97,0)</f>
        <v>0</v>
      </c>
      <c r="BG97" s="156">
        <f>IF($N$97="zákl. přenesená",$J$97,0)</f>
        <v>0</v>
      </c>
      <c r="BH97" s="156">
        <f>IF($N$97="sníž. přenesená",$J$97,0)</f>
        <v>0</v>
      </c>
      <c r="BI97" s="156">
        <f>IF($N$97="nulová",$J$97,0)</f>
        <v>0</v>
      </c>
      <c r="BJ97" s="89" t="s">
        <v>21</v>
      </c>
      <c r="BK97" s="156">
        <f>ROUND($I$97*$H$97,2)</f>
        <v>0</v>
      </c>
      <c r="BL97" s="89" t="s">
        <v>146</v>
      </c>
      <c r="BM97" s="89" t="s">
        <v>175</v>
      </c>
    </row>
    <row r="98" spans="2:47" s="6" customFormat="1" ht="27" customHeight="1">
      <c r="B98" s="23"/>
      <c r="C98" s="24"/>
      <c r="D98" s="157" t="s">
        <v>148</v>
      </c>
      <c r="E98" s="24"/>
      <c r="F98" s="158" t="s">
        <v>176</v>
      </c>
      <c r="G98" s="24"/>
      <c r="H98" s="24"/>
      <c r="J98" s="24"/>
      <c r="K98" s="24"/>
      <c r="L98" s="43"/>
      <c r="M98" s="56"/>
      <c r="N98" s="24"/>
      <c r="O98" s="24"/>
      <c r="P98" s="24"/>
      <c r="Q98" s="24"/>
      <c r="R98" s="24"/>
      <c r="S98" s="24"/>
      <c r="T98" s="57"/>
      <c r="AT98" s="6" t="s">
        <v>148</v>
      </c>
      <c r="AU98" s="6" t="s">
        <v>82</v>
      </c>
    </row>
    <row r="99" spans="2:51" s="6" customFormat="1" ht="15.75" customHeight="1">
      <c r="B99" s="159"/>
      <c r="C99" s="160"/>
      <c r="D99" s="161" t="s">
        <v>150</v>
      </c>
      <c r="E99" s="160"/>
      <c r="F99" s="162" t="s">
        <v>177</v>
      </c>
      <c r="G99" s="160"/>
      <c r="H99" s="160"/>
      <c r="J99" s="160"/>
      <c r="K99" s="160"/>
      <c r="L99" s="163"/>
      <c r="M99" s="164"/>
      <c r="N99" s="160"/>
      <c r="O99" s="160"/>
      <c r="P99" s="160"/>
      <c r="Q99" s="160"/>
      <c r="R99" s="160"/>
      <c r="S99" s="160"/>
      <c r="T99" s="165"/>
      <c r="AT99" s="166" t="s">
        <v>150</v>
      </c>
      <c r="AU99" s="166" t="s">
        <v>82</v>
      </c>
      <c r="AV99" s="166" t="s">
        <v>21</v>
      </c>
      <c r="AW99" s="166" t="s">
        <v>119</v>
      </c>
      <c r="AX99" s="166" t="s">
        <v>73</v>
      </c>
      <c r="AY99" s="166" t="s">
        <v>139</v>
      </c>
    </row>
    <row r="100" spans="2:51" s="6" customFormat="1" ht="15.75" customHeight="1">
      <c r="B100" s="167"/>
      <c r="C100" s="168"/>
      <c r="D100" s="161" t="s">
        <v>150</v>
      </c>
      <c r="E100" s="168"/>
      <c r="F100" s="169" t="s">
        <v>171</v>
      </c>
      <c r="G100" s="168"/>
      <c r="H100" s="170">
        <v>1172.7</v>
      </c>
      <c r="J100" s="168"/>
      <c r="K100" s="168"/>
      <c r="L100" s="171"/>
      <c r="M100" s="172"/>
      <c r="N100" s="168"/>
      <c r="O100" s="168"/>
      <c r="P100" s="168"/>
      <c r="Q100" s="168"/>
      <c r="R100" s="168"/>
      <c r="S100" s="168"/>
      <c r="T100" s="173"/>
      <c r="AT100" s="174" t="s">
        <v>150</v>
      </c>
      <c r="AU100" s="174" t="s">
        <v>82</v>
      </c>
      <c r="AV100" s="174" t="s">
        <v>82</v>
      </c>
      <c r="AW100" s="174" t="s">
        <v>119</v>
      </c>
      <c r="AX100" s="174" t="s">
        <v>21</v>
      </c>
      <c r="AY100" s="174" t="s">
        <v>139</v>
      </c>
    </row>
    <row r="101" spans="2:65" s="6" customFormat="1" ht="15.75" customHeight="1">
      <c r="B101" s="23"/>
      <c r="C101" s="145" t="s">
        <v>178</v>
      </c>
      <c r="D101" s="145" t="s">
        <v>141</v>
      </c>
      <c r="E101" s="146" t="s">
        <v>179</v>
      </c>
      <c r="F101" s="147" t="s">
        <v>180</v>
      </c>
      <c r="G101" s="148" t="s">
        <v>167</v>
      </c>
      <c r="H101" s="149">
        <v>1172.7</v>
      </c>
      <c r="I101" s="150"/>
      <c r="J101" s="151">
        <f>ROUND($I$101*$H$101,2)</f>
        <v>0</v>
      </c>
      <c r="K101" s="147" t="s">
        <v>145</v>
      </c>
      <c r="L101" s="43"/>
      <c r="M101" s="152"/>
      <c r="N101" s="153" t="s">
        <v>44</v>
      </c>
      <c r="O101" s="24"/>
      <c r="P101" s="24"/>
      <c r="Q101" s="154">
        <v>0</v>
      </c>
      <c r="R101" s="154">
        <f>$Q$101*$H$101</f>
        <v>0</v>
      </c>
      <c r="S101" s="154">
        <v>0</v>
      </c>
      <c r="T101" s="155">
        <f>$S$101*$H$101</f>
        <v>0</v>
      </c>
      <c r="AR101" s="89" t="s">
        <v>146</v>
      </c>
      <c r="AT101" s="89" t="s">
        <v>141</v>
      </c>
      <c r="AU101" s="89" t="s">
        <v>82</v>
      </c>
      <c r="AY101" s="6" t="s">
        <v>139</v>
      </c>
      <c r="BE101" s="156">
        <f>IF($N$101="základní",$J$101,0)</f>
        <v>0</v>
      </c>
      <c r="BF101" s="156">
        <f>IF($N$101="snížená",$J$101,0)</f>
        <v>0</v>
      </c>
      <c r="BG101" s="156">
        <f>IF($N$101="zákl. přenesená",$J$101,0)</f>
        <v>0</v>
      </c>
      <c r="BH101" s="156">
        <f>IF($N$101="sníž. přenesená",$J$101,0)</f>
        <v>0</v>
      </c>
      <c r="BI101" s="156">
        <f>IF($N$101="nulová",$J$101,0)</f>
        <v>0</v>
      </c>
      <c r="BJ101" s="89" t="s">
        <v>21</v>
      </c>
      <c r="BK101" s="156">
        <f>ROUND($I$101*$H$101,2)</f>
        <v>0</v>
      </c>
      <c r="BL101" s="89" t="s">
        <v>146</v>
      </c>
      <c r="BM101" s="89" t="s">
        <v>181</v>
      </c>
    </row>
    <row r="102" spans="2:47" s="6" customFormat="1" ht="16.5" customHeight="1">
      <c r="B102" s="23"/>
      <c r="C102" s="24"/>
      <c r="D102" s="157" t="s">
        <v>148</v>
      </c>
      <c r="E102" s="24"/>
      <c r="F102" s="158" t="s">
        <v>182</v>
      </c>
      <c r="G102" s="24"/>
      <c r="H102" s="24"/>
      <c r="J102" s="24"/>
      <c r="K102" s="24"/>
      <c r="L102" s="43"/>
      <c r="M102" s="56"/>
      <c r="N102" s="24"/>
      <c r="O102" s="24"/>
      <c r="P102" s="24"/>
      <c r="Q102" s="24"/>
      <c r="R102" s="24"/>
      <c r="S102" s="24"/>
      <c r="T102" s="57"/>
      <c r="AT102" s="6" t="s">
        <v>148</v>
      </c>
      <c r="AU102" s="6" t="s">
        <v>82</v>
      </c>
    </row>
    <row r="103" spans="2:51" s="6" customFormat="1" ht="15.75" customHeight="1">
      <c r="B103" s="159"/>
      <c r="C103" s="160"/>
      <c r="D103" s="161" t="s">
        <v>150</v>
      </c>
      <c r="E103" s="160"/>
      <c r="F103" s="162" t="s">
        <v>177</v>
      </c>
      <c r="G103" s="160"/>
      <c r="H103" s="160"/>
      <c r="J103" s="160"/>
      <c r="K103" s="160"/>
      <c r="L103" s="163"/>
      <c r="M103" s="164"/>
      <c r="N103" s="160"/>
      <c r="O103" s="160"/>
      <c r="P103" s="160"/>
      <c r="Q103" s="160"/>
      <c r="R103" s="160"/>
      <c r="S103" s="160"/>
      <c r="T103" s="165"/>
      <c r="AT103" s="166" t="s">
        <v>150</v>
      </c>
      <c r="AU103" s="166" t="s">
        <v>82</v>
      </c>
      <c r="AV103" s="166" t="s">
        <v>21</v>
      </c>
      <c r="AW103" s="166" t="s">
        <v>119</v>
      </c>
      <c r="AX103" s="166" t="s">
        <v>73</v>
      </c>
      <c r="AY103" s="166" t="s">
        <v>139</v>
      </c>
    </row>
    <row r="104" spans="2:51" s="6" customFormat="1" ht="15.75" customHeight="1">
      <c r="B104" s="167"/>
      <c r="C104" s="168"/>
      <c r="D104" s="161" t="s">
        <v>150</v>
      </c>
      <c r="E104" s="168"/>
      <c r="F104" s="169" t="s">
        <v>171</v>
      </c>
      <c r="G104" s="168"/>
      <c r="H104" s="170">
        <v>1172.7</v>
      </c>
      <c r="J104" s="168"/>
      <c r="K104" s="168"/>
      <c r="L104" s="171"/>
      <c r="M104" s="172"/>
      <c r="N104" s="168"/>
      <c r="O104" s="168"/>
      <c r="P104" s="168"/>
      <c r="Q104" s="168"/>
      <c r="R104" s="168"/>
      <c r="S104" s="168"/>
      <c r="T104" s="173"/>
      <c r="AT104" s="174" t="s">
        <v>150</v>
      </c>
      <c r="AU104" s="174" t="s">
        <v>82</v>
      </c>
      <c r="AV104" s="174" t="s">
        <v>82</v>
      </c>
      <c r="AW104" s="174" t="s">
        <v>119</v>
      </c>
      <c r="AX104" s="174" t="s">
        <v>21</v>
      </c>
      <c r="AY104" s="174" t="s">
        <v>139</v>
      </c>
    </row>
    <row r="105" spans="2:65" s="6" customFormat="1" ht="15.75" customHeight="1">
      <c r="B105" s="23"/>
      <c r="C105" s="145" t="s">
        <v>159</v>
      </c>
      <c r="D105" s="145" t="s">
        <v>141</v>
      </c>
      <c r="E105" s="146" t="s">
        <v>183</v>
      </c>
      <c r="F105" s="147" t="s">
        <v>184</v>
      </c>
      <c r="G105" s="148" t="s">
        <v>167</v>
      </c>
      <c r="H105" s="149">
        <v>1172.7</v>
      </c>
      <c r="I105" s="150"/>
      <c r="J105" s="151">
        <f>ROUND($I$105*$H$105,2)</f>
        <v>0</v>
      </c>
      <c r="K105" s="147" t="s">
        <v>145</v>
      </c>
      <c r="L105" s="43"/>
      <c r="M105" s="152"/>
      <c r="N105" s="153" t="s">
        <v>44</v>
      </c>
      <c r="O105" s="24"/>
      <c r="P105" s="24"/>
      <c r="Q105" s="154">
        <v>0</v>
      </c>
      <c r="R105" s="154">
        <f>$Q$105*$H$105</f>
        <v>0</v>
      </c>
      <c r="S105" s="154">
        <v>0</v>
      </c>
      <c r="T105" s="155">
        <f>$S$105*$H$105</f>
        <v>0</v>
      </c>
      <c r="AR105" s="89" t="s">
        <v>146</v>
      </c>
      <c r="AT105" s="89" t="s">
        <v>141</v>
      </c>
      <c r="AU105" s="89" t="s">
        <v>82</v>
      </c>
      <c r="AY105" s="6" t="s">
        <v>139</v>
      </c>
      <c r="BE105" s="156">
        <f>IF($N$105="základní",$J$105,0)</f>
        <v>0</v>
      </c>
      <c r="BF105" s="156">
        <f>IF($N$105="snížená",$J$105,0)</f>
        <v>0</v>
      </c>
      <c r="BG105" s="156">
        <f>IF($N$105="zákl. přenesená",$J$105,0)</f>
        <v>0</v>
      </c>
      <c r="BH105" s="156">
        <f>IF($N$105="sníž. přenesená",$J$105,0)</f>
        <v>0</v>
      </c>
      <c r="BI105" s="156">
        <f>IF($N$105="nulová",$J$105,0)</f>
        <v>0</v>
      </c>
      <c r="BJ105" s="89" t="s">
        <v>21</v>
      </c>
      <c r="BK105" s="156">
        <f>ROUND($I$105*$H$105,2)</f>
        <v>0</v>
      </c>
      <c r="BL105" s="89" t="s">
        <v>146</v>
      </c>
      <c r="BM105" s="89" t="s">
        <v>185</v>
      </c>
    </row>
    <row r="106" spans="2:47" s="6" customFormat="1" ht="16.5" customHeight="1">
      <c r="B106" s="23"/>
      <c r="C106" s="24"/>
      <c r="D106" s="157" t="s">
        <v>148</v>
      </c>
      <c r="E106" s="24"/>
      <c r="F106" s="158" t="s">
        <v>186</v>
      </c>
      <c r="G106" s="24"/>
      <c r="H106" s="24"/>
      <c r="J106" s="24"/>
      <c r="K106" s="24"/>
      <c r="L106" s="43"/>
      <c r="M106" s="56"/>
      <c r="N106" s="24"/>
      <c r="O106" s="24"/>
      <c r="P106" s="24"/>
      <c r="Q106" s="24"/>
      <c r="R106" s="24"/>
      <c r="S106" s="24"/>
      <c r="T106" s="57"/>
      <c r="AT106" s="6" t="s">
        <v>148</v>
      </c>
      <c r="AU106" s="6" t="s">
        <v>82</v>
      </c>
    </row>
    <row r="107" spans="2:51" s="6" customFormat="1" ht="15.75" customHeight="1">
      <c r="B107" s="159"/>
      <c r="C107" s="160"/>
      <c r="D107" s="161" t="s">
        <v>150</v>
      </c>
      <c r="E107" s="160"/>
      <c r="F107" s="162" t="s">
        <v>187</v>
      </c>
      <c r="G107" s="160"/>
      <c r="H107" s="160"/>
      <c r="J107" s="160"/>
      <c r="K107" s="160"/>
      <c r="L107" s="163"/>
      <c r="M107" s="164"/>
      <c r="N107" s="160"/>
      <c r="O107" s="160"/>
      <c r="P107" s="160"/>
      <c r="Q107" s="160"/>
      <c r="R107" s="160"/>
      <c r="S107" s="160"/>
      <c r="T107" s="165"/>
      <c r="AT107" s="166" t="s">
        <v>150</v>
      </c>
      <c r="AU107" s="166" t="s">
        <v>82</v>
      </c>
      <c r="AV107" s="166" t="s">
        <v>21</v>
      </c>
      <c r="AW107" s="166" t="s">
        <v>119</v>
      </c>
      <c r="AX107" s="166" t="s">
        <v>73</v>
      </c>
      <c r="AY107" s="166" t="s">
        <v>139</v>
      </c>
    </row>
    <row r="108" spans="2:51" s="6" customFormat="1" ht="15.75" customHeight="1">
      <c r="B108" s="167"/>
      <c r="C108" s="168"/>
      <c r="D108" s="161" t="s">
        <v>150</v>
      </c>
      <c r="E108" s="168"/>
      <c r="F108" s="169" t="s">
        <v>171</v>
      </c>
      <c r="G108" s="168"/>
      <c r="H108" s="170">
        <v>1172.7</v>
      </c>
      <c r="J108" s="168"/>
      <c r="K108" s="168"/>
      <c r="L108" s="171"/>
      <c r="M108" s="172"/>
      <c r="N108" s="168"/>
      <c r="O108" s="168"/>
      <c r="P108" s="168"/>
      <c r="Q108" s="168"/>
      <c r="R108" s="168"/>
      <c r="S108" s="168"/>
      <c r="T108" s="173"/>
      <c r="AT108" s="174" t="s">
        <v>150</v>
      </c>
      <c r="AU108" s="174" t="s">
        <v>82</v>
      </c>
      <c r="AV108" s="174" t="s">
        <v>82</v>
      </c>
      <c r="AW108" s="174" t="s">
        <v>119</v>
      </c>
      <c r="AX108" s="174" t="s">
        <v>21</v>
      </c>
      <c r="AY108" s="174" t="s">
        <v>139</v>
      </c>
    </row>
    <row r="109" spans="2:65" s="6" customFormat="1" ht="15.75" customHeight="1">
      <c r="B109" s="23"/>
      <c r="C109" s="145" t="s">
        <v>188</v>
      </c>
      <c r="D109" s="145" t="s">
        <v>141</v>
      </c>
      <c r="E109" s="146" t="s">
        <v>189</v>
      </c>
      <c r="F109" s="147" t="s">
        <v>190</v>
      </c>
      <c r="G109" s="148" t="s">
        <v>155</v>
      </c>
      <c r="H109" s="149">
        <v>10</v>
      </c>
      <c r="I109" s="150"/>
      <c r="J109" s="151">
        <f>ROUND($I$109*$H$109,2)</f>
        <v>0</v>
      </c>
      <c r="K109" s="147" t="s">
        <v>145</v>
      </c>
      <c r="L109" s="43"/>
      <c r="M109" s="152"/>
      <c r="N109" s="153" t="s">
        <v>44</v>
      </c>
      <c r="O109" s="24"/>
      <c r="P109" s="24"/>
      <c r="Q109" s="154">
        <v>0.0094</v>
      </c>
      <c r="R109" s="154">
        <f>$Q$109*$H$109</f>
        <v>0.094</v>
      </c>
      <c r="S109" s="154">
        <v>0</v>
      </c>
      <c r="T109" s="155">
        <f>$S$109*$H$109</f>
        <v>0</v>
      </c>
      <c r="AR109" s="89" t="s">
        <v>146</v>
      </c>
      <c r="AT109" s="89" t="s">
        <v>141</v>
      </c>
      <c r="AU109" s="89" t="s">
        <v>82</v>
      </c>
      <c r="AY109" s="6" t="s">
        <v>139</v>
      </c>
      <c r="BE109" s="156">
        <f>IF($N$109="základní",$J$109,0)</f>
        <v>0</v>
      </c>
      <c r="BF109" s="156">
        <f>IF($N$109="snížená",$J$109,0)</f>
        <v>0</v>
      </c>
      <c r="BG109" s="156">
        <f>IF($N$109="zákl. přenesená",$J$109,0)</f>
        <v>0</v>
      </c>
      <c r="BH109" s="156">
        <f>IF($N$109="sníž. přenesená",$J$109,0)</f>
        <v>0</v>
      </c>
      <c r="BI109" s="156">
        <f>IF($N$109="nulová",$J$109,0)</f>
        <v>0</v>
      </c>
      <c r="BJ109" s="89" t="s">
        <v>21</v>
      </c>
      <c r="BK109" s="156">
        <f>ROUND($I$109*$H$109,2)</f>
        <v>0</v>
      </c>
      <c r="BL109" s="89" t="s">
        <v>146</v>
      </c>
      <c r="BM109" s="89" t="s">
        <v>191</v>
      </c>
    </row>
    <row r="110" spans="2:47" s="6" customFormat="1" ht="16.5" customHeight="1">
      <c r="B110" s="23"/>
      <c r="C110" s="24"/>
      <c r="D110" s="157" t="s">
        <v>148</v>
      </c>
      <c r="E110" s="24"/>
      <c r="F110" s="158" t="s">
        <v>192</v>
      </c>
      <c r="G110" s="24"/>
      <c r="H110" s="24"/>
      <c r="J110" s="24"/>
      <c r="K110" s="24"/>
      <c r="L110" s="43"/>
      <c r="M110" s="56"/>
      <c r="N110" s="24"/>
      <c r="O110" s="24"/>
      <c r="P110" s="24"/>
      <c r="Q110" s="24"/>
      <c r="R110" s="24"/>
      <c r="S110" s="24"/>
      <c r="T110" s="57"/>
      <c r="AT110" s="6" t="s">
        <v>148</v>
      </c>
      <c r="AU110" s="6" t="s">
        <v>82</v>
      </c>
    </row>
    <row r="111" spans="2:51" s="6" customFormat="1" ht="15.75" customHeight="1">
      <c r="B111" s="159"/>
      <c r="C111" s="160"/>
      <c r="D111" s="161" t="s">
        <v>150</v>
      </c>
      <c r="E111" s="160"/>
      <c r="F111" s="162" t="s">
        <v>193</v>
      </c>
      <c r="G111" s="160"/>
      <c r="H111" s="160"/>
      <c r="J111" s="160"/>
      <c r="K111" s="160"/>
      <c r="L111" s="163"/>
      <c r="M111" s="164"/>
      <c r="N111" s="160"/>
      <c r="O111" s="160"/>
      <c r="P111" s="160"/>
      <c r="Q111" s="160"/>
      <c r="R111" s="160"/>
      <c r="S111" s="160"/>
      <c r="T111" s="165"/>
      <c r="AT111" s="166" t="s">
        <v>150</v>
      </c>
      <c r="AU111" s="166" t="s">
        <v>82</v>
      </c>
      <c r="AV111" s="166" t="s">
        <v>21</v>
      </c>
      <c r="AW111" s="166" t="s">
        <v>119</v>
      </c>
      <c r="AX111" s="166" t="s">
        <v>73</v>
      </c>
      <c r="AY111" s="166" t="s">
        <v>139</v>
      </c>
    </row>
    <row r="112" spans="2:51" s="6" customFormat="1" ht="15.75" customHeight="1">
      <c r="B112" s="167"/>
      <c r="C112" s="168"/>
      <c r="D112" s="161" t="s">
        <v>150</v>
      </c>
      <c r="E112" s="168"/>
      <c r="F112" s="169" t="s">
        <v>26</v>
      </c>
      <c r="G112" s="168"/>
      <c r="H112" s="170">
        <v>10</v>
      </c>
      <c r="J112" s="168"/>
      <c r="K112" s="168"/>
      <c r="L112" s="171"/>
      <c r="M112" s="172"/>
      <c r="N112" s="168"/>
      <c r="O112" s="168"/>
      <c r="P112" s="168"/>
      <c r="Q112" s="168"/>
      <c r="R112" s="168"/>
      <c r="S112" s="168"/>
      <c r="T112" s="173"/>
      <c r="AT112" s="174" t="s">
        <v>150</v>
      </c>
      <c r="AU112" s="174" t="s">
        <v>82</v>
      </c>
      <c r="AV112" s="174" t="s">
        <v>82</v>
      </c>
      <c r="AW112" s="174" t="s">
        <v>119</v>
      </c>
      <c r="AX112" s="174" t="s">
        <v>21</v>
      </c>
      <c r="AY112" s="174" t="s">
        <v>139</v>
      </c>
    </row>
    <row r="113" spans="2:65" s="6" customFormat="1" ht="15.75" customHeight="1">
      <c r="B113" s="23"/>
      <c r="C113" s="145" t="s">
        <v>194</v>
      </c>
      <c r="D113" s="145" t="s">
        <v>141</v>
      </c>
      <c r="E113" s="146" t="s">
        <v>195</v>
      </c>
      <c r="F113" s="147" t="s">
        <v>196</v>
      </c>
      <c r="G113" s="148" t="s">
        <v>155</v>
      </c>
      <c r="H113" s="149">
        <v>10</v>
      </c>
      <c r="I113" s="150"/>
      <c r="J113" s="151">
        <f>ROUND($I$113*$H$113,2)</f>
        <v>0</v>
      </c>
      <c r="K113" s="147" t="s">
        <v>145</v>
      </c>
      <c r="L113" s="43"/>
      <c r="M113" s="152"/>
      <c r="N113" s="153" t="s">
        <v>44</v>
      </c>
      <c r="O113" s="24"/>
      <c r="P113" s="24"/>
      <c r="Q113" s="154">
        <v>0</v>
      </c>
      <c r="R113" s="154">
        <f>$Q$113*$H$113</f>
        <v>0</v>
      </c>
      <c r="S113" s="154">
        <v>0</v>
      </c>
      <c r="T113" s="155">
        <f>$S$113*$H$113</f>
        <v>0</v>
      </c>
      <c r="AR113" s="89" t="s">
        <v>146</v>
      </c>
      <c r="AT113" s="89" t="s">
        <v>141</v>
      </c>
      <c r="AU113" s="89" t="s">
        <v>82</v>
      </c>
      <c r="AY113" s="6" t="s">
        <v>139</v>
      </c>
      <c r="BE113" s="156">
        <f>IF($N$113="základní",$J$113,0)</f>
        <v>0</v>
      </c>
      <c r="BF113" s="156">
        <f>IF($N$113="snížená",$J$113,0)</f>
        <v>0</v>
      </c>
      <c r="BG113" s="156">
        <f>IF($N$113="zákl. přenesená",$J$113,0)</f>
        <v>0</v>
      </c>
      <c r="BH113" s="156">
        <f>IF($N$113="sníž. přenesená",$J$113,0)</f>
        <v>0</v>
      </c>
      <c r="BI113" s="156">
        <f>IF($N$113="nulová",$J$113,0)</f>
        <v>0</v>
      </c>
      <c r="BJ113" s="89" t="s">
        <v>21</v>
      </c>
      <c r="BK113" s="156">
        <f>ROUND($I$113*$H$113,2)</f>
        <v>0</v>
      </c>
      <c r="BL113" s="89" t="s">
        <v>146</v>
      </c>
      <c r="BM113" s="89" t="s">
        <v>197</v>
      </c>
    </row>
    <row r="114" spans="2:47" s="6" customFormat="1" ht="16.5" customHeight="1">
      <c r="B114" s="23"/>
      <c r="C114" s="24"/>
      <c r="D114" s="157" t="s">
        <v>148</v>
      </c>
      <c r="E114" s="24"/>
      <c r="F114" s="158" t="s">
        <v>198</v>
      </c>
      <c r="G114" s="24"/>
      <c r="H114" s="24"/>
      <c r="J114" s="24"/>
      <c r="K114" s="24"/>
      <c r="L114" s="43"/>
      <c r="M114" s="56"/>
      <c r="N114" s="24"/>
      <c r="O114" s="24"/>
      <c r="P114" s="24"/>
      <c r="Q114" s="24"/>
      <c r="R114" s="24"/>
      <c r="S114" s="24"/>
      <c r="T114" s="57"/>
      <c r="AT114" s="6" t="s">
        <v>148</v>
      </c>
      <c r="AU114" s="6" t="s">
        <v>82</v>
      </c>
    </row>
    <row r="115" spans="2:51" s="6" customFormat="1" ht="15.75" customHeight="1">
      <c r="B115" s="159"/>
      <c r="C115" s="160"/>
      <c r="D115" s="161" t="s">
        <v>150</v>
      </c>
      <c r="E115" s="160"/>
      <c r="F115" s="162" t="s">
        <v>193</v>
      </c>
      <c r="G115" s="160"/>
      <c r="H115" s="160"/>
      <c r="J115" s="160"/>
      <c r="K115" s="160"/>
      <c r="L115" s="163"/>
      <c r="M115" s="164"/>
      <c r="N115" s="160"/>
      <c r="O115" s="160"/>
      <c r="P115" s="160"/>
      <c r="Q115" s="160"/>
      <c r="R115" s="160"/>
      <c r="S115" s="160"/>
      <c r="T115" s="165"/>
      <c r="AT115" s="166" t="s">
        <v>150</v>
      </c>
      <c r="AU115" s="166" t="s">
        <v>82</v>
      </c>
      <c r="AV115" s="166" t="s">
        <v>21</v>
      </c>
      <c r="AW115" s="166" t="s">
        <v>119</v>
      </c>
      <c r="AX115" s="166" t="s">
        <v>73</v>
      </c>
      <c r="AY115" s="166" t="s">
        <v>139</v>
      </c>
    </row>
    <row r="116" spans="2:51" s="6" customFormat="1" ht="15.75" customHeight="1">
      <c r="B116" s="167"/>
      <c r="C116" s="168"/>
      <c r="D116" s="161" t="s">
        <v>150</v>
      </c>
      <c r="E116" s="168"/>
      <c r="F116" s="169" t="s">
        <v>26</v>
      </c>
      <c r="G116" s="168"/>
      <c r="H116" s="170">
        <v>10</v>
      </c>
      <c r="J116" s="168"/>
      <c r="K116" s="168"/>
      <c r="L116" s="171"/>
      <c r="M116" s="175"/>
      <c r="N116" s="176"/>
      <c r="O116" s="176"/>
      <c r="P116" s="176"/>
      <c r="Q116" s="176"/>
      <c r="R116" s="176"/>
      <c r="S116" s="176"/>
      <c r="T116" s="177"/>
      <c r="AT116" s="174" t="s">
        <v>150</v>
      </c>
      <c r="AU116" s="174" t="s">
        <v>82</v>
      </c>
      <c r="AV116" s="174" t="s">
        <v>82</v>
      </c>
      <c r="AW116" s="174" t="s">
        <v>119</v>
      </c>
      <c r="AX116" s="174" t="s">
        <v>21</v>
      </c>
      <c r="AY116" s="174" t="s">
        <v>139</v>
      </c>
    </row>
    <row r="117" spans="2:12" s="6" customFormat="1" ht="7.5" customHeight="1">
      <c r="B117" s="38"/>
      <c r="C117" s="39"/>
      <c r="D117" s="39"/>
      <c r="E117" s="39"/>
      <c r="F117" s="39"/>
      <c r="G117" s="39"/>
      <c r="H117" s="39"/>
      <c r="I117" s="101"/>
      <c r="J117" s="39"/>
      <c r="K117" s="39"/>
      <c r="L117" s="43"/>
    </row>
    <row r="118" s="2" customFormat="1" ht="14.25" customHeight="1"/>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63"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A1:IV338"/>
  <sheetViews>
    <sheetView showGridLines="0" zoomScalePageLayoutView="0" workbookViewId="0" topLeftCell="A1">
      <pane ySplit="1" topLeftCell="A299"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85</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199</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86</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ROUND($J$84,2)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ROUND(SUM($BE$84:$BE$337),2)</f>
        <v>0</v>
      </c>
      <c r="G30" s="24"/>
      <c r="H30" s="24"/>
      <c r="I30" s="97">
        <v>0.21</v>
      </c>
      <c r="J30" s="96">
        <f>ROUND(SUM($BE$84:$BE$337)*$I$30,2)</f>
        <v>0</v>
      </c>
      <c r="K30" s="27"/>
    </row>
    <row r="31" spans="2:11" s="6" customFormat="1" ht="15" customHeight="1">
      <c r="B31" s="23"/>
      <c r="C31" s="24"/>
      <c r="D31" s="24"/>
      <c r="E31" s="30" t="s">
        <v>45</v>
      </c>
      <c r="F31" s="96">
        <f>ROUND(SUM($BF$84:$BF$337),2)</f>
        <v>0</v>
      </c>
      <c r="G31" s="24"/>
      <c r="H31" s="24"/>
      <c r="I31" s="97">
        <v>0.15</v>
      </c>
      <c r="J31" s="96">
        <f>ROUND(SUM($BF$84:$BF$337)*$I$31,2)</f>
        <v>0</v>
      </c>
      <c r="K31" s="27"/>
    </row>
    <row r="32" spans="2:11" s="6" customFormat="1" ht="15" customHeight="1" hidden="1">
      <c r="B32" s="23"/>
      <c r="C32" s="24"/>
      <c r="D32" s="24"/>
      <c r="E32" s="30" t="s">
        <v>46</v>
      </c>
      <c r="F32" s="96">
        <f>ROUND(SUM($BG$84:$BG$337),2)</f>
        <v>0</v>
      </c>
      <c r="G32" s="24"/>
      <c r="H32" s="24"/>
      <c r="I32" s="97">
        <v>0.21</v>
      </c>
      <c r="J32" s="96">
        <v>0</v>
      </c>
      <c r="K32" s="27"/>
    </row>
    <row r="33" spans="2:11" s="6" customFormat="1" ht="15" customHeight="1" hidden="1">
      <c r="B33" s="23"/>
      <c r="C33" s="24"/>
      <c r="D33" s="24"/>
      <c r="E33" s="30" t="s">
        <v>47</v>
      </c>
      <c r="F33" s="96">
        <f>ROUND(SUM($BH$84:$BH$337),2)</f>
        <v>0</v>
      </c>
      <c r="G33" s="24"/>
      <c r="H33" s="24"/>
      <c r="I33" s="97">
        <v>0.15</v>
      </c>
      <c r="J33" s="96">
        <v>0</v>
      </c>
      <c r="K33" s="27"/>
    </row>
    <row r="34" spans="2:11" s="6" customFormat="1" ht="15" customHeight="1" hidden="1">
      <c r="B34" s="23"/>
      <c r="C34" s="24"/>
      <c r="D34" s="24"/>
      <c r="E34" s="30" t="s">
        <v>48</v>
      </c>
      <c r="F34" s="96">
        <f>ROUND(SUM($BI$84:$BI$337),2)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103 - Okružní křižovatka - 2 (Jih)</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ROUND($J$84,2)</f>
        <v>0</v>
      </c>
      <c r="K56" s="27"/>
      <c r="AU56" s="6" t="s">
        <v>119</v>
      </c>
    </row>
    <row r="57" spans="2:11" s="73" customFormat="1" ht="25.5" customHeight="1">
      <c r="B57" s="108"/>
      <c r="C57" s="109"/>
      <c r="D57" s="110" t="s">
        <v>120</v>
      </c>
      <c r="E57" s="110"/>
      <c r="F57" s="110"/>
      <c r="G57" s="110"/>
      <c r="H57" s="110"/>
      <c r="I57" s="111"/>
      <c r="J57" s="112">
        <f>ROUND($J$85,2)</f>
        <v>0</v>
      </c>
      <c r="K57" s="113"/>
    </row>
    <row r="58" spans="2:11" s="114" customFormat="1" ht="21" customHeight="1">
      <c r="B58" s="115"/>
      <c r="C58" s="116"/>
      <c r="D58" s="117" t="s">
        <v>121</v>
      </c>
      <c r="E58" s="117"/>
      <c r="F58" s="117"/>
      <c r="G58" s="117"/>
      <c r="H58" s="117"/>
      <c r="I58" s="118"/>
      <c r="J58" s="119">
        <f>ROUND($J$86,2)</f>
        <v>0</v>
      </c>
      <c r="K58" s="120"/>
    </row>
    <row r="59" spans="2:11" s="114" customFormat="1" ht="21" customHeight="1">
      <c r="B59" s="115"/>
      <c r="C59" s="116"/>
      <c r="D59" s="117" t="s">
        <v>200</v>
      </c>
      <c r="E59" s="117"/>
      <c r="F59" s="117"/>
      <c r="G59" s="117"/>
      <c r="H59" s="117"/>
      <c r="I59" s="118"/>
      <c r="J59" s="119">
        <f>ROUND($J$211,2)</f>
        <v>0</v>
      </c>
      <c r="K59" s="120"/>
    </row>
    <row r="60" spans="2:11" s="114" customFormat="1" ht="21" customHeight="1">
      <c r="B60" s="115"/>
      <c r="C60" s="116"/>
      <c r="D60" s="117" t="s">
        <v>201</v>
      </c>
      <c r="E60" s="117"/>
      <c r="F60" s="117"/>
      <c r="G60" s="117"/>
      <c r="H60" s="117"/>
      <c r="I60" s="118"/>
      <c r="J60" s="119">
        <f>ROUND($J$216,2)</f>
        <v>0</v>
      </c>
      <c r="K60" s="120"/>
    </row>
    <row r="61" spans="2:11" s="114" customFormat="1" ht="21" customHeight="1">
      <c r="B61" s="115"/>
      <c r="C61" s="116"/>
      <c r="D61" s="117" t="s">
        <v>202</v>
      </c>
      <c r="E61" s="117"/>
      <c r="F61" s="117"/>
      <c r="G61" s="117"/>
      <c r="H61" s="117"/>
      <c r="I61" s="118"/>
      <c r="J61" s="119">
        <f>ROUND($J$221,2)</f>
        <v>0</v>
      </c>
      <c r="K61" s="120"/>
    </row>
    <row r="62" spans="2:11" s="114" customFormat="1" ht="21" customHeight="1">
      <c r="B62" s="115"/>
      <c r="C62" s="116"/>
      <c r="D62" s="117" t="s">
        <v>203</v>
      </c>
      <c r="E62" s="117"/>
      <c r="F62" s="117"/>
      <c r="G62" s="117"/>
      <c r="H62" s="117"/>
      <c r="I62" s="118"/>
      <c r="J62" s="119">
        <f>ROUND($J$281,2)</f>
        <v>0</v>
      </c>
      <c r="K62" s="120"/>
    </row>
    <row r="63" spans="2:11" s="114" customFormat="1" ht="21" customHeight="1">
      <c r="B63" s="115"/>
      <c r="C63" s="116"/>
      <c r="D63" s="117" t="s">
        <v>204</v>
      </c>
      <c r="E63" s="117"/>
      <c r="F63" s="117"/>
      <c r="G63" s="117"/>
      <c r="H63" s="117"/>
      <c r="I63" s="118"/>
      <c r="J63" s="119">
        <f>ROUND($J$305,2)</f>
        <v>0</v>
      </c>
      <c r="K63" s="120"/>
    </row>
    <row r="64" spans="2:11" s="114" customFormat="1" ht="21" customHeight="1">
      <c r="B64" s="115"/>
      <c r="C64" s="116"/>
      <c r="D64" s="117" t="s">
        <v>205</v>
      </c>
      <c r="E64" s="117"/>
      <c r="F64" s="117"/>
      <c r="G64" s="117"/>
      <c r="H64" s="117"/>
      <c r="I64" s="118"/>
      <c r="J64" s="119">
        <f>ROUND($J$329,2)</f>
        <v>0</v>
      </c>
      <c r="K64" s="120"/>
    </row>
    <row r="65" spans="2:11" s="6" customFormat="1" ht="22.5" customHeight="1">
      <c r="B65" s="23"/>
      <c r="C65" s="24"/>
      <c r="D65" s="24"/>
      <c r="E65" s="24"/>
      <c r="F65" s="24"/>
      <c r="G65" s="24"/>
      <c r="H65" s="24"/>
      <c r="J65" s="24"/>
      <c r="K65" s="27"/>
    </row>
    <row r="66" spans="2:11" s="6" customFormat="1" ht="7.5" customHeight="1">
      <c r="B66" s="38"/>
      <c r="C66" s="39"/>
      <c r="D66" s="39"/>
      <c r="E66" s="39"/>
      <c r="F66" s="39"/>
      <c r="G66" s="39"/>
      <c r="H66" s="39"/>
      <c r="I66" s="101"/>
      <c r="J66" s="39"/>
      <c r="K66" s="40"/>
    </row>
    <row r="70" spans="2:12" s="6" customFormat="1" ht="7.5" customHeight="1">
      <c r="B70" s="41"/>
      <c r="C70" s="42"/>
      <c r="D70" s="42"/>
      <c r="E70" s="42"/>
      <c r="F70" s="42"/>
      <c r="G70" s="42"/>
      <c r="H70" s="42"/>
      <c r="I70" s="103"/>
      <c r="J70" s="42"/>
      <c r="K70" s="42"/>
      <c r="L70" s="43"/>
    </row>
    <row r="71" spans="2:12" s="6" customFormat="1" ht="37.5" customHeight="1">
      <c r="B71" s="23"/>
      <c r="C71" s="12" t="s">
        <v>122</v>
      </c>
      <c r="D71" s="24"/>
      <c r="E71" s="24"/>
      <c r="F71" s="24"/>
      <c r="G71" s="24"/>
      <c r="H71" s="24"/>
      <c r="J71" s="24"/>
      <c r="K71" s="24"/>
      <c r="L71" s="43"/>
    </row>
    <row r="72" spans="2:12" s="6" customFormat="1" ht="7.5" customHeight="1">
      <c r="B72" s="23"/>
      <c r="C72" s="24"/>
      <c r="D72" s="24"/>
      <c r="E72" s="24"/>
      <c r="F72" s="24"/>
      <c r="G72" s="24"/>
      <c r="H72" s="24"/>
      <c r="J72" s="24"/>
      <c r="K72" s="24"/>
      <c r="L72" s="43"/>
    </row>
    <row r="73" spans="2:12" s="6" customFormat="1" ht="15" customHeight="1">
      <c r="B73" s="23"/>
      <c r="C73" s="19" t="s">
        <v>15</v>
      </c>
      <c r="D73" s="24"/>
      <c r="E73" s="24"/>
      <c r="F73" s="24"/>
      <c r="G73" s="24"/>
      <c r="H73" s="24"/>
      <c r="J73" s="24"/>
      <c r="K73" s="24"/>
      <c r="L73" s="43"/>
    </row>
    <row r="74" spans="2:12" s="6" customFormat="1" ht="16.5" customHeight="1">
      <c r="B74" s="23"/>
      <c r="C74" s="24"/>
      <c r="D74" s="24"/>
      <c r="E74" s="313" t="str">
        <f>$E$7</f>
        <v>Úprava sjezdu MÚK Jeneč</v>
      </c>
      <c r="F74" s="293"/>
      <c r="G74" s="293"/>
      <c r="H74" s="293"/>
      <c r="J74" s="24"/>
      <c r="K74" s="24"/>
      <c r="L74" s="43"/>
    </row>
    <row r="75" spans="2:12" s="6" customFormat="1" ht="15" customHeight="1">
      <c r="B75" s="23"/>
      <c r="C75" s="19" t="s">
        <v>113</v>
      </c>
      <c r="D75" s="24"/>
      <c r="E75" s="24"/>
      <c r="F75" s="24"/>
      <c r="G75" s="24"/>
      <c r="H75" s="24"/>
      <c r="J75" s="24"/>
      <c r="K75" s="24"/>
      <c r="L75" s="43"/>
    </row>
    <row r="76" spans="2:12" s="6" customFormat="1" ht="19.5" customHeight="1">
      <c r="B76" s="23"/>
      <c r="C76" s="24"/>
      <c r="D76" s="24"/>
      <c r="E76" s="290" t="str">
        <f>$E$9</f>
        <v>SO 103 - Okružní křižovatka - 2 (Jih)</v>
      </c>
      <c r="F76" s="293"/>
      <c r="G76" s="293"/>
      <c r="H76" s="293"/>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22</v>
      </c>
      <c r="D78" s="24"/>
      <c r="E78" s="24"/>
      <c r="F78" s="17" t="str">
        <f>$F$12</f>
        <v>k.ú. Jeneč, k.ú.Dobrovíz</v>
      </c>
      <c r="G78" s="24"/>
      <c r="H78" s="24"/>
      <c r="I78" s="88" t="s">
        <v>24</v>
      </c>
      <c r="J78" s="52" t="str">
        <f>IF($J$12="","",$J$12)</f>
        <v>19.05.2015</v>
      </c>
      <c r="K78" s="24"/>
      <c r="L78" s="43"/>
    </row>
    <row r="79" spans="2:12" s="6" customFormat="1" ht="7.5" customHeight="1">
      <c r="B79" s="23"/>
      <c r="C79" s="24"/>
      <c r="D79" s="24"/>
      <c r="E79" s="24"/>
      <c r="F79" s="24"/>
      <c r="G79" s="24"/>
      <c r="H79" s="24"/>
      <c r="J79" s="24"/>
      <c r="K79" s="24"/>
      <c r="L79" s="43"/>
    </row>
    <row r="80" spans="2:12" s="6" customFormat="1" ht="15.75" customHeight="1">
      <c r="B80" s="23"/>
      <c r="C80" s="19" t="s">
        <v>28</v>
      </c>
      <c r="D80" s="24"/>
      <c r="E80" s="24"/>
      <c r="F80" s="17" t="str">
        <f>$E$15</f>
        <v> </v>
      </c>
      <c r="G80" s="24"/>
      <c r="H80" s="24"/>
      <c r="I80" s="88" t="s">
        <v>34</v>
      </c>
      <c r="J80" s="17" t="str">
        <f>$E$21</f>
        <v>ETC s.r.o.</v>
      </c>
      <c r="K80" s="24"/>
      <c r="L80" s="43"/>
    </row>
    <row r="81" spans="2:12" s="6" customFormat="1" ht="15" customHeight="1">
      <c r="B81" s="23"/>
      <c r="C81" s="19" t="s">
        <v>32</v>
      </c>
      <c r="D81" s="24"/>
      <c r="E81" s="24"/>
      <c r="F81" s="17">
        <f>IF($E$18="","",$E$18)</f>
      </c>
      <c r="G81" s="24"/>
      <c r="H81" s="24"/>
      <c r="J81" s="24"/>
      <c r="K81" s="24"/>
      <c r="L81" s="43"/>
    </row>
    <row r="82" spans="2:12" s="6" customFormat="1" ht="11.25" customHeight="1">
      <c r="B82" s="23"/>
      <c r="C82" s="24"/>
      <c r="D82" s="24"/>
      <c r="E82" s="24"/>
      <c r="F82" s="24"/>
      <c r="G82" s="24"/>
      <c r="H82" s="24"/>
      <c r="J82" s="24"/>
      <c r="K82" s="24"/>
      <c r="L82" s="43"/>
    </row>
    <row r="83" spans="2:20" s="121" customFormat="1" ht="30" customHeight="1">
      <c r="B83" s="122"/>
      <c r="C83" s="123" t="s">
        <v>123</v>
      </c>
      <c r="D83" s="124" t="s">
        <v>58</v>
      </c>
      <c r="E83" s="124" t="s">
        <v>54</v>
      </c>
      <c r="F83" s="124" t="s">
        <v>124</v>
      </c>
      <c r="G83" s="124" t="s">
        <v>125</v>
      </c>
      <c r="H83" s="124" t="s">
        <v>126</v>
      </c>
      <c r="I83" s="125" t="s">
        <v>127</v>
      </c>
      <c r="J83" s="124" t="s">
        <v>128</v>
      </c>
      <c r="K83" s="126" t="s">
        <v>129</v>
      </c>
      <c r="L83" s="127"/>
      <c r="M83" s="59" t="s">
        <v>130</v>
      </c>
      <c r="N83" s="60" t="s">
        <v>43</v>
      </c>
      <c r="O83" s="60" t="s">
        <v>131</v>
      </c>
      <c r="P83" s="60" t="s">
        <v>132</v>
      </c>
      <c r="Q83" s="60" t="s">
        <v>133</v>
      </c>
      <c r="R83" s="60" t="s">
        <v>134</v>
      </c>
      <c r="S83" s="60" t="s">
        <v>135</v>
      </c>
      <c r="T83" s="61" t="s">
        <v>136</v>
      </c>
    </row>
    <row r="84" spans="2:63" s="6" customFormat="1" ht="30" customHeight="1">
      <c r="B84" s="23"/>
      <c r="C84" s="66" t="s">
        <v>118</v>
      </c>
      <c r="D84" s="24"/>
      <c r="E84" s="24"/>
      <c r="F84" s="24"/>
      <c r="G84" s="24"/>
      <c r="H84" s="24"/>
      <c r="J84" s="128">
        <f>$BK$84</f>
        <v>0</v>
      </c>
      <c r="K84" s="24"/>
      <c r="L84" s="43"/>
      <c r="M84" s="63"/>
      <c r="N84" s="64"/>
      <c r="O84" s="64"/>
      <c r="P84" s="129">
        <f>$P$85</f>
        <v>0</v>
      </c>
      <c r="Q84" s="64"/>
      <c r="R84" s="129">
        <f>$R$85</f>
        <v>278.79968498</v>
      </c>
      <c r="S84" s="64"/>
      <c r="T84" s="130">
        <f>$T$85</f>
        <v>736.9664999999999</v>
      </c>
      <c r="AT84" s="6" t="s">
        <v>72</v>
      </c>
      <c r="AU84" s="6" t="s">
        <v>119</v>
      </c>
      <c r="BK84" s="131">
        <f>$BK$85</f>
        <v>0</v>
      </c>
    </row>
    <row r="85" spans="2:63" s="132" customFormat="1" ht="37.5" customHeight="1">
      <c r="B85" s="133"/>
      <c r="C85" s="134"/>
      <c r="D85" s="134" t="s">
        <v>72</v>
      </c>
      <c r="E85" s="135" t="s">
        <v>137</v>
      </c>
      <c r="F85" s="135" t="s">
        <v>138</v>
      </c>
      <c r="G85" s="134"/>
      <c r="H85" s="134"/>
      <c r="J85" s="136">
        <f>$BK$85</f>
        <v>0</v>
      </c>
      <c r="K85" s="134"/>
      <c r="L85" s="137"/>
      <c r="M85" s="138"/>
      <c r="N85" s="134"/>
      <c r="O85" s="134"/>
      <c r="P85" s="139">
        <f>$P$86+$P$211+$P$216+$P$221+$P$281+$P$305+$P$329</f>
        <v>0</v>
      </c>
      <c r="Q85" s="134"/>
      <c r="R85" s="139">
        <f>$R$86+$R$211+$R$216+$R$221+$R$281+$R$305+$R$329</f>
        <v>278.79968498</v>
      </c>
      <c r="S85" s="134"/>
      <c r="T85" s="140">
        <f>$T$86+$T$211+$T$216+$T$221+$T$281+$T$305+$T$329</f>
        <v>736.9664999999999</v>
      </c>
      <c r="AR85" s="141" t="s">
        <v>21</v>
      </c>
      <c r="AT85" s="141" t="s">
        <v>72</v>
      </c>
      <c r="AU85" s="141" t="s">
        <v>73</v>
      </c>
      <c r="AY85" s="141" t="s">
        <v>139</v>
      </c>
      <c r="BK85" s="142">
        <f>$BK$86+$BK$211+$BK$216+$BK$221+$BK$281+$BK$305+$BK$329</f>
        <v>0</v>
      </c>
    </row>
    <row r="86" spans="2:63" s="132" customFormat="1" ht="21" customHeight="1">
      <c r="B86" s="133"/>
      <c r="C86" s="134"/>
      <c r="D86" s="134" t="s">
        <v>72</v>
      </c>
      <c r="E86" s="143" t="s">
        <v>21</v>
      </c>
      <c r="F86" s="143" t="s">
        <v>140</v>
      </c>
      <c r="G86" s="134"/>
      <c r="H86" s="134"/>
      <c r="J86" s="144">
        <f>$BK$86</f>
        <v>0</v>
      </c>
      <c r="K86" s="134"/>
      <c r="L86" s="137"/>
      <c r="M86" s="138"/>
      <c r="N86" s="134"/>
      <c r="O86" s="134"/>
      <c r="P86" s="139">
        <f>SUM($P$87:$P$210)</f>
        <v>0</v>
      </c>
      <c r="Q86" s="134"/>
      <c r="R86" s="139">
        <f>SUM($R$87:$R$210)</f>
        <v>32.764645</v>
      </c>
      <c r="S86" s="134"/>
      <c r="T86" s="140">
        <f>SUM($T$87:$T$210)</f>
        <v>736.9664999999999</v>
      </c>
      <c r="AR86" s="141" t="s">
        <v>21</v>
      </c>
      <c r="AT86" s="141" t="s">
        <v>72</v>
      </c>
      <c r="AU86" s="141" t="s">
        <v>21</v>
      </c>
      <c r="AY86" s="141" t="s">
        <v>139</v>
      </c>
      <c r="BK86" s="142">
        <f>SUM($BK$87:$BK$210)</f>
        <v>0</v>
      </c>
    </row>
    <row r="87" spans="2:65" s="6" customFormat="1" ht="15.75" customHeight="1">
      <c r="B87" s="23"/>
      <c r="C87" s="145" t="s">
        <v>21</v>
      </c>
      <c r="D87" s="145" t="s">
        <v>141</v>
      </c>
      <c r="E87" s="146" t="s">
        <v>206</v>
      </c>
      <c r="F87" s="147" t="s">
        <v>207</v>
      </c>
      <c r="G87" s="148" t="s">
        <v>144</v>
      </c>
      <c r="H87" s="149">
        <v>0.124</v>
      </c>
      <c r="I87" s="150"/>
      <c r="J87" s="151">
        <f>ROUND($I$87*$H$87,2)</f>
        <v>0</v>
      </c>
      <c r="K87" s="147" t="s">
        <v>145</v>
      </c>
      <c r="L87" s="43"/>
      <c r="M87" s="152"/>
      <c r="N87" s="153" t="s">
        <v>44</v>
      </c>
      <c r="O87" s="24"/>
      <c r="P87" s="24"/>
      <c r="Q87" s="154">
        <v>0</v>
      </c>
      <c r="R87" s="154">
        <f>$Q$87*$H$87</f>
        <v>0</v>
      </c>
      <c r="S87" s="154">
        <v>0</v>
      </c>
      <c r="T87" s="155">
        <f>$S$87*$H$87</f>
        <v>0</v>
      </c>
      <c r="AR87" s="89" t="s">
        <v>146</v>
      </c>
      <c r="AT87" s="89" t="s">
        <v>141</v>
      </c>
      <c r="AU87" s="89" t="s">
        <v>82</v>
      </c>
      <c r="AY87" s="6" t="s">
        <v>139</v>
      </c>
      <c r="BE87" s="156">
        <f>IF($N$87="základní",$J$87,0)</f>
        <v>0</v>
      </c>
      <c r="BF87" s="156">
        <f>IF($N$87="snížená",$J$87,0)</f>
        <v>0</v>
      </c>
      <c r="BG87" s="156">
        <f>IF($N$87="zákl. přenesená",$J$87,0)</f>
        <v>0</v>
      </c>
      <c r="BH87" s="156">
        <f>IF($N$87="sníž. přenesená",$J$87,0)</f>
        <v>0</v>
      </c>
      <c r="BI87" s="156">
        <f>IF($N$87="nulová",$J$87,0)</f>
        <v>0</v>
      </c>
      <c r="BJ87" s="89" t="s">
        <v>21</v>
      </c>
      <c r="BK87" s="156">
        <f>ROUND($I$87*$H$87,2)</f>
        <v>0</v>
      </c>
      <c r="BL87" s="89" t="s">
        <v>146</v>
      </c>
      <c r="BM87" s="89" t="s">
        <v>208</v>
      </c>
    </row>
    <row r="88" spans="2:47" s="6" customFormat="1" ht="16.5" customHeight="1">
      <c r="B88" s="23"/>
      <c r="C88" s="24"/>
      <c r="D88" s="157" t="s">
        <v>148</v>
      </c>
      <c r="E88" s="24"/>
      <c r="F88" s="158" t="s">
        <v>209</v>
      </c>
      <c r="G88" s="24"/>
      <c r="H88" s="24"/>
      <c r="J88" s="24"/>
      <c r="K88" s="24"/>
      <c r="L88" s="43"/>
      <c r="M88" s="56"/>
      <c r="N88" s="24"/>
      <c r="O88" s="24"/>
      <c r="P88" s="24"/>
      <c r="Q88" s="24"/>
      <c r="R88" s="24"/>
      <c r="S88" s="24"/>
      <c r="T88" s="57"/>
      <c r="AT88" s="6" t="s">
        <v>148</v>
      </c>
      <c r="AU88" s="6" t="s">
        <v>82</v>
      </c>
    </row>
    <row r="89" spans="2:51" s="6" customFormat="1" ht="15.75" customHeight="1">
      <c r="B89" s="159"/>
      <c r="C89" s="160"/>
      <c r="D89" s="161" t="s">
        <v>150</v>
      </c>
      <c r="E89" s="160"/>
      <c r="F89" s="162" t="s">
        <v>210</v>
      </c>
      <c r="G89" s="160"/>
      <c r="H89" s="160"/>
      <c r="J89" s="160"/>
      <c r="K89" s="160"/>
      <c r="L89" s="163"/>
      <c r="M89" s="164"/>
      <c r="N89" s="160"/>
      <c r="O89" s="160"/>
      <c r="P89" s="160"/>
      <c r="Q89" s="160"/>
      <c r="R89" s="160"/>
      <c r="S89" s="160"/>
      <c r="T89" s="165"/>
      <c r="AT89" s="166" t="s">
        <v>150</v>
      </c>
      <c r="AU89" s="166" t="s">
        <v>82</v>
      </c>
      <c r="AV89" s="166" t="s">
        <v>21</v>
      </c>
      <c r="AW89" s="166" t="s">
        <v>119</v>
      </c>
      <c r="AX89" s="166" t="s">
        <v>73</v>
      </c>
      <c r="AY89" s="166" t="s">
        <v>139</v>
      </c>
    </row>
    <row r="90" spans="2:51" s="6" customFormat="1" ht="15.75" customHeight="1">
      <c r="B90" s="167"/>
      <c r="C90" s="168"/>
      <c r="D90" s="161" t="s">
        <v>150</v>
      </c>
      <c r="E90" s="168"/>
      <c r="F90" s="169" t="s">
        <v>211</v>
      </c>
      <c r="G90" s="168"/>
      <c r="H90" s="170">
        <v>0.124</v>
      </c>
      <c r="J90" s="168"/>
      <c r="K90" s="168"/>
      <c r="L90" s="171"/>
      <c r="M90" s="172"/>
      <c r="N90" s="168"/>
      <c r="O90" s="168"/>
      <c r="P90" s="168"/>
      <c r="Q90" s="168"/>
      <c r="R90" s="168"/>
      <c r="S90" s="168"/>
      <c r="T90" s="173"/>
      <c r="AT90" s="174" t="s">
        <v>150</v>
      </c>
      <c r="AU90" s="174" t="s">
        <v>82</v>
      </c>
      <c r="AV90" s="174" t="s">
        <v>82</v>
      </c>
      <c r="AW90" s="174" t="s">
        <v>119</v>
      </c>
      <c r="AX90" s="174" t="s">
        <v>21</v>
      </c>
      <c r="AY90" s="174" t="s">
        <v>139</v>
      </c>
    </row>
    <row r="91" spans="2:65" s="6" customFormat="1" ht="15.75" customHeight="1">
      <c r="B91" s="23"/>
      <c r="C91" s="145" t="s">
        <v>82</v>
      </c>
      <c r="D91" s="145" t="s">
        <v>141</v>
      </c>
      <c r="E91" s="146" t="s">
        <v>212</v>
      </c>
      <c r="F91" s="147" t="s">
        <v>213</v>
      </c>
      <c r="G91" s="148" t="s">
        <v>155</v>
      </c>
      <c r="H91" s="149">
        <v>93.1</v>
      </c>
      <c r="I91" s="150"/>
      <c r="J91" s="151">
        <f>ROUND($I$91*$H$91,2)</f>
        <v>0</v>
      </c>
      <c r="K91" s="147" t="s">
        <v>145</v>
      </c>
      <c r="L91" s="43"/>
      <c r="M91" s="152"/>
      <c r="N91" s="153" t="s">
        <v>44</v>
      </c>
      <c r="O91" s="24"/>
      <c r="P91" s="24"/>
      <c r="Q91" s="154">
        <v>0</v>
      </c>
      <c r="R91" s="154">
        <f>$Q$91*$H$91</f>
        <v>0</v>
      </c>
      <c r="S91" s="154">
        <v>0.235</v>
      </c>
      <c r="T91" s="155">
        <f>$S$91*$H$91</f>
        <v>21.8785</v>
      </c>
      <c r="AR91" s="89" t="s">
        <v>146</v>
      </c>
      <c r="AT91" s="89" t="s">
        <v>141</v>
      </c>
      <c r="AU91" s="89" t="s">
        <v>82</v>
      </c>
      <c r="AY91" s="6" t="s">
        <v>139</v>
      </c>
      <c r="BE91" s="156">
        <f>IF($N$91="základní",$J$91,0)</f>
        <v>0</v>
      </c>
      <c r="BF91" s="156">
        <f>IF($N$91="snížená",$J$91,0)</f>
        <v>0</v>
      </c>
      <c r="BG91" s="156">
        <f>IF($N$91="zákl. přenesená",$J$91,0)</f>
        <v>0</v>
      </c>
      <c r="BH91" s="156">
        <f>IF($N$91="sníž. přenesená",$J$91,0)</f>
        <v>0</v>
      </c>
      <c r="BI91" s="156">
        <f>IF($N$91="nulová",$J$91,0)</f>
        <v>0</v>
      </c>
      <c r="BJ91" s="89" t="s">
        <v>21</v>
      </c>
      <c r="BK91" s="156">
        <f>ROUND($I$91*$H$91,2)</f>
        <v>0</v>
      </c>
      <c r="BL91" s="89" t="s">
        <v>146</v>
      </c>
      <c r="BM91" s="89" t="s">
        <v>214</v>
      </c>
    </row>
    <row r="92" spans="2:47" s="6" customFormat="1" ht="38.25" customHeight="1">
      <c r="B92" s="23"/>
      <c r="C92" s="24"/>
      <c r="D92" s="157" t="s">
        <v>148</v>
      </c>
      <c r="E92" s="24"/>
      <c r="F92" s="158" t="s">
        <v>215</v>
      </c>
      <c r="G92" s="24"/>
      <c r="H92" s="24"/>
      <c r="J92" s="24"/>
      <c r="K92" s="24"/>
      <c r="L92" s="43"/>
      <c r="M92" s="56"/>
      <c r="N92" s="24"/>
      <c r="O92" s="24"/>
      <c r="P92" s="24"/>
      <c r="Q92" s="24"/>
      <c r="R92" s="24"/>
      <c r="S92" s="24"/>
      <c r="T92" s="57"/>
      <c r="AT92" s="6" t="s">
        <v>148</v>
      </c>
      <c r="AU92" s="6" t="s">
        <v>82</v>
      </c>
    </row>
    <row r="93" spans="2:51" s="6" customFormat="1" ht="15.75" customHeight="1">
      <c r="B93" s="159"/>
      <c r="C93" s="160"/>
      <c r="D93" s="161" t="s">
        <v>150</v>
      </c>
      <c r="E93" s="160"/>
      <c r="F93" s="162" t="s">
        <v>216</v>
      </c>
      <c r="G93" s="160"/>
      <c r="H93" s="160"/>
      <c r="J93" s="160"/>
      <c r="K93" s="160"/>
      <c r="L93" s="163"/>
      <c r="M93" s="164"/>
      <c r="N93" s="160"/>
      <c r="O93" s="160"/>
      <c r="P93" s="160"/>
      <c r="Q93" s="160"/>
      <c r="R93" s="160"/>
      <c r="S93" s="160"/>
      <c r="T93" s="165"/>
      <c r="AT93" s="166" t="s">
        <v>150</v>
      </c>
      <c r="AU93" s="166" t="s">
        <v>82</v>
      </c>
      <c r="AV93" s="166" t="s">
        <v>21</v>
      </c>
      <c r="AW93" s="166" t="s">
        <v>119</v>
      </c>
      <c r="AX93" s="166" t="s">
        <v>73</v>
      </c>
      <c r="AY93" s="166" t="s">
        <v>139</v>
      </c>
    </row>
    <row r="94" spans="2:51" s="6" customFormat="1" ht="15.75" customHeight="1">
      <c r="B94" s="167"/>
      <c r="C94" s="168"/>
      <c r="D94" s="161" t="s">
        <v>150</v>
      </c>
      <c r="E94" s="168"/>
      <c r="F94" s="169" t="s">
        <v>217</v>
      </c>
      <c r="G94" s="168"/>
      <c r="H94" s="170">
        <v>93.1</v>
      </c>
      <c r="J94" s="168"/>
      <c r="K94" s="168"/>
      <c r="L94" s="171"/>
      <c r="M94" s="172"/>
      <c r="N94" s="168"/>
      <c r="O94" s="168"/>
      <c r="P94" s="168"/>
      <c r="Q94" s="168"/>
      <c r="R94" s="168"/>
      <c r="S94" s="168"/>
      <c r="T94" s="173"/>
      <c r="AT94" s="174" t="s">
        <v>150</v>
      </c>
      <c r="AU94" s="174" t="s">
        <v>82</v>
      </c>
      <c r="AV94" s="174" t="s">
        <v>82</v>
      </c>
      <c r="AW94" s="174" t="s">
        <v>119</v>
      </c>
      <c r="AX94" s="174" t="s">
        <v>21</v>
      </c>
      <c r="AY94" s="174" t="s">
        <v>139</v>
      </c>
    </row>
    <row r="95" spans="2:65" s="6" customFormat="1" ht="15.75" customHeight="1">
      <c r="B95" s="23"/>
      <c r="C95" s="145" t="s">
        <v>160</v>
      </c>
      <c r="D95" s="145" t="s">
        <v>141</v>
      </c>
      <c r="E95" s="146" t="s">
        <v>218</v>
      </c>
      <c r="F95" s="147" t="s">
        <v>219</v>
      </c>
      <c r="G95" s="148" t="s">
        <v>155</v>
      </c>
      <c r="H95" s="149">
        <v>1314.5</v>
      </c>
      <c r="I95" s="150"/>
      <c r="J95" s="151">
        <f>ROUND($I$95*$H$95,2)</f>
        <v>0</v>
      </c>
      <c r="K95" s="147" t="s">
        <v>145</v>
      </c>
      <c r="L95" s="43"/>
      <c r="M95" s="152"/>
      <c r="N95" s="153" t="s">
        <v>44</v>
      </c>
      <c r="O95" s="24"/>
      <c r="P95" s="24"/>
      <c r="Q95" s="154">
        <v>0</v>
      </c>
      <c r="R95" s="154">
        <f>$Q$95*$H$95</f>
        <v>0</v>
      </c>
      <c r="S95" s="154">
        <v>0.235</v>
      </c>
      <c r="T95" s="155">
        <f>$S$95*$H$95</f>
        <v>308.90749999999997</v>
      </c>
      <c r="AR95" s="89" t="s">
        <v>146</v>
      </c>
      <c r="AT95" s="89" t="s">
        <v>141</v>
      </c>
      <c r="AU95" s="89" t="s">
        <v>82</v>
      </c>
      <c r="AY95" s="6" t="s">
        <v>139</v>
      </c>
      <c r="BE95" s="156">
        <f>IF($N$95="základní",$J$95,0)</f>
        <v>0</v>
      </c>
      <c r="BF95" s="156">
        <f>IF($N$95="snížená",$J$95,0)</f>
        <v>0</v>
      </c>
      <c r="BG95" s="156">
        <f>IF($N$95="zákl. přenesená",$J$95,0)</f>
        <v>0</v>
      </c>
      <c r="BH95" s="156">
        <f>IF($N$95="sníž. přenesená",$J$95,0)</f>
        <v>0</v>
      </c>
      <c r="BI95" s="156">
        <f>IF($N$95="nulová",$J$95,0)</f>
        <v>0</v>
      </c>
      <c r="BJ95" s="89" t="s">
        <v>21</v>
      </c>
      <c r="BK95" s="156">
        <f>ROUND($I$95*$H$95,2)</f>
        <v>0</v>
      </c>
      <c r="BL95" s="89" t="s">
        <v>146</v>
      </c>
      <c r="BM95" s="89" t="s">
        <v>220</v>
      </c>
    </row>
    <row r="96" spans="2:47" s="6" customFormat="1" ht="27" customHeight="1">
      <c r="B96" s="23"/>
      <c r="C96" s="24"/>
      <c r="D96" s="157" t="s">
        <v>148</v>
      </c>
      <c r="E96" s="24"/>
      <c r="F96" s="158" t="s">
        <v>221</v>
      </c>
      <c r="G96" s="24"/>
      <c r="H96" s="24"/>
      <c r="J96" s="24"/>
      <c r="K96" s="24"/>
      <c r="L96" s="43"/>
      <c r="M96" s="56"/>
      <c r="N96" s="24"/>
      <c r="O96" s="24"/>
      <c r="P96" s="24"/>
      <c r="Q96" s="24"/>
      <c r="R96" s="24"/>
      <c r="S96" s="24"/>
      <c r="T96" s="57"/>
      <c r="AT96" s="6" t="s">
        <v>148</v>
      </c>
      <c r="AU96" s="6" t="s">
        <v>82</v>
      </c>
    </row>
    <row r="97" spans="2:51" s="6" customFormat="1" ht="15.75" customHeight="1">
      <c r="B97" s="159"/>
      <c r="C97" s="160"/>
      <c r="D97" s="161" t="s">
        <v>150</v>
      </c>
      <c r="E97" s="160"/>
      <c r="F97" s="162" t="s">
        <v>222</v>
      </c>
      <c r="G97" s="160"/>
      <c r="H97" s="160"/>
      <c r="J97" s="160"/>
      <c r="K97" s="160"/>
      <c r="L97" s="163"/>
      <c r="M97" s="164"/>
      <c r="N97" s="160"/>
      <c r="O97" s="160"/>
      <c r="P97" s="160"/>
      <c r="Q97" s="160"/>
      <c r="R97" s="160"/>
      <c r="S97" s="160"/>
      <c r="T97" s="165"/>
      <c r="AT97" s="166" t="s">
        <v>150</v>
      </c>
      <c r="AU97" s="166" t="s">
        <v>82</v>
      </c>
      <c r="AV97" s="166" t="s">
        <v>21</v>
      </c>
      <c r="AW97" s="166" t="s">
        <v>119</v>
      </c>
      <c r="AX97" s="166" t="s">
        <v>73</v>
      </c>
      <c r="AY97" s="166" t="s">
        <v>139</v>
      </c>
    </row>
    <row r="98" spans="2:51" s="6" customFormat="1" ht="15.75" customHeight="1">
      <c r="B98" s="167"/>
      <c r="C98" s="168"/>
      <c r="D98" s="161" t="s">
        <v>150</v>
      </c>
      <c r="E98" s="168"/>
      <c r="F98" s="169" t="s">
        <v>223</v>
      </c>
      <c r="G98" s="168"/>
      <c r="H98" s="170">
        <v>1314.5</v>
      </c>
      <c r="J98" s="168"/>
      <c r="K98" s="168"/>
      <c r="L98" s="171"/>
      <c r="M98" s="172"/>
      <c r="N98" s="168"/>
      <c r="O98" s="168"/>
      <c r="P98" s="168"/>
      <c r="Q98" s="168"/>
      <c r="R98" s="168"/>
      <c r="S98" s="168"/>
      <c r="T98" s="173"/>
      <c r="AT98" s="174" t="s">
        <v>150</v>
      </c>
      <c r="AU98" s="174" t="s">
        <v>82</v>
      </c>
      <c r="AV98" s="174" t="s">
        <v>82</v>
      </c>
      <c r="AW98" s="174" t="s">
        <v>119</v>
      </c>
      <c r="AX98" s="174" t="s">
        <v>21</v>
      </c>
      <c r="AY98" s="174" t="s">
        <v>139</v>
      </c>
    </row>
    <row r="99" spans="2:65" s="6" customFormat="1" ht="15.75" customHeight="1">
      <c r="B99" s="23"/>
      <c r="C99" s="145" t="s">
        <v>146</v>
      </c>
      <c r="D99" s="145" t="s">
        <v>141</v>
      </c>
      <c r="E99" s="146" t="s">
        <v>224</v>
      </c>
      <c r="F99" s="147" t="s">
        <v>225</v>
      </c>
      <c r="G99" s="148" t="s">
        <v>155</v>
      </c>
      <c r="H99" s="149">
        <v>1314.5</v>
      </c>
      <c r="I99" s="150"/>
      <c r="J99" s="151">
        <f>ROUND($I$99*$H$99,2)</f>
        <v>0</v>
      </c>
      <c r="K99" s="147" t="s">
        <v>145</v>
      </c>
      <c r="L99" s="43"/>
      <c r="M99" s="152"/>
      <c r="N99" s="153" t="s">
        <v>44</v>
      </c>
      <c r="O99" s="24"/>
      <c r="P99" s="24"/>
      <c r="Q99" s="154">
        <v>0</v>
      </c>
      <c r="R99" s="154">
        <f>$Q$99*$H$99</f>
        <v>0</v>
      </c>
      <c r="S99" s="154">
        <v>0.181</v>
      </c>
      <c r="T99" s="155">
        <f>$S$99*$H$99</f>
        <v>237.9245</v>
      </c>
      <c r="AR99" s="89" t="s">
        <v>146</v>
      </c>
      <c r="AT99" s="89" t="s">
        <v>141</v>
      </c>
      <c r="AU99" s="89" t="s">
        <v>82</v>
      </c>
      <c r="AY99" s="6" t="s">
        <v>139</v>
      </c>
      <c r="BE99" s="156">
        <f>IF($N$99="základní",$J$99,0)</f>
        <v>0</v>
      </c>
      <c r="BF99" s="156">
        <f>IF($N$99="snížená",$J$99,0)</f>
        <v>0</v>
      </c>
      <c r="BG99" s="156">
        <f>IF($N$99="zákl. přenesená",$J$99,0)</f>
        <v>0</v>
      </c>
      <c r="BH99" s="156">
        <f>IF($N$99="sníž. přenesená",$J$99,0)</f>
        <v>0</v>
      </c>
      <c r="BI99" s="156">
        <f>IF($N$99="nulová",$J$99,0)</f>
        <v>0</v>
      </c>
      <c r="BJ99" s="89" t="s">
        <v>21</v>
      </c>
      <c r="BK99" s="156">
        <f>ROUND($I$99*$H$99,2)</f>
        <v>0</v>
      </c>
      <c r="BL99" s="89" t="s">
        <v>146</v>
      </c>
      <c r="BM99" s="89" t="s">
        <v>226</v>
      </c>
    </row>
    <row r="100" spans="2:47" s="6" customFormat="1" ht="27" customHeight="1">
      <c r="B100" s="23"/>
      <c r="C100" s="24"/>
      <c r="D100" s="157" t="s">
        <v>148</v>
      </c>
      <c r="E100" s="24"/>
      <c r="F100" s="158" t="s">
        <v>227</v>
      </c>
      <c r="G100" s="24"/>
      <c r="H100" s="24"/>
      <c r="J100" s="24"/>
      <c r="K100" s="24"/>
      <c r="L100" s="43"/>
      <c r="M100" s="56"/>
      <c r="N100" s="24"/>
      <c r="O100" s="24"/>
      <c r="P100" s="24"/>
      <c r="Q100" s="24"/>
      <c r="R100" s="24"/>
      <c r="S100" s="24"/>
      <c r="T100" s="57"/>
      <c r="AT100" s="6" t="s">
        <v>148</v>
      </c>
      <c r="AU100" s="6" t="s">
        <v>82</v>
      </c>
    </row>
    <row r="101" spans="2:51" s="6" customFormat="1" ht="15.75" customHeight="1">
      <c r="B101" s="159"/>
      <c r="C101" s="160"/>
      <c r="D101" s="161" t="s">
        <v>150</v>
      </c>
      <c r="E101" s="160"/>
      <c r="F101" s="162" t="s">
        <v>222</v>
      </c>
      <c r="G101" s="160"/>
      <c r="H101" s="160"/>
      <c r="J101" s="160"/>
      <c r="K101" s="160"/>
      <c r="L101" s="163"/>
      <c r="M101" s="164"/>
      <c r="N101" s="160"/>
      <c r="O101" s="160"/>
      <c r="P101" s="160"/>
      <c r="Q101" s="160"/>
      <c r="R101" s="160"/>
      <c r="S101" s="160"/>
      <c r="T101" s="165"/>
      <c r="AT101" s="166" t="s">
        <v>150</v>
      </c>
      <c r="AU101" s="166" t="s">
        <v>82</v>
      </c>
      <c r="AV101" s="166" t="s">
        <v>21</v>
      </c>
      <c r="AW101" s="166" t="s">
        <v>119</v>
      </c>
      <c r="AX101" s="166" t="s">
        <v>73</v>
      </c>
      <c r="AY101" s="166" t="s">
        <v>139</v>
      </c>
    </row>
    <row r="102" spans="2:51" s="6" customFormat="1" ht="15.75" customHeight="1">
      <c r="B102" s="167"/>
      <c r="C102" s="168"/>
      <c r="D102" s="161" t="s">
        <v>150</v>
      </c>
      <c r="E102" s="168"/>
      <c r="F102" s="169" t="s">
        <v>223</v>
      </c>
      <c r="G102" s="168"/>
      <c r="H102" s="170">
        <v>1314.5</v>
      </c>
      <c r="J102" s="168"/>
      <c r="K102" s="168"/>
      <c r="L102" s="171"/>
      <c r="M102" s="172"/>
      <c r="N102" s="168"/>
      <c r="O102" s="168"/>
      <c r="P102" s="168"/>
      <c r="Q102" s="168"/>
      <c r="R102" s="168"/>
      <c r="S102" s="168"/>
      <c r="T102" s="173"/>
      <c r="AT102" s="174" t="s">
        <v>150</v>
      </c>
      <c r="AU102" s="174" t="s">
        <v>82</v>
      </c>
      <c r="AV102" s="174" t="s">
        <v>82</v>
      </c>
      <c r="AW102" s="174" t="s">
        <v>119</v>
      </c>
      <c r="AX102" s="174" t="s">
        <v>21</v>
      </c>
      <c r="AY102" s="174" t="s">
        <v>139</v>
      </c>
    </row>
    <row r="103" spans="2:65" s="6" customFormat="1" ht="15.75" customHeight="1">
      <c r="B103" s="23"/>
      <c r="C103" s="145" t="s">
        <v>172</v>
      </c>
      <c r="D103" s="145" t="s">
        <v>141</v>
      </c>
      <c r="E103" s="146" t="s">
        <v>228</v>
      </c>
      <c r="F103" s="147" t="s">
        <v>229</v>
      </c>
      <c r="G103" s="148" t="s">
        <v>155</v>
      </c>
      <c r="H103" s="149">
        <v>1314.5</v>
      </c>
      <c r="I103" s="150"/>
      <c r="J103" s="151">
        <f>ROUND($I$103*$H$103,2)</f>
        <v>0</v>
      </c>
      <c r="K103" s="147" t="s">
        <v>145</v>
      </c>
      <c r="L103" s="43"/>
      <c r="M103" s="152"/>
      <c r="N103" s="153" t="s">
        <v>44</v>
      </c>
      <c r="O103" s="24"/>
      <c r="P103" s="24"/>
      <c r="Q103" s="154">
        <v>5E-05</v>
      </c>
      <c r="R103" s="154">
        <f>$Q$103*$H$103</f>
        <v>0.065725</v>
      </c>
      <c r="S103" s="154">
        <v>0.128</v>
      </c>
      <c r="T103" s="155">
        <f>$S$103*$H$103</f>
        <v>168.256</v>
      </c>
      <c r="AR103" s="89" t="s">
        <v>146</v>
      </c>
      <c r="AT103" s="89" t="s">
        <v>141</v>
      </c>
      <c r="AU103" s="89" t="s">
        <v>82</v>
      </c>
      <c r="AY103" s="6" t="s">
        <v>139</v>
      </c>
      <c r="BE103" s="156">
        <f>IF($N$103="základní",$J$103,0)</f>
        <v>0</v>
      </c>
      <c r="BF103" s="156">
        <f>IF($N$103="snížená",$J$103,0)</f>
        <v>0</v>
      </c>
      <c r="BG103" s="156">
        <f>IF($N$103="zákl. přenesená",$J$103,0)</f>
        <v>0</v>
      </c>
      <c r="BH103" s="156">
        <f>IF($N$103="sníž. přenesená",$J$103,0)</f>
        <v>0</v>
      </c>
      <c r="BI103" s="156">
        <f>IF($N$103="nulová",$J$103,0)</f>
        <v>0</v>
      </c>
      <c r="BJ103" s="89" t="s">
        <v>21</v>
      </c>
      <c r="BK103" s="156">
        <f>ROUND($I$103*$H$103,2)</f>
        <v>0</v>
      </c>
      <c r="BL103" s="89" t="s">
        <v>146</v>
      </c>
      <c r="BM103" s="89" t="s">
        <v>230</v>
      </c>
    </row>
    <row r="104" spans="2:47" s="6" customFormat="1" ht="27" customHeight="1">
      <c r="B104" s="23"/>
      <c r="C104" s="24"/>
      <c r="D104" s="157" t="s">
        <v>148</v>
      </c>
      <c r="E104" s="24"/>
      <c r="F104" s="158" t="s">
        <v>231</v>
      </c>
      <c r="G104" s="24"/>
      <c r="H104" s="24"/>
      <c r="J104" s="24"/>
      <c r="K104" s="24"/>
      <c r="L104" s="43"/>
      <c r="M104" s="56"/>
      <c r="N104" s="24"/>
      <c r="O104" s="24"/>
      <c r="P104" s="24"/>
      <c r="Q104" s="24"/>
      <c r="R104" s="24"/>
      <c r="S104" s="24"/>
      <c r="T104" s="57"/>
      <c r="AT104" s="6" t="s">
        <v>148</v>
      </c>
      <c r="AU104" s="6" t="s">
        <v>82</v>
      </c>
    </row>
    <row r="105" spans="2:51" s="6" customFormat="1" ht="15.75" customHeight="1">
      <c r="B105" s="159"/>
      <c r="C105" s="160"/>
      <c r="D105" s="161" t="s">
        <v>150</v>
      </c>
      <c r="E105" s="160"/>
      <c r="F105" s="162" t="s">
        <v>222</v>
      </c>
      <c r="G105" s="160"/>
      <c r="H105" s="160"/>
      <c r="J105" s="160"/>
      <c r="K105" s="160"/>
      <c r="L105" s="163"/>
      <c r="M105" s="164"/>
      <c r="N105" s="160"/>
      <c r="O105" s="160"/>
      <c r="P105" s="160"/>
      <c r="Q105" s="160"/>
      <c r="R105" s="160"/>
      <c r="S105" s="160"/>
      <c r="T105" s="165"/>
      <c r="AT105" s="166" t="s">
        <v>150</v>
      </c>
      <c r="AU105" s="166" t="s">
        <v>82</v>
      </c>
      <c r="AV105" s="166" t="s">
        <v>21</v>
      </c>
      <c r="AW105" s="166" t="s">
        <v>119</v>
      </c>
      <c r="AX105" s="166" t="s">
        <v>73</v>
      </c>
      <c r="AY105" s="166" t="s">
        <v>139</v>
      </c>
    </row>
    <row r="106" spans="2:51" s="6" customFormat="1" ht="15.75" customHeight="1">
      <c r="B106" s="167"/>
      <c r="C106" s="168"/>
      <c r="D106" s="161" t="s">
        <v>150</v>
      </c>
      <c r="E106" s="168"/>
      <c r="F106" s="169" t="s">
        <v>223</v>
      </c>
      <c r="G106" s="168"/>
      <c r="H106" s="170">
        <v>1314.5</v>
      </c>
      <c r="J106" s="168"/>
      <c r="K106" s="168"/>
      <c r="L106" s="171"/>
      <c r="M106" s="172"/>
      <c r="N106" s="168"/>
      <c r="O106" s="168"/>
      <c r="P106" s="168"/>
      <c r="Q106" s="168"/>
      <c r="R106" s="168"/>
      <c r="S106" s="168"/>
      <c r="T106" s="173"/>
      <c r="AT106" s="174" t="s">
        <v>150</v>
      </c>
      <c r="AU106" s="174" t="s">
        <v>82</v>
      </c>
      <c r="AV106" s="174" t="s">
        <v>82</v>
      </c>
      <c r="AW106" s="174" t="s">
        <v>119</v>
      </c>
      <c r="AX106" s="174" t="s">
        <v>21</v>
      </c>
      <c r="AY106" s="174" t="s">
        <v>139</v>
      </c>
    </row>
    <row r="107" spans="2:65" s="6" customFormat="1" ht="15.75" customHeight="1">
      <c r="B107" s="23"/>
      <c r="C107" s="145" t="s">
        <v>178</v>
      </c>
      <c r="D107" s="145" t="s">
        <v>141</v>
      </c>
      <c r="E107" s="146" t="s">
        <v>232</v>
      </c>
      <c r="F107" s="147" t="s">
        <v>233</v>
      </c>
      <c r="G107" s="148" t="s">
        <v>155</v>
      </c>
      <c r="H107" s="149">
        <v>1845.64</v>
      </c>
      <c r="I107" s="150"/>
      <c r="J107" s="151">
        <f>ROUND($I$107*$H$107,2)</f>
        <v>0</v>
      </c>
      <c r="K107" s="147" t="s">
        <v>145</v>
      </c>
      <c r="L107" s="43"/>
      <c r="M107" s="152"/>
      <c r="N107" s="153" t="s">
        <v>44</v>
      </c>
      <c r="O107" s="24"/>
      <c r="P107" s="24"/>
      <c r="Q107" s="154">
        <v>0</v>
      </c>
      <c r="R107" s="154">
        <f>$Q$107*$H$107</f>
        <v>0</v>
      </c>
      <c r="S107" s="154">
        <v>0</v>
      </c>
      <c r="T107" s="155">
        <f>$S$107*$H$107</f>
        <v>0</v>
      </c>
      <c r="AR107" s="89" t="s">
        <v>146</v>
      </c>
      <c r="AT107" s="89" t="s">
        <v>141</v>
      </c>
      <c r="AU107" s="89" t="s">
        <v>82</v>
      </c>
      <c r="AY107" s="6" t="s">
        <v>139</v>
      </c>
      <c r="BE107" s="156">
        <f>IF($N$107="základní",$J$107,0)</f>
        <v>0</v>
      </c>
      <c r="BF107" s="156">
        <f>IF($N$107="snížená",$J$107,0)</f>
        <v>0</v>
      </c>
      <c r="BG107" s="156">
        <f>IF($N$107="zákl. přenesená",$J$107,0)</f>
        <v>0</v>
      </c>
      <c r="BH107" s="156">
        <f>IF($N$107="sníž. přenesená",$J$107,0)</f>
        <v>0</v>
      </c>
      <c r="BI107" s="156">
        <f>IF($N$107="nulová",$J$107,0)</f>
        <v>0</v>
      </c>
      <c r="BJ107" s="89" t="s">
        <v>21</v>
      </c>
      <c r="BK107" s="156">
        <f>ROUND($I$107*$H$107,2)</f>
        <v>0</v>
      </c>
      <c r="BL107" s="89" t="s">
        <v>146</v>
      </c>
      <c r="BM107" s="89" t="s">
        <v>234</v>
      </c>
    </row>
    <row r="108" spans="2:47" s="6" customFormat="1" ht="16.5" customHeight="1">
      <c r="B108" s="23"/>
      <c r="C108" s="24"/>
      <c r="D108" s="157" t="s">
        <v>148</v>
      </c>
      <c r="E108" s="24"/>
      <c r="F108" s="158" t="s">
        <v>235</v>
      </c>
      <c r="G108" s="24"/>
      <c r="H108" s="24"/>
      <c r="J108" s="24"/>
      <c r="K108" s="24"/>
      <c r="L108" s="43"/>
      <c r="M108" s="56"/>
      <c r="N108" s="24"/>
      <c r="O108" s="24"/>
      <c r="P108" s="24"/>
      <c r="Q108" s="24"/>
      <c r="R108" s="24"/>
      <c r="S108" s="24"/>
      <c r="T108" s="57"/>
      <c r="AT108" s="6" t="s">
        <v>148</v>
      </c>
      <c r="AU108" s="6" t="s">
        <v>82</v>
      </c>
    </row>
    <row r="109" spans="2:51" s="6" customFormat="1" ht="15.75" customHeight="1">
      <c r="B109" s="159"/>
      <c r="C109" s="160"/>
      <c r="D109" s="161" t="s">
        <v>150</v>
      </c>
      <c r="E109" s="160"/>
      <c r="F109" s="162" t="s">
        <v>236</v>
      </c>
      <c r="G109" s="160"/>
      <c r="H109" s="160"/>
      <c r="J109" s="160"/>
      <c r="K109" s="160"/>
      <c r="L109" s="163"/>
      <c r="M109" s="164"/>
      <c r="N109" s="160"/>
      <c r="O109" s="160"/>
      <c r="P109" s="160"/>
      <c r="Q109" s="160"/>
      <c r="R109" s="160"/>
      <c r="S109" s="160"/>
      <c r="T109" s="165"/>
      <c r="AT109" s="166" t="s">
        <v>150</v>
      </c>
      <c r="AU109" s="166" t="s">
        <v>82</v>
      </c>
      <c r="AV109" s="166" t="s">
        <v>21</v>
      </c>
      <c r="AW109" s="166" t="s">
        <v>119</v>
      </c>
      <c r="AX109" s="166" t="s">
        <v>73</v>
      </c>
      <c r="AY109" s="166" t="s">
        <v>139</v>
      </c>
    </row>
    <row r="110" spans="2:51" s="6" customFormat="1" ht="15.75" customHeight="1">
      <c r="B110" s="167"/>
      <c r="C110" s="168"/>
      <c r="D110" s="161" t="s">
        <v>150</v>
      </c>
      <c r="E110" s="168"/>
      <c r="F110" s="169" t="s">
        <v>237</v>
      </c>
      <c r="G110" s="168"/>
      <c r="H110" s="170">
        <v>1845.64</v>
      </c>
      <c r="J110" s="168"/>
      <c r="K110" s="168"/>
      <c r="L110" s="171"/>
      <c r="M110" s="172"/>
      <c r="N110" s="168"/>
      <c r="O110" s="168"/>
      <c r="P110" s="168"/>
      <c r="Q110" s="168"/>
      <c r="R110" s="168"/>
      <c r="S110" s="168"/>
      <c r="T110" s="173"/>
      <c r="AT110" s="174" t="s">
        <v>150</v>
      </c>
      <c r="AU110" s="174" t="s">
        <v>82</v>
      </c>
      <c r="AV110" s="174" t="s">
        <v>82</v>
      </c>
      <c r="AW110" s="174" t="s">
        <v>119</v>
      </c>
      <c r="AX110" s="174" t="s">
        <v>21</v>
      </c>
      <c r="AY110" s="174" t="s">
        <v>139</v>
      </c>
    </row>
    <row r="111" spans="2:65" s="6" customFormat="1" ht="15.75" customHeight="1">
      <c r="B111" s="23"/>
      <c r="C111" s="178" t="s">
        <v>159</v>
      </c>
      <c r="D111" s="178" t="s">
        <v>238</v>
      </c>
      <c r="E111" s="179" t="s">
        <v>239</v>
      </c>
      <c r="F111" s="180" t="s">
        <v>240</v>
      </c>
      <c r="G111" s="181" t="s">
        <v>241</v>
      </c>
      <c r="H111" s="182">
        <v>32.668</v>
      </c>
      <c r="I111" s="183"/>
      <c r="J111" s="184">
        <f>ROUND($I$111*$H$111,2)</f>
        <v>0</v>
      </c>
      <c r="K111" s="180" t="s">
        <v>145</v>
      </c>
      <c r="L111" s="185"/>
      <c r="M111" s="186"/>
      <c r="N111" s="187" t="s">
        <v>44</v>
      </c>
      <c r="O111" s="24"/>
      <c r="P111" s="24"/>
      <c r="Q111" s="154">
        <v>1</v>
      </c>
      <c r="R111" s="154">
        <f>$Q$111*$H$111</f>
        <v>32.668</v>
      </c>
      <c r="S111" s="154">
        <v>0</v>
      </c>
      <c r="T111" s="155">
        <f>$S$111*$H$111</f>
        <v>0</v>
      </c>
      <c r="AR111" s="89" t="s">
        <v>188</v>
      </c>
      <c r="AT111" s="89" t="s">
        <v>238</v>
      </c>
      <c r="AU111" s="89" t="s">
        <v>82</v>
      </c>
      <c r="AY111" s="6" t="s">
        <v>139</v>
      </c>
      <c r="BE111" s="156">
        <f>IF($N$111="základní",$J$111,0)</f>
        <v>0</v>
      </c>
      <c r="BF111" s="156">
        <f>IF($N$111="snížená",$J$111,0)</f>
        <v>0</v>
      </c>
      <c r="BG111" s="156">
        <f>IF($N$111="zákl. přenesená",$J$111,0)</f>
        <v>0</v>
      </c>
      <c r="BH111" s="156">
        <f>IF($N$111="sníž. přenesená",$J$111,0)</f>
        <v>0</v>
      </c>
      <c r="BI111" s="156">
        <f>IF($N$111="nulová",$J$111,0)</f>
        <v>0</v>
      </c>
      <c r="BJ111" s="89" t="s">
        <v>21</v>
      </c>
      <c r="BK111" s="156">
        <f>ROUND($I$111*$H$111,2)</f>
        <v>0</v>
      </c>
      <c r="BL111" s="89" t="s">
        <v>146</v>
      </c>
      <c r="BM111" s="89" t="s">
        <v>242</v>
      </c>
    </row>
    <row r="112" spans="2:47" s="6" customFormat="1" ht="16.5" customHeight="1">
      <c r="B112" s="23"/>
      <c r="C112" s="24"/>
      <c r="D112" s="157" t="s">
        <v>148</v>
      </c>
      <c r="E112" s="24"/>
      <c r="F112" s="158" t="s">
        <v>243</v>
      </c>
      <c r="G112" s="24"/>
      <c r="H112" s="24"/>
      <c r="J112" s="24"/>
      <c r="K112" s="24"/>
      <c r="L112" s="43"/>
      <c r="M112" s="56"/>
      <c r="N112" s="24"/>
      <c r="O112" s="24"/>
      <c r="P112" s="24"/>
      <c r="Q112" s="24"/>
      <c r="R112" s="24"/>
      <c r="S112" s="24"/>
      <c r="T112" s="57"/>
      <c r="AT112" s="6" t="s">
        <v>148</v>
      </c>
      <c r="AU112" s="6" t="s">
        <v>82</v>
      </c>
    </row>
    <row r="113" spans="2:51" s="6" customFormat="1" ht="15.75" customHeight="1">
      <c r="B113" s="159"/>
      <c r="C113" s="160"/>
      <c r="D113" s="161" t="s">
        <v>150</v>
      </c>
      <c r="E113" s="160"/>
      <c r="F113" s="162" t="s">
        <v>244</v>
      </c>
      <c r="G113" s="160"/>
      <c r="H113" s="160"/>
      <c r="J113" s="160"/>
      <c r="K113" s="160"/>
      <c r="L113" s="163"/>
      <c r="M113" s="164"/>
      <c r="N113" s="160"/>
      <c r="O113" s="160"/>
      <c r="P113" s="160"/>
      <c r="Q113" s="160"/>
      <c r="R113" s="160"/>
      <c r="S113" s="160"/>
      <c r="T113" s="165"/>
      <c r="AT113" s="166" t="s">
        <v>150</v>
      </c>
      <c r="AU113" s="166" t="s">
        <v>82</v>
      </c>
      <c r="AV113" s="166" t="s">
        <v>21</v>
      </c>
      <c r="AW113" s="166" t="s">
        <v>119</v>
      </c>
      <c r="AX113" s="166" t="s">
        <v>73</v>
      </c>
      <c r="AY113" s="166" t="s">
        <v>139</v>
      </c>
    </row>
    <row r="114" spans="2:51" s="6" customFormat="1" ht="15.75" customHeight="1">
      <c r="B114" s="167"/>
      <c r="C114" s="168"/>
      <c r="D114" s="161" t="s">
        <v>150</v>
      </c>
      <c r="E114" s="168"/>
      <c r="F114" s="169" t="s">
        <v>245</v>
      </c>
      <c r="G114" s="168"/>
      <c r="H114" s="170">
        <v>32.668</v>
      </c>
      <c r="J114" s="168"/>
      <c r="K114" s="168"/>
      <c r="L114" s="171"/>
      <c r="M114" s="172"/>
      <c r="N114" s="168"/>
      <c r="O114" s="168"/>
      <c r="P114" s="168"/>
      <c r="Q114" s="168"/>
      <c r="R114" s="168"/>
      <c r="S114" s="168"/>
      <c r="T114" s="173"/>
      <c r="AT114" s="174" t="s">
        <v>150</v>
      </c>
      <c r="AU114" s="174" t="s">
        <v>82</v>
      </c>
      <c r="AV114" s="174" t="s">
        <v>82</v>
      </c>
      <c r="AW114" s="174" t="s">
        <v>119</v>
      </c>
      <c r="AX114" s="174" t="s">
        <v>21</v>
      </c>
      <c r="AY114" s="174" t="s">
        <v>139</v>
      </c>
    </row>
    <row r="115" spans="2:65" s="6" customFormat="1" ht="15.75" customHeight="1">
      <c r="B115" s="23"/>
      <c r="C115" s="145" t="s">
        <v>188</v>
      </c>
      <c r="D115" s="145" t="s">
        <v>141</v>
      </c>
      <c r="E115" s="146" t="s">
        <v>246</v>
      </c>
      <c r="F115" s="147" t="s">
        <v>247</v>
      </c>
      <c r="G115" s="148" t="s">
        <v>167</v>
      </c>
      <c r="H115" s="149">
        <v>92.8</v>
      </c>
      <c r="I115" s="150"/>
      <c r="J115" s="151">
        <f>ROUND($I$115*$H$115,2)</f>
        <v>0</v>
      </c>
      <c r="K115" s="147" t="s">
        <v>248</v>
      </c>
      <c r="L115" s="43"/>
      <c r="M115" s="152"/>
      <c r="N115" s="153" t="s">
        <v>44</v>
      </c>
      <c r="O115" s="24"/>
      <c r="P115" s="24"/>
      <c r="Q115" s="154">
        <v>0</v>
      </c>
      <c r="R115" s="154">
        <f>$Q$115*$H$115</f>
        <v>0</v>
      </c>
      <c r="S115" s="154">
        <v>0</v>
      </c>
      <c r="T115" s="155">
        <f>$S$115*$H$115</f>
        <v>0</v>
      </c>
      <c r="AR115" s="89" t="s">
        <v>146</v>
      </c>
      <c r="AT115" s="89" t="s">
        <v>141</v>
      </c>
      <c r="AU115" s="89" t="s">
        <v>82</v>
      </c>
      <c r="AY115" s="6" t="s">
        <v>139</v>
      </c>
      <c r="BE115" s="156">
        <f>IF($N$115="základní",$J$115,0)</f>
        <v>0</v>
      </c>
      <c r="BF115" s="156">
        <f>IF($N$115="snížená",$J$115,0)</f>
        <v>0</v>
      </c>
      <c r="BG115" s="156">
        <f>IF($N$115="zákl. přenesená",$J$115,0)</f>
        <v>0</v>
      </c>
      <c r="BH115" s="156">
        <f>IF($N$115="sníž. přenesená",$J$115,0)</f>
        <v>0</v>
      </c>
      <c r="BI115" s="156">
        <f>IF($N$115="nulová",$J$115,0)</f>
        <v>0</v>
      </c>
      <c r="BJ115" s="89" t="s">
        <v>21</v>
      </c>
      <c r="BK115" s="156">
        <f>ROUND($I$115*$H$115,2)</f>
        <v>0</v>
      </c>
      <c r="BL115" s="89" t="s">
        <v>146</v>
      </c>
      <c r="BM115" s="89" t="s">
        <v>249</v>
      </c>
    </row>
    <row r="116" spans="2:47" s="6" customFormat="1" ht="27" customHeight="1">
      <c r="B116" s="23"/>
      <c r="C116" s="24"/>
      <c r="D116" s="157" t="s">
        <v>148</v>
      </c>
      <c r="E116" s="24"/>
      <c r="F116" s="158" t="s">
        <v>250</v>
      </c>
      <c r="G116" s="24"/>
      <c r="H116" s="24"/>
      <c r="J116" s="24"/>
      <c r="K116" s="24"/>
      <c r="L116" s="43"/>
      <c r="M116" s="56"/>
      <c r="N116" s="24"/>
      <c r="O116" s="24"/>
      <c r="P116" s="24"/>
      <c r="Q116" s="24"/>
      <c r="R116" s="24"/>
      <c r="S116" s="24"/>
      <c r="T116" s="57"/>
      <c r="AT116" s="6" t="s">
        <v>148</v>
      </c>
      <c r="AU116" s="6" t="s">
        <v>82</v>
      </c>
    </row>
    <row r="117" spans="2:51" s="6" customFormat="1" ht="15.75" customHeight="1">
      <c r="B117" s="159"/>
      <c r="C117" s="160"/>
      <c r="D117" s="161" t="s">
        <v>150</v>
      </c>
      <c r="E117" s="160"/>
      <c r="F117" s="162" t="s">
        <v>251</v>
      </c>
      <c r="G117" s="160"/>
      <c r="H117" s="160"/>
      <c r="J117" s="160"/>
      <c r="K117" s="160"/>
      <c r="L117" s="163"/>
      <c r="M117" s="164"/>
      <c r="N117" s="160"/>
      <c r="O117" s="160"/>
      <c r="P117" s="160"/>
      <c r="Q117" s="160"/>
      <c r="R117" s="160"/>
      <c r="S117" s="160"/>
      <c r="T117" s="165"/>
      <c r="AT117" s="166" t="s">
        <v>150</v>
      </c>
      <c r="AU117" s="166" t="s">
        <v>82</v>
      </c>
      <c r="AV117" s="166" t="s">
        <v>21</v>
      </c>
      <c r="AW117" s="166" t="s">
        <v>119</v>
      </c>
      <c r="AX117" s="166" t="s">
        <v>73</v>
      </c>
      <c r="AY117" s="166" t="s">
        <v>139</v>
      </c>
    </row>
    <row r="118" spans="2:51" s="6" customFormat="1" ht="15.75" customHeight="1">
      <c r="B118" s="167"/>
      <c r="C118" s="168"/>
      <c r="D118" s="161" t="s">
        <v>150</v>
      </c>
      <c r="E118" s="168"/>
      <c r="F118" s="169" t="s">
        <v>252</v>
      </c>
      <c r="G118" s="168"/>
      <c r="H118" s="170">
        <v>92.8</v>
      </c>
      <c r="J118" s="168"/>
      <c r="K118" s="168"/>
      <c r="L118" s="171"/>
      <c r="M118" s="172"/>
      <c r="N118" s="168"/>
      <c r="O118" s="168"/>
      <c r="P118" s="168"/>
      <c r="Q118" s="168"/>
      <c r="R118" s="168"/>
      <c r="S118" s="168"/>
      <c r="T118" s="173"/>
      <c r="AT118" s="174" t="s">
        <v>150</v>
      </c>
      <c r="AU118" s="174" t="s">
        <v>82</v>
      </c>
      <c r="AV118" s="174" t="s">
        <v>82</v>
      </c>
      <c r="AW118" s="174" t="s">
        <v>119</v>
      </c>
      <c r="AX118" s="174" t="s">
        <v>21</v>
      </c>
      <c r="AY118" s="174" t="s">
        <v>139</v>
      </c>
    </row>
    <row r="119" spans="2:65" s="6" customFormat="1" ht="15.75" customHeight="1">
      <c r="B119" s="23"/>
      <c r="C119" s="145" t="s">
        <v>194</v>
      </c>
      <c r="D119" s="145" t="s">
        <v>141</v>
      </c>
      <c r="E119" s="146" t="s">
        <v>253</v>
      </c>
      <c r="F119" s="147" t="s">
        <v>254</v>
      </c>
      <c r="G119" s="148" t="s">
        <v>167</v>
      </c>
      <c r="H119" s="149">
        <v>507.705</v>
      </c>
      <c r="I119" s="150"/>
      <c r="J119" s="151">
        <f>ROUND($I$119*$H$119,2)</f>
        <v>0</v>
      </c>
      <c r="K119" s="147" t="s">
        <v>145</v>
      </c>
      <c r="L119" s="43"/>
      <c r="M119" s="152"/>
      <c r="N119" s="153" t="s">
        <v>44</v>
      </c>
      <c r="O119" s="24"/>
      <c r="P119" s="24"/>
      <c r="Q119" s="154">
        <v>0</v>
      </c>
      <c r="R119" s="154">
        <f>$Q$119*$H$119</f>
        <v>0</v>
      </c>
      <c r="S119" s="154">
        <v>0</v>
      </c>
      <c r="T119" s="155">
        <f>$S$119*$H$119</f>
        <v>0</v>
      </c>
      <c r="AR119" s="89" t="s">
        <v>146</v>
      </c>
      <c r="AT119" s="89" t="s">
        <v>141</v>
      </c>
      <c r="AU119" s="89" t="s">
        <v>82</v>
      </c>
      <c r="AY119" s="6" t="s">
        <v>139</v>
      </c>
      <c r="BE119" s="156">
        <f>IF($N$119="základní",$J$119,0)</f>
        <v>0</v>
      </c>
      <c r="BF119" s="156">
        <f>IF($N$119="snížená",$J$119,0)</f>
        <v>0</v>
      </c>
      <c r="BG119" s="156">
        <f>IF($N$119="zákl. přenesená",$J$119,0)</f>
        <v>0</v>
      </c>
      <c r="BH119" s="156">
        <f>IF($N$119="sníž. přenesená",$J$119,0)</f>
        <v>0</v>
      </c>
      <c r="BI119" s="156">
        <f>IF($N$119="nulová",$J$119,0)</f>
        <v>0</v>
      </c>
      <c r="BJ119" s="89" t="s">
        <v>21</v>
      </c>
      <c r="BK119" s="156">
        <f>ROUND($I$119*$H$119,2)</f>
        <v>0</v>
      </c>
      <c r="BL119" s="89" t="s">
        <v>146</v>
      </c>
      <c r="BM119" s="89" t="s">
        <v>255</v>
      </c>
    </row>
    <row r="120" spans="2:47" s="6" customFormat="1" ht="27" customHeight="1">
      <c r="B120" s="23"/>
      <c r="C120" s="24"/>
      <c r="D120" s="157" t="s">
        <v>148</v>
      </c>
      <c r="E120" s="24"/>
      <c r="F120" s="158" t="s">
        <v>256</v>
      </c>
      <c r="G120" s="24"/>
      <c r="H120" s="24"/>
      <c r="J120" s="24"/>
      <c r="K120" s="24"/>
      <c r="L120" s="43"/>
      <c r="M120" s="56"/>
      <c r="N120" s="24"/>
      <c r="O120" s="24"/>
      <c r="P120" s="24"/>
      <c r="Q120" s="24"/>
      <c r="R120" s="24"/>
      <c r="S120" s="24"/>
      <c r="T120" s="57"/>
      <c r="AT120" s="6" t="s">
        <v>148</v>
      </c>
      <c r="AU120" s="6" t="s">
        <v>82</v>
      </c>
    </row>
    <row r="121" spans="2:51" s="6" customFormat="1" ht="15.75" customHeight="1">
      <c r="B121" s="159"/>
      <c r="C121" s="160"/>
      <c r="D121" s="161" t="s">
        <v>150</v>
      </c>
      <c r="E121" s="160"/>
      <c r="F121" s="162" t="s">
        <v>257</v>
      </c>
      <c r="G121" s="160"/>
      <c r="H121" s="160"/>
      <c r="J121" s="160"/>
      <c r="K121" s="160"/>
      <c r="L121" s="163"/>
      <c r="M121" s="164"/>
      <c r="N121" s="160"/>
      <c r="O121" s="160"/>
      <c r="P121" s="160"/>
      <c r="Q121" s="160"/>
      <c r="R121" s="160"/>
      <c r="S121" s="160"/>
      <c r="T121" s="165"/>
      <c r="AT121" s="166" t="s">
        <v>150</v>
      </c>
      <c r="AU121" s="166" t="s">
        <v>82</v>
      </c>
      <c r="AV121" s="166" t="s">
        <v>21</v>
      </c>
      <c r="AW121" s="166" t="s">
        <v>119</v>
      </c>
      <c r="AX121" s="166" t="s">
        <v>73</v>
      </c>
      <c r="AY121" s="166" t="s">
        <v>139</v>
      </c>
    </row>
    <row r="122" spans="2:51" s="6" customFormat="1" ht="15.75" customHeight="1">
      <c r="B122" s="167"/>
      <c r="C122" s="168"/>
      <c r="D122" s="161" t="s">
        <v>150</v>
      </c>
      <c r="E122" s="168"/>
      <c r="F122" s="169" t="s">
        <v>258</v>
      </c>
      <c r="G122" s="168"/>
      <c r="H122" s="170">
        <v>507.705</v>
      </c>
      <c r="J122" s="168"/>
      <c r="K122" s="168"/>
      <c r="L122" s="171"/>
      <c r="M122" s="172"/>
      <c r="N122" s="168"/>
      <c r="O122" s="168"/>
      <c r="P122" s="168"/>
      <c r="Q122" s="168"/>
      <c r="R122" s="168"/>
      <c r="S122" s="168"/>
      <c r="T122" s="173"/>
      <c r="AT122" s="174" t="s">
        <v>150</v>
      </c>
      <c r="AU122" s="174" t="s">
        <v>82</v>
      </c>
      <c r="AV122" s="174" t="s">
        <v>82</v>
      </c>
      <c r="AW122" s="174" t="s">
        <v>119</v>
      </c>
      <c r="AX122" s="174" t="s">
        <v>21</v>
      </c>
      <c r="AY122" s="174" t="s">
        <v>139</v>
      </c>
    </row>
    <row r="123" spans="2:65" s="6" customFormat="1" ht="15.75" customHeight="1">
      <c r="B123" s="23"/>
      <c r="C123" s="145" t="s">
        <v>26</v>
      </c>
      <c r="D123" s="145" t="s">
        <v>141</v>
      </c>
      <c r="E123" s="146" t="s">
        <v>259</v>
      </c>
      <c r="F123" s="147" t="s">
        <v>260</v>
      </c>
      <c r="G123" s="148" t="s">
        <v>167</v>
      </c>
      <c r="H123" s="149">
        <v>253.853</v>
      </c>
      <c r="I123" s="150"/>
      <c r="J123" s="151">
        <f>ROUND($I$123*$H$123,2)</f>
        <v>0</v>
      </c>
      <c r="K123" s="147" t="s">
        <v>145</v>
      </c>
      <c r="L123" s="43"/>
      <c r="M123" s="152"/>
      <c r="N123" s="153" t="s">
        <v>44</v>
      </c>
      <c r="O123" s="24"/>
      <c r="P123" s="24"/>
      <c r="Q123" s="154">
        <v>0</v>
      </c>
      <c r="R123" s="154">
        <f>$Q$123*$H$123</f>
        <v>0</v>
      </c>
      <c r="S123" s="154">
        <v>0</v>
      </c>
      <c r="T123" s="155">
        <f>$S$123*$H$123</f>
        <v>0</v>
      </c>
      <c r="AR123" s="89" t="s">
        <v>146</v>
      </c>
      <c r="AT123" s="89" t="s">
        <v>141</v>
      </c>
      <c r="AU123" s="89" t="s">
        <v>82</v>
      </c>
      <c r="AY123" s="6" t="s">
        <v>139</v>
      </c>
      <c r="BE123" s="156">
        <f>IF($N$123="základní",$J$123,0)</f>
        <v>0</v>
      </c>
      <c r="BF123" s="156">
        <f>IF($N$123="snížená",$J$123,0)</f>
        <v>0</v>
      </c>
      <c r="BG123" s="156">
        <f>IF($N$123="zákl. přenesená",$J$123,0)</f>
        <v>0</v>
      </c>
      <c r="BH123" s="156">
        <f>IF($N$123="sníž. přenesená",$J$123,0)</f>
        <v>0</v>
      </c>
      <c r="BI123" s="156">
        <f>IF($N$123="nulová",$J$123,0)</f>
        <v>0</v>
      </c>
      <c r="BJ123" s="89" t="s">
        <v>21</v>
      </c>
      <c r="BK123" s="156">
        <f>ROUND($I$123*$H$123,2)</f>
        <v>0</v>
      </c>
      <c r="BL123" s="89" t="s">
        <v>146</v>
      </c>
      <c r="BM123" s="89" t="s">
        <v>261</v>
      </c>
    </row>
    <row r="124" spans="2:47" s="6" customFormat="1" ht="27" customHeight="1">
      <c r="B124" s="23"/>
      <c r="C124" s="24"/>
      <c r="D124" s="157" t="s">
        <v>148</v>
      </c>
      <c r="E124" s="24"/>
      <c r="F124" s="158" t="s">
        <v>262</v>
      </c>
      <c r="G124" s="24"/>
      <c r="H124" s="24"/>
      <c r="J124" s="24"/>
      <c r="K124" s="24"/>
      <c r="L124" s="43"/>
      <c r="M124" s="56"/>
      <c r="N124" s="24"/>
      <c r="O124" s="24"/>
      <c r="P124" s="24"/>
      <c r="Q124" s="24"/>
      <c r="R124" s="24"/>
      <c r="S124" s="24"/>
      <c r="T124" s="57"/>
      <c r="AT124" s="6" t="s">
        <v>148</v>
      </c>
      <c r="AU124" s="6" t="s">
        <v>82</v>
      </c>
    </row>
    <row r="125" spans="2:51" s="6" customFormat="1" ht="27" customHeight="1">
      <c r="B125" s="159"/>
      <c r="C125" s="160"/>
      <c r="D125" s="161" t="s">
        <v>150</v>
      </c>
      <c r="E125" s="160"/>
      <c r="F125" s="162" t="s">
        <v>263</v>
      </c>
      <c r="G125" s="160"/>
      <c r="H125" s="160"/>
      <c r="J125" s="160"/>
      <c r="K125" s="160"/>
      <c r="L125" s="163"/>
      <c r="M125" s="164"/>
      <c r="N125" s="160"/>
      <c r="O125" s="160"/>
      <c r="P125" s="160"/>
      <c r="Q125" s="160"/>
      <c r="R125" s="160"/>
      <c r="S125" s="160"/>
      <c r="T125" s="165"/>
      <c r="AT125" s="166" t="s">
        <v>150</v>
      </c>
      <c r="AU125" s="166" t="s">
        <v>82</v>
      </c>
      <c r="AV125" s="166" t="s">
        <v>21</v>
      </c>
      <c r="AW125" s="166" t="s">
        <v>119</v>
      </c>
      <c r="AX125" s="166" t="s">
        <v>73</v>
      </c>
      <c r="AY125" s="166" t="s">
        <v>139</v>
      </c>
    </row>
    <row r="126" spans="2:51" s="6" customFormat="1" ht="15.75" customHeight="1">
      <c r="B126" s="167"/>
      <c r="C126" s="168"/>
      <c r="D126" s="161" t="s">
        <v>150</v>
      </c>
      <c r="E126" s="168"/>
      <c r="F126" s="169" t="s">
        <v>264</v>
      </c>
      <c r="G126" s="168"/>
      <c r="H126" s="170">
        <v>253.853</v>
      </c>
      <c r="J126" s="168"/>
      <c r="K126" s="168"/>
      <c r="L126" s="171"/>
      <c r="M126" s="172"/>
      <c r="N126" s="168"/>
      <c r="O126" s="168"/>
      <c r="P126" s="168"/>
      <c r="Q126" s="168"/>
      <c r="R126" s="168"/>
      <c r="S126" s="168"/>
      <c r="T126" s="173"/>
      <c r="AT126" s="174" t="s">
        <v>150</v>
      </c>
      <c r="AU126" s="174" t="s">
        <v>82</v>
      </c>
      <c r="AV126" s="174" t="s">
        <v>82</v>
      </c>
      <c r="AW126" s="174" t="s">
        <v>119</v>
      </c>
      <c r="AX126" s="174" t="s">
        <v>21</v>
      </c>
      <c r="AY126" s="174" t="s">
        <v>139</v>
      </c>
    </row>
    <row r="127" spans="2:65" s="6" customFormat="1" ht="15.75" customHeight="1">
      <c r="B127" s="23"/>
      <c r="C127" s="145" t="s">
        <v>265</v>
      </c>
      <c r="D127" s="145" t="s">
        <v>141</v>
      </c>
      <c r="E127" s="146" t="s">
        <v>266</v>
      </c>
      <c r="F127" s="147" t="s">
        <v>267</v>
      </c>
      <c r="G127" s="148" t="s">
        <v>167</v>
      </c>
      <c r="H127" s="149">
        <v>507.705</v>
      </c>
      <c r="I127" s="150"/>
      <c r="J127" s="151">
        <f>ROUND($I$127*$H$127,2)</f>
        <v>0</v>
      </c>
      <c r="K127" s="147" t="s">
        <v>145</v>
      </c>
      <c r="L127" s="43"/>
      <c r="M127" s="152"/>
      <c r="N127" s="153" t="s">
        <v>44</v>
      </c>
      <c r="O127" s="24"/>
      <c r="P127" s="24"/>
      <c r="Q127" s="154">
        <v>0</v>
      </c>
      <c r="R127" s="154">
        <f>$Q$127*$H$127</f>
        <v>0</v>
      </c>
      <c r="S127" s="154">
        <v>0</v>
      </c>
      <c r="T127" s="155">
        <f>$S$127*$H$127</f>
        <v>0</v>
      </c>
      <c r="AR127" s="89" t="s">
        <v>146</v>
      </c>
      <c r="AT127" s="89" t="s">
        <v>141</v>
      </c>
      <c r="AU127" s="89" t="s">
        <v>82</v>
      </c>
      <c r="AY127" s="6" t="s">
        <v>139</v>
      </c>
      <c r="BE127" s="156">
        <f>IF($N$127="základní",$J$127,0)</f>
        <v>0</v>
      </c>
      <c r="BF127" s="156">
        <f>IF($N$127="snížená",$J$127,0)</f>
        <v>0</v>
      </c>
      <c r="BG127" s="156">
        <f>IF($N$127="zákl. přenesená",$J$127,0)</f>
        <v>0</v>
      </c>
      <c r="BH127" s="156">
        <f>IF($N$127="sníž. přenesená",$J$127,0)</f>
        <v>0</v>
      </c>
      <c r="BI127" s="156">
        <f>IF($N$127="nulová",$J$127,0)</f>
        <v>0</v>
      </c>
      <c r="BJ127" s="89" t="s">
        <v>21</v>
      </c>
      <c r="BK127" s="156">
        <f>ROUND($I$127*$H$127,2)</f>
        <v>0</v>
      </c>
      <c r="BL127" s="89" t="s">
        <v>146</v>
      </c>
      <c r="BM127" s="89" t="s">
        <v>268</v>
      </c>
    </row>
    <row r="128" spans="2:47" s="6" customFormat="1" ht="27" customHeight="1">
      <c r="B128" s="23"/>
      <c r="C128" s="24"/>
      <c r="D128" s="157" t="s">
        <v>148</v>
      </c>
      <c r="E128" s="24"/>
      <c r="F128" s="158" t="s">
        <v>269</v>
      </c>
      <c r="G128" s="24"/>
      <c r="H128" s="24"/>
      <c r="J128" s="24"/>
      <c r="K128" s="24"/>
      <c r="L128" s="43"/>
      <c r="M128" s="56"/>
      <c r="N128" s="24"/>
      <c r="O128" s="24"/>
      <c r="P128" s="24"/>
      <c r="Q128" s="24"/>
      <c r="R128" s="24"/>
      <c r="S128" s="24"/>
      <c r="T128" s="57"/>
      <c r="AT128" s="6" t="s">
        <v>148</v>
      </c>
      <c r="AU128" s="6" t="s">
        <v>82</v>
      </c>
    </row>
    <row r="129" spans="2:51" s="6" customFormat="1" ht="15.75" customHeight="1">
      <c r="B129" s="159"/>
      <c r="C129" s="160"/>
      <c r="D129" s="161" t="s">
        <v>150</v>
      </c>
      <c r="E129" s="160"/>
      <c r="F129" s="162" t="s">
        <v>257</v>
      </c>
      <c r="G129" s="160"/>
      <c r="H129" s="160"/>
      <c r="J129" s="160"/>
      <c r="K129" s="160"/>
      <c r="L129" s="163"/>
      <c r="M129" s="164"/>
      <c r="N129" s="160"/>
      <c r="O129" s="160"/>
      <c r="P129" s="160"/>
      <c r="Q129" s="160"/>
      <c r="R129" s="160"/>
      <c r="S129" s="160"/>
      <c r="T129" s="165"/>
      <c r="AT129" s="166" t="s">
        <v>150</v>
      </c>
      <c r="AU129" s="166" t="s">
        <v>82</v>
      </c>
      <c r="AV129" s="166" t="s">
        <v>21</v>
      </c>
      <c r="AW129" s="166" t="s">
        <v>119</v>
      </c>
      <c r="AX129" s="166" t="s">
        <v>73</v>
      </c>
      <c r="AY129" s="166" t="s">
        <v>139</v>
      </c>
    </row>
    <row r="130" spans="2:51" s="6" customFormat="1" ht="15.75" customHeight="1">
      <c r="B130" s="167"/>
      <c r="C130" s="168"/>
      <c r="D130" s="161" t="s">
        <v>150</v>
      </c>
      <c r="E130" s="168"/>
      <c r="F130" s="169" t="s">
        <v>258</v>
      </c>
      <c r="G130" s="168"/>
      <c r="H130" s="170">
        <v>507.705</v>
      </c>
      <c r="J130" s="168"/>
      <c r="K130" s="168"/>
      <c r="L130" s="171"/>
      <c r="M130" s="172"/>
      <c r="N130" s="168"/>
      <c r="O130" s="168"/>
      <c r="P130" s="168"/>
      <c r="Q130" s="168"/>
      <c r="R130" s="168"/>
      <c r="S130" s="168"/>
      <c r="T130" s="173"/>
      <c r="AT130" s="174" t="s">
        <v>150</v>
      </c>
      <c r="AU130" s="174" t="s">
        <v>82</v>
      </c>
      <c r="AV130" s="174" t="s">
        <v>82</v>
      </c>
      <c r="AW130" s="174" t="s">
        <v>119</v>
      </c>
      <c r="AX130" s="174" t="s">
        <v>21</v>
      </c>
      <c r="AY130" s="174" t="s">
        <v>139</v>
      </c>
    </row>
    <row r="131" spans="2:65" s="6" customFormat="1" ht="15.75" customHeight="1">
      <c r="B131" s="23"/>
      <c r="C131" s="145" t="s">
        <v>270</v>
      </c>
      <c r="D131" s="145" t="s">
        <v>141</v>
      </c>
      <c r="E131" s="146" t="s">
        <v>271</v>
      </c>
      <c r="F131" s="147" t="s">
        <v>272</v>
      </c>
      <c r="G131" s="148" t="s">
        <v>167</v>
      </c>
      <c r="H131" s="149">
        <v>253.853</v>
      </c>
      <c r="I131" s="150"/>
      <c r="J131" s="151">
        <f>ROUND($I$131*$H$131,2)</f>
        <v>0</v>
      </c>
      <c r="K131" s="147" t="s">
        <v>145</v>
      </c>
      <c r="L131" s="43"/>
      <c r="M131" s="152"/>
      <c r="N131" s="153" t="s">
        <v>44</v>
      </c>
      <c r="O131" s="24"/>
      <c r="P131" s="24"/>
      <c r="Q131" s="154">
        <v>0</v>
      </c>
      <c r="R131" s="154">
        <f>$Q$131*$H$131</f>
        <v>0</v>
      </c>
      <c r="S131" s="154">
        <v>0</v>
      </c>
      <c r="T131" s="155">
        <f>$S$131*$H$131</f>
        <v>0</v>
      </c>
      <c r="AR131" s="89" t="s">
        <v>146</v>
      </c>
      <c r="AT131" s="89" t="s">
        <v>141</v>
      </c>
      <c r="AU131" s="89" t="s">
        <v>82</v>
      </c>
      <c r="AY131" s="6" t="s">
        <v>139</v>
      </c>
      <c r="BE131" s="156">
        <f>IF($N$131="základní",$J$131,0)</f>
        <v>0</v>
      </c>
      <c r="BF131" s="156">
        <f>IF($N$131="snížená",$J$131,0)</f>
        <v>0</v>
      </c>
      <c r="BG131" s="156">
        <f>IF($N$131="zákl. přenesená",$J$131,0)</f>
        <v>0</v>
      </c>
      <c r="BH131" s="156">
        <f>IF($N$131="sníž. přenesená",$J$131,0)</f>
        <v>0</v>
      </c>
      <c r="BI131" s="156">
        <f>IF($N$131="nulová",$J$131,0)</f>
        <v>0</v>
      </c>
      <c r="BJ131" s="89" t="s">
        <v>21</v>
      </c>
      <c r="BK131" s="156">
        <f>ROUND($I$131*$H$131,2)</f>
        <v>0</v>
      </c>
      <c r="BL131" s="89" t="s">
        <v>146</v>
      </c>
      <c r="BM131" s="89" t="s">
        <v>273</v>
      </c>
    </row>
    <row r="132" spans="2:47" s="6" customFormat="1" ht="27" customHeight="1">
      <c r="B132" s="23"/>
      <c r="C132" s="24"/>
      <c r="D132" s="157" t="s">
        <v>148</v>
      </c>
      <c r="E132" s="24"/>
      <c r="F132" s="158" t="s">
        <v>274</v>
      </c>
      <c r="G132" s="24"/>
      <c r="H132" s="24"/>
      <c r="J132" s="24"/>
      <c r="K132" s="24"/>
      <c r="L132" s="43"/>
      <c r="M132" s="56"/>
      <c r="N132" s="24"/>
      <c r="O132" s="24"/>
      <c r="P132" s="24"/>
      <c r="Q132" s="24"/>
      <c r="R132" s="24"/>
      <c r="S132" s="24"/>
      <c r="T132" s="57"/>
      <c r="AT132" s="6" t="s">
        <v>148</v>
      </c>
      <c r="AU132" s="6" t="s">
        <v>82</v>
      </c>
    </row>
    <row r="133" spans="2:51" s="6" customFormat="1" ht="27" customHeight="1">
      <c r="B133" s="159"/>
      <c r="C133" s="160"/>
      <c r="D133" s="161" t="s">
        <v>150</v>
      </c>
      <c r="E133" s="160"/>
      <c r="F133" s="162" t="s">
        <v>275</v>
      </c>
      <c r="G133" s="160"/>
      <c r="H133" s="160"/>
      <c r="J133" s="160"/>
      <c r="K133" s="160"/>
      <c r="L133" s="163"/>
      <c r="M133" s="164"/>
      <c r="N133" s="160"/>
      <c r="O133" s="160"/>
      <c r="P133" s="160"/>
      <c r="Q133" s="160"/>
      <c r="R133" s="160"/>
      <c r="S133" s="160"/>
      <c r="T133" s="165"/>
      <c r="AT133" s="166" t="s">
        <v>150</v>
      </c>
      <c r="AU133" s="166" t="s">
        <v>82</v>
      </c>
      <c r="AV133" s="166" t="s">
        <v>21</v>
      </c>
      <c r="AW133" s="166" t="s">
        <v>119</v>
      </c>
      <c r="AX133" s="166" t="s">
        <v>73</v>
      </c>
      <c r="AY133" s="166" t="s">
        <v>139</v>
      </c>
    </row>
    <row r="134" spans="2:51" s="6" customFormat="1" ht="15.75" customHeight="1">
      <c r="B134" s="167"/>
      <c r="C134" s="168"/>
      <c r="D134" s="161" t="s">
        <v>150</v>
      </c>
      <c r="E134" s="168"/>
      <c r="F134" s="169" t="s">
        <v>264</v>
      </c>
      <c r="G134" s="168"/>
      <c r="H134" s="170">
        <v>253.853</v>
      </c>
      <c r="J134" s="168"/>
      <c r="K134" s="168"/>
      <c r="L134" s="171"/>
      <c r="M134" s="172"/>
      <c r="N134" s="168"/>
      <c r="O134" s="168"/>
      <c r="P134" s="168"/>
      <c r="Q134" s="168"/>
      <c r="R134" s="168"/>
      <c r="S134" s="168"/>
      <c r="T134" s="173"/>
      <c r="AT134" s="174" t="s">
        <v>150</v>
      </c>
      <c r="AU134" s="174" t="s">
        <v>82</v>
      </c>
      <c r="AV134" s="174" t="s">
        <v>82</v>
      </c>
      <c r="AW134" s="174" t="s">
        <v>119</v>
      </c>
      <c r="AX134" s="174" t="s">
        <v>21</v>
      </c>
      <c r="AY134" s="174" t="s">
        <v>139</v>
      </c>
    </row>
    <row r="135" spans="2:65" s="6" customFormat="1" ht="15.75" customHeight="1">
      <c r="B135" s="23"/>
      <c r="C135" s="145" t="s">
        <v>276</v>
      </c>
      <c r="D135" s="145" t="s">
        <v>141</v>
      </c>
      <c r="E135" s="146" t="s">
        <v>277</v>
      </c>
      <c r="F135" s="147" t="s">
        <v>278</v>
      </c>
      <c r="G135" s="148" t="s">
        <v>167</v>
      </c>
      <c r="H135" s="149">
        <v>18.563</v>
      </c>
      <c r="I135" s="150"/>
      <c r="J135" s="151">
        <f>ROUND($I$135*$H$135,2)</f>
        <v>0</v>
      </c>
      <c r="K135" s="147" t="s">
        <v>145</v>
      </c>
      <c r="L135" s="43"/>
      <c r="M135" s="152"/>
      <c r="N135" s="153" t="s">
        <v>44</v>
      </c>
      <c r="O135" s="24"/>
      <c r="P135" s="24"/>
      <c r="Q135" s="154">
        <v>0</v>
      </c>
      <c r="R135" s="154">
        <f>$Q$135*$H$135</f>
        <v>0</v>
      </c>
      <c r="S135" s="154">
        <v>0</v>
      </c>
      <c r="T135" s="155">
        <f>$S$135*$H$135</f>
        <v>0</v>
      </c>
      <c r="AR135" s="89" t="s">
        <v>146</v>
      </c>
      <c r="AT135" s="89" t="s">
        <v>141</v>
      </c>
      <c r="AU135" s="89" t="s">
        <v>82</v>
      </c>
      <c r="AY135" s="6" t="s">
        <v>139</v>
      </c>
      <c r="BE135" s="156">
        <f>IF($N$135="základní",$J$135,0)</f>
        <v>0</v>
      </c>
      <c r="BF135" s="156">
        <f>IF($N$135="snížená",$J$135,0)</f>
        <v>0</v>
      </c>
      <c r="BG135" s="156">
        <f>IF($N$135="zákl. přenesená",$J$135,0)</f>
        <v>0</v>
      </c>
      <c r="BH135" s="156">
        <f>IF($N$135="sníž. přenesená",$J$135,0)</f>
        <v>0</v>
      </c>
      <c r="BI135" s="156">
        <f>IF($N$135="nulová",$J$135,0)</f>
        <v>0</v>
      </c>
      <c r="BJ135" s="89" t="s">
        <v>21</v>
      </c>
      <c r="BK135" s="156">
        <f>ROUND($I$135*$H$135,2)</f>
        <v>0</v>
      </c>
      <c r="BL135" s="89" t="s">
        <v>146</v>
      </c>
      <c r="BM135" s="89" t="s">
        <v>279</v>
      </c>
    </row>
    <row r="136" spans="2:47" s="6" customFormat="1" ht="27" customHeight="1">
      <c r="B136" s="23"/>
      <c r="C136" s="24"/>
      <c r="D136" s="157" t="s">
        <v>148</v>
      </c>
      <c r="E136" s="24"/>
      <c r="F136" s="158" t="s">
        <v>280</v>
      </c>
      <c r="G136" s="24"/>
      <c r="H136" s="24"/>
      <c r="J136" s="24"/>
      <c r="K136" s="24"/>
      <c r="L136" s="43"/>
      <c r="M136" s="56"/>
      <c r="N136" s="24"/>
      <c r="O136" s="24"/>
      <c r="P136" s="24"/>
      <c r="Q136" s="24"/>
      <c r="R136" s="24"/>
      <c r="S136" s="24"/>
      <c r="T136" s="57"/>
      <c r="AT136" s="6" t="s">
        <v>148</v>
      </c>
      <c r="AU136" s="6" t="s">
        <v>82</v>
      </c>
    </row>
    <row r="137" spans="2:51" s="6" customFormat="1" ht="15.75" customHeight="1">
      <c r="B137" s="159"/>
      <c r="C137" s="160"/>
      <c r="D137" s="161" t="s">
        <v>150</v>
      </c>
      <c r="E137" s="160"/>
      <c r="F137" s="162" t="s">
        <v>281</v>
      </c>
      <c r="G137" s="160"/>
      <c r="H137" s="160"/>
      <c r="J137" s="160"/>
      <c r="K137" s="160"/>
      <c r="L137" s="163"/>
      <c r="M137" s="164"/>
      <c r="N137" s="160"/>
      <c r="O137" s="160"/>
      <c r="P137" s="160"/>
      <c r="Q137" s="160"/>
      <c r="R137" s="160"/>
      <c r="S137" s="160"/>
      <c r="T137" s="165"/>
      <c r="AT137" s="166" t="s">
        <v>150</v>
      </c>
      <c r="AU137" s="166" t="s">
        <v>82</v>
      </c>
      <c r="AV137" s="166" t="s">
        <v>21</v>
      </c>
      <c r="AW137" s="166" t="s">
        <v>119</v>
      </c>
      <c r="AX137" s="166" t="s">
        <v>73</v>
      </c>
      <c r="AY137" s="166" t="s">
        <v>139</v>
      </c>
    </row>
    <row r="138" spans="2:51" s="6" customFormat="1" ht="15.75" customHeight="1">
      <c r="B138" s="167"/>
      <c r="C138" s="168"/>
      <c r="D138" s="161" t="s">
        <v>150</v>
      </c>
      <c r="E138" s="168"/>
      <c r="F138" s="169" t="s">
        <v>282</v>
      </c>
      <c r="G138" s="168"/>
      <c r="H138" s="170">
        <v>18.563</v>
      </c>
      <c r="J138" s="168"/>
      <c r="K138" s="168"/>
      <c r="L138" s="171"/>
      <c r="M138" s="172"/>
      <c r="N138" s="168"/>
      <c r="O138" s="168"/>
      <c r="P138" s="168"/>
      <c r="Q138" s="168"/>
      <c r="R138" s="168"/>
      <c r="S138" s="168"/>
      <c r="T138" s="173"/>
      <c r="AT138" s="174" t="s">
        <v>150</v>
      </c>
      <c r="AU138" s="174" t="s">
        <v>82</v>
      </c>
      <c r="AV138" s="174" t="s">
        <v>82</v>
      </c>
      <c r="AW138" s="174" t="s">
        <v>119</v>
      </c>
      <c r="AX138" s="174" t="s">
        <v>21</v>
      </c>
      <c r="AY138" s="174" t="s">
        <v>139</v>
      </c>
    </row>
    <row r="139" spans="2:65" s="6" customFormat="1" ht="15.75" customHeight="1">
      <c r="B139" s="23"/>
      <c r="C139" s="145" t="s">
        <v>283</v>
      </c>
      <c r="D139" s="145" t="s">
        <v>141</v>
      </c>
      <c r="E139" s="146" t="s">
        <v>284</v>
      </c>
      <c r="F139" s="147" t="s">
        <v>285</v>
      </c>
      <c r="G139" s="148" t="s">
        <v>167</v>
      </c>
      <c r="H139" s="149">
        <v>9.282</v>
      </c>
      <c r="I139" s="150"/>
      <c r="J139" s="151">
        <f>ROUND($I$139*$H$139,2)</f>
        <v>0</v>
      </c>
      <c r="K139" s="147" t="s">
        <v>145</v>
      </c>
      <c r="L139" s="43"/>
      <c r="M139" s="152"/>
      <c r="N139" s="153" t="s">
        <v>44</v>
      </c>
      <c r="O139" s="24"/>
      <c r="P139" s="24"/>
      <c r="Q139" s="154">
        <v>0</v>
      </c>
      <c r="R139" s="154">
        <f>$Q$139*$H$139</f>
        <v>0</v>
      </c>
      <c r="S139" s="154">
        <v>0</v>
      </c>
      <c r="T139" s="155">
        <f>$S$139*$H$139</f>
        <v>0</v>
      </c>
      <c r="AR139" s="89" t="s">
        <v>146</v>
      </c>
      <c r="AT139" s="89" t="s">
        <v>141</v>
      </c>
      <c r="AU139" s="89" t="s">
        <v>82</v>
      </c>
      <c r="AY139" s="6" t="s">
        <v>139</v>
      </c>
      <c r="BE139" s="156">
        <f>IF($N$139="základní",$J$139,0)</f>
        <v>0</v>
      </c>
      <c r="BF139" s="156">
        <f>IF($N$139="snížená",$J$139,0)</f>
        <v>0</v>
      </c>
      <c r="BG139" s="156">
        <f>IF($N$139="zákl. přenesená",$J$139,0)</f>
        <v>0</v>
      </c>
      <c r="BH139" s="156">
        <f>IF($N$139="sníž. přenesená",$J$139,0)</f>
        <v>0</v>
      </c>
      <c r="BI139" s="156">
        <f>IF($N$139="nulová",$J$139,0)</f>
        <v>0</v>
      </c>
      <c r="BJ139" s="89" t="s">
        <v>21</v>
      </c>
      <c r="BK139" s="156">
        <f>ROUND($I$139*$H$139,2)</f>
        <v>0</v>
      </c>
      <c r="BL139" s="89" t="s">
        <v>146</v>
      </c>
      <c r="BM139" s="89" t="s">
        <v>286</v>
      </c>
    </row>
    <row r="140" spans="2:47" s="6" customFormat="1" ht="27" customHeight="1">
      <c r="B140" s="23"/>
      <c r="C140" s="24"/>
      <c r="D140" s="157" t="s">
        <v>148</v>
      </c>
      <c r="E140" s="24"/>
      <c r="F140" s="158" t="s">
        <v>287</v>
      </c>
      <c r="G140" s="24"/>
      <c r="H140" s="24"/>
      <c r="J140" s="24"/>
      <c r="K140" s="24"/>
      <c r="L140" s="43"/>
      <c r="M140" s="56"/>
      <c r="N140" s="24"/>
      <c r="O140" s="24"/>
      <c r="P140" s="24"/>
      <c r="Q140" s="24"/>
      <c r="R140" s="24"/>
      <c r="S140" s="24"/>
      <c r="T140" s="57"/>
      <c r="AT140" s="6" t="s">
        <v>148</v>
      </c>
      <c r="AU140" s="6" t="s">
        <v>82</v>
      </c>
    </row>
    <row r="141" spans="2:51" s="6" customFormat="1" ht="15.75" customHeight="1">
      <c r="B141" s="159"/>
      <c r="C141" s="160"/>
      <c r="D141" s="161" t="s">
        <v>150</v>
      </c>
      <c r="E141" s="160"/>
      <c r="F141" s="162" t="s">
        <v>288</v>
      </c>
      <c r="G141" s="160"/>
      <c r="H141" s="160"/>
      <c r="J141" s="160"/>
      <c r="K141" s="160"/>
      <c r="L141" s="163"/>
      <c r="M141" s="164"/>
      <c r="N141" s="160"/>
      <c r="O141" s="160"/>
      <c r="P141" s="160"/>
      <c r="Q141" s="160"/>
      <c r="R141" s="160"/>
      <c r="S141" s="160"/>
      <c r="T141" s="165"/>
      <c r="AT141" s="166" t="s">
        <v>150</v>
      </c>
      <c r="AU141" s="166" t="s">
        <v>82</v>
      </c>
      <c r="AV141" s="166" t="s">
        <v>21</v>
      </c>
      <c r="AW141" s="166" t="s">
        <v>119</v>
      </c>
      <c r="AX141" s="166" t="s">
        <v>73</v>
      </c>
      <c r="AY141" s="166" t="s">
        <v>139</v>
      </c>
    </row>
    <row r="142" spans="2:51" s="6" customFormat="1" ht="15.75" customHeight="1">
      <c r="B142" s="167"/>
      <c r="C142" s="168"/>
      <c r="D142" s="161" t="s">
        <v>150</v>
      </c>
      <c r="E142" s="168"/>
      <c r="F142" s="169" t="s">
        <v>289</v>
      </c>
      <c r="G142" s="168"/>
      <c r="H142" s="170">
        <v>9.282</v>
      </c>
      <c r="J142" s="168"/>
      <c r="K142" s="168"/>
      <c r="L142" s="171"/>
      <c r="M142" s="172"/>
      <c r="N142" s="168"/>
      <c r="O142" s="168"/>
      <c r="P142" s="168"/>
      <c r="Q142" s="168"/>
      <c r="R142" s="168"/>
      <c r="S142" s="168"/>
      <c r="T142" s="173"/>
      <c r="AT142" s="174" t="s">
        <v>150</v>
      </c>
      <c r="AU142" s="174" t="s">
        <v>82</v>
      </c>
      <c r="AV142" s="174" t="s">
        <v>82</v>
      </c>
      <c r="AW142" s="174" t="s">
        <v>119</v>
      </c>
      <c r="AX142" s="174" t="s">
        <v>21</v>
      </c>
      <c r="AY142" s="174" t="s">
        <v>139</v>
      </c>
    </row>
    <row r="143" spans="2:65" s="6" customFormat="1" ht="15.75" customHeight="1">
      <c r="B143" s="23"/>
      <c r="C143" s="145" t="s">
        <v>7</v>
      </c>
      <c r="D143" s="145" t="s">
        <v>141</v>
      </c>
      <c r="E143" s="146" t="s">
        <v>290</v>
      </c>
      <c r="F143" s="147" t="s">
        <v>291</v>
      </c>
      <c r="G143" s="148" t="s">
        <v>167</v>
      </c>
      <c r="H143" s="149">
        <v>323.1</v>
      </c>
      <c r="I143" s="150"/>
      <c r="J143" s="151">
        <f>ROUND($I$143*$H$143,2)</f>
        <v>0</v>
      </c>
      <c r="K143" s="147" t="s">
        <v>145</v>
      </c>
      <c r="L143" s="43"/>
      <c r="M143" s="152"/>
      <c r="N143" s="153" t="s">
        <v>44</v>
      </c>
      <c r="O143" s="24"/>
      <c r="P143" s="24"/>
      <c r="Q143" s="154">
        <v>0</v>
      </c>
      <c r="R143" s="154">
        <f>$Q$143*$H$143</f>
        <v>0</v>
      </c>
      <c r="S143" s="154">
        <v>0</v>
      </c>
      <c r="T143" s="155">
        <f>$S$143*$H$143</f>
        <v>0</v>
      </c>
      <c r="AR143" s="89" t="s">
        <v>146</v>
      </c>
      <c r="AT143" s="89" t="s">
        <v>141</v>
      </c>
      <c r="AU143" s="89" t="s">
        <v>82</v>
      </c>
      <c r="AY143" s="6" t="s">
        <v>139</v>
      </c>
      <c r="BE143" s="156">
        <f>IF($N$143="základní",$J$143,0)</f>
        <v>0</v>
      </c>
      <c r="BF143" s="156">
        <f>IF($N$143="snížená",$J$143,0)</f>
        <v>0</v>
      </c>
      <c r="BG143" s="156">
        <f>IF($N$143="zákl. přenesená",$J$143,0)</f>
        <v>0</v>
      </c>
      <c r="BH143" s="156">
        <f>IF($N$143="sníž. přenesená",$J$143,0)</f>
        <v>0</v>
      </c>
      <c r="BI143" s="156">
        <f>IF($N$143="nulová",$J$143,0)</f>
        <v>0</v>
      </c>
      <c r="BJ143" s="89" t="s">
        <v>21</v>
      </c>
      <c r="BK143" s="156">
        <f>ROUND($I$143*$H$143,2)</f>
        <v>0</v>
      </c>
      <c r="BL143" s="89" t="s">
        <v>146</v>
      </c>
      <c r="BM143" s="89" t="s">
        <v>292</v>
      </c>
    </row>
    <row r="144" spans="2:47" s="6" customFormat="1" ht="27" customHeight="1">
      <c r="B144" s="23"/>
      <c r="C144" s="24"/>
      <c r="D144" s="157" t="s">
        <v>148</v>
      </c>
      <c r="E144" s="24"/>
      <c r="F144" s="158" t="s">
        <v>293</v>
      </c>
      <c r="G144" s="24"/>
      <c r="H144" s="24"/>
      <c r="J144" s="24"/>
      <c r="K144" s="24"/>
      <c r="L144" s="43"/>
      <c r="M144" s="56"/>
      <c r="N144" s="24"/>
      <c r="O144" s="24"/>
      <c r="P144" s="24"/>
      <c r="Q144" s="24"/>
      <c r="R144" s="24"/>
      <c r="S144" s="24"/>
      <c r="T144" s="57"/>
      <c r="AT144" s="6" t="s">
        <v>148</v>
      </c>
      <c r="AU144" s="6" t="s">
        <v>82</v>
      </c>
    </row>
    <row r="145" spans="2:51" s="6" customFormat="1" ht="15.75" customHeight="1">
      <c r="B145" s="159"/>
      <c r="C145" s="160"/>
      <c r="D145" s="161" t="s">
        <v>150</v>
      </c>
      <c r="E145" s="160"/>
      <c r="F145" s="162" t="s">
        <v>294</v>
      </c>
      <c r="G145" s="160"/>
      <c r="H145" s="160"/>
      <c r="J145" s="160"/>
      <c r="K145" s="160"/>
      <c r="L145" s="163"/>
      <c r="M145" s="164"/>
      <c r="N145" s="160"/>
      <c r="O145" s="160"/>
      <c r="P145" s="160"/>
      <c r="Q145" s="160"/>
      <c r="R145" s="160"/>
      <c r="S145" s="160"/>
      <c r="T145" s="165"/>
      <c r="AT145" s="166" t="s">
        <v>150</v>
      </c>
      <c r="AU145" s="166" t="s">
        <v>82</v>
      </c>
      <c r="AV145" s="166" t="s">
        <v>21</v>
      </c>
      <c r="AW145" s="166" t="s">
        <v>119</v>
      </c>
      <c r="AX145" s="166" t="s">
        <v>73</v>
      </c>
      <c r="AY145" s="166" t="s">
        <v>139</v>
      </c>
    </row>
    <row r="146" spans="2:51" s="6" customFormat="1" ht="15.75" customHeight="1">
      <c r="B146" s="167"/>
      <c r="C146" s="168"/>
      <c r="D146" s="161" t="s">
        <v>150</v>
      </c>
      <c r="E146" s="168"/>
      <c r="F146" s="169" t="s">
        <v>295</v>
      </c>
      <c r="G146" s="168"/>
      <c r="H146" s="170">
        <v>323.1</v>
      </c>
      <c r="J146" s="168"/>
      <c r="K146" s="168"/>
      <c r="L146" s="171"/>
      <c r="M146" s="172"/>
      <c r="N146" s="168"/>
      <c r="O146" s="168"/>
      <c r="P146" s="168"/>
      <c r="Q146" s="168"/>
      <c r="R146" s="168"/>
      <c r="S146" s="168"/>
      <c r="T146" s="173"/>
      <c r="AT146" s="174" t="s">
        <v>150</v>
      </c>
      <c r="AU146" s="174" t="s">
        <v>82</v>
      </c>
      <c r="AV146" s="174" t="s">
        <v>82</v>
      </c>
      <c r="AW146" s="174" t="s">
        <v>119</v>
      </c>
      <c r="AX146" s="174" t="s">
        <v>21</v>
      </c>
      <c r="AY146" s="174" t="s">
        <v>139</v>
      </c>
    </row>
    <row r="147" spans="2:65" s="6" customFormat="1" ht="15.75" customHeight="1">
      <c r="B147" s="23"/>
      <c r="C147" s="145" t="s">
        <v>296</v>
      </c>
      <c r="D147" s="145" t="s">
        <v>141</v>
      </c>
      <c r="E147" s="146" t="s">
        <v>173</v>
      </c>
      <c r="F147" s="147" t="s">
        <v>174</v>
      </c>
      <c r="G147" s="148" t="s">
        <v>167</v>
      </c>
      <c r="H147" s="149">
        <v>803.67</v>
      </c>
      <c r="I147" s="150"/>
      <c r="J147" s="151">
        <f>ROUND($I$147*$H$147,2)</f>
        <v>0</v>
      </c>
      <c r="K147" s="147" t="s">
        <v>145</v>
      </c>
      <c r="L147" s="43"/>
      <c r="M147" s="152"/>
      <c r="N147" s="153" t="s">
        <v>44</v>
      </c>
      <c r="O147" s="24"/>
      <c r="P147" s="24"/>
      <c r="Q147" s="154">
        <v>0</v>
      </c>
      <c r="R147" s="154">
        <f>$Q$147*$H$147</f>
        <v>0</v>
      </c>
      <c r="S147" s="154">
        <v>0</v>
      </c>
      <c r="T147" s="155">
        <f>$S$147*$H$147</f>
        <v>0</v>
      </c>
      <c r="AR147" s="89" t="s">
        <v>146</v>
      </c>
      <c r="AT147" s="89" t="s">
        <v>141</v>
      </c>
      <c r="AU147" s="89" t="s">
        <v>82</v>
      </c>
      <c r="AY147" s="6" t="s">
        <v>139</v>
      </c>
      <c r="BE147" s="156">
        <f>IF($N$147="základní",$J$147,0)</f>
        <v>0</v>
      </c>
      <c r="BF147" s="156">
        <f>IF($N$147="snížená",$J$147,0)</f>
        <v>0</v>
      </c>
      <c r="BG147" s="156">
        <f>IF($N$147="zákl. přenesená",$J$147,0)</f>
        <v>0</v>
      </c>
      <c r="BH147" s="156">
        <f>IF($N$147="sníž. přenesená",$J$147,0)</f>
        <v>0</v>
      </c>
      <c r="BI147" s="156">
        <f>IF($N$147="nulová",$J$147,0)</f>
        <v>0</v>
      </c>
      <c r="BJ147" s="89" t="s">
        <v>21</v>
      </c>
      <c r="BK147" s="156">
        <f>ROUND($I$147*$H$147,2)</f>
        <v>0</v>
      </c>
      <c r="BL147" s="89" t="s">
        <v>146</v>
      </c>
      <c r="BM147" s="89" t="s">
        <v>297</v>
      </c>
    </row>
    <row r="148" spans="2:47" s="6" customFormat="1" ht="27" customHeight="1">
      <c r="B148" s="23"/>
      <c r="C148" s="24"/>
      <c r="D148" s="157" t="s">
        <v>148</v>
      </c>
      <c r="E148" s="24"/>
      <c r="F148" s="158" t="s">
        <v>176</v>
      </c>
      <c r="G148" s="24"/>
      <c r="H148" s="24"/>
      <c r="J148" s="24"/>
      <c r="K148" s="24"/>
      <c r="L148" s="43"/>
      <c r="M148" s="56"/>
      <c r="N148" s="24"/>
      <c r="O148" s="24"/>
      <c r="P148" s="24"/>
      <c r="Q148" s="24"/>
      <c r="R148" s="24"/>
      <c r="S148" s="24"/>
      <c r="T148" s="57"/>
      <c r="AT148" s="6" t="s">
        <v>148</v>
      </c>
      <c r="AU148" s="6" t="s">
        <v>82</v>
      </c>
    </row>
    <row r="149" spans="2:51" s="6" customFormat="1" ht="15.75" customHeight="1">
      <c r="B149" s="159"/>
      <c r="C149" s="160"/>
      <c r="D149" s="161" t="s">
        <v>150</v>
      </c>
      <c r="E149" s="160"/>
      <c r="F149" s="162" t="s">
        <v>298</v>
      </c>
      <c r="G149" s="160"/>
      <c r="H149" s="160"/>
      <c r="J149" s="160"/>
      <c r="K149" s="160"/>
      <c r="L149" s="163"/>
      <c r="M149" s="164"/>
      <c r="N149" s="160"/>
      <c r="O149" s="160"/>
      <c r="P149" s="160"/>
      <c r="Q149" s="160"/>
      <c r="R149" s="160"/>
      <c r="S149" s="160"/>
      <c r="T149" s="165"/>
      <c r="AT149" s="166" t="s">
        <v>150</v>
      </c>
      <c r="AU149" s="166" t="s">
        <v>82</v>
      </c>
      <c r="AV149" s="166" t="s">
        <v>21</v>
      </c>
      <c r="AW149" s="166" t="s">
        <v>119</v>
      </c>
      <c r="AX149" s="166" t="s">
        <v>73</v>
      </c>
      <c r="AY149" s="166" t="s">
        <v>139</v>
      </c>
    </row>
    <row r="150" spans="2:51" s="6" customFormat="1" ht="15.75" customHeight="1">
      <c r="B150" s="167"/>
      <c r="C150" s="168"/>
      <c r="D150" s="161" t="s">
        <v>150</v>
      </c>
      <c r="E150" s="168"/>
      <c r="F150" s="169" t="s">
        <v>299</v>
      </c>
      <c r="G150" s="168"/>
      <c r="H150" s="170">
        <v>803.67</v>
      </c>
      <c r="J150" s="168"/>
      <c r="K150" s="168"/>
      <c r="L150" s="171"/>
      <c r="M150" s="172"/>
      <c r="N150" s="168"/>
      <c r="O150" s="168"/>
      <c r="P150" s="168"/>
      <c r="Q150" s="168"/>
      <c r="R150" s="168"/>
      <c r="S150" s="168"/>
      <c r="T150" s="173"/>
      <c r="AT150" s="174" t="s">
        <v>150</v>
      </c>
      <c r="AU150" s="174" t="s">
        <v>82</v>
      </c>
      <c r="AV150" s="174" t="s">
        <v>82</v>
      </c>
      <c r="AW150" s="174" t="s">
        <v>119</v>
      </c>
      <c r="AX150" s="174" t="s">
        <v>21</v>
      </c>
      <c r="AY150" s="174" t="s">
        <v>139</v>
      </c>
    </row>
    <row r="151" spans="2:65" s="6" customFormat="1" ht="15.75" customHeight="1">
      <c r="B151" s="23"/>
      <c r="C151" s="145" t="s">
        <v>300</v>
      </c>
      <c r="D151" s="145" t="s">
        <v>141</v>
      </c>
      <c r="E151" s="146" t="s">
        <v>301</v>
      </c>
      <c r="F151" s="147" t="s">
        <v>302</v>
      </c>
      <c r="G151" s="148" t="s">
        <v>167</v>
      </c>
      <c r="H151" s="149">
        <v>323.1</v>
      </c>
      <c r="I151" s="150"/>
      <c r="J151" s="151">
        <f>ROUND($I$151*$H$151,2)</f>
        <v>0</v>
      </c>
      <c r="K151" s="147" t="s">
        <v>145</v>
      </c>
      <c r="L151" s="43"/>
      <c r="M151" s="152"/>
      <c r="N151" s="153" t="s">
        <v>44</v>
      </c>
      <c r="O151" s="24"/>
      <c r="P151" s="24"/>
      <c r="Q151" s="154">
        <v>0</v>
      </c>
      <c r="R151" s="154">
        <f>$Q$151*$H$151</f>
        <v>0</v>
      </c>
      <c r="S151" s="154">
        <v>0</v>
      </c>
      <c r="T151" s="155">
        <f>$S$151*$H$151</f>
        <v>0</v>
      </c>
      <c r="AR151" s="89" t="s">
        <v>146</v>
      </c>
      <c r="AT151" s="89" t="s">
        <v>141</v>
      </c>
      <c r="AU151" s="89" t="s">
        <v>82</v>
      </c>
      <c r="AY151" s="6" t="s">
        <v>139</v>
      </c>
      <c r="BE151" s="156">
        <f>IF($N$151="základní",$J$151,0)</f>
        <v>0</v>
      </c>
      <c r="BF151" s="156">
        <f>IF($N$151="snížená",$J$151,0)</f>
        <v>0</v>
      </c>
      <c r="BG151" s="156">
        <f>IF($N$151="zákl. přenesená",$J$151,0)</f>
        <v>0</v>
      </c>
      <c r="BH151" s="156">
        <f>IF($N$151="sníž. přenesená",$J$151,0)</f>
        <v>0</v>
      </c>
      <c r="BI151" s="156">
        <f>IF($N$151="nulová",$J$151,0)</f>
        <v>0</v>
      </c>
      <c r="BJ151" s="89" t="s">
        <v>21</v>
      </c>
      <c r="BK151" s="156">
        <f>ROUND($I$151*$H$151,2)</f>
        <v>0</v>
      </c>
      <c r="BL151" s="89" t="s">
        <v>146</v>
      </c>
      <c r="BM151" s="89" t="s">
        <v>303</v>
      </c>
    </row>
    <row r="152" spans="2:47" s="6" customFormat="1" ht="38.25" customHeight="1">
      <c r="B152" s="23"/>
      <c r="C152" s="24"/>
      <c r="D152" s="157" t="s">
        <v>148</v>
      </c>
      <c r="E152" s="24"/>
      <c r="F152" s="158" t="s">
        <v>304</v>
      </c>
      <c r="G152" s="24"/>
      <c r="H152" s="24"/>
      <c r="J152" s="24"/>
      <c r="K152" s="24"/>
      <c r="L152" s="43"/>
      <c r="M152" s="56"/>
      <c r="N152" s="24"/>
      <c r="O152" s="24"/>
      <c r="P152" s="24"/>
      <c r="Q152" s="24"/>
      <c r="R152" s="24"/>
      <c r="S152" s="24"/>
      <c r="T152" s="57"/>
      <c r="AT152" s="6" t="s">
        <v>148</v>
      </c>
      <c r="AU152" s="6" t="s">
        <v>82</v>
      </c>
    </row>
    <row r="153" spans="2:51" s="6" customFormat="1" ht="15.75" customHeight="1">
      <c r="B153" s="159"/>
      <c r="C153" s="160"/>
      <c r="D153" s="161" t="s">
        <v>150</v>
      </c>
      <c r="E153" s="160"/>
      <c r="F153" s="162" t="s">
        <v>305</v>
      </c>
      <c r="G153" s="160"/>
      <c r="H153" s="160"/>
      <c r="J153" s="160"/>
      <c r="K153" s="160"/>
      <c r="L153" s="163"/>
      <c r="M153" s="164"/>
      <c r="N153" s="160"/>
      <c r="O153" s="160"/>
      <c r="P153" s="160"/>
      <c r="Q153" s="160"/>
      <c r="R153" s="160"/>
      <c r="S153" s="160"/>
      <c r="T153" s="165"/>
      <c r="AT153" s="166" t="s">
        <v>150</v>
      </c>
      <c r="AU153" s="166" t="s">
        <v>82</v>
      </c>
      <c r="AV153" s="166" t="s">
        <v>21</v>
      </c>
      <c r="AW153" s="166" t="s">
        <v>119</v>
      </c>
      <c r="AX153" s="166" t="s">
        <v>73</v>
      </c>
      <c r="AY153" s="166" t="s">
        <v>139</v>
      </c>
    </row>
    <row r="154" spans="2:51" s="6" customFormat="1" ht="15.75" customHeight="1">
      <c r="B154" s="167"/>
      <c r="C154" s="168"/>
      <c r="D154" s="161" t="s">
        <v>150</v>
      </c>
      <c r="E154" s="168"/>
      <c r="F154" s="169" t="s">
        <v>295</v>
      </c>
      <c r="G154" s="168"/>
      <c r="H154" s="170">
        <v>323.1</v>
      </c>
      <c r="J154" s="168"/>
      <c r="K154" s="168"/>
      <c r="L154" s="171"/>
      <c r="M154" s="172"/>
      <c r="N154" s="168"/>
      <c r="O154" s="168"/>
      <c r="P154" s="168"/>
      <c r="Q154" s="168"/>
      <c r="R154" s="168"/>
      <c r="S154" s="168"/>
      <c r="T154" s="173"/>
      <c r="AT154" s="174" t="s">
        <v>150</v>
      </c>
      <c r="AU154" s="174" t="s">
        <v>82</v>
      </c>
      <c r="AV154" s="174" t="s">
        <v>82</v>
      </c>
      <c r="AW154" s="174" t="s">
        <v>119</v>
      </c>
      <c r="AX154" s="174" t="s">
        <v>21</v>
      </c>
      <c r="AY154" s="174" t="s">
        <v>139</v>
      </c>
    </row>
    <row r="155" spans="2:65" s="6" customFormat="1" ht="15.75" customHeight="1">
      <c r="B155" s="23"/>
      <c r="C155" s="145" t="s">
        <v>306</v>
      </c>
      <c r="D155" s="145" t="s">
        <v>141</v>
      </c>
      <c r="E155" s="146" t="s">
        <v>307</v>
      </c>
      <c r="F155" s="147" t="s">
        <v>308</v>
      </c>
      <c r="G155" s="148" t="s">
        <v>155</v>
      </c>
      <c r="H155" s="149">
        <v>284.4</v>
      </c>
      <c r="I155" s="150"/>
      <c r="J155" s="151">
        <f>ROUND($I$155*$H$155,2)</f>
        <v>0</v>
      </c>
      <c r="K155" s="147" t="s">
        <v>145</v>
      </c>
      <c r="L155" s="43"/>
      <c r="M155" s="152"/>
      <c r="N155" s="153" t="s">
        <v>44</v>
      </c>
      <c r="O155" s="24"/>
      <c r="P155" s="24"/>
      <c r="Q155" s="154">
        <v>0</v>
      </c>
      <c r="R155" s="154">
        <f>$Q$155*$H$155</f>
        <v>0</v>
      </c>
      <c r="S155" s="154">
        <v>0</v>
      </c>
      <c r="T155" s="155">
        <f>$S$155*$H$155</f>
        <v>0</v>
      </c>
      <c r="AR155" s="89" t="s">
        <v>146</v>
      </c>
      <c r="AT155" s="89" t="s">
        <v>141</v>
      </c>
      <c r="AU155" s="89" t="s">
        <v>82</v>
      </c>
      <c r="AY155" s="6" t="s">
        <v>139</v>
      </c>
      <c r="BE155" s="156">
        <f>IF($N$155="základní",$J$155,0)</f>
        <v>0</v>
      </c>
      <c r="BF155" s="156">
        <f>IF($N$155="snížená",$J$155,0)</f>
        <v>0</v>
      </c>
      <c r="BG155" s="156">
        <f>IF($N$155="zákl. přenesená",$J$155,0)</f>
        <v>0</v>
      </c>
      <c r="BH155" s="156">
        <f>IF($N$155="sníž. přenesená",$J$155,0)</f>
        <v>0</v>
      </c>
      <c r="BI155" s="156">
        <f>IF($N$155="nulová",$J$155,0)</f>
        <v>0</v>
      </c>
      <c r="BJ155" s="89" t="s">
        <v>21</v>
      </c>
      <c r="BK155" s="156">
        <f>ROUND($I$155*$H$155,2)</f>
        <v>0</v>
      </c>
      <c r="BL155" s="89" t="s">
        <v>146</v>
      </c>
      <c r="BM155" s="89" t="s">
        <v>309</v>
      </c>
    </row>
    <row r="156" spans="2:47" s="6" customFormat="1" ht="16.5" customHeight="1">
      <c r="B156" s="23"/>
      <c r="C156" s="24"/>
      <c r="D156" s="157" t="s">
        <v>148</v>
      </c>
      <c r="E156" s="24"/>
      <c r="F156" s="158" t="s">
        <v>310</v>
      </c>
      <c r="G156" s="24"/>
      <c r="H156" s="24"/>
      <c r="J156" s="24"/>
      <c r="K156" s="24"/>
      <c r="L156" s="43"/>
      <c r="M156" s="56"/>
      <c r="N156" s="24"/>
      <c r="O156" s="24"/>
      <c r="P156" s="24"/>
      <c r="Q156" s="24"/>
      <c r="R156" s="24"/>
      <c r="S156" s="24"/>
      <c r="T156" s="57"/>
      <c r="AT156" s="6" t="s">
        <v>148</v>
      </c>
      <c r="AU156" s="6" t="s">
        <v>82</v>
      </c>
    </row>
    <row r="157" spans="2:51" s="6" customFormat="1" ht="15.75" customHeight="1">
      <c r="B157" s="159"/>
      <c r="C157" s="160"/>
      <c r="D157" s="161" t="s">
        <v>150</v>
      </c>
      <c r="E157" s="160"/>
      <c r="F157" s="162" t="s">
        <v>311</v>
      </c>
      <c r="G157" s="160"/>
      <c r="H157" s="160"/>
      <c r="J157" s="160"/>
      <c r="K157" s="160"/>
      <c r="L157" s="163"/>
      <c r="M157" s="164"/>
      <c r="N157" s="160"/>
      <c r="O157" s="160"/>
      <c r="P157" s="160"/>
      <c r="Q157" s="160"/>
      <c r="R157" s="160"/>
      <c r="S157" s="160"/>
      <c r="T157" s="165"/>
      <c r="AT157" s="166" t="s">
        <v>150</v>
      </c>
      <c r="AU157" s="166" t="s">
        <v>82</v>
      </c>
      <c r="AV157" s="166" t="s">
        <v>21</v>
      </c>
      <c r="AW157" s="166" t="s">
        <v>119</v>
      </c>
      <c r="AX157" s="166" t="s">
        <v>73</v>
      </c>
      <c r="AY157" s="166" t="s">
        <v>139</v>
      </c>
    </row>
    <row r="158" spans="2:51" s="6" customFormat="1" ht="15.75" customHeight="1">
      <c r="B158" s="167"/>
      <c r="C158" s="168"/>
      <c r="D158" s="161" t="s">
        <v>150</v>
      </c>
      <c r="E158" s="168"/>
      <c r="F158" s="169" t="s">
        <v>312</v>
      </c>
      <c r="G158" s="168"/>
      <c r="H158" s="170">
        <v>284.4</v>
      </c>
      <c r="J158" s="168"/>
      <c r="K158" s="168"/>
      <c r="L158" s="171"/>
      <c r="M158" s="172"/>
      <c r="N158" s="168"/>
      <c r="O158" s="168"/>
      <c r="P158" s="168"/>
      <c r="Q158" s="168"/>
      <c r="R158" s="168"/>
      <c r="S158" s="168"/>
      <c r="T158" s="173"/>
      <c r="AT158" s="174" t="s">
        <v>150</v>
      </c>
      <c r="AU158" s="174" t="s">
        <v>82</v>
      </c>
      <c r="AV158" s="174" t="s">
        <v>82</v>
      </c>
      <c r="AW158" s="174" t="s">
        <v>119</v>
      </c>
      <c r="AX158" s="174" t="s">
        <v>21</v>
      </c>
      <c r="AY158" s="174" t="s">
        <v>139</v>
      </c>
    </row>
    <row r="159" spans="2:65" s="6" customFormat="1" ht="15.75" customHeight="1">
      <c r="B159" s="23"/>
      <c r="C159" s="145" t="s">
        <v>313</v>
      </c>
      <c r="D159" s="145" t="s">
        <v>141</v>
      </c>
      <c r="E159" s="146" t="s">
        <v>183</v>
      </c>
      <c r="F159" s="147" t="s">
        <v>184</v>
      </c>
      <c r="G159" s="148" t="s">
        <v>167</v>
      </c>
      <c r="H159" s="149">
        <v>710.87</v>
      </c>
      <c r="I159" s="150"/>
      <c r="J159" s="151">
        <f>ROUND($I$159*$H$159,2)</f>
        <v>0</v>
      </c>
      <c r="K159" s="147" t="s">
        <v>145</v>
      </c>
      <c r="L159" s="43"/>
      <c r="M159" s="152"/>
      <c r="N159" s="153" t="s">
        <v>44</v>
      </c>
      <c r="O159" s="24"/>
      <c r="P159" s="24"/>
      <c r="Q159" s="154">
        <v>0</v>
      </c>
      <c r="R159" s="154">
        <f>$Q$159*$H$159</f>
        <v>0</v>
      </c>
      <c r="S159" s="154">
        <v>0</v>
      </c>
      <c r="T159" s="155">
        <f>$S$159*$H$159</f>
        <v>0</v>
      </c>
      <c r="AR159" s="89" t="s">
        <v>146</v>
      </c>
      <c r="AT159" s="89" t="s">
        <v>141</v>
      </c>
      <c r="AU159" s="89" t="s">
        <v>82</v>
      </c>
      <c r="AY159" s="6" t="s">
        <v>139</v>
      </c>
      <c r="BE159" s="156">
        <f>IF($N$159="základní",$J$159,0)</f>
        <v>0</v>
      </c>
      <c r="BF159" s="156">
        <f>IF($N$159="snížená",$J$159,0)</f>
        <v>0</v>
      </c>
      <c r="BG159" s="156">
        <f>IF($N$159="zákl. přenesená",$J$159,0)</f>
        <v>0</v>
      </c>
      <c r="BH159" s="156">
        <f>IF($N$159="sníž. přenesená",$J$159,0)</f>
        <v>0</v>
      </c>
      <c r="BI159" s="156">
        <f>IF($N$159="nulová",$J$159,0)</f>
        <v>0</v>
      </c>
      <c r="BJ159" s="89" t="s">
        <v>21</v>
      </c>
      <c r="BK159" s="156">
        <f>ROUND($I$159*$H$159,2)</f>
        <v>0</v>
      </c>
      <c r="BL159" s="89" t="s">
        <v>146</v>
      </c>
      <c r="BM159" s="89" t="s">
        <v>314</v>
      </c>
    </row>
    <row r="160" spans="2:47" s="6" customFormat="1" ht="16.5" customHeight="1">
      <c r="B160" s="23"/>
      <c r="C160" s="24"/>
      <c r="D160" s="157" t="s">
        <v>148</v>
      </c>
      <c r="E160" s="24"/>
      <c r="F160" s="158" t="s">
        <v>186</v>
      </c>
      <c r="G160" s="24"/>
      <c r="H160" s="24"/>
      <c r="J160" s="24"/>
      <c r="K160" s="24"/>
      <c r="L160" s="43"/>
      <c r="M160" s="56"/>
      <c r="N160" s="24"/>
      <c r="O160" s="24"/>
      <c r="P160" s="24"/>
      <c r="Q160" s="24"/>
      <c r="R160" s="24"/>
      <c r="S160" s="24"/>
      <c r="T160" s="57"/>
      <c r="AT160" s="6" t="s">
        <v>148</v>
      </c>
      <c r="AU160" s="6" t="s">
        <v>82</v>
      </c>
    </row>
    <row r="161" spans="2:51" s="6" customFormat="1" ht="15.75" customHeight="1">
      <c r="B161" s="159"/>
      <c r="C161" s="160"/>
      <c r="D161" s="161" t="s">
        <v>150</v>
      </c>
      <c r="E161" s="160"/>
      <c r="F161" s="162" t="s">
        <v>315</v>
      </c>
      <c r="G161" s="160"/>
      <c r="H161" s="160"/>
      <c r="J161" s="160"/>
      <c r="K161" s="160"/>
      <c r="L161" s="163"/>
      <c r="M161" s="164"/>
      <c r="N161" s="160"/>
      <c r="O161" s="160"/>
      <c r="P161" s="160"/>
      <c r="Q161" s="160"/>
      <c r="R161" s="160"/>
      <c r="S161" s="160"/>
      <c r="T161" s="165"/>
      <c r="AT161" s="166" t="s">
        <v>150</v>
      </c>
      <c r="AU161" s="166" t="s">
        <v>82</v>
      </c>
      <c r="AV161" s="166" t="s">
        <v>21</v>
      </c>
      <c r="AW161" s="166" t="s">
        <v>119</v>
      </c>
      <c r="AX161" s="166" t="s">
        <v>73</v>
      </c>
      <c r="AY161" s="166" t="s">
        <v>139</v>
      </c>
    </row>
    <row r="162" spans="2:51" s="6" customFormat="1" ht="15.75" customHeight="1">
      <c r="B162" s="167"/>
      <c r="C162" s="168"/>
      <c r="D162" s="161" t="s">
        <v>150</v>
      </c>
      <c r="E162" s="168"/>
      <c r="F162" s="169" t="s">
        <v>316</v>
      </c>
      <c r="G162" s="168"/>
      <c r="H162" s="170">
        <v>710.87</v>
      </c>
      <c r="J162" s="168"/>
      <c r="K162" s="168"/>
      <c r="L162" s="171"/>
      <c r="M162" s="172"/>
      <c r="N162" s="168"/>
      <c r="O162" s="168"/>
      <c r="P162" s="168"/>
      <c r="Q162" s="168"/>
      <c r="R162" s="168"/>
      <c r="S162" s="168"/>
      <c r="T162" s="173"/>
      <c r="AT162" s="174" t="s">
        <v>150</v>
      </c>
      <c r="AU162" s="174" t="s">
        <v>82</v>
      </c>
      <c r="AV162" s="174" t="s">
        <v>82</v>
      </c>
      <c r="AW162" s="174" t="s">
        <v>119</v>
      </c>
      <c r="AX162" s="174" t="s">
        <v>21</v>
      </c>
      <c r="AY162" s="174" t="s">
        <v>139</v>
      </c>
    </row>
    <row r="163" spans="2:65" s="6" customFormat="1" ht="15.75" customHeight="1">
      <c r="B163" s="23"/>
      <c r="C163" s="145" t="s">
        <v>317</v>
      </c>
      <c r="D163" s="145" t="s">
        <v>141</v>
      </c>
      <c r="E163" s="146" t="s">
        <v>318</v>
      </c>
      <c r="F163" s="147" t="s">
        <v>319</v>
      </c>
      <c r="G163" s="148" t="s">
        <v>155</v>
      </c>
      <c r="H163" s="149">
        <v>334</v>
      </c>
      <c r="I163" s="150"/>
      <c r="J163" s="151">
        <f>ROUND($I$163*$H$163,2)</f>
        <v>0</v>
      </c>
      <c r="K163" s="147" t="s">
        <v>145</v>
      </c>
      <c r="L163" s="43"/>
      <c r="M163" s="152"/>
      <c r="N163" s="153" t="s">
        <v>44</v>
      </c>
      <c r="O163" s="24"/>
      <c r="P163" s="24"/>
      <c r="Q163" s="154">
        <v>0</v>
      </c>
      <c r="R163" s="154">
        <f>$Q$163*$H$163</f>
        <v>0</v>
      </c>
      <c r="S163" s="154">
        <v>0</v>
      </c>
      <c r="T163" s="155">
        <f>$S$163*$H$163</f>
        <v>0</v>
      </c>
      <c r="AR163" s="89" t="s">
        <v>146</v>
      </c>
      <c r="AT163" s="89" t="s">
        <v>141</v>
      </c>
      <c r="AU163" s="89" t="s">
        <v>82</v>
      </c>
      <c r="AY163" s="6" t="s">
        <v>139</v>
      </c>
      <c r="BE163" s="156">
        <f>IF($N$163="základní",$J$163,0)</f>
        <v>0</v>
      </c>
      <c r="BF163" s="156">
        <f>IF($N$163="snížená",$J$163,0)</f>
        <v>0</v>
      </c>
      <c r="BG163" s="156">
        <f>IF($N$163="zákl. přenesená",$J$163,0)</f>
        <v>0</v>
      </c>
      <c r="BH163" s="156">
        <f>IF($N$163="sníž. přenesená",$J$163,0)</f>
        <v>0</v>
      </c>
      <c r="BI163" s="156">
        <f>IF($N$163="nulová",$J$163,0)</f>
        <v>0</v>
      </c>
      <c r="BJ163" s="89" t="s">
        <v>21</v>
      </c>
      <c r="BK163" s="156">
        <f>ROUND($I$163*$H$163,2)</f>
        <v>0</v>
      </c>
      <c r="BL163" s="89" t="s">
        <v>146</v>
      </c>
      <c r="BM163" s="89" t="s">
        <v>320</v>
      </c>
    </row>
    <row r="164" spans="2:47" s="6" customFormat="1" ht="27" customHeight="1">
      <c r="B164" s="23"/>
      <c r="C164" s="24"/>
      <c r="D164" s="157" t="s">
        <v>148</v>
      </c>
      <c r="E164" s="24"/>
      <c r="F164" s="158" t="s">
        <v>321</v>
      </c>
      <c r="G164" s="24"/>
      <c r="H164" s="24"/>
      <c r="J164" s="24"/>
      <c r="K164" s="24"/>
      <c r="L164" s="43"/>
      <c r="M164" s="56"/>
      <c r="N164" s="24"/>
      <c r="O164" s="24"/>
      <c r="P164" s="24"/>
      <c r="Q164" s="24"/>
      <c r="R164" s="24"/>
      <c r="S164" s="24"/>
      <c r="T164" s="57"/>
      <c r="AT164" s="6" t="s">
        <v>148</v>
      </c>
      <c r="AU164" s="6" t="s">
        <v>82</v>
      </c>
    </row>
    <row r="165" spans="2:51" s="6" customFormat="1" ht="15.75" customHeight="1">
      <c r="B165" s="159"/>
      <c r="C165" s="160"/>
      <c r="D165" s="161" t="s">
        <v>150</v>
      </c>
      <c r="E165" s="160"/>
      <c r="F165" s="162" t="s">
        <v>322</v>
      </c>
      <c r="G165" s="160"/>
      <c r="H165" s="160"/>
      <c r="J165" s="160"/>
      <c r="K165" s="160"/>
      <c r="L165" s="163"/>
      <c r="M165" s="164"/>
      <c r="N165" s="160"/>
      <c r="O165" s="160"/>
      <c r="P165" s="160"/>
      <c r="Q165" s="160"/>
      <c r="R165" s="160"/>
      <c r="S165" s="160"/>
      <c r="T165" s="165"/>
      <c r="AT165" s="166" t="s">
        <v>150</v>
      </c>
      <c r="AU165" s="166" t="s">
        <v>82</v>
      </c>
      <c r="AV165" s="166" t="s">
        <v>21</v>
      </c>
      <c r="AW165" s="166" t="s">
        <v>119</v>
      </c>
      <c r="AX165" s="166" t="s">
        <v>73</v>
      </c>
      <c r="AY165" s="166" t="s">
        <v>139</v>
      </c>
    </row>
    <row r="166" spans="2:51" s="6" customFormat="1" ht="15.75" customHeight="1">
      <c r="B166" s="167"/>
      <c r="C166" s="168"/>
      <c r="D166" s="161" t="s">
        <v>150</v>
      </c>
      <c r="E166" s="168"/>
      <c r="F166" s="169" t="s">
        <v>323</v>
      </c>
      <c r="G166" s="168"/>
      <c r="H166" s="170">
        <v>334</v>
      </c>
      <c r="J166" s="168"/>
      <c r="K166" s="168"/>
      <c r="L166" s="171"/>
      <c r="M166" s="172"/>
      <c r="N166" s="168"/>
      <c r="O166" s="168"/>
      <c r="P166" s="168"/>
      <c r="Q166" s="168"/>
      <c r="R166" s="168"/>
      <c r="S166" s="168"/>
      <c r="T166" s="173"/>
      <c r="AT166" s="174" t="s">
        <v>150</v>
      </c>
      <c r="AU166" s="174" t="s">
        <v>82</v>
      </c>
      <c r="AV166" s="174" t="s">
        <v>82</v>
      </c>
      <c r="AW166" s="174" t="s">
        <v>119</v>
      </c>
      <c r="AX166" s="174" t="s">
        <v>21</v>
      </c>
      <c r="AY166" s="174" t="s">
        <v>139</v>
      </c>
    </row>
    <row r="167" spans="2:65" s="6" customFormat="1" ht="15.75" customHeight="1">
      <c r="B167" s="23"/>
      <c r="C167" s="145" t="s">
        <v>6</v>
      </c>
      <c r="D167" s="145" t="s">
        <v>141</v>
      </c>
      <c r="E167" s="146" t="s">
        <v>324</v>
      </c>
      <c r="F167" s="147" t="s">
        <v>325</v>
      </c>
      <c r="G167" s="148" t="s">
        <v>155</v>
      </c>
      <c r="H167" s="149">
        <v>334</v>
      </c>
      <c r="I167" s="150"/>
      <c r="J167" s="151">
        <f>ROUND($I$167*$H$167,2)</f>
        <v>0</v>
      </c>
      <c r="K167" s="147" t="s">
        <v>145</v>
      </c>
      <c r="L167" s="43"/>
      <c r="M167" s="152"/>
      <c r="N167" s="153" t="s">
        <v>44</v>
      </c>
      <c r="O167" s="24"/>
      <c r="P167" s="24"/>
      <c r="Q167" s="154">
        <v>0</v>
      </c>
      <c r="R167" s="154">
        <f>$Q$167*$H$167</f>
        <v>0</v>
      </c>
      <c r="S167" s="154">
        <v>0</v>
      </c>
      <c r="T167" s="155">
        <f>$S$167*$H$167</f>
        <v>0</v>
      </c>
      <c r="AR167" s="89" t="s">
        <v>146</v>
      </c>
      <c r="AT167" s="89" t="s">
        <v>141</v>
      </c>
      <c r="AU167" s="89" t="s">
        <v>82</v>
      </c>
      <c r="AY167" s="6" t="s">
        <v>139</v>
      </c>
      <c r="BE167" s="156">
        <f>IF($N$167="základní",$J$167,0)</f>
        <v>0</v>
      </c>
      <c r="BF167" s="156">
        <f>IF($N$167="snížená",$J$167,0)</f>
        <v>0</v>
      </c>
      <c r="BG167" s="156">
        <f>IF($N$167="zákl. přenesená",$J$167,0)</f>
        <v>0</v>
      </c>
      <c r="BH167" s="156">
        <f>IF($N$167="sníž. přenesená",$J$167,0)</f>
        <v>0</v>
      </c>
      <c r="BI167" s="156">
        <f>IF($N$167="nulová",$J$167,0)</f>
        <v>0</v>
      </c>
      <c r="BJ167" s="89" t="s">
        <v>21</v>
      </c>
      <c r="BK167" s="156">
        <f>ROUND($I$167*$H$167,2)</f>
        <v>0</v>
      </c>
      <c r="BL167" s="89" t="s">
        <v>146</v>
      </c>
      <c r="BM167" s="89" t="s">
        <v>326</v>
      </c>
    </row>
    <row r="168" spans="2:47" s="6" customFormat="1" ht="27" customHeight="1">
      <c r="B168" s="23"/>
      <c r="C168" s="24"/>
      <c r="D168" s="157" t="s">
        <v>148</v>
      </c>
      <c r="E168" s="24"/>
      <c r="F168" s="158" t="s">
        <v>327</v>
      </c>
      <c r="G168" s="24"/>
      <c r="H168" s="24"/>
      <c r="J168" s="24"/>
      <c r="K168" s="24"/>
      <c r="L168" s="43"/>
      <c r="M168" s="56"/>
      <c r="N168" s="24"/>
      <c r="O168" s="24"/>
      <c r="P168" s="24"/>
      <c r="Q168" s="24"/>
      <c r="R168" s="24"/>
      <c r="S168" s="24"/>
      <c r="T168" s="57"/>
      <c r="AT168" s="6" t="s">
        <v>148</v>
      </c>
      <c r="AU168" s="6" t="s">
        <v>82</v>
      </c>
    </row>
    <row r="169" spans="2:51" s="6" customFormat="1" ht="15.75" customHeight="1">
      <c r="B169" s="159"/>
      <c r="C169" s="160"/>
      <c r="D169" s="161" t="s">
        <v>150</v>
      </c>
      <c r="E169" s="160"/>
      <c r="F169" s="162" t="s">
        <v>322</v>
      </c>
      <c r="G169" s="160"/>
      <c r="H169" s="160"/>
      <c r="J169" s="160"/>
      <c r="K169" s="160"/>
      <c r="L169" s="163"/>
      <c r="M169" s="164"/>
      <c r="N169" s="160"/>
      <c r="O169" s="160"/>
      <c r="P169" s="160"/>
      <c r="Q169" s="160"/>
      <c r="R169" s="160"/>
      <c r="S169" s="160"/>
      <c r="T169" s="165"/>
      <c r="AT169" s="166" t="s">
        <v>150</v>
      </c>
      <c r="AU169" s="166" t="s">
        <v>82</v>
      </c>
      <c r="AV169" s="166" t="s">
        <v>21</v>
      </c>
      <c r="AW169" s="166" t="s">
        <v>119</v>
      </c>
      <c r="AX169" s="166" t="s">
        <v>73</v>
      </c>
      <c r="AY169" s="166" t="s">
        <v>139</v>
      </c>
    </row>
    <row r="170" spans="2:51" s="6" customFormat="1" ht="15.75" customHeight="1">
      <c r="B170" s="167"/>
      <c r="C170" s="168"/>
      <c r="D170" s="161" t="s">
        <v>150</v>
      </c>
      <c r="E170" s="168"/>
      <c r="F170" s="169" t="s">
        <v>323</v>
      </c>
      <c r="G170" s="168"/>
      <c r="H170" s="170">
        <v>334</v>
      </c>
      <c r="J170" s="168"/>
      <c r="K170" s="168"/>
      <c r="L170" s="171"/>
      <c r="M170" s="172"/>
      <c r="N170" s="168"/>
      <c r="O170" s="168"/>
      <c r="P170" s="168"/>
      <c r="Q170" s="168"/>
      <c r="R170" s="168"/>
      <c r="S170" s="168"/>
      <c r="T170" s="173"/>
      <c r="AT170" s="174" t="s">
        <v>150</v>
      </c>
      <c r="AU170" s="174" t="s">
        <v>82</v>
      </c>
      <c r="AV170" s="174" t="s">
        <v>82</v>
      </c>
      <c r="AW170" s="174" t="s">
        <v>119</v>
      </c>
      <c r="AX170" s="174" t="s">
        <v>21</v>
      </c>
      <c r="AY170" s="174" t="s">
        <v>139</v>
      </c>
    </row>
    <row r="171" spans="2:65" s="6" customFormat="1" ht="15.75" customHeight="1">
      <c r="B171" s="23"/>
      <c r="C171" s="145" t="s">
        <v>328</v>
      </c>
      <c r="D171" s="145" t="s">
        <v>141</v>
      </c>
      <c r="E171" s="146" t="s">
        <v>329</v>
      </c>
      <c r="F171" s="147" t="s">
        <v>330</v>
      </c>
      <c r="G171" s="148" t="s">
        <v>155</v>
      </c>
      <c r="H171" s="149">
        <v>284.4</v>
      </c>
      <c r="I171" s="150"/>
      <c r="J171" s="151">
        <f>ROUND($I$171*$H$171,2)</f>
        <v>0</v>
      </c>
      <c r="K171" s="147" t="s">
        <v>145</v>
      </c>
      <c r="L171" s="43"/>
      <c r="M171" s="152"/>
      <c r="N171" s="153" t="s">
        <v>44</v>
      </c>
      <c r="O171" s="24"/>
      <c r="P171" s="24"/>
      <c r="Q171" s="154">
        <v>0</v>
      </c>
      <c r="R171" s="154">
        <f>$Q$171*$H$171</f>
        <v>0</v>
      </c>
      <c r="S171" s="154">
        <v>0</v>
      </c>
      <c r="T171" s="155">
        <f>$S$171*$H$171</f>
        <v>0</v>
      </c>
      <c r="AR171" s="89" t="s">
        <v>146</v>
      </c>
      <c r="AT171" s="89" t="s">
        <v>141</v>
      </c>
      <c r="AU171" s="89" t="s">
        <v>82</v>
      </c>
      <c r="AY171" s="6" t="s">
        <v>139</v>
      </c>
      <c r="BE171" s="156">
        <f>IF($N$171="základní",$J$171,0)</f>
        <v>0</v>
      </c>
      <c r="BF171" s="156">
        <f>IF($N$171="snížená",$J$171,0)</f>
        <v>0</v>
      </c>
      <c r="BG171" s="156">
        <f>IF($N$171="zákl. přenesená",$J$171,0)</f>
        <v>0</v>
      </c>
      <c r="BH171" s="156">
        <f>IF($N$171="sníž. přenesená",$J$171,0)</f>
        <v>0</v>
      </c>
      <c r="BI171" s="156">
        <f>IF($N$171="nulová",$J$171,0)</f>
        <v>0</v>
      </c>
      <c r="BJ171" s="89" t="s">
        <v>21</v>
      </c>
      <c r="BK171" s="156">
        <f>ROUND($I$171*$H$171,2)</f>
        <v>0</v>
      </c>
      <c r="BL171" s="89" t="s">
        <v>146</v>
      </c>
      <c r="BM171" s="89" t="s">
        <v>331</v>
      </c>
    </row>
    <row r="172" spans="2:47" s="6" customFormat="1" ht="16.5" customHeight="1">
      <c r="B172" s="23"/>
      <c r="C172" s="24"/>
      <c r="D172" s="157" t="s">
        <v>148</v>
      </c>
      <c r="E172" s="24"/>
      <c r="F172" s="158" t="s">
        <v>332</v>
      </c>
      <c r="G172" s="24"/>
      <c r="H172" s="24"/>
      <c r="J172" s="24"/>
      <c r="K172" s="24"/>
      <c r="L172" s="43"/>
      <c r="M172" s="56"/>
      <c r="N172" s="24"/>
      <c r="O172" s="24"/>
      <c r="P172" s="24"/>
      <c r="Q172" s="24"/>
      <c r="R172" s="24"/>
      <c r="S172" s="24"/>
      <c r="T172" s="57"/>
      <c r="AT172" s="6" t="s">
        <v>148</v>
      </c>
      <c r="AU172" s="6" t="s">
        <v>82</v>
      </c>
    </row>
    <row r="173" spans="2:51" s="6" customFormat="1" ht="15.75" customHeight="1">
      <c r="B173" s="159"/>
      <c r="C173" s="160"/>
      <c r="D173" s="161" t="s">
        <v>150</v>
      </c>
      <c r="E173" s="160"/>
      <c r="F173" s="162" t="s">
        <v>322</v>
      </c>
      <c r="G173" s="160"/>
      <c r="H173" s="160"/>
      <c r="J173" s="160"/>
      <c r="K173" s="160"/>
      <c r="L173" s="163"/>
      <c r="M173" s="164"/>
      <c r="N173" s="160"/>
      <c r="O173" s="160"/>
      <c r="P173" s="160"/>
      <c r="Q173" s="160"/>
      <c r="R173" s="160"/>
      <c r="S173" s="160"/>
      <c r="T173" s="165"/>
      <c r="AT173" s="166" t="s">
        <v>150</v>
      </c>
      <c r="AU173" s="166" t="s">
        <v>82</v>
      </c>
      <c r="AV173" s="166" t="s">
        <v>21</v>
      </c>
      <c r="AW173" s="166" t="s">
        <v>119</v>
      </c>
      <c r="AX173" s="166" t="s">
        <v>73</v>
      </c>
      <c r="AY173" s="166" t="s">
        <v>139</v>
      </c>
    </row>
    <row r="174" spans="2:51" s="6" customFormat="1" ht="15.75" customHeight="1">
      <c r="B174" s="167"/>
      <c r="C174" s="168"/>
      <c r="D174" s="161" t="s">
        <v>150</v>
      </c>
      <c r="E174" s="168"/>
      <c r="F174" s="169" t="s">
        <v>312</v>
      </c>
      <c r="G174" s="168"/>
      <c r="H174" s="170">
        <v>284.4</v>
      </c>
      <c r="J174" s="168"/>
      <c r="K174" s="168"/>
      <c r="L174" s="171"/>
      <c r="M174" s="172"/>
      <c r="N174" s="168"/>
      <c r="O174" s="168"/>
      <c r="P174" s="168"/>
      <c r="Q174" s="168"/>
      <c r="R174" s="168"/>
      <c r="S174" s="168"/>
      <c r="T174" s="173"/>
      <c r="AT174" s="174" t="s">
        <v>150</v>
      </c>
      <c r="AU174" s="174" t="s">
        <v>82</v>
      </c>
      <c r="AV174" s="174" t="s">
        <v>82</v>
      </c>
      <c r="AW174" s="174" t="s">
        <v>119</v>
      </c>
      <c r="AX174" s="174" t="s">
        <v>21</v>
      </c>
      <c r="AY174" s="174" t="s">
        <v>139</v>
      </c>
    </row>
    <row r="175" spans="2:65" s="6" customFormat="1" ht="15.75" customHeight="1">
      <c r="B175" s="23"/>
      <c r="C175" s="145" t="s">
        <v>333</v>
      </c>
      <c r="D175" s="145" t="s">
        <v>141</v>
      </c>
      <c r="E175" s="146" t="s">
        <v>334</v>
      </c>
      <c r="F175" s="147" t="s">
        <v>335</v>
      </c>
      <c r="G175" s="148" t="s">
        <v>155</v>
      </c>
      <c r="H175" s="149">
        <v>284.4</v>
      </c>
      <c r="I175" s="150"/>
      <c r="J175" s="151">
        <f>ROUND($I$175*$H$175,2)</f>
        <v>0</v>
      </c>
      <c r="K175" s="147" t="s">
        <v>145</v>
      </c>
      <c r="L175" s="43"/>
      <c r="M175" s="152"/>
      <c r="N175" s="153" t="s">
        <v>44</v>
      </c>
      <c r="O175" s="24"/>
      <c r="P175" s="24"/>
      <c r="Q175" s="154">
        <v>0</v>
      </c>
      <c r="R175" s="154">
        <f>$Q$175*$H$175</f>
        <v>0</v>
      </c>
      <c r="S175" s="154">
        <v>0</v>
      </c>
      <c r="T175" s="155">
        <f>$S$175*$H$175</f>
        <v>0</v>
      </c>
      <c r="AR175" s="89" t="s">
        <v>146</v>
      </c>
      <c r="AT175" s="89" t="s">
        <v>141</v>
      </c>
      <c r="AU175" s="89" t="s">
        <v>82</v>
      </c>
      <c r="AY175" s="6" t="s">
        <v>139</v>
      </c>
      <c r="BE175" s="156">
        <f>IF($N$175="základní",$J$175,0)</f>
        <v>0</v>
      </c>
      <c r="BF175" s="156">
        <f>IF($N$175="snížená",$J$175,0)</f>
        <v>0</v>
      </c>
      <c r="BG175" s="156">
        <f>IF($N$175="zákl. přenesená",$J$175,0)</f>
        <v>0</v>
      </c>
      <c r="BH175" s="156">
        <f>IF($N$175="sníž. přenesená",$J$175,0)</f>
        <v>0</v>
      </c>
      <c r="BI175" s="156">
        <f>IF($N$175="nulová",$J$175,0)</f>
        <v>0</v>
      </c>
      <c r="BJ175" s="89" t="s">
        <v>21</v>
      </c>
      <c r="BK175" s="156">
        <f>ROUND($I$175*$H$175,2)</f>
        <v>0</v>
      </c>
      <c r="BL175" s="89" t="s">
        <v>146</v>
      </c>
      <c r="BM175" s="89" t="s">
        <v>336</v>
      </c>
    </row>
    <row r="176" spans="2:47" s="6" customFormat="1" ht="16.5" customHeight="1">
      <c r="B176" s="23"/>
      <c r="C176" s="24"/>
      <c r="D176" s="157" t="s">
        <v>148</v>
      </c>
      <c r="E176" s="24"/>
      <c r="F176" s="158" t="s">
        <v>337</v>
      </c>
      <c r="G176" s="24"/>
      <c r="H176" s="24"/>
      <c r="J176" s="24"/>
      <c r="K176" s="24"/>
      <c r="L176" s="43"/>
      <c r="M176" s="56"/>
      <c r="N176" s="24"/>
      <c r="O176" s="24"/>
      <c r="P176" s="24"/>
      <c r="Q176" s="24"/>
      <c r="R176" s="24"/>
      <c r="S176" s="24"/>
      <c r="T176" s="57"/>
      <c r="AT176" s="6" t="s">
        <v>148</v>
      </c>
      <c r="AU176" s="6" t="s">
        <v>82</v>
      </c>
    </row>
    <row r="177" spans="2:51" s="6" customFormat="1" ht="15.75" customHeight="1">
      <c r="B177" s="159"/>
      <c r="C177" s="160"/>
      <c r="D177" s="161" t="s">
        <v>150</v>
      </c>
      <c r="E177" s="160"/>
      <c r="F177" s="162" t="s">
        <v>251</v>
      </c>
      <c r="G177" s="160"/>
      <c r="H177" s="160"/>
      <c r="J177" s="160"/>
      <c r="K177" s="160"/>
      <c r="L177" s="163"/>
      <c r="M177" s="164"/>
      <c r="N177" s="160"/>
      <c r="O177" s="160"/>
      <c r="P177" s="160"/>
      <c r="Q177" s="160"/>
      <c r="R177" s="160"/>
      <c r="S177" s="160"/>
      <c r="T177" s="165"/>
      <c r="AT177" s="166" t="s">
        <v>150</v>
      </c>
      <c r="AU177" s="166" t="s">
        <v>82</v>
      </c>
      <c r="AV177" s="166" t="s">
        <v>21</v>
      </c>
      <c r="AW177" s="166" t="s">
        <v>119</v>
      </c>
      <c r="AX177" s="166" t="s">
        <v>73</v>
      </c>
      <c r="AY177" s="166" t="s">
        <v>139</v>
      </c>
    </row>
    <row r="178" spans="2:51" s="6" customFormat="1" ht="15.75" customHeight="1">
      <c r="B178" s="167"/>
      <c r="C178" s="168"/>
      <c r="D178" s="161" t="s">
        <v>150</v>
      </c>
      <c r="E178" s="168"/>
      <c r="F178" s="169" t="s">
        <v>312</v>
      </c>
      <c r="G178" s="168"/>
      <c r="H178" s="170">
        <v>284.4</v>
      </c>
      <c r="J178" s="168"/>
      <c r="K178" s="168"/>
      <c r="L178" s="171"/>
      <c r="M178" s="172"/>
      <c r="N178" s="168"/>
      <c r="O178" s="168"/>
      <c r="P178" s="168"/>
      <c r="Q178" s="168"/>
      <c r="R178" s="168"/>
      <c r="S178" s="168"/>
      <c r="T178" s="173"/>
      <c r="AT178" s="174" t="s">
        <v>150</v>
      </c>
      <c r="AU178" s="174" t="s">
        <v>82</v>
      </c>
      <c r="AV178" s="174" t="s">
        <v>82</v>
      </c>
      <c r="AW178" s="174" t="s">
        <v>119</v>
      </c>
      <c r="AX178" s="174" t="s">
        <v>21</v>
      </c>
      <c r="AY178" s="174" t="s">
        <v>139</v>
      </c>
    </row>
    <row r="179" spans="2:65" s="6" customFormat="1" ht="15.75" customHeight="1">
      <c r="B179" s="23"/>
      <c r="C179" s="145" t="s">
        <v>338</v>
      </c>
      <c r="D179" s="145" t="s">
        <v>141</v>
      </c>
      <c r="E179" s="146" t="s">
        <v>339</v>
      </c>
      <c r="F179" s="147" t="s">
        <v>340</v>
      </c>
      <c r="G179" s="148" t="s">
        <v>155</v>
      </c>
      <c r="H179" s="149">
        <v>334</v>
      </c>
      <c r="I179" s="150"/>
      <c r="J179" s="151">
        <f>ROUND($I$179*$H$179,2)</f>
        <v>0</v>
      </c>
      <c r="K179" s="147" t="s">
        <v>145</v>
      </c>
      <c r="L179" s="43"/>
      <c r="M179" s="152"/>
      <c r="N179" s="153" t="s">
        <v>44</v>
      </c>
      <c r="O179" s="24"/>
      <c r="P179" s="24"/>
      <c r="Q179" s="154">
        <v>0</v>
      </c>
      <c r="R179" s="154">
        <f>$Q$179*$H$179</f>
        <v>0</v>
      </c>
      <c r="S179" s="154">
        <v>0</v>
      </c>
      <c r="T179" s="155">
        <f>$S$179*$H$179</f>
        <v>0</v>
      </c>
      <c r="AR179" s="89" t="s">
        <v>146</v>
      </c>
      <c r="AT179" s="89" t="s">
        <v>141</v>
      </c>
      <c r="AU179" s="89" t="s">
        <v>82</v>
      </c>
      <c r="AY179" s="6" t="s">
        <v>139</v>
      </c>
      <c r="BE179" s="156">
        <f>IF($N$179="základní",$J$179,0)</f>
        <v>0</v>
      </c>
      <c r="BF179" s="156">
        <f>IF($N$179="snížená",$J$179,0)</f>
        <v>0</v>
      </c>
      <c r="BG179" s="156">
        <f>IF($N$179="zákl. přenesená",$J$179,0)</f>
        <v>0</v>
      </c>
      <c r="BH179" s="156">
        <f>IF($N$179="sníž. přenesená",$J$179,0)</f>
        <v>0</v>
      </c>
      <c r="BI179" s="156">
        <f>IF($N$179="nulová",$J$179,0)</f>
        <v>0</v>
      </c>
      <c r="BJ179" s="89" t="s">
        <v>21</v>
      </c>
      <c r="BK179" s="156">
        <f>ROUND($I$179*$H$179,2)</f>
        <v>0</v>
      </c>
      <c r="BL179" s="89" t="s">
        <v>146</v>
      </c>
      <c r="BM179" s="89" t="s">
        <v>341</v>
      </c>
    </row>
    <row r="180" spans="2:47" s="6" customFormat="1" ht="27" customHeight="1">
      <c r="B180" s="23"/>
      <c r="C180" s="24"/>
      <c r="D180" s="157" t="s">
        <v>148</v>
      </c>
      <c r="E180" s="24"/>
      <c r="F180" s="158" t="s">
        <v>342</v>
      </c>
      <c r="G180" s="24"/>
      <c r="H180" s="24"/>
      <c r="J180" s="24"/>
      <c r="K180" s="24"/>
      <c r="L180" s="43"/>
      <c r="M180" s="56"/>
      <c r="N180" s="24"/>
      <c r="O180" s="24"/>
      <c r="P180" s="24"/>
      <c r="Q180" s="24"/>
      <c r="R180" s="24"/>
      <c r="S180" s="24"/>
      <c r="T180" s="57"/>
      <c r="AT180" s="6" t="s">
        <v>148</v>
      </c>
      <c r="AU180" s="6" t="s">
        <v>82</v>
      </c>
    </row>
    <row r="181" spans="2:51" s="6" customFormat="1" ht="15.75" customHeight="1">
      <c r="B181" s="159"/>
      <c r="C181" s="160"/>
      <c r="D181" s="161" t="s">
        <v>150</v>
      </c>
      <c r="E181" s="160"/>
      <c r="F181" s="162" t="s">
        <v>343</v>
      </c>
      <c r="G181" s="160"/>
      <c r="H181" s="160"/>
      <c r="J181" s="160"/>
      <c r="K181" s="160"/>
      <c r="L181" s="163"/>
      <c r="M181" s="164"/>
      <c r="N181" s="160"/>
      <c r="O181" s="160"/>
      <c r="P181" s="160"/>
      <c r="Q181" s="160"/>
      <c r="R181" s="160"/>
      <c r="S181" s="160"/>
      <c r="T181" s="165"/>
      <c r="AT181" s="166" t="s">
        <v>150</v>
      </c>
      <c r="AU181" s="166" t="s">
        <v>82</v>
      </c>
      <c r="AV181" s="166" t="s">
        <v>21</v>
      </c>
      <c r="AW181" s="166" t="s">
        <v>119</v>
      </c>
      <c r="AX181" s="166" t="s">
        <v>73</v>
      </c>
      <c r="AY181" s="166" t="s">
        <v>139</v>
      </c>
    </row>
    <row r="182" spans="2:51" s="6" customFormat="1" ht="15.75" customHeight="1">
      <c r="B182" s="167"/>
      <c r="C182" s="168"/>
      <c r="D182" s="161" t="s">
        <v>150</v>
      </c>
      <c r="E182" s="168"/>
      <c r="F182" s="169" t="s">
        <v>344</v>
      </c>
      <c r="G182" s="168"/>
      <c r="H182" s="170">
        <v>334</v>
      </c>
      <c r="J182" s="168"/>
      <c r="K182" s="168"/>
      <c r="L182" s="171"/>
      <c r="M182" s="172"/>
      <c r="N182" s="168"/>
      <c r="O182" s="168"/>
      <c r="P182" s="168"/>
      <c r="Q182" s="168"/>
      <c r="R182" s="168"/>
      <c r="S182" s="168"/>
      <c r="T182" s="173"/>
      <c r="AT182" s="174" t="s">
        <v>150</v>
      </c>
      <c r="AU182" s="174" t="s">
        <v>82</v>
      </c>
      <c r="AV182" s="174" t="s">
        <v>82</v>
      </c>
      <c r="AW182" s="174" t="s">
        <v>119</v>
      </c>
      <c r="AX182" s="174" t="s">
        <v>21</v>
      </c>
      <c r="AY182" s="174" t="s">
        <v>139</v>
      </c>
    </row>
    <row r="183" spans="2:65" s="6" customFormat="1" ht="15.75" customHeight="1">
      <c r="B183" s="23"/>
      <c r="C183" s="145" t="s">
        <v>345</v>
      </c>
      <c r="D183" s="145" t="s">
        <v>141</v>
      </c>
      <c r="E183" s="146" t="s">
        <v>346</v>
      </c>
      <c r="F183" s="147" t="s">
        <v>347</v>
      </c>
      <c r="G183" s="148" t="s">
        <v>155</v>
      </c>
      <c r="H183" s="149">
        <v>284.4</v>
      </c>
      <c r="I183" s="150"/>
      <c r="J183" s="151">
        <f>ROUND($I$183*$H$183,2)</f>
        <v>0</v>
      </c>
      <c r="K183" s="147" t="s">
        <v>145</v>
      </c>
      <c r="L183" s="43"/>
      <c r="M183" s="152"/>
      <c r="N183" s="153" t="s">
        <v>44</v>
      </c>
      <c r="O183" s="24"/>
      <c r="P183" s="24"/>
      <c r="Q183" s="154">
        <v>0</v>
      </c>
      <c r="R183" s="154">
        <f>$Q$183*$H$183</f>
        <v>0</v>
      </c>
      <c r="S183" s="154">
        <v>0</v>
      </c>
      <c r="T183" s="155">
        <f>$S$183*$H$183</f>
        <v>0</v>
      </c>
      <c r="AR183" s="89" t="s">
        <v>146</v>
      </c>
      <c r="AT183" s="89" t="s">
        <v>141</v>
      </c>
      <c r="AU183" s="89" t="s">
        <v>82</v>
      </c>
      <c r="AY183" s="6" t="s">
        <v>139</v>
      </c>
      <c r="BE183" s="156">
        <f>IF($N$183="základní",$J$183,0)</f>
        <v>0</v>
      </c>
      <c r="BF183" s="156">
        <f>IF($N$183="snížená",$J$183,0)</f>
        <v>0</v>
      </c>
      <c r="BG183" s="156">
        <f>IF($N$183="zákl. přenesená",$J$183,0)</f>
        <v>0</v>
      </c>
      <c r="BH183" s="156">
        <f>IF($N$183="sníž. přenesená",$J$183,0)</f>
        <v>0</v>
      </c>
      <c r="BI183" s="156">
        <f>IF($N$183="nulová",$J$183,0)</f>
        <v>0</v>
      </c>
      <c r="BJ183" s="89" t="s">
        <v>21</v>
      </c>
      <c r="BK183" s="156">
        <f>ROUND($I$183*$H$183,2)</f>
        <v>0</v>
      </c>
      <c r="BL183" s="89" t="s">
        <v>146</v>
      </c>
      <c r="BM183" s="89" t="s">
        <v>348</v>
      </c>
    </row>
    <row r="184" spans="2:47" s="6" customFormat="1" ht="27" customHeight="1">
      <c r="B184" s="23"/>
      <c r="C184" s="24"/>
      <c r="D184" s="157" t="s">
        <v>148</v>
      </c>
      <c r="E184" s="24"/>
      <c r="F184" s="158" t="s">
        <v>349</v>
      </c>
      <c r="G184" s="24"/>
      <c r="H184" s="24"/>
      <c r="J184" s="24"/>
      <c r="K184" s="24"/>
      <c r="L184" s="43"/>
      <c r="M184" s="56"/>
      <c r="N184" s="24"/>
      <c r="O184" s="24"/>
      <c r="P184" s="24"/>
      <c r="Q184" s="24"/>
      <c r="R184" s="24"/>
      <c r="S184" s="24"/>
      <c r="T184" s="57"/>
      <c r="AT184" s="6" t="s">
        <v>148</v>
      </c>
      <c r="AU184" s="6" t="s">
        <v>82</v>
      </c>
    </row>
    <row r="185" spans="2:51" s="6" customFormat="1" ht="15.75" customHeight="1">
      <c r="B185" s="159"/>
      <c r="C185" s="160"/>
      <c r="D185" s="161" t="s">
        <v>150</v>
      </c>
      <c r="E185" s="160"/>
      <c r="F185" s="162" t="s">
        <v>343</v>
      </c>
      <c r="G185" s="160"/>
      <c r="H185" s="160"/>
      <c r="J185" s="160"/>
      <c r="K185" s="160"/>
      <c r="L185" s="163"/>
      <c r="M185" s="164"/>
      <c r="N185" s="160"/>
      <c r="O185" s="160"/>
      <c r="P185" s="160"/>
      <c r="Q185" s="160"/>
      <c r="R185" s="160"/>
      <c r="S185" s="160"/>
      <c r="T185" s="165"/>
      <c r="AT185" s="166" t="s">
        <v>150</v>
      </c>
      <c r="AU185" s="166" t="s">
        <v>82</v>
      </c>
      <c r="AV185" s="166" t="s">
        <v>21</v>
      </c>
      <c r="AW185" s="166" t="s">
        <v>119</v>
      </c>
      <c r="AX185" s="166" t="s">
        <v>73</v>
      </c>
      <c r="AY185" s="166" t="s">
        <v>139</v>
      </c>
    </row>
    <row r="186" spans="2:51" s="6" customFormat="1" ht="15.75" customHeight="1">
      <c r="B186" s="167"/>
      <c r="C186" s="168"/>
      <c r="D186" s="161" t="s">
        <v>150</v>
      </c>
      <c r="E186" s="168"/>
      <c r="F186" s="169" t="s">
        <v>312</v>
      </c>
      <c r="G186" s="168"/>
      <c r="H186" s="170">
        <v>284.4</v>
      </c>
      <c r="J186" s="168"/>
      <c r="K186" s="168"/>
      <c r="L186" s="171"/>
      <c r="M186" s="172"/>
      <c r="N186" s="168"/>
      <c r="O186" s="168"/>
      <c r="P186" s="168"/>
      <c r="Q186" s="168"/>
      <c r="R186" s="168"/>
      <c r="S186" s="168"/>
      <c r="T186" s="173"/>
      <c r="AT186" s="174" t="s">
        <v>150</v>
      </c>
      <c r="AU186" s="174" t="s">
        <v>82</v>
      </c>
      <c r="AV186" s="174" t="s">
        <v>82</v>
      </c>
      <c r="AW186" s="174" t="s">
        <v>119</v>
      </c>
      <c r="AX186" s="174" t="s">
        <v>21</v>
      </c>
      <c r="AY186" s="174" t="s">
        <v>139</v>
      </c>
    </row>
    <row r="187" spans="2:65" s="6" customFormat="1" ht="15.75" customHeight="1">
      <c r="B187" s="23"/>
      <c r="C187" s="145" t="s">
        <v>350</v>
      </c>
      <c r="D187" s="145" t="s">
        <v>141</v>
      </c>
      <c r="E187" s="146" t="s">
        <v>351</v>
      </c>
      <c r="F187" s="147" t="s">
        <v>352</v>
      </c>
      <c r="G187" s="148" t="s">
        <v>155</v>
      </c>
      <c r="H187" s="149">
        <v>334</v>
      </c>
      <c r="I187" s="150"/>
      <c r="J187" s="151">
        <f>ROUND($I$187*$H$187,2)</f>
        <v>0</v>
      </c>
      <c r="K187" s="147" t="s">
        <v>145</v>
      </c>
      <c r="L187" s="43"/>
      <c r="M187" s="152"/>
      <c r="N187" s="153" t="s">
        <v>44</v>
      </c>
      <c r="O187" s="24"/>
      <c r="P187" s="24"/>
      <c r="Q187" s="154">
        <v>0</v>
      </c>
      <c r="R187" s="154">
        <f>$Q$187*$H$187</f>
        <v>0</v>
      </c>
      <c r="S187" s="154">
        <v>0</v>
      </c>
      <c r="T187" s="155">
        <f>$S$187*$H$187</f>
        <v>0</v>
      </c>
      <c r="AR187" s="89" t="s">
        <v>146</v>
      </c>
      <c r="AT187" s="89" t="s">
        <v>141</v>
      </c>
      <c r="AU187" s="89" t="s">
        <v>82</v>
      </c>
      <c r="AY187" s="6" t="s">
        <v>139</v>
      </c>
      <c r="BE187" s="156">
        <f>IF($N$187="základní",$J$187,0)</f>
        <v>0</v>
      </c>
      <c r="BF187" s="156">
        <f>IF($N$187="snížená",$J$187,0)</f>
        <v>0</v>
      </c>
      <c r="BG187" s="156">
        <f>IF($N$187="zákl. přenesená",$J$187,0)</f>
        <v>0</v>
      </c>
      <c r="BH187" s="156">
        <f>IF($N$187="sníž. přenesená",$J$187,0)</f>
        <v>0</v>
      </c>
      <c r="BI187" s="156">
        <f>IF($N$187="nulová",$J$187,0)</f>
        <v>0</v>
      </c>
      <c r="BJ187" s="89" t="s">
        <v>21</v>
      </c>
      <c r="BK187" s="156">
        <f>ROUND($I$187*$H$187,2)</f>
        <v>0</v>
      </c>
      <c r="BL187" s="89" t="s">
        <v>146</v>
      </c>
      <c r="BM187" s="89" t="s">
        <v>353</v>
      </c>
    </row>
    <row r="188" spans="2:47" s="6" customFormat="1" ht="16.5" customHeight="1">
      <c r="B188" s="23"/>
      <c r="C188" s="24"/>
      <c r="D188" s="157" t="s">
        <v>148</v>
      </c>
      <c r="E188" s="24"/>
      <c r="F188" s="158" t="s">
        <v>354</v>
      </c>
      <c r="G188" s="24"/>
      <c r="H188" s="24"/>
      <c r="J188" s="24"/>
      <c r="K188" s="24"/>
      <c r="L188" s="43"/>
      <c r="M188" s="56"/>
      <c r="N188" s="24"/>
      <c r="O188" s="24"/>
      <c r="P188" s="24"/>
      <c r="Q188" s="24"/>
      <c r="R188" s="24"/>
      <c r="S188" s="24"/>
      <c r="T188" s="57"/>
      <c r="AT188" s="6" t="s">
        <v>148</v>
      </c>
      <c r="AU188" s="6" t="s">
        <v>82</v>
      </c>
    </row>
    <row r="189" spans="2:51" s="6" customFormat="1" ht="15.75" customHeight="1">
      <c r="B189" s="159"/>
      <c r="C189" s="160"/>
      <c r="D189" s="161" t="s">
        <v>150</v>
      </c>
      <c r="E189" s="160"/>
      <c r="F189" s="162" t="s">
        <v>343</v>
      </c>
      <c r="G189" s="160"/>
      <c r="H189" s="160"/>
      <c r="J189" s="160"/>
      <c r="K189" s="160"/>
      <c r="L189" s="163"/>
      <c r="M189" s="164"/>
      <c r="N189" s="160"/>
      <c r="O189" s="160"/>
      <c r="P189" s="160"/>
      <c r="Q189" s="160"/>
      <c r="R189" s="160"/>
      <c r="S189" s="160"/>
      <c r="T189" s="165"/>
      <c r="AT189" s="166" t="s">
        <v>150</v>
      </c>
      <c r="AU189" s="166" t="s">
        <v>82</v>
      </c>
      <c r="AV189" s="166" t="s">
        <v>21</v>
      </c>
      <c r="AW189" s="166" t="s">
        <v>119</v>
      </c>
      <c r="AX189" s="166" t="s">
        <v>73</v>
      </c>
      <c r="AY189" s="166" t="s">
        <v>139</v>
      </c>
    </row>
    <row r="190" spans="2:51" s="6" customFormat="1" ht="15.75" customHeight="1">
      <c r="B190" s="167"/>
      <c r="C190" s="168"/>
      <c r="D190" s="161" t="s">
        <v>150</v>
      </c>
      <c r="E190" s="168"/>
      <c r="F190" s="169" t="s">
        <v>323</v>
      </c>
      <c r="G190" s="168"/>
      <c r="H190" s="170">
        <v>334</v>
      </c>
      <c r="J190" s="168"/>
      <c r="K190" s="168"/>
      <c r="L190" s="171"/>
      <c r="M190" s="172"/>
      <c r="N190" s="168"/>
      <c r="O190" s="168"/>
      <c r="P190" s="168"/>
      <c r="Q190" s="168"/>
      <c r="R190" s="168"/>
      <c r="S190" s="168"/>
      <c r="T190" s="173"/>
      <c r="AT190" s="174" t="s">
        <v>150</v>
      </c>
      <c r="AU190" s="174" t="s">
        <v>82</v>
      </c>
      <c r="AV190" s="174" t="s">
        <v>82</v>
      </c>
      <c r="AW190" s="174" t="s">
        <v>119</v>
      </c>
      <c r="AX190" s="174" t="s">
        <v>21</v>
      </c>
      <c r="AY190" s="174" t="s">
        <v>139</v>
      </c>
    </row>
    <row r="191" spans="2:65" s="6" customFormat="1" ht="15.75" customHeight="1">
      <c r="B191" s="23"/>
      <c r="C191" s="145" t="s">
        <v>355</v>
      </c>
      <c r="D191" s="145" t="s">
        <v>141</v>
      </c>
      <c r="E191" s="146" t="s">
        <v>356</v>
      </c>
      <c r="F191" s="147" t="s">
        <v>357</v>
      </c>
      <c r="G191" s="148" t="s">
        <v>155</v>
      </c>
      <c r="H191" s="149">
        <v>284.4</v>
      </c>
      <c r="I191" s="150"/>
      <c r="J191" s="151">
        <f>ROUND($I$191*$H$191,2)</f>
        <v>0</v>
      </c>
      <c r="K191" s="147" t="s">
        <v>145</v>
      </c>
      <c r="L191" s="43"/>
      <c r="M191" s="152"/>
      <c r="N191" s="153" t="s">
        <v>44</v>
      </c>
      <c r="O191" s="24"/>
      <c r="P191" s="24"/>
      <c r="Q191" s="154">
        <v>0</v>
      </c>
      <c r="R191" s="154">
        <f>$Q$191*$H$191</f>
        <v>0</v>
      </c>
      <c r="S191" s="154">
        <v>0</v>
      </c>
      <c r="T191" s="155">
        <f>$S$191*$H$191</f>
        <v>0</v>
      </c>
      <c r="AR191" s="89" t="s">
        <v>146</v>
      </c>
      <c r="AT191" s="89" t="s">
        <v>141</v>
      </c>
      <c r="AU191" s="89" t="s">
        <v>82</v>
      </c>
      <c r="AY191" s="6" t="s">
        <v>139</v>
      </c>
      <c r="BE191" s="156">
        <f>IF($N$191="základní",$J$191,0)</f>
        <v>0</v>
      </c>
      <c r="BF191" s="156">
        <f>IF($N$191="snížená",$J$191,0)</f>
        <v>0</v>
      </c>
      <c r="BG191" s="156">
        <f>IF($N$191="zákl. přenesená",$J$191,0)</f>
        <v>0</v>
      </c>
      <c r="BH191" s="156">
        <f>IF($N$191="sníž. přenesená",$J$191,0)</f>
        <v>0</v>
      </c>
      <c r="BI191" s="156">
        <f>IF($N$191="nulová",$J$191,0)</f>
        <v>0</v>
      </c>
      <c r="BJ191" s="89" t="s">
        <v>21</v>
      </c>
      <c r="BK191" s="156">
        <f>ROUND($I$191*$H$191,2)</f>
        <v>0</v>
      </c>
      <c r="BL191" s="89" t="s">
        <v>146</v>
      </c>
      <c r="BM191" s="89" t="s">
        <v>358</v>
      </c>
    </row>
    <row r="192" spans="2:47" s="6" customFormat="1" ht="16.5" customHeight="1">
      <c r="B192" s="23"/>
      <c r="C192" s="24"/>
      <c r="D192" s="157" t="s">
        <v>148</v>
      </c>
      <c r="E192" s="24"/>
      <c r="F192" s="158" t="s">
        <v>359</v>
      </c>
      <c r="G192" s="24"/>
      <c r="H192" s="24"/>
      <c r="J192" s="24"/>
      <c r="K192" s="24"/>
      <c r="L192" s="43"/>
      <c r="M192" s="56"/>
      <c r="N192" s="24"/>
      <c r="O192" s="24"/>
      <c r="P192" s="24"/>
      <c r="Q192" s="24"/>
      <c r="R192" s="24"/>
      <c r="S192" s="24"/>
      <c r="T192" s="57"/>
      <c r="AT192" s="6" t="s">
        <v>148</v>
      </c>
      <c r="AU192" s="6" t="s">
        <v>82</v>
      </c>
    </row>
    <row r="193" spans="2:51" s="6" customFormat="1" ht="15.75" customHeight="1">
      <c r="B193" s="159"/>
      <c r="C193" s="160"/>
      <c r="D193" s="161" t="s">
        <v>150</v>
      </c>
      <c r="E193" s="160"/>
      <c r="F193" s="162" t="s">
        <v>343</v>
      </c>
      <c r="G193" s="160"/>
      <c r="H193" s="160"/>
      <c r="J193" s="160"/>
      <c r="K193" s="160"/>
      <c r="L193" s="163"/>
      <c r="M193" s="164"/>
      <c r="N193" s="160"/>
      <c r="O193" s="160"/>
      <c r="P193" s="160"/>
      <c r="Q193" s="160"/>
      <c r="R193" s="160"/>
      <c r="S193" s="160"/>
      <c r="T193" s="165"/>
      <c r="AT193" s="166" t="s">
        <v>150</v>
      </c>
      <c r="AU193" s="166" t="s">
        <v>82</v>
      </c>
      <c r="AV193" s="166" t="s">
        <v>21</v>
      </c>
      <c r="AW193" s="166" t="s">
        <v>119</v>
      </c>
      <c r="AX193" s="166" t="s">
        <v>73</v>
      </c>
      <c r="AY193" s="166" t="s">
        <v>139</v>
      </c>
    </row>
    <row r="194" spans="2:51" s="6" customFormat="1" ht="15.75" customHeight="1">
      <c r="B194" s="167"/>
      <c r="C194" s="168"/>
      <c r="D194" s="161" t="s">
        <v>150</v>
      </c>
      <c r="E194" s="168"/>
      <c r="F194" s="169" t="s">
        <v>312</v>
      </c>
      <c r="G194" s="168"/>
      <c r="H194" s="170">
        <v>284.4</v>
      </c>
      <c r="J194" s="168"/>
      <c r="K194" s="168"/>
      <c r="L194" s="171"/>
      <c r="M194" s="172"/>
      <c r="N194" s="168"/>
      <c r="O194" s="168"/>
      <c r="P194" s="168"/>
      <c r="Q194" s="168"/>
      <c r="R194" s="168"/>
      <c r="S194" s="168"/>
      <c r="T194" s="173"/>
      <c r="AT194" s="174" t="s">
        <v>150</v>
      </c>
      <c r="AU194" s="174" t="s">
        <v>82</v>
      </c>
      <c r="AV194" s="174" t="s">
        <v>82</v>
      </c>
      <c r="AW194" s="174" t="s">
        <v>119</v>
      </c>
      <c r="AX194" s="174" t="s">
        <v>21</v>
      </c>
      <c r="AY194" s="174" t="s">
        <v>139</v>
      </c>
    </row>
    <row r="195" spans="2:65" s="6" customFormat="1" ht="15.75" customHeight="1">
      <c r="B195" s="23"/>
      <c r="C195" s="145" t="s">
        <v>360</v>
      </c>
      <c r="D195" s="145" t="s">
        <v>141</v>
      </c>
      <c r="E195" s="146" t="s">
        <v>361</v>
      </c>
      <c r="F195" s="147" t="s">
        <v>362</v>
      </c>
      <c r="G195" s="148" t="s">
        <v>241</v>
      </c>
      <c r="H195" s="149">
        <v>0.007</v>
      </c>
      <c r="I195" s="150"/>
      <c r="J195" s="151">
        <f>ROUND($I$195*$H$195,2)</f>
        <v>0</v>
      </c>
      <c r="K195" s="147" t="s">
        <v>145</v>
      </c>
      <c r="L195" s="43"/>
      <c r="M195" s="152"/>
      <c r="N195" s="153" t="s">
        <v>44</v>
      </c>
      <c r="O195" s="24"/>
      <c r="P195" s="24"/>
      <c r="Q195" s="154">
        <v>0</v>
      </c>
      <c r="R195" s="154">
        <f>$Q$195*$H$195</f>
        <v>0</v>
      </c>
      <c r="S195" s="154">
        <v>0</v>
      </c>
      <c r="T195" s="155">
        <f>$S$195*$H$195</f>
        <v>0</v>
      </c>
      <c r="AR195" s="89" t="s">
        <v>146</v>
      </c>
      <c r="AT195" s="89" t="s">
        <v>141</v>
      </c>
      <c r="AU195" s="89" t="s">
        <v>82</v>
      </c>
      <c r="AY195" s="6" t="s">
        <v>139</v>
      </c>
      <c r="BE195" s="156">
        <f>IF($N$195="základní",$J$195,0)</f>
        <v>0</v>
      </c>
      <c r="BF195" s="156">
        <f>IF($N$195="snížená",$J$195,0)</f>
        <v>0</v>
      </c>
      <c r="BG195" s="156">
        <f>IF($N$195="zákl. přenesená",$J$195,0)</f>
        <v>0</v>
      </c>
      <c r="BH195" s="156">
        <f>IF($N$195="sníž. přenesená",$J$195,0)</f>
        <v>0</v>
      </c>
      <c r="BI195" s="156">
        <f>IF($N$195="nulová",$J$195,0)</f>
        <v>0</v>
      </c>
      <c r="BJ195" s="89" t="s">
        <v>21</v>
      </c>
      <c r="BK195" s="156">
        <f>ROUND($I$195*$H$195,2)</f>
        <v>0</v>
      </c>
      <c r="BL195" s="89" t="s">
        <v>146</v>
      </c>
      <c r="BM195" s="89" t="s">
        <v>363</v>
      </c>
    </row>
    <row r="196" spans="2:47" s="6" customFormat="1" ht="16.5" customHeight="1">
      <c r="B196" s="23"/>
      <c r="C196" s="24"/>
      <c r="D196" s="157" t="s">
        <v>148</v>
      </c>
      <c r="E196" s="24"/>
      <c r="F196" s="158" t="s">
        <v>364</v>
      </c>
      <c r="G196" s="24"/>
      <c r="H196" s="24"/>
      <c r="J196" s="24"/>
      <c r="K196" s="24"/>
      <c r="L196" s="43"/>
      <c r="M196" s="56"/>
      <c r="N196" s="24"/>
      <c r="O196" s="24"/>
      <c r="P196" s="24"/>
      <c r="Q196" s="24"/>
      <c r="R196" s="24"/>
      <c r="S196" s="24"/>
      <c r="T196" s="57"/>
      <c r="AT196" s="6" t="s">
        <v>148</v>
      </c>
      <c r="AU196" s="6" t="s">
        <v>82</v>
      </c>
    </row>
    <row r="197" spans="2:51" s="6" customFormat="1" ht="15.75" customHeight="1">
      <c r="B197" s="159"/>
      <c r="C197" s="160"/>
      <c r="D197" s="161" t="s">
        <v>150</v>
      </c>
      <c r="E197" s="160"/>
      <c r="F197" s="162" t="s">
        <v>365</v>
      </c>
      <c r="G197" s="160"/>
      <c r="H197" s="160"/>
      <c r="J197" s="160"/>
      <c r="K197" s="160"/>
      <c r="L197" s="163"/>
      <c r="M197" s="164"/>
      <c r="N197" s="160"/>
      <c r="O197" s="160"/>
      <c r="P197" s="160"/>
      <c r="Q197" s="160"/>
      <c r="R197" s="160"/>
      <c r="S197" s="160"/>
      <c r="T197" s="165"/>
      <c r="AT197" s="166" t="s">
        <v>150</v>
      </c>
      <c r="AU197" s="166" t="s">
        <v>82</v>
      </c>
      <c r="AV197" s="166" t="s">
        <v>21</v>
      </c>
      <c r="AW197" s="166" t="s">
        <v>119</v>
      </c>
      <c r="AX197" s="166" t="s">
        <v>73</v>
      </c>
      <c r="AY197" s="166" t="s">
        <v>139</v>
      </c>
    </row>
    <row r="198" spans="2:51" s="6" customFormat="1" ht="15.75" customHeight="1">
      <c r="B198" s="167"/>
      <c r="C198" s="168"/>
      <c r="D198" s="161" t="s">
        <v>150</v>
      </c>
      <c r="E198" s="168"/>
      <c r="F198" s="169" t="s">
        <v>366</v>
      </c>
      <c r="G198" s="168"/>
      <c r="H198" s="170">
        <v>0.007</v>
      </c>
      <c r="J198" s="168"/>
      <c r="K198" s="168"/>
      <c r="L198" s="171"/>
      <c r="M198" s="172"/>
      <c r="N198" s="168"/>
      <c r="O198" s="168"/>
      <c r="P198" s="168"/>
      <c r="Q198" s="168"/>
      <c r="R198" s="168"/>
      <c r="S198" s="168"/>
      <c r="T198" s="173"/>
      <c r="AT198" s="174" t="s">
        <v>150</v>
      </c>
      <c r="AU198" s="174" t="s">
        <v>82</v>
      </c>
      <c r="AV198" s="174" t="s">
        <v>82</v>
      </c>
      <c r="AW198" s="174" t="s">
        <v>119</v>
      </c>
      <c r="AX198" s="174" t="s">
        <v>21</v>
      </c>
      <c r="AY198" s="174" t="s">
        <v>139</v>
      </c>
    </row>
    <row r="199" spans="2:65" s="6" customFormat="1" ht="15.75" customHeight="1">
      <c r="B199" s="23"/>
      <c r="C199" s="145" t="s">
        <v>367</v>
      </c>
      <c r="D199" s="145" t="s">
        <v>141</v>
      </c>
      <c r="E199" s="146" t="s">
        <v>368</v>
      </c>
      <c r="F199" s="147" t="s">
        <v>369</v>
      </c>
      <c r="G199" s="148" t="s">
        <v>241</v>
      </c>
      <c r="H199" s="149">
        <v>0.006</v>
      </c>
      <c r="I199" s="150"/>
      <c r="J199" s="151">
        <f>ROUND($I$199*$H$199,2)</f>
        <v>0</v>
      </c>
      <c r="K199" s="147" t="s">
        <v>145</v>
      </c>
      <c r="L199" s="43"/>
      <c r="M199" s="152"/>
      <c r="N199" s="153" t="s">
        <v>44</v>
      </c>
      <c r="O199" s="24"/>
      <c r="P199" s="24"/>
      <c r="Q199" s="154">
        <v>0</v>
      </c>
      <c r="R199" s="154">
        <f>$Q$199*$H$199</f>
        <v>0</v>
      </c>
      <c r="S199" s="154">
        <v>0</v>
      </c>
      <c r="T199" s="155">
        <f>$S$199*$H$199</f>
        <v>0</v>
      </c>
      <c r="AR199" s="89" t="s">
        <v>146</v>
      </c>
      <c r="AT199" s="89" t="s">
        <v>141</v>
      </c>
      <c r="AU199" s="89" t="s">
        <v>82</v>
      </c>
      <c r="AY199" s="6" t="s">
        <v>139</v>
      </c>
      <c r="BE199" s="156">
        <f>IF($N$199="základní",$J$199,0)</f>
        <v>0</v>
      </c>
      <c r="BF199" s="156">
        <f>IF($N$199="snížená",$J$199,0)</f>
        <v>0</v>
      </c>
      <c r="BG199" s="156">
        <f>IF($N$199="zákl. přenesená",$J$199,0)</f>
        <v>0</v>
      </c>
      <c r="BH199" s="156">
        <f>IF($N$199="sníž. přenesená",$J$199,0)</f>
        <v>0</v>
      </c>
      <c r="BI199" s="156">
        <f>IF($N$199="nulová",$J$199,0)</f>
        <v>0</v>
      </c>
      <c r="BJ199" s="89" t="s">
        <v>21</v>
      </c>
      <c r="BK199" s="156">
        <f>ROUND($I$199*$H$199,2)</f>
        <v>0</v>
      </c>
      <c r="BL199" s="89" t="s">
        <v>146</v>
      </c>
      <c r="BM199" s="89" t="s">
        <v>370</v>
      </c>
    </row>
    <row r="200" spans="2:47" s="6" customFormat="1" ht="16.5" customHeight="1">
      <c r="B200" s="23"/>
      <c r="C200" s="24"/>
      <c r="D200" s="157" t="s">
        <v>148</v>
      </c>
      <c r="E200" s="24"/>
      <c r="F200" s="158" t="s">
        <v>371</v>
      </c>
      <c r="G200" s="24"/>
      <c r="H200" s="24"/>
      <c r="J200" s="24"/>
      <c r="K200" s="24"/>
      <c r="L200" s="43"/>
      <c r="M200" s="56"/>
      <c r="N200" s="24"/>
      <c r="O200" s="24"/>
      <c r="P200" s="24"/>
      <c r="Q200" s="24"/>
      <c r="R200" s="24"/>
      <c r="S200" s="24"/>
      <c r="T200" s="57"/>
      <c r="AT200" s="6" t="s">
        <v>148</v>
      </c>
      <c r="AU200" s="6" t="s">
        <v>82</v>
      </c>
    </row>
    <row r="201" spans="2:51" s="6" customFormat="1" ht="15.75" customHeight="1">
      <c r="B201" s="159"/>
      <c r="C201" s="160"/>
      <c r="D201" s="161" t="s">
        <v>150</v>
      </c>
      <c r="E201" s="160"/>
      <c r="F201" s="162" t="s">
        <v>372</v>
      </c>
      <c r="G201" s="160"/>
      <c r="H201" s="160"/>
      <c r="J201" s="160"/>
      <c r="K201" s="160"/>
      <c r="L201" s="163"/>
      <c r="M201" s="164"/>
      <c r="N201" s="160"/>
      <c r="O201" s="160"/>
      <c r="P201" s="160"/>
      <c r="Q201" s="160"/>
      <c r="R201" s="160"/>
      <c r="S201" s="160"/>
      <c r="T201" s="165"/>
      <c r="AT201" s="166" t="s">
        <v>150</v>
      </c>
      <c r="AU201" s="166" t="s">
        <v>82</v>
      </c>
      <c r="AV201" s="166" t="s">
        <v>21</v>
      </c>
      <c r="AW201" s="166" t="s">
        <v>119</v>
      </c>
      <c r="AX201" s="166" t="s">
        <v>73</v>
      </c>
      <c r="AY201" s="166" t="s">
        <v>139</v>
      </c>
    </row>
    <row r="202" spans="2:51" s="6" customFormat="1" ht="15.75" customHeight="1">
      <c r="B202" s="167"/>
      <c r="C202" s="168"/>
      <c r="D202" s="161" t="s">
        <v>150</v>
      </c>
      <c r="E202" s="168"/>
      <c r="F202" s="169" t="s">
        <v>373</v>
      </c>
      <c r="G202" s="168"/>
      <c r="H202" s="170">
        <v>0.006</v>
      </c>
      <c r="J202" s="168"/>
      <c r="K202" s="168"/>
      <c r="L202" s="171"/>
      <c r="M202" s="172"/>
      <c r="N202" s="168"/>
      <c r="O202" s="168"/>
      <c r="P202" s="168"/>
      <c r="Q202" s="168"/>
      <c r="R202" s="168"/>
      <c r="S202" s="168"/>
      <c r="T202" s="173"/>
      <c r="AT202" s="174" t="s">
        <v>150</v>
      </c>
      <c r="AU202" s="174" t="s">
        <v>82</v>
      </c>
      <c r="AV202" s="174" t="s">
        <v>82</v>
      </c>
      <c r="AW202" s="174" t="s">
        <v>119</v>
      </c>
      <c r="AX202" s="174" t="s">
        <v>21</v>
      </c>
      <c r="AY202" s="174" t="s">
        <v>139</v>
      </c>
    </row>
    <row r="203" spans="2:65" s="6" customFormat="1" ht="15.75" customHeight="1">
      <c r="B203" s="23"/>
      <c r="C203" s="178" t="s">
        <v>374</v>
      </c>
      <c r="D203" s="178" t="s">
        <v>238</v>
      </c>
      <c r="E203" s="179" t="s">
        <v>375</v>
      </c>
      <c r="F203" s="180" t="s">
        <v>376</v>
      </c>
      <c r="G203" s="181" t="s">
        <v>377</v>
      </c>
      <c r="H203" s="182">
        <v>18.552</v>
      </c>
      <c r="I203" s="183"/>
      <c r="J203" s="184">
        <f>ROUND($I$203*$H$203,2)</f>
        <v>0</v>
      </c>
      <c r="K203" s="180" t="s">
        <v>145</v>
      </c>
      <c r="L203" s="185"/>
      <c r="M203" s="186"/>
      <c r="N203" s="187" t="s">
        <v>44</v>
      </c>
      <c r="O203" s="24"/>
      <c r="P203" s="24"/>
      <c r="Q203" s="154">
        <v>0.001</v>
      </c>
      <c r="R203" s="154">
        <f>$Q$203*$H$203</f>
        <v>0.018552</v>
      </c>
      <c r="S203" s="154">
        <v>0</v>
      </c>
      <c r="T203" s="155">
        <f>$S$203*$H$203</f>
        <v>0</v>
      </c>
      <c r="AR203" s="89" t="s">
        <v>188</v>
      </c>
      <c r="AT203" s="89" t="s">
        <v>238</v>
      </c>
      <c r="AU203" s="89" t="s">
        <v>82</v>
      </c>
      <c r="AY203" s="6" t="s">
        <v>139</v>
      </c>
      <c r="BE203" s="156">
        <f>IF($N$203="základní",$J$203,0)</f>
        <v>0</v>
      </c>
      <c r="BF203" s="156">
        <f>IF($N$203="snížená",$J$203,0)</f>
        <v>0</v>
      </c>
      <c r="BG203" s="156">
        <f>IF($N$203="zákl. přenesená",$J$203,0)</f>
        <v>0</v>
      </c>
      <c r="BH203" s="156">
        <f>IF($N$203="sníž. přenesená",$J$203,0)</f>
        <v>0</v>
      </c>
      <c r="BI203" s="156">
        <f>IF($N$203="nulová",$J$203,0)</f>
        <v>0</v>
      </c>
      <c r="BJ203" s="89" t="s">
        <v>21</v>
      </c>
      <c r="BK203" s="156">
        <f>ROUND($I$203*$H$203,2)</f>
        <v>0</v>
      </c>
      <c r="BL203" s="89" t="s">
        <v>146</v>
      </c>
      <c r="BM203" s="89" t="s">
        <v>378</v>
      </c>
    </row>
    <row r="204" spans="2:47" s="6" customFormat="1" ht="16.5" customHeight="1">
      <c r="B204" s="23"/>
      <c r="C204" s="24"/>
      <c r="D204" s="157" t="s">
        <v>148</v>
      </c>
      <c r="E204" s="24"/>
      <c r="F204" s="158" t="s">
        <v>379</v>
      </c>
      <c r="G204" s="24"/>
      <c r="H204" s="24"/>
      <c r="J204" s="24"/>
      <c r="K204" s="24"/>
      <c r="L204" s="43"/>
      <c r="M204" s="56"/>
      <c r="N204" s="24"/>
      <c r="O204" s="24"/>
      <c r="P204" s="24"/>
      <c r="Q204" s="24"/>
      <c r="R204" s="24"/>
      <c r="S204" s="24"/>
      <c r="T204" s="57"/>
      <c r="AT204" s="6" t="s">
        <v>148</v>
      </c>
      <c r="AU204" s="6" t="s">
        <v>82</v>
      </c>
    </row>
    <row r="205" spans="2:51" s="6" customFormat="1" ht="15.75" customHeight="1">
      <c r="B205" s="159"/>
      <c r="C205" s="160"/>
      <c r="D205" s="161" t="s">
        <v>150</v>
      </c>
      <c r="E205" s="160"/>
      <c r="F205" s="162" t="s">
        <v>380</v>
      </c>
      <c r="G205" s="160"/>
      <c r="H205" s="160"/>
      <c r="J205" s="160"/>
      <c r="K205" s="160"/>
      <c r="L205" s="163"/>
      <c r="M205" s="164"/>
      <c r="N205" s="160"/>
      <c r="O205" s="160"/>
      <c r="P205" s="160"/>
      <c r="Q205" s="160"/>
      <c r="R205" s="160"/>
      <c r="S205" s="160"/>
      <c r="T205" s="165"/>
      <c r="AT205" s="166" t="s">
        <v>150</v>
      </c>
      <c r="AU205" s="166" t="s">
        <v>82</v>
      </c>
      <c r="AV205" s="166" t="s">
        <v>21</v>
      </c>
      <c r="AW205" s="166" t="s">
        <v>119</v>
      </c>
      <c r="AX205" s="166" t="s">
        <v>73</v>
      </c>
      <c r="AY205" s="166" t="s">
        <v>139</v>
      </c>
    </row>
    <row r="206" spans="2:51" s="6" customFormat="1" ht="15.75" customHeight="1">
      <c r="B206" s="167"/>
      <c r="C206" s="168"/>
      <c r="D206" s="161" t="s">
        <v>150</v>
      </c>
      <c r="E206" s="168"/>
      <c r="F206" s="169" t="s">
        <v>381</v>
      </c>
      <c r="G206" s="168"/>
      <c r="H206" s="170">
        <v>18.552</v>
      </c>
      <c r="J206" s="168"/>
      <c r="K206" s="168"/>
      <c r="L206" s="171"/>
      <c r="M206" s="172"/>
      <c r="N206" s="168"/>
      <c r="O206" s="168"/>
      <c r="P206" s="168"/>
      <c r="Q206" s="168"/>
      <c r="R206" s="168"/>
      <c r="S206" s="168"/>
      <c r="T206" s="173"/>
      <c r="AT206" s="174" t="s">
        <v>150</v>
      </c>
      <c r="AU206" s="174" t="s">
        <v>82</v>
      </c>
      <c r="AV206" s="174" t="s">
        <v>82</v>
      </c>
      <c r="AW206" s="174" t="s">
        <v>119</v>
      </c>
      <c r="AX206" s="174" t="s">
        <v>21</v>
      </c>
      <c r="AY206" s="174" t="s">
        <v>139</v>
      </c>
    </row>
    <row r="207" spans="2:65" s="6" customFormat="1" ht="15.75" customHeight="1">
      <c r="B207" s="23"/>
      <c r="C207" s="178" t="s">
        <v>382</v>
      </c>
      <c r="D207" s="178" t="s">
        <v>238</v>
      </c>
      <c r="E207" s="179" t="s">
        <v>383</v>
      </c>
      <c r="F207" s="180" t="s">
        <v>384</v>
      </c>
      <c r="G207" s="181" t="s">
        <v>377</v>
      </c>
      <c r="H207" s="182">
        <v>12.368</v>
      </c>
      <c r="I207" s="183"/>
      <c r="J207" s="184">
        <f>ROUND($I$207*$H$207,2)</f>
        <v>0</v>
      </c>
      <c r="K207" s="180"/>
      <c r="L207" s="185"/>
      <c r="M207" s="186"/>
      <c r="N207" s="187" t="s">
        <v>44</v>
      </c>
      <c r="O207" s="24"/>
      <c r="P207" s="24"/>
      <c r="Q207" s="154">
        <v>0.001</v>
      </c>
      <c r="R207" s="154">
        <f>$Q$207*$H$207</f>
        <v>0.012368</v>
      </c>
      <c r="S207" s="154">
        <v>0</v>
      </c>
      <c r="T207" s="155">
        <f>$S$207*$H$207</f>
        <v>0</v>
      </c>
      <c r="AR207" s="89" t="s">
        <v>188</v>
      </c>
      <c r="AT207" s="89" t="s">
        <v>238</v>
      </c>
      <c r="AU207" s="89" t="s">
        <v>82</v>
      </c>
      <c r="AY207" s="6" t="s">
        <v>139</v>
      </c>
      <c r="BE207" s="156">
        <f>IF($N$207="základní",$J$207,0)</f>
        <v>0</v>
      </c>
      <c r="BF207" s="156">
        <f>IF($N$207="snížená",$J$207,0)</f>
        <v>0</v>
      </c>
      <c r="BG207" s="156">
        <f>IF($N$207="zákl. přenesená",$J$207,0)</f>
        <v>0</v>
      </c>
      <c r="BH207" s="156">
        <f>IF($N$207="sníž. přenesená",$J$207,0)</f>
        <v>0</v>
      </c>
      <c r="BI207" s="156">
        <f>IF($N$207="nulová",$J$207,0)</f>
        <v>0</v>
      </c>
      <c r="BJ207" s="89" t="s">
        <v>21</v>
      </c>
      <c r="BK207" s="156">
        <f>ROUND($I$207*$H$207,2)</f>
        <v>0</v>
      </c>
      <c r="BL207" s="89" t="s">
        <v>146</v>
      </c>
      <c r="BM207" s="89" t="s">
        <v>385</v>
      </c>
    </row>
    <row r="208" spans="2:47" s="6" customFormat="1" ht="16.5" customHeight="1">
      <c r="B208" s="23"/>
      <c r="C208" s="24"/>
      <c r="D208" s="157" t="s">
        <v>148</v>
      </c>
      <c r="E208" s="24"/>
      <c r="F208" s="158" t="s">
        <v>386</v>
      </c>
      <c r="G208" s="24"/>
      <c r="H208" s="24"/>
      <c r="J208" s="24"/>
      <c r="K208" s="24"/>
      <c r="L208" s="43"/>
      <c r="M208" s="56"/>
      <c r="N208" s="24"/>
      <c r="O208" s="24"/>
      <c r="P208" s="24"/>
      <c r="Q208" s="24"/>
      <c r="R208" s="24"/>
      <c r="S208" s="24"/>
      <c r="T208" s="57"/>
      <c r="AT208" s="6" t="s">
        <v>148</v>
      </c>
      <c r="AU208" s="6" t="s">
        <v>82</v>
      </c>
    </row>
    <row r="209" spans="2:51" s="6" customFormat="1" ht="15.75" customHeight="1">
      <c r="B209" s="159"/>
      <c r="C209" s="160"/>
      <c r="D209" s="161" t="s">
        <v>150</v>
      </c>
      <c r="E209" s="160"/>
      <c r="F209" s="162" t="s">
        <v>387</v>
      </c>
      <c r="G209" s="160"/>
      <c r="H209" s="160"/>
      <c r="J209" s="160"/>
      <c r="K209" s="160"/>
      <c r="L209" s="163"/>
      <c r="M209" s="164"/>
      <c r="N209" s="160"/>
      <c r="O209" s="160"/>
      <c r="P209" s="160"/>
      <c r="Q209" s="160"/>
      <c r="R209" s="160"/>
      <c r="S209" s="160"/>
      <c r="T209" s="165"/>
      <c r="AT209" s="166" t="s">
        <v>150</v>
      </c>
      <c r="AU209" s="166" t="s">
        <v>82</v>
      </c>
      <c r="AV209" s="166" t="s">
        <v>21</v>
      </c>
      <c r="AW209" s="166" t="s">
        <v>119</v>
      </c>
      <c r="AX209" s="166" t="s">
        <v>73</v>
      </c>
      <c r="AY209" s="166" t="s">
        <v>139</v>
      </c>
    </row>
    <row r="210" spans="2:51" s="6" customFormat="1" ht="15.75" customHeight="1">
      <c r="B210" s="167"/>
      <c r="C210" s="168"/>
      <c r="D210" s="161" t="s">
        <v>150</v>
      </c>
      <c r="E210" s="168"/>
      <c r="F210" s="169" t="s">
        <v>388</v>
      </c>
      <c r="G210" s="168"/>
      <c r="H210" s="170">
        <v>12.368</v>
      </c>
      <c r="J210" s="168"/>
      <c r="K210" s="168"/>
      <c r="L210" s="171"/>
      <c r="M210" s="172"/>
      <c r="N210" s="168"/>
      <c r="O210" s="168"/>
      <c r="P210" s="168"/>
      <c r="Q210" s="168"/>
      <c r="R210" s="168"/>
      <c r="S210" s="168"/>
      <c r="T210" s="173"/>
      <c r="AT210" s="174" t="s">
        <v>150</v>
      </c>
      <c r="AU210" s="174" t="s">
        <v>82</v>
      </c>
      <c r="AV210" s="174" t="s">
        <v>82</v>
      </c>
      <c r="AW210" s="174" t="s">
        <v>119</v>
      </c>
      <c r="AX210" s="174" t="s">
        <v>21</v>
      </c>
      <c r="AY210" s="174" t="s">
        <v>139</v>
      </c>
    </row>
    <row r="211" spans="2:63" s="132" customFormat="1" ht="30.75" customHeight="1">
      <c r="B211" s="133"/>
      <c r="C211" s="134"/>
      <c r="D211" s="134" t="s">
        <v>72</v>
      </c>
      <c r="E211" s="143" t="s">
        <v>82</v>
      </c>
      <c r="F211" s="143" t="s">
        <v>389</v>
      </c>
      <c r="G211" s="134"/>
      <c r="H211" s="134"/>
      <c r="J211" s="144">
        <f>$BK$211</f>
        <v>0</v>
      </c>
      <c r="K211" s="134"/>
      <c r="L211" s="137"/>
      <c r="M211" s="138"/>
      <c r="N211" s="134"/>
      <c r="O211" s="134"/>
      <c r="P211" s="139">
        <f>SUM($P$212:$P$215)</f>
        <v>0</v>
      </c>
      <c r="Q211" s="134"/>
      <c r="R211" s="139">
        <f>SUM($R$212:$R$215)</f>
        <v>17.2935</v>
      </c>
      <c r="S211" s="134"/>
      <c r="T211" s="140">
        <f>SUM($T$212:$T$215)</f>
        <v>0</v>
      </c>
      <c r="AR211" s="141" t="s">
        <v>21</v>
      </c>
      <c r="AT211" s="141" t="s">
        <v>72</v>
      </c>
      <c r="AU211" s="141" t="s">
        <v>21</v>
      </c>
      <c r="AY211" s="141" t="s">
        <v>139</v>
      </c>
      <c r="BK211" s="142">
        <f>SUM($BK$212:$BK$215)</f>
        <v>0</v>
      </c>
    </row>
    <row r="212" spans="2:65" s="6" customFormat="1" ht="15.75" customHeight="1">
      <c r="B212" s="23"/>
      <c r="C212" s="145" t="s">
        <v>390</v>
      </c>
      <c r="D212" s="145" t="s">
        <v>141</v>
      </c>
      <c r="E212" s="146" t="s">
        <v>391</v>
      </c>
      <c r="F212" s="147" t="s">
        <v>392</v>
      </c>
      <c r="G212" s="148" t="s">
        <v>393</v>
      </c>
      <c r="H212" s="149">
        <v>75</v>
      </c>
      <c r="I212" s="150"/>
      <c r="J212" s="151">
        <f>ROUND($I$212*$H$212,2)</f>
        <v>0</v>
      </c>
      <c r="K212" s="147" t="s">
        <v>145</v>
      </c>
      <c r="L212" s="43"/>
      <c r="M212" s="152"/>
      <c r="N212" s="153" t="s">
        <v>44</v>
      </c>
      <c r="O212" s="24"/>
      <c r="P212" s="24"/>
      <c r="Q212" s="154">
        <v>0.23058</v>
      </c>
      <c r="R212" s="154">
        <f>$Q$212*$H$212</f>
        <v>17.2935</v>
      </c>
      <c r="S212" s="154">
        <v>0</v>
      </c>
      <c r="T212" s="155">
        <f>$S$212*$H$212</f>
        <v>0</v>
      </c>
      <c r="AR212" s="89" t="s">
        <v>146</v>
      </c>
      <c r="AT212" s="89" t="s">
        <v>141</v>
      </c>
      <c r="AU212" s="89" t="s">
        <v>82</v>
      </c>
      <c r="AY212" s="6" t="s">
        <v>139</v>
      </c>
      <c r="BE212" s="156">
        <f>IF($N$212="základní",$J$212,0)</f>
        <v>0</v>
      </c>
      <c r="BF212" s="156">
        <f>IF($N$212="snížená",$J$212,0)</f>
        <v>0</v>
      </c>
      <c r="BG212" s="156">
        <f>IF($N$212="zákl. přenesená",$J$212,0)</f>
        <v>0</v>
      </c>
      <c r="BH212" s="156">
        <f>IF($N$212="sníž. přenesená",$J$212,0)</f>
        <v>0</v>
      </c>
      <c r="BI212" s="156">
        <f>IF($N$212="nulová",$J$212,0)</f>
        <v>0</v>
      </c>
      <c r="BJ212" s="89" t="s">
        <v>21</v>
      </c>
      <c r="BK212" s="156">
        <f>ROUND($I$212*$H$212,2)</f>
        <v>0</v>
      </c>
      <c r="BL212" s="89" t="s">
        <v>146</v>
      </c>
      <c r="BM212" s="89" t="s">
        <v>394</v>
      </c>
    </row>
    <row r="213" spans="2:47" s="6" customFormat="1" ht="27" customHeight="1">
      <c r="B213" s="23"/>
      <c r="C213" s="24"/>
      <c r="D213" s="157" t="s">
        <v>148</v>
      </c>
      <c r="E213" s="24"/>
      <c r="F213" s="158" t="s">
        <v>395</v>
      </c>
      <c r="G213" s="24"/>
      <c r="H213" s="24"/>
      <c r="J213" s="24"/>
      <c r="K213" s="24"/>
      <c r="L213" s="43"/>
      <c r="M213" s="56"/>
      <c r="N213" s="24"/>
      <c r="O213" s="24"/>
      <c r="P213" s="24"/>
      <c r="Q213" s="24"/>
      <c r="R213" s="24"/>
      <c r="S213" s="24"/>
      <c r="T213" s="57"/>
      <c r="AT213" s="6" t="s">
        <v>148</v>
      </c>
      <c r="AU213" s="6" t="s">
        <v>82</v>
      </c>
    </row>
    <row r="214" spans="2:51" s="6" customFormat="1" ht="15.75" customHeight="1">
      <c r="B214" s="159"/>
      <c r="C214" s="160"/>
      <c r="D214" s="161" t="s">
        <v>150</v>
      </c>
      <c r="E214" s="160"/>
      <c r="F214" s="162" t="s">
        <v>396</v>
      </c>
      <c r="G214" s="160"/>
      <c r="H214" s="160"/>
      <c r="J214" s="160"/>
      <c r="K214" s="160"/>
      <c r="L214" s="163"/>
      <c r="M214" s="164"/>
      <c r="N214" s="160"/>
      <c r="O214" s="160"/>
      <c r="P214" s="160"/>
      <c r="Q214" s="160"/>
      <c r="R214" s="160"/>
      <c r="S214" s="160"/>
      <c r="T214" s="165"/>
      <c r="AT214" s="166" t="s">
        <v>150</v>
      </c>
      <c r="AU214" s="166" t="s">
        <v>82</v>
      </c>
      <c r="AV214" s="166" t="s">
        <v>21</v>
      </c>
      <c r="AW214" s="166" t="s">
        <v>119</v>
      </c>
      <c r="AX214" s="166" t="s">
        <v>73</v>
      </c>
      <c r="AY214" s="166" t="s">
        <v>139</v>
      </c>
    </row>
    <row r="215" spans="2:51" s="6" customFormat="1" ht="15.75" customHeight="1">
      <c r="B215" s="167"/>
      <c r="C215" s="168"/>
      <c r="D215" s="161" t="s">
        <v>150</v>
      </c>
      <c r="E215" s="168"/>
      <c r="F215" s="169" t="s">
        <v>397</v>
      </c>
      <c r="G215" s="168"/>
      <c r="H215" s="170">
        <v>75</v>
      </c>
      <c r="J215" s="168"/>
      <c r="K215" s="168"/>
      <c r="L215" s="171"/>
      <c r="M215" s="172"/>
      <c r="N215" s="168"/>
      <c r="O215" s="168"/>
      <c r="P215" s="168"/>
      <c r="Q215" s="168"/>
      <c r="R215" s="168"/>
      <c r="S215" s="168"/>
      <c r="T215" s="173"/>
      <c r="AT215" s="174" t="s">
        <v>150</v>
      </c>
      <c r="AU215" s="174" t="s">
        <v>82</v>
      </c>
      <c r="AV215" s="174" t="s">
        <v>82</v>
      </c>
      <c r="AW215" s="174" t="s">
        <v>119</v>
      </c>
      <c r="AX215" s="174" t="s">
        <v>21</v>
      </c>
      <c r="AY215" s="174" t="s">
        <v>139</v>
      </c>
    </row>
    <row r="216" spans="2:63" s="132" customFormat="1" ht="30.75" customHeight="1">
      <c r="B216" s="133"/>
      <c r="C216" s="134"/>
      <c r="D216" s="134" t="s">
        <v>72</v>
      </c>
      <c r="E216" s="143" t="s">
        <v>146</v>
      </c>
      <c r="F216" s="143" t="s">
        <v>398</v>
      </c>
      <c r="G216" s="134"/>
      <c r="H216" s="134"/>
      <c r="J216" s="144">
        <f>$BK$216</f>
        <v>0</v>
      </c>
      <c r="K216" s="134"/>
      <c r="L216" s="137"/>
      <c r="M216" s="138"/>
      <c r="N216" s="134"/>
      <c r="O216" s="134"/>
      <c r="P216" s="139">
        <f>SUM($P$217:$P$220)</f>
        <v>0</v>
      </c>
      <c r="Q216" s="134"/>
      <c r="R216" s="139">
        <f>SUM($R$217:$R$220)</f>
        <v>0</v>
      </c>
      <c r="S216" s="134"/>
      <c r="T216" s="140">
        <f>SUM($T$217:$T$220)</f>
        <v>0</v>
      </c>
      <c r="AR216" s="141" t="s">
        <v>21</v>
      </c>
      <c r="AT216" s="141" t="s">
        <v>72</v>
      </c>
      <c r="AU216" s="141" t="s">
        <v>21</v>
      </c>
      <c r="AY216" s="141" t="s">
        <v>139</v>
      </c>
      <c r="BK216" s="142">
        <f>SUM($BK$217:$BK$220)</f>
        <v>0</v>
      </c>
    </row>
    <row r="217" spans="2:65" s="6" customFormat="1" ht="15.75" customHeight="1">
      <c r="B217" s="23"/>
      <c r="C217" s="145" t="s">
        <v>399</v>
      </c>
      <c r="D217" s="145" t="s">
        <v>141</v>
      </c>
      <c r="E217" s="146" t="s">
        <v>400</v>
      </c>
      <c r="F217" s="147" t="s">
        <v>401</v>
      </c>
      <c r="G217" s="148" t="s">
        <v>155</v>
      </c>
      <c r="H217" s="149">
        <v>243.705</v>
      </c>
      <c r="I217" s="150"/>
      <c r="J217" s="151">
        <f>ROUND($I$217*$H$217,2)</f>
        <v>0</v>
      </c>
      <c r="K217" s="147" t="s">
        <v>145</v>
      </c>
      <c r="L217" s="43"/>
      <c r="M217" s="152"/>
      <c r="N217" s="153" t="s">
        <v>44</v>
      </c>
      <c r="O217" s="24"/>
      <c r="P217" s="24"/>
      <c r="Q217" s="154">
        <v>0</v>
      </c>
      <c r="R217" s="154">
        <f>$Q$217*$H$217</f>
        <v>0</v>
      </c>
      <c r="S217" s="154">
        <v>0</v>
      </c>
      <c r="T217" s="155">
        <f>$S$217*$H$217</f>
        <v>0</v>
      </c>
      <c r="AR217" s="89" t="s">
        <v>146</v>
      </c>
      <c r="AT217" s="89" t="s">
        <v>141</v>
      </c>
      <c r="AU217" s="89" t="s">
        <v>82</v>
      </c>
      <c r="AY217" s="6" t="s">
        <v>139</v>
      </c>
      <c r="BE217" s="156">
        <f>IF($N$217="základní",$J$217,0)</f>
        <v>0</v>
      </c>
      <c r="BF217" s="156">
        <f>IF($N$217="snížená",$J$217,0)</f>
        <v>0</v>
      </c>
      <c r="BG217" s="156">
        <f>IF($N$217="zákl. přenesená",$J$217,0)</f>
        <v>0</v>
      </c>
      <c r="BH217" s="156">
        <f>IF($N$217="sníž. přenesená",$J$217,0)</f>
        <v>0</v>
      </c>
      <c r="BI217" s="156">
        <f>IF($N$217="nulová",$J$217,0)</f>
        <v>0</v>
      </c>
      <c r="BJ217" s="89" t="s">
        <v>21</v>
      </c>
      <c r="BK217" s="156">
        <f>ROUND($I$217*$H$217,2)</f>
        <v>0</v>
      </c>
      <c r="BL217" s="89" t="s">
        <v>146</v>
      </c>
      <c r="BM217" s="89" t="s">
        <v>402</v>
      </c>
    </row>
    <row r="218" spans="2:47" s="6" customFormat="1" ht="16.5" customHeight="1">
      <c r="B218" s="23"/>
      <c r="C218" s="24"/>
      <c r="D218" s="157" t="s">
        <v>148</v>
      </c>
      <c r="E218" s="24"/>
      <c r="F218" s="158" t="s">
        <v>403</v>
      </c>
      <c r="G218" s="24"/>
      <c r="H218" s="24"/>
      <c r="J218" s="24"/>
      <c r="K218" s="24"/>
      <c r="L218" s="43"/>
      <c r="M218" s="56"/>
      <c r="N218" s="24"/>
      <c r="O218" s="24"/>
      <c r="P218" s="24"/>
      <c r="Q218" s="24"/>
      <c r="R218" s="24"/>
      <c r="S218" s="24"/>
      <c r="T218" s="57"/>
      <c r="AT218" s="6" t="s">
        <v>148</v>
      </c>
      <c r="AU218" s="6" t="s">
        <v>82</v>
      </c>
    </row>
    <row r="219" spans="2:51" s="6" customFormat="1" ht="15.75" customHeight="1">
      <c r="B219" s="159"/>
      <c r="C219" s="160"/>
      <c r="D219" s="161" t="s">
        <v>150</v>
      </c>
      <c r="E219" s="160"/>
      <c r="F219" s="162" t="s">
        <v>404</v>
      </c>
      <c r="G219" s="160"/>
      <c r="H219" s="160"/>
      <c r="J219" s="160"/>
      <c r="K219" s="160"/>
      <c r="L219" s="163"/>
      <c r="M219" s="164"/>
      <c r="N219" s="160"/>
      <c r="O219" s="160"/>
      <c r="P219" s="160"/>
      <c r="Q219" s="160"/>
      <c r="R219" s="160"/>
      <c r="S219" s="160"/>
      <c r="T219" s="165"/>
      <c r="AT219" s="166" t="s">
        <v>150</v>
      </c>
      <c r="AU219" s="166" t="s">
        <v>82</v>
      </c>
      <c r="AV219" s="166" t="s">
        <v>21</v>
      </c>
      <c r="AW219" s="166" t="s">
        <v>119</v>
      </c>
      <c r="AX219" s="166" t="s">
        <v>73</v>
      </c>
      <c r="AY219" s="166" t="s">
        <v>139</v>
      </c>
    </row>
    <row r="220" spans="2:51" s="6" customFormat="1" ht="15.75" customHeight="1">
      <c r="B220" s="167"/>
      <c r="C220" s="168"/>
      <c r="D220" s="161" t="s">
        <v>150</v>
      </c>
      <c r="E220" s="168"/>
      <c r="F220" s="169" t="s">
        <v>405</v>
      </c>
      <c r="G220" s="168"/>
      <c r="H220" s="170">
        <v>243.705</v>
      </c>
      <c r="J220" s="168"/>
      <c r="K220" s="168"/>
      <c r="L220" s="171"/>
      <c r="M220" s="172"/>
      <c r="N220" s="168"/>
      <c r="O220" s="168"/>
      <c r="P220" s="168"/>
      <c r="Q220" s="168"/>
      <c r="R220" s="168"/>
      <c r="S220" s="168"/>
      <c r="T220" s="173"/>
      <c r="AT220" s="174" t="s">
        <v>150</v>
      </c>
      <c r="AU220" s="174" t="s">
        <v>82</v>
      </c>
      <c r="AV220" s="174" t="s">
        <v>82</v>
      </c>
      <c r="AW220" s="174" t="s">
        <v>119</v>
      </c>
      <c r="AX220" s="174" t="s">
        <v>21</v>
      </c>
      <c r="AY220" s="174" t="s">
        <v>139</v>
      </c>
    </row>
    <row r="221" spans="2:63" s="132" customFormat="1" ht="30.75" customHeight="1">
      <c r="B221" s="133"/>
      <c r="C221" s="134"/>
      <c r="D221" s="134" t="s">
        <v>72</v>
      </c>
      <c r="E221" s="143" t="s">
        <v>172</v>
      </c>
      <c r="F221" s="143" t="s">
        <v>406</v>
      </c>
      <c r="G221" s="134"/>
      <c r="H221" s="134"/>
      <c r="J221" s="144">
        <f>$BK$221</f>
        <v>0</v>
      </c>
      <c r="K221" s="134"/>
      <c r="L221" s="137"/>
      <c r="M221" s="138"/>
      <c r="N221" s="134"/>
      <c r="O221" s="134"/>
      <c r="P221" s="139">
        <f>SUM($P$222:$P$280)</f>
        <v>0</v>
      </c>
      <c r="Q221" s="134"/>
      <c r="R221" s="139">
        <f>SUM($R$222:$R$280)</f>
        <v>105.27866044000001</v>
      </c>
      <c r="S221" s="134"/>
      <c r="T221" s="140">
        <f>SUM($T$222:$T$280)</f>
        <v>0</v>
      </c>
      <c r="AR221" s="141" t="s">
        <v>21</v>
      </c>
      <c r="AT221" s="141" t="s">
        <v>72</v>
      </c>
      <c r="AU221" s="141" t="s">
        <v>21</v>
      </c>
      <c r="AY221" s="141" t="s">
        <v>139</v>
      </c>
      <c r="BK221" s="142">
        <f>SUM($BK$222:$BK$280)</f>
        <v>0</v>
      </c>
    </row>
    <row r="222" spans="2:65" s="6" customFormat="1" ht="15.75" customHeight="1">
      <c r="B222" s="23"/>
      <c r="C222" s="145" t="s">
        <v>407</v>
      </c>
      <c r="D222" s="145" t="s">
        <v>141</v>
      </c>
      <c r="E222" s="146" t="s">
        <v>408</v>
      </c>
      <c r="F222" s="147" t="s">
        <v>409</v>
      </c>
      <c r="G222" s="148" t="s">
        <v>155</v>
      </c>
      <c r="H222" s="149">
        <v>206.8</v>
      </c>
      <c r="I222" s="150"/>
      <c r="J222" s="151">
        <f>ROUND($I$222*$H$222,2)</f>
        <v>0</v>
      </c>
      <c r="K222" s="147" t="s">
        <v>145</v>
      </c>
      <c r="L222" s="43"/>
      <c r="M222" s="152"/>
      <c r="N222" s="153" t="s">
        <v>44</v>
      </c>
      <c r="O222" s="24"/>
      <c r="P222" s="24"/>
      <c r="Q222" s="154">
        <v>0</v>
      </c>
      <c r="R222" s="154">
        <f>$Q$222*$H$222</f>
        <v>0</v>
      </c>
      <c r="S222" s="154">
        <v>0</v>
      </c>
      <c r="T222" s="155">
        <f>$S$222*$H$222</f>
        <v>0</v>
      </c>
      <c r="AR222" s="89" t="s">
        <v>146</v>
      </c>
      <c r="AT222" s="89" t="s">
        <v>141</v>
      </c>
      <c r="AU222" s="89" t="s">
        <v>82</v>
      </c>
      <c r="AY222" s="6" t="s">
        <v>139</v>
      </c>
      <c r="BE222" s="156">
        <f>IF($N$222="základní",$J$222,0)</f>
        <v>0</v>
      </c>
      <c r="BF222" s="156">
        <f>IF($N$222="snížená",$J$222,0)</f>
        <v>0</v>
      </c>
      <c r="BG222" s="156">
        <f>IF($N$222="zákl. přenesená",$J$222,0)</f>
        <v>0</v>
      </c>
      <c r="BH222" s="156">
        <f>IF($N$222="sníž. přenesená",$J$222,0)</f>
        <v>0</v>
      </c>
      <c r="BI222" s="156">
        <f>IF($N$222="nulová",$J$222,0)</f>
        <v>0</v>
      </c>
      <c r="BJ222" s="89" t="s">
        <v>21</v>
      </c>
      <c r="BK222" s="156">
        <f>ROUND($I$222*$H$222,2)</f>
        <v>0</v>
      </c>
      <c r="BL222" s="89" t="s">
        <v>146</v>
      </c>
      <c r="BM222" s="89" t="s">
        <v>410</v>
      </c>
    </row>
    <row r="223" spans="2:47" s="6" customFormat="1" ht="16.5" customHeight="1">
      <c r="B223" s="23"/>
      <c r="C223" s="24"/>
      <c r="D223" s="157" t="s">
        <v>148</v>
      </c>
      <c r="E223" s="24"/>
      <c r="F223" s="158" t="s">
        <v>411</v>
      </c>
      <c r="G223" s="24"/>
      <c r="H223" s="24"/>
      <c r="J223" s="24"/>
      <c r="K223" s="24"/>
      <c r="L223" s="43"/>
      <c r="M223" s="56"/>
      <c r="N223" s="24"/>
      <c r="O223" s="24"/>
      <c r="P223" s="24"/>
      <c r="Q223" s="24"/>
      <c r="R223" s="24"/>
      <c r="S223" s="24"/>
      <c r="T223" s="57"/>
      <c r="AT223" s="6" t="s">
        <v>148</v>
      </c>
      <c r="AU223" s="6" t="s">
        <v>82</v>
      </c>
    </row>
    <row r="224" spans="2:51" s="6" customFormat="1" ht="15.75" customHeight="1">
      <c r="B224" s="159"/>
      <c r="C224" s="160"/>
      <c r="D224" s="161" t="s">
        <v>150</v>
      </c>
      <c r="E224" s="160"/>
      <c r="F224" s="162" t="s">
        <v>412</v>
      </c>
      <c r="G224" s="160"/>
      <c r="H224" s="160"/>
      <c r="J224" s="160"/>
      <c r="K224" s="160"/>
      <c r="L224" s="163"/>
      <c r="M224" s="164"/>
      <c r="N224" s="160"/>
      <c r="O224" s="160"/>
      <c r="P224" s="160"/>
      <c r="Q224" s="160"/>
      <c r="R224" s="160"/>
      <c r="S224" s="160"/>
      <c r="T224" s="165"/>
      <c r="AT224" s="166" t="s">
        <v>150</v>
      </c>
      <c r="AU224" s="166" t="s">
        <v>82</v>
      </c>
      <c r="AV224" s="166" t="s">
        <v>21</v>
      </c>
      <c r="AW224" s="166" t="s">
        <v>119</v>
      </c>
      <c r="AX224" s="166" t="s">
        <v>73</v>
      </c>
      <c r="AY224" s="166" t="s">
        <v>139</v>
      </c>
    </row>
    <row r="225" spans="2:51" s="6" customFormat="1" ht="15.75" customHeight="1">
      <c r="B225" s="167"/>
      <c r="C225" s="168"/>
      <c r="D225" s="161" t="s">
        <v>150</v>
      </c>
      <c r="E225" s="168"/>
      <c r="F225" s="169" t="s">
        <v>413</v>
      </c>
      <c r="G225" s="168"/>
      <c r="H225" s="170">
        <v>206.8</v>
      </c>
      <c r="J225" s="168"/>
      <c r="K225" s="168"/>
      <c r="L225" s="171"/>
      <c r="M225" s="172"/>
      <c r="N225" s="168"/>
      <c r="O225" s="168"/>
      <c r="P225" s="168"/>
      <c r="Q225" s="168"/>
      <c r="R225" s="168"/>
      <c r="S225" s="168"/>
      <c r="T225" s="173"/>
      <c r="AT225" s="174" t="s">
        <v>150</v>
      </c>
      <c r="AU225" s="174" t="s">
        <v>82</v>
      </c>
      <c r="AV225" s="174" t="s">
        <v>82</v>
      </c>
      <c r="AW225" s="174" t="s">
        <v>119</v>
      </c>
      <c r="AX225" s="174" t="s">
        <v>21</v>
      </c>
      <c r="AY225" s="174" t="s">
        <v>139</v>
      </c>
    </row>
    <row r="226" spans="2:65" s="6" customFormat="1" ht="15.75" customHeight="1">
      <c r="B226" s="23"/>
      <c r="C226" s="145" t="s">
        <v>414</v>
      </c>
      <c r="D226" s="145" t="s">
        <v>141</v>
      </c>
      <c r="E226" s="146" t="s">
        <v>415</v>
      </c>
      <c r="F226" s="147" t="s">
        <v>416</v>
      </c>
      <c r="G226" s="148" t="s">
        <v>155</v>
      </c>
      <c r="H226" s="149">
        <v>1638.84</v>
      </c>
      <c r="I226" s="150"/>
      <c r="J226" s="151">
        <f>ROUND($I$226*$H$226,2)</f>
        <v>0</v>
      </c>
      <c r="K226" s="147" t="s">
        <v>145</v>
      </c>
      <c r="L226" s="43"/>
      <c r="M226" s="152"/>
      <c r="N226" s="153" t="s">
        <v>44</v>
      </c>
      <c r="O226" s="24"/>
      <c r="P226" s="24"/>
      <c r="Q226" s="154">
        <v>0</v>
      </c>
      <c r="R226" s="154">
        <f>$Q$226*$H$226</f>
        <v>0</v>
      </c>
      <c r="S226" s="154">
        <v>0</v>
      </c>
      <c r="T226" s="155">
        <f>$S$226*$H$226</f>
        <v>0</v>
      </c>
      <c r="AR226" s="89" t="s">
        <v>146</v>
      </c>
      <c r="AT226" s="89" t="s">
        <v>141</v>
      </c>
      <c r="AU226" s="89" t="s">
        <v>82</v>
      </c>
      <c r="AY226" s="6" t="s">
        <v>139</v>
      </c>
      <c r="BE226" s="156">
        <f>IF($N$226="základní",$J$226,0)</f>
        <v>0</v>
      </c>
      <c r="BF226" s="156">
        <f>IF($N$226="snížená",$J$226,0)</f>
        <v>0</v>
      </c>
      <c r="BG226" s="156">
        <f>IF($N$226="zákl. přenesená",$J$226,0)</f>
        <v>0</v>
      </c>
      <c r="BH226" s="156">
        <f>IF($N$226="sníž. přenesená",$J$226,0)</f>
        <v>0</v>
      </c>
      <c r="BI226" s="156">
        <f>IF($N$226="nulová",$J$226,0)</f>
        <v>0</v>
      </c>
      <c r="BJ226" s="89" t="s">
        <v>21</v>
      </c>
      <c r="BK226" s="156">
        <f>ROUND($I$226*$H$226,2)</f>
        <v>0</v>
      </c>
      <c r="BL226" s="89" t="s">
        <v>146</v>
      </c>
      <c r="BM226" s="89" t="s">
        <v>417</v>
      </c>
    </row>
    <row r="227" spans="2:47" s="6" customFormat="1" ht="16.5" customHeight="1">
      <c r="B227" s="23"/>
      <c r="C227" s="24"/>
      <c r="D227" s="157" t="s">
        <v>148</v>
      </c>
      <c r="E227" s="24"/>
      <c r="F227" s="158" t="s">
        <v>418</v>
      </c>
      <c r="G227" s="24"/>
      <c r="H227" s="24"/>
      <c r="J227" s="24"/>
      <c r="K227" s="24"/>
      <c r="L227" s="43"/>
      <c r="M227" s="56"/>
      <c r="N227" s="24"/>
      <c r="O227" s="24"/>
      <c r="P227" s="24"/>
      <c r="Q227" s="24"/>
      <c r="R227" s="24"/>
      <c r="S227" s="24"/>
      <c r="T227" s="57"/>
      <c r="AT227" s="6" t="s">
        <v>148</v>
      </c>
      <c r="AU227" s="6" t="s">
        <v>82</v>
      </c>
    </row>
    <row r="228" spans="2:51" s="6" customFormat="1" ht="15.75" customHeight="1">
      <c r="B228" s="159"/>
      <c r="C228" s="160"/>
      <c r="D228" s="161" t="s">
        <v>150</v>
      </c>
      <c r="E228" s="160"/>
      <c r="F228" s="162" t="s">
        <v>419</v>
      </c>
      <c r="G228" s="160"/>
      <c r="H228" s="160"/>
      <c r="J228" s="160"/>
      <c r="K228" s="160"/>
      <c r="L228" s="163"/>
      <c r="M228" s="164"/>
      <c r="N228" s="160"/>
      <c r="O228" s="160"/>
      <c r="P228" s="160"/>
      <c r="Q228" s="160"/>
      <c r="R228" s="160"/>
      <c r="S228" s="160"/>
      <c r="T228" s="165"/>
      <c r="AT228" s="166" t="s">
        <v>150</v>
      </c>
      <c r="AU228" s="166" t="s">
        <v>82</v>
      </c>
      <c r="AV228" s="166" t="s">
        <v>21</v>
      </c>
      <c r="AW228" s="166" t="s">
        <v>119</v>
      </c>
      <c r="AX228" s="166" t="s">
        <v>73</v>
      </c>
      <c r="AY228" s="166" t="s">
        <v>139</v>
      </c>
    </row>
    <row r="229" spans="2:51" s="6" customFormat="1" ht="15.75" customHeight="1">
      <c r="B229" s="167"/>
      <c r="C229" s="168"/>
      <c r="D229" s="161" t="s">
        <v>150</v>
      </c>
      <c r="E229" s="168"/>
      <c r="F229" s="169" t="s">
        <v>420</v>
      </c>
      <c r="G229" s="168"/>
      <c r="H229" s="170">
        <v>1638.84</v>
      </c>
      <c r="J229" s="168"/>
      <c r="K229" s="168"/>
      <c r="L229" s="171"/>
      <c r="M229" s="172"/>
      <c r="N229" s="168"/>
      <c r="O229" s="168"/>
      <c r="P229" s="168"/>
      <c r="Q229" s="168"/>
      <c r="R229" s="168"/>
      <c r="S229" s="168"/>
      <c r="T229" s="173"/>
      <c r="AT229" s="174" t="s">
        <v>150</v>
      </c>
      <c r="AU229" s="174" t="s">
        <v>82</v>
      </c>
      <c r="AV229" s="174" t="s">
        <v>82</v>
      </c>
      <c r="AW229" s="174" t="s">
        <v>119</v>
      </c>
      <c r="AX229" s="174" t="s">
        <v>21</v>
      </c>
      <c r="AY229" s="174" t="s">
        <v>139</v>
      </c>
    </row>
    <row r="230" spans="2:65" s="6" customFormat="1" ht="15.75" customHeight="1">
      <c r="B230" s="23"/>
      <c r="C230" s="145" t="s">
        <v>421</v>
      </c>
      <c r="D230" s="145" t="s">
        <v>141</v>
      </c>
      <c r="E230" s="146" t="s">
        <v>422</v>
      </c>
      <c r="F230" s="147" t="s">
        <v>423</v>
      </c>
      <c r="G230" s="148" t="s">
        <v>155</v>
      </c>
      <c r="H230" s="149">
        <v>1446.004</v>
      </c>
      <c r="I230" s="150"/>
      <c r="J230" s="151">
        <f>ROUND($I$230*$H$230,2)</f>
        <v>0</v>
      </c>
      <c r="K230" s="147" t="s">
        <v>145</v>
      </c>
      <c r="L230" s="43"/>
      <c r="M230" s="152"/>
      <c r="N230" s="153" t="s">
        <v>44</v>
      </c>
      <c r="O230" s="24"/>
      <c r="P230" s="24"/>
      <c r="Q230" s="154">
        <v>0</v>
      </c>
      <c r="R230" s="154">
        <f>$Q$230*$H$230</f>
        <v>0</v>
      </c>
      <c r="S230" s="154">
        <v>0</v>
      </c>
      <c r="T230" s="155">
        <f>$S$230*$H$230</f>
        <v>0</v>
      </c>
      <c r="AR230" s="89" t="s">
        <v>146</v>
      </c>
      <c r="AT230" s="89" t="s">
        <v>141</v>
      </c>
      <c r="AU230" s="89" t="s">
        <v>82</v>
      </c>
      <c r="AY230" s="6" t="s">
        <v>139</v>
      </c>
      <c r="BE230" s="156">
        <f>IF($N$230="základní",$J$230,0)</f>
        <v>0</v>
      </c>
      <c r="BF230" s="156">
        <f>IF($N$230="snížená",$J$230,0)</f>
        <v>0</v>
      </c>
      <c r="BG230" s="156">
        <f>IF($N$230="zákl. přenesená",$J$230,0)</f>
        <v>0</v>
      </c>
      <c r="BH230" s="156">
        <f>IF($N$230="sníž. přenesená",$J$230,0)</f>
        <v>0</v>
      </c>
      <c r="BI230" s="156">
        <f>IF($N$230="nulová",$J$230,0)</f>
        <v>0</v>
      </c>
      <c r="BJ230" s="89" t="s">
        <v>21</v>
      </c>
      <c r="BK230" s="156">
        <f>ROUND($I$230*$H$230,2)</f>
        <v>0</v>
      </c>
      <c r="BL230" s="89" t="s">
        <v>146</v>
      </c>
      <c r="BM230" s="89" t="s">
        <v>424</v>
      </c>
    </row>
    <row r="231" spans="2:47" s="6" customFormat="1" ht="27" customHeight="1">
      <c r="B231" s="23"/>
      <c r="C231" s="24"/>
      <c r="D231" s="157" t="s">
        <v>148</v>
      </c>
      <c r="E231" s="24"/>
      <c r="F231" s="158" t="s">
        <v>425</v>
      </c>
      <c r="G231" s="24"/>
      <c r="H231" s="24"/>
      <c r="J231" s="24"/>
      <c r="K231" s="24"/>
      <c r="L231" s="43"/>
      <c r="M231" s="56"/>
      <c r="N231" s="24"/>
      <c r="O231" s="24"/>
      <c r="P231" s="24"/>
      <c r="Q231" s="24"/>
      <c r="R231" s="24"/>
      <c r="S231" s="24"/>
      <c r="T231" s="57"/>
      <c r="AT231" s="6" t="s">
        <v>148</v>
      </c>
      <c r="AU231" s="6" t="s">
        <v>82</v>
      </c>
    </row>
    <row r="232" spans="2:51" s="6" customFormat="1" ht="15.75" customHeight="1">
      <c r="B232" s="159"/>
      <c r="C232" s="160"/>
      <c r="D232" s="161" t="s">
        <v>150</v>
      </c>
      <c r="E232" s="160"/>
      <c r="F232" s="162" t="s">
        <v>426</v>
      </c>
      <c r="G232" s="160"/>
      <c r="H232" s="160"/>
      <c r="J232" s="160"/>
      <c r="K232" s="160"/>
      <c r="L232" s="163"/>
      <c r="M232" s="164"/>
      <c r="N232" s="160"/>
      <c r="O232" s="160"/>
      <c r="P232" s="160"/>
      <c r="Q232" s="160"/>
      <c r="R232" s="160"/>
      <c r="S232" s="160"/>
      <c r="T232" s="165"/>
      <c r="AT232" s="166" t="s">
        <v>150</v>
      </c>
      <c r="AU232" s="166" t="s">
        <v>82</v>
      </c>
      <c r="AV232" s="166" t="s">
        <v>21</v>
      </c>
      <c r="AW232" s="166" t="s">
        <v>119</v>
      </c>
      <c r="AX232" s="166" t="s">
        <v>73</v>
      </c>
      <c r="AY232" s="166" t="s">
        <v>139</v>
      </c>
    </row>
    <row r="233" spans="2:51" s="6" customFormat="1" ht="15.75" customHeight="1">
      <c r="B233" s="167"/>
      <c r="C233" s="168"/>
      <c r="D233" s="161" t="s">
        <v>150</v>
      </c>
      <c r="E233" s="168"/>
      <c r="F233" s="169" t="s">
        <v>427</v>
      </c>
      <c r="G233" s="168"/>
      <c r="H233" s="170">
        <v>1446.004</v>
      </c>
      <c r="J233" s="168"/>
      <c r="K233" s="168"/>
      <c r="L233" s="171"/>
      <c r="M233" s="172"/>
      <c r="N233" s="168"/>
      <c r="O233" s="168"/>
      <c r="P233" s="168"/>
      <c r="Q233" s="168"/>
      <c r="R233" s="168"/>
      <c r="S233" s="168"/>
      <c r="T233" s="173"/>
      <c r="AT233" s="174" t="s">
        <v>150</v>
      </c>
      <c r="AU233" s="174" t="s">
        <v>82</v>
      </c>
      <c r="AV233" s="174" t="s">
        <v>82</v>
      </c>
      <c r="AW233" s="174" t="s">
        <v>119</v>
      </c>
      <c r="AX233" s="174" t="s">
        <v>21</v>
      </c>
      <c r="AY233" s="174" t="s">
        <v>139</v>
      </c>
    </row>
    <row r="234" spans="2:65" s="6" customFormat="1" ht="15.75" customHeight="1">
      <c r="B234" s="23"/>
      <c r="C234" s="145" t="s">
        <v>428</v>
      </c>
      <c r="D234" s="145" t="s">
        <v>141</v>
      </c>
      <c r="E234" s="146" t="s">
        <v>429</v>
      </c>
      <c r="F234" s="147" t="s">
        <v>430</v>
      </c>
      <c r="G234" s="148" t="s">
        <v>155</v>
      </c>
      <c r="H234" s="149">
        <v>1459.92</v>
      </c>
      <c r="I234" s="150"/>
      <c r="J234" s="151">
        <f>ROUND($I$234*$H$234,2)</f>
        <v>0</v>
      </c>
      <c r="K234" s="147" t="s">
        <v>145</v>
      </c>
      <c r="L234" s="43"/>
      <c r="M234" s="152"/>
      <c r="N234" s="153" t="s">
        <v>44</v>
      </c>
      <c r="O234" s="24"/>
      <c r="P234" s="24"/>
      <c r="Q234" s="154">
        <v>0</v>
      </c>
      <c r="R234" s="154">
        <f>$Q$234*$H$234</f>
        <v>0</v>
      </c>
      <c r="S234" s="154">
        <v>0</v>
      </c>
      <c r="T234" s="155">
        <f>$S$234*$H$234</f>
        <v>0</v>
      </c>
      <c r="AR234" s="89" t="s">
        <v>146</v>
      </c>
      <c r="AT234" s="89" t="s">
        <v>141</v>
      </c>
      <c r="AU234" s="89" t="s">
        <v>82</v>
      </c>
      <c r="AY234" s="6" t="s">
        <v>139</v>
      </c>
      <c r="BE234" s="156">
        <f>IF($N$234="základní",$J$234,0)</f>
        <v>0</v>
      </c>
      <c r="BF234" s="156">
        <f>IF($N$234="snížená",$J$234,0)</f>
        <v>0</v>
      </c>
      <c r="BG234" s="156">
        <f>IF($N$234="zákl. přenesená",$J$234,0)</f>
        <v>0</v>
      </c>
      <c r="BH234" s="156">
        <f>IF($N$234="sníž. přenesená",$J$234,0)</f>
        <v>0</v>
      </c>
      <c r="BI234" s="156">
        <f>IF($N$234="nulová",$J$234,0)</f>
        <v>0</v>
      </c>
      <c r="BJ234" s="89" t="s">
        <v>21</v>
      </c>
      <c r="BK234" s="156">
        <f>ROUND($I$234*$H$234,2)</f>
        <v>0</v>
      </c>
      <c r="BL234" s="89" t="s">
        <v>146</v>
      </c>
      <c r="BM234" s="89" t="s">
        <v>431</v>
      </c>
    </row>
    <row r="235" spans="2:47" s="6" customFormat="1" ht="27" customHeight="1">
      <c r="B235" s="23"/>
      <c r="C235" s="24"/>
      <c r="D235" s="157" t="s">
        <v>148</v>
      </c>
      <c r="E235" s="24"/>
      <c r="F235" s="158" t="s">
        <v>432</v>
      </c>
      <c r="G235" s="24"/>
      <c r="H235" s="24"/>
      <c r="J235" s="24"/>
      <c r="K235" s="24"/>
      <c r="L235" s="43"/>
      <c r="M235" s="56"/>
      <c r="N235" s="24"/>
      <c r="O235" s="24"/>
      <c r="P235" s="24"/>
      <c r="Q235" s="24"/>
      <c r="R235" s="24"/>
      <c r="S235" s="24"/>
      <c r="T235" s="57"/>
      <c r="AT235" s="6" t="s">
        <v>148</v>
      </c>
      <c r="AU235" s="6" t="s">
        <v>82</v>
      </c>
    </row>
    <row r="236" spans="2:51" s="6" customFormat="1" ht="15.75" customHeight="1">
      <c r="B236" s="159"/>
      <c r="C236" s="160"/>
      <c r="D236" s="161" t="s">
        <v>150</v>
      </c>
      <c r="E236" s="160"/>
      <c r="F236" s="162" t="s">
        <v>433</v>
      </c>
      <c r="G236" s="160"/>
      <c r="H236" s="160"/>
      <c r="J236" s="160"/>
      <c r="K236" s="160"/>
      <c r="L236" s="163"/>
      <c r="M236" s="164"/>
      <c r="N236" s="160"/>
      <c r="O236" s="160"/>
      <c r="P236" s="160"/>
      <c r="Q236" s="160"/>
      <c r="R236" s="160"/>
      <c r="S236" s="160"/>
      <c r="T236" s="165"/>
      <c r="AT236" s="166" t="s">
        <v>150</v>
      </c>
      <c r="AU236" s="166" t="s">
        <v>82</v>
      </c>
      <c r="AV236" s="166" t="s">
        <v>21</v>
      </c>
      <c r="AW236" s="166" t="s">
        <v>119</v>
      </c>
      <c r="AX236" s="166" t="s">
        <v>73</v>
      </c>
      <c r="AY236" s="166" t="s">
        <v>139</v>
      </c>
    </row>
    <row r="237" spans="2:51" s="6" customFormat="1" ht="15.75" customHeight="1">
      <c r="B237" s="167"/>
      <c r="C237" s="168"/>
      <c r="D237" s="161" t="s">
        <v>150</v>
      </c>
      <c r="E237" s="168"/>
      <c r="F237" s="169" t="s">
        <v>434</v>
      </c>
      <c r="G237" s="168"/>
      <c r="H237" s="170">
        <v>1459.92</v>
      </c>
      <c r="J237" s="168"/>
      <c r="K237" s="168"/>
      <c r="L237" s="171"/>
      <c r="M237" s="172"/>
      <c r="N237" s="168"/>
      <c r="O237" s="168"/>
      <c r="P237" s="168"/>
      <c r="Q237" s="168"/>
      <c r="R237" s="168"/>
      <c r="S237" s="168"/>
      <c r="T237" s="173"/>
      <c r="AT237" s="174" t="s">
        <v>150</v>
      </c>
      <c r="AU237" s="174" t="s">
        <v>82</v>
      </c>
      <c r="AV237" s="174" t="s">
        <v>82</v>
      </c>
      <c r="AW237" s="174" t="s">
        <v>119</v>
      </c>
      <c r="AX237" s="174" t="s">
        <v>21</v>
      </c>
      <c r="AY237" s="174" t="s">
        <v>139</v>
      </c>
    </row>
    <row r="238" spans="2:65" s="6" customFormat="1" ht="15.75" customHeight="1">
      <c r="B238" s="23"/>
      <c r="C238" s="145" t="s">
        <v>435</v>
      </c>
      <c r="D238" s="145" t="s">
        <v>141</v>
      </c>
      <c r="E238" s="146" t="s">
        <v>436</v>
      </c>
      <c r="F238" s="147" t="s">
        <v>437</v>
      </c>
      <c r="G238" s="148" t="s">
        <v>155</v>
      </c>
      <c r="H238" s="149">
        <v>133.4</v>
      </c>
      <c r="I238" s="150"/>
      <c r="J238" s="151">
        <f>ROUND($I$238*$H$238,2)</f>
        <v>0</v>
      </c>
      <c r="K238" s="147" t="s">
        <v>145</v>
      </c>
      <c r="L238" s="43"/>
      <c r="M238" s="152"/>
      <c r="N238" s="153" t="s">
        <v>44</v>
      </c>
      <c r="O238" s="24"/>
      <c r="P238" s="24"/>
      <c r="Q238" s="154">
        <v>0</v>
      </c>
      <c r="R238" s="154">
        <f>$Q$238*$H$238</f>
        <v>0</v>
      </c>
      <c r="S238" s="154">
        <v>0</v>
      </c>
      <c r="T238" s="155">
        <f>$S$238*$H$238</f>
        <v>0</v>
      </c>
      <c r="AR238" s="89" t="s">
        <v>146</v>
      </c>
      <c r="AT238" s="89" t="s">
        <v>141</v>
      </c>
      <c r="AU238" s="89" t="s">
        <v>82</v>
      </c>
      <c r="AY238" s="6" t="s">
        <v>139</v>
      </c>
      <c r="BE238" s="156">
        <f>IF($N$238="základní",$J$238,0)</f>
        <v>0</v>
      </c>
      <c r="BF238" s="156">
        <f>IF($N$238="snížená",$J$238,0)</f>
        <v>0</v>
      </c>
      <c r="BG238" s="156">
        <f>IF($N$238="zákl. přenesená",$J$238,0)</f>
        <v>0</v>
      </c>
      <c r="BH238" s="156">
        <f>IF($N$238="sníž. přenesená",$J$238,0)</f>
        <v>0</v>
      </c>
      <c r="BI238" s="156">
        <f>IF($N$238="nulová",$J$238,0)</f>
        <v>0</v>
      </c>
      <c r="BJ238" s="89" t="s">
        <v>21</v>
      </c>
      <c r="BK238" s="156">
        <f>ROUND($I$238*$H$238,2)</f>
        <v>0</v>
      </c>
      <c r="BL238" s="89" t="s">
        <v>146</v>
      </c>
      <c r="BM238" s="89" t="s">
        <v>438</v>
      </c>
    </row>
    <row r="239" spans="2:47" s="6" customFormat="1" ht="27" customHeight="1">
      <c r="B239" s="23"/>
      <c r="C239" s="24"/>
      <c r="D239" s="157" t="s">
        <v>148</v>
      </c>
      <c r="E239" s="24"/>
      <c r="F239" s="158" t="s">
        <v>439</v>
      </c>
      <c r="G239" s="24"/>
      <c r="H239" s="24"/>
      <c r="J239" s="24"/>
      <c r="K239" s="24"/>
      <c r="L239" s="43"/>
      <c r="M239" s="56"/>
      <c r="N239" s="24"/>
      <c r="O239" s="24"/>
      <c r="P239" s="24"/>
      <c r="Q239" s="24"/>
      <c r="R239" s="24"/>
      <c r="S239" s="24"/>
      <c r="T239" s="57"/>
      <c r="AT239" s="6" t="s">
        <v>148</v>
      </c>
      <c r="AU239" s="6" t="s">
        <v>82</v>
      </c>
    </row>
    <row r="240" spans="2:51" s="6" customFormat="1" ht="15.75" customHeight="1">
      <c r="B240" s="159"/>
      <c r="C240" s="160"/>
      <c r="D240" s="161" t="s">
        <v>150</v>
      </c>
      <c r="E240" s="160"/>
      <c r="F240" s="162" t="s">
        <v>440</v>
      </c>
      <c r="G240" s="160"/>
      <c r="H240" s="160"/>
      <c r="J240" s="160"/>
      <c r="K240" s="160"/>
      <c r="L240" s="163"/>
      <c r="M240" s="164"/>
      <c r="N240" s="160"/>
      <c r="O240" s="160"/>
      <c r="P240" s="160"/>
      <c r="Q240" s="160"/>
      <c r="R240" s="160"/>
      <c r="S240" s="160"/>
      <c r="T240" s="165"/>
      <c r="AT240" s="166" t="s">
        <v>150</v>
      </c>
      <c r="AU240" s="166" t="s">
        <v>82</v>
      </c>
      <c r="AV240" s="166" t="s">
        <v>21</v>
      </c>
      <c r="AW240" s="166" t="s">
        <v>119</v>
      </c>
      <c r="AX240" s="166" t="s">
        <v>73</v>
      </c>
      <c r="AY240" s="166" t="s">
        <v>139</v>
      </c>
    </row>
    <row r="241" spans="2:51" s="6" customFormat="1" ht="15.75" customHeight="1">
      <c r="B241" s="167"/>
      <c r="C241" s="168"/>
      <c r="D241" s="161" t="s">
        <v>150</v>
      </c>
      <c r="E241" s="168"/>
      <c r="F241" s="169" t="s">
        <v>441</v>
      </c>
      <c r="G241" s="168"/>
      <c r="H241" s="170">
        <v>133.4</v>
      </c>
      <c r="J241" s="168"/>
      <c r="K241" s="168"/>
      <c r="L241" s="171"/>
      <c r="M241" s="172"/>
      <c r="N241" s="168"/>
      <c r="O241" s="168"/>
      <c r="P241" s="168"/>
      <c r="Q241" s="168"/>
      <c r="R241" s="168"/>
      <c r="S241" s="168"/>
      <c r="T241" s="173"/>
      <c r="AT241" s="174" t="s">
        <v>150</v>
      </c>
      <c r="AU241" s="174" t="s">
        <v>82</v>
      </c>
      <c r="AV241" s="174" t="s">
        <v>82</v>
      </c>
      <c r="AW241" s="174" t="s">
        <v>119</v>
      </c>
      <c r="AX241" s="174" t="s">
        <v>21</v>
      </c>
      <c r="AY241" s="174" t="s">
        <v>139</v>
      </c>
    </row>
    <row r="242" spans="2:65" s="6" customFormat="1" ht="15.75" customHeight="1">
      <c r="B242" s="23"/>
      <c r="C242" s="145" t="s">
        <v>442</v>
      </c>
      <c r="D242" s="145" t="s">
        <v>141</v>
      </c>
      <c r="E242" s="146" t="s">
        <v>443</v>
      </c>
      <c r="F242" s="147" t="s">
        <v>444</v>
      </c>
      <c r="G242" s="148" t="s">
        <v>155</v>
      </c>
      <c r="H242" s="149">
        <v>99.4</v>
      </c>
      <c r="I242" s="150"/>
      <c r="J242" s="151">
        <f>ROUND($I$242*$H$242,2)</f>
        <v>0</v>
      </c>
      <c r="K242" s="147" t="s">
        <v>145</v>
      </c>
      <c r="L242" s="43"/>
      <c r="M242" s="152"/>
      <c r="N242" s="153" t="s">
        <v>44</v>
      </c>
      <c r="O242" s="24"/>
      <c r="P242" s="24"/>
      <c r="Q242" s="154">
        <v>0.22385</v>
      </c>
      <c r="R242" s="154">
        <f>$Q$242*$H$242</f>
        <v>22.250690000000002</v>
      </c>
      <c r="S242" s="154">
        <v>0</v>
      </c>
      <c r="T242" s="155">
        <f>$S$242*$H$242</f>
        <v>0</v>
      </c>
      <c r="AR242" s="89" t="s">
        <v>146</v>
      </c>
      <c r="AT242" s="89" t="s">
        <v>141</v>
      </c>
      <c r="AU242" s="89" t="s">
        <v>82</v>
      </c>
      <c r="AY242" s="6" t="s">
        <v>139</v>
      </c>
      <c r="BE242" s="156">
        <f>IF($N$242="základní",$J$242,0)</f>
        <v>0</v>
      </c>
      <c r="BF242" s="156">
        <f>IF($N$242="snížená",$J$242,0)</f>
        <v>0</v>
      </c>
      <c r="BG242" s="156">
        <f>IF($N$242="zákl. přenesená",$J$242,0)</f>
        <v>0</v>
      </c>
      <c r="BH242" s="156">
        <f>IF($N$242="sníž. přenesená",$J$242,0)</f>
        <v>0</v>
      </c>
      <c r="BI242" s="156">
        <f>IF($N$242="nulová",$J$242,0)</f>
        <v>0</v>
      </c>
      <c r="BJ242" s="89" t="s">
        <v>21</v>
      </c>
      <c r="BK242" s="156">
        <f>ROUND($I$242*$H$242,2)</f>
        <v>0</v>
      </c>
      <c r="BL242" s="89" t="s">
        <v>146</v>
      </c>
      <c r="BM242" s="89" t="s">
        <v>445</v>
      </c>
    </row>
    <row r="243" spans="2:47" s="6" customFormat="1" ht="16.5" customHeight="1">
      <c r="B243" s="23"/>
      <c r="C243" s="24"/>
      <c r="D243" s="157" t="s">
        <v>148</v>
      </c>
      <c r="E243" s="24"/>
      <c r="F243" s="158" t="s">
        <v>446</v>
      </c>
      <c r="G243" s="24"/>
      <c r="H243" s="24"/>
      <c r="J243" s="24"/>
      <c r="K243" s="24"/>
      <c r="L243" s="43"/>
      <c r="M243" s="56"/>
      <c r="N243" s="24"/>
      <c r="O243" s="24"/>
      <c r="P243" s="24"/>
      <c r="Q243" s="24"/>
      <c r="R243" s="24"/>
      <c r="S243" s="24"/>
      <c r="T243" s="57"/>
      <c r="AT243" s="6" t="s">
        <v>148</v>
      </c>
      <c r="AU243" s="6" t="s">
        <v>82</v>
      </c>
    </row>
    <row r="244" spans="2:51" s="6" customFormat="1" ht="15.75" customHeight="1">
      <c r="B244" s="167"/>
      <c r="C244" s="168"/>
      <c r="D244" s="161" t="s">
        <v>150</v>
      </c>
      <c r="E244" s="168"/>
      <c r="F244" s="169" t="s">
        <v>447</v>
      </c>
      <c r="G244" s="168"/>
      <c r="H244" s="170">
        <v>99.4</v>
      </c>
      <c r="J244" s="168"/>
      <c r="K244" s="168"/>
      <c r="L244" s="171"/>
      <c r="M244" s="172"/>
      <c r="N244" s="168"/>
      <c r="O244" s="168"/>
      <c r="P244" s="168"/>
      <c r="Q244" s="168"/>
      <c r="R244" s="168"/>
      <c r="S244" s="168"/>
      <c r="T244" s="173"/>
      <c r="AT244" s="174" t="s">
        <v>150</v>
      </c>
      <c r="AU244" s="174" t="s">
        <v>82</v>
      </c>
      <c r="AV244" s="174" t="s">
        <v>82</v>
      </c>
      <c r="AW244" s="174" t="s">
        <v>119</v>
      </c>
      <c r="AX244" s="174" t="s">
        <v>73</v>
      </c>
      <c r="AY244" s="174" t="s">
        <v>139</v>
      </c>
    </row>
    <row r="245" spans="2:65" s="6" customFormat="1" ht="15.75" customHeight="1">
      <c r="B245" s="23"/>
      <c r="C245" s="145" t="s">
        <v>448</v>
      </c>
      <c r="D245" s="145" t="s">
        <v>141</v>
      </c>
      <c r="E245" s="146" t="s">
        <v>449</v>
      </c>
      <c r="F245" s="147" t="s">
        <v>450</v>
      </c>
      <c r="G245" s="148" t="s">
        <v>167</v>
      </c>
      <c r="H245" s="149">
        <v>25.844</v>
      </c>
      <c r="I245" s="150"/>
      <c r="J245" s="151">
        <f>ROUND($I$245*$H$245,2)</f>
        <v>0</v>
      </c>
      <c r="K245" s="147" t="s">
        <v>145</v>
      </c>
      <c r="L245" s="43"/>
      <c r="M245" s="152"/>
      <c r="N245" s="153" t="s">
        <v>44</v>
      </c>
      <c r="O245" s="24"/>
      <c r="P245" s="24"/>
      <c r="Q245" s="154">
        <v>0</v>
      </c>
      <c r="R245" s="154">
        <f>$Q$245*$H$245</f>
        <v>0</v>
      </c>
      <c r="S245" s="154">
        <v>0</v>
      </c>
      <c r="T245" s="155">
        <f>$S$245*$H$245</f>
        <v>0</v>
      </c>
      <c r="AR245" s="89" t="s">
        <v>146</v>
      </c>
      <c r="AT245" s="89" t="s">
        <v>141</v>
      </c>
      <c r="AU245" s="89" t="s">
        <v>82</v>
      </c>
      <c r="AY245" s="6" t="s">
        <v>139</v>
      </c>
      <c r="BE245" s="156">
        <f>IF($N$245="základní",$J$245,0)</f>
        <v>0</v>
      </c>
      <c r="BF245" s="156">
        <f>IF($N$245="snížená",$J$245,0)</f>
        <v>0</v>
      </c>
      <c r="BG245" s="156">
        <f>IF($N$245="zákl. přenesená",$J$245,0)</f>
        <v>0</v>
      </c>
      <c r="BH245" s="156">
        <f>IF($N$245="sníž. přenesená",$J$245,0)</f>
        <v>0</v>
      </c>
      <c r="BI245" s="156">
        <f>IF($N$245="nulová",$J$245,0)</f>
        <v>0</v>
      </c>
      <c r="BJ245" s="89" t="s">
        <v>21</v>
      </c>
      <c r="BK245" s="156">
        <f>ROUND($I$245*$H$245,2)</f>
        <v>0</v>
      </c>
      <c r="BL245" s="89" t="s">
        <v>146</v>
      </c>
      <c r="BM245" s="89" t="s">
        <v>451</v>
      </c>
    </row>
    <row r="246" spans="2:47" s="6" customFormat="1" ht="16.5" customHeight="1">
      <c r="B246" s="23"/>
      <c r="C246" s="24"/>
      <c r="D246" s="157" t="s">
        <v>148</v>
      </c>
      <c r="E246" s="24"/>
      <c r="F246" s="158" t="s">
        <v>452</v>
      </c>
      <c r="G246" s="24"/>
      <c r="H246" s="24"/>
      <c r="J246" s="24"/>
      <c r="K246" s="24"/>
      <c r="L246" s="43"/>
      <c r="M246" s="56"/>
      <c r="N246" s="24"/>
      <c r="O246" s="24"/>
      <c r="P246" s="24"/>
      <c r="Q246" s="24"/>
      <c r="R246" s="24"/>
      <c r="S246" s="24"/>
      <c r="T246" s="57"/>
      <c r="AT246" s="6" t="s">
        <v>148</v>
      </c>
      <c r="AU246" s="6" t="s">
        <v>82</v>
      </c>
    </row>
    <row r="247" spans="2:51" s="6" customFormat="1" ht="15.75" customHeight="1">
      <c r="B247" s="159"/>
      <c r="C247" s="160"/>
      <c r="D247" s="161" t="s">
        <v>150</v>
      </c>
      <c r="E247" s="160"/>
      <c r="F247" s="162" t="s">
        <v>453</v>
      </c>
      <c r="G247" s="160"/>
      <c r="H247" s="160"/>
      <c r="J247" s="160"/>
      <c r="K247" s="160"/>
      <c r="L247" s="163"/>
      <c r="M247" s="164"/>
      <c r="N247" s="160"/>
      <c r="O247" s="160"/>
      <c r="P247" s="160"/>
      <c r="Q247" s="160"/>
      <c r="R247" s="160"/>
      <c r="S247" s="160"/>
      <c r="T247" s="165"/>
      <c r="AT247" s="166" t="s">
        <v>150</v>
      </c>
      <c r="AU247" s="166" t="s">
        <v>82</v>
      </c>
      <c r="AV247" s="166" t="s">
        <v>21</v>
      </c>
      <c r="AW247" s="166" t="s">
        <v>119</v>
      </c>
      <c r="AX247" s="166" t="s">
        <v>73</v>
      </c>
      <c r="AY247" s="166" t="s">
        <v>139</v>
      </c>
    </row>
    <row r="248" spans="2:51" s="6" customFormat="1" ht="15.75" customHeight="1">
      <c r="B248" s="167"/>
      <c r="C248" s="168"/>
      <c r="D248" s="161" t="s">
        <v>150</v>
      </c>
      <c r="E248" s="168"/>
      <c r="F248" s="169" t="s">
        <v>454</v>
      </c>
      <c r="G248" s="168"/>
      <c r="H248" s="170">
        <v>25.844</v>
      </c>
      <c r="J248" s="168"/>
      <c r="K248" s="168"/>
      <c r="L248" s="171"/>
      <c r="M248" s="172"/>
      <c r="N248" s="168"/>
      <c r="O248" s="168"/>
      <c r="P248" s="168"/>
      <c r="Q248" s="168"/>
      <c r="R248" s="168"/>
      <c r="S248" s="168"/>
      <c r="T248" s="173"/>
      <c r="AT248" s="174" t="s">
        <v>150</v>
      </c>
      <c r="AU248" s="174" t="s">
        <v>82</v>
      </c>
      <c r="AV248" s="174" t="s">
        <v>82</v>
      </c>
      <c r="AW248" s="174" t="s">
        <v>119</v>
      </c>
      <c r="AX248" s="174" t="s">
        <v>21</v>
      </c>
      <c r="AY248" s="174" t="s">
        <v>139</v>
      </c>
    </row>
    <row r="249" spans="2:65" s="6" customFormat="1" ht="15.75" customHeight="1">
      <c r="B249" s="23"/>
      <c r="C249" s="145" t="s">
        <v>455</v>
      </c>
      <c r="D249" s="145" t="s">
        <v>141</v>
      </c>
      <c r="E249" s="146" t="s">
        <v>456</v>
      </c>
      <c r="F249" s="147" t="s">
        <v>457</v>
      </c>
      <c r="G249" s="148" t="s">
        <v>155</v>
      </c>
      <c r="H249" s="149">
        <v>1459.92</v>
      </c>
      <c r="I249" s="150"/>
      <c r="J249" s="151">
        <f>ROUND($I$249*$H$249,2)</f>
        <v>0</v>
      </c>
      <c r="K249" s="147" t="s">
        <v>145</v>
      </c>
      <c r="L249" s="43"/>
      <c r="M249" s="152"/>
      <c r="N249" s="153" t="s">
        <v>44</v>
      </c>
      <c r="O249" s="24"/>
      <c r="P249" s="24"/>
      <c r="Q249" s="154">
        <v>0.00601</v>
      </c>
      <c r="R249" s="154">
        <f>$Q$249*$H$249</f>
        <v>8.7741192</v>
      </c>
      <c r="S249" s="154">
        <v>0</v>
      </c>
      <c r="T249" s="155">
        <f>$S$249*$H$249</f>
        <v>0</v>
      </c>
      <c r="AR249" s="89" t="s">
        <v>146</v>
      </c>
      <c r="AT249" s="89" t="s">
        <v>141</v>
      </c>
      <c r="AU249" s="89" t="s">
        <v>82</v>
      </c>
      <c r="AY249" s="6" t="s">
        <v>139</v>
      </c>
      <c r="BE249" s="156">
        <f>IF($N$249="základní",$J$249,0)</f>
        <v>0</v>
      </c>
      <c r="BF249" s="156">
        <f>IF($N$249="snížená",$J$249,0)</f>
        <v>0</v>
      </c>
      <c r="BG249" s="156">
        <f>IF($N$249="zákl. přenesená",$J$249,0)</f>
        <v>0</v>
      </c>
      <c r="BH249" s="156">
        <f>IF($N$249="sníž. přenesená",$J$249,0)</f>
        <v>0</v>
      </c>
      <c r="BI249" s="156">
        <f>IF($N$249="nulová",$J$249,0)</f>
        <v>0</v>
      </c>
      <c r="BJ249" s="89" t="s">
        <v>21</v>
      </c>
      <c r="BK249" s="156">
        <f>ROUND($I$249*$H$249,2)</f>
        <v>0</v>
      </c>
      <c r="BL249" s="89" t="s">
        <v>146</v>
      </c>
      <c r="BM249" s="89" t="s">
        <v>458</v>
      </c>
    </row>
    <row r="250" spans="2:47" s="6" customFormat="1" ht="16.5" customHeight="1">
      <c r="B250" s="23"/>
      <c r="C250" s="24"/>
      <c r="D250" s="157" t="s">
        <v>148</v>
      </c>
      <c r="E250" s="24"/>
      <c r="F250" s="158" t="s">
        <v>459</v>
      </c>
      <c r="G250" s="24"/>
      <c r="H250" s="24"/>
      <c r="J250" s="24"/>
      <c r="K250" s="24"/>
      <c r="L250" s="43"/>
      <c r="M250" s="56"/>
      <c r="N250" s="24"/>
      <c r="O250" s="24"/>
      <c r="P250" s="24"/>
      <c r="Q250" s="24"/>
      <c r="R250" s="24"/>
      <c r="S250" s="24"/>
      <c r="T250" s="57"/>
      <c r="AT250" s="6" t="s">
        <v>148</v>
      </c>
      <c r="AU250" s="6" t="s">
        <v>82</v>
      </c>
    </row>
    <row r="251" spans="2:51" s="6" customFormat="1" ht="15.75" customHeight="1">
      <c r="B251" s="159"/>
      <c r="C251" s="160"/>
      <c r="D251" s="161" t="s">
        <v>150</v>
      </c>
      <c r="E251" s="160"/>
      <c r="F251" s="162" t="s">
        <v>433</v>
      </c>
      <c r="G251" s="160"/>
      <c r="H251" s="160"/>
      <c r="J251" s="160"/>
      <c r="K251" s="160"/>
      <c r="L251" s="163"/>
      <c r="M251" s="164"/>
      <c r="N251" s="160"/>
      <c r="O251" s="160"/>
      <c r="P251" s="160"/>
      <c r="Q251" s="160"/>
      <c r="R251" s="160"/>
      <c r="S251" s="160"/>
      <c r="T251" s="165"/>
      <c r="AT251" s="166" t="s">
        <v>150</v>
      </c>
      <c r="AU251" s="166" t="s">
        <v>82</v>
      </c>
      <c r="AV251" s="166" t="s">
        <v>21</v>
      </c>
      <c r="AW251" s="166" t="s">
        <v>119</v>
      </c>
      <c r="AX251" s="166" t="s">
        <v>73</v>
      </c>
      <c r="AY251" s="166" t="s">
        <v>139</v>
      </c>
    </row>
    <row r="252" spans="2:51" s="6" customFormat="1" ht="15.75" customHeight="1">
      <c r="B252" s="167"/>
      <c r="C252" s="168"/>
      <c r="D252" s="161" t="s">
        <v>150</v>
      </c>
      <c r="E252" s="168"/>
      <c r="F252" s="169" t="s">
        <v>460</v>
      </c>
      <c r="G252" s="168"/>
      <c r="H252" s="170">
        <v>1459.92</v>
      </c>
      <c r="J252" s="168"/>
      <c r="K252" s="168"/>
      <c r="L252" s="171"/>
      <c r="M252" s="172"/>
      <c r="N252" s="168"/>
      <c r="O252" s="168"/>
      <c r="P252" s="168"/>
      <c r="Q252" s="168"/>
      <c r="R252" s="168"/>
      <c r="S252" s="168"/>
      <c r="T252" s="173"/>
      <c r="AT252" s="174" t="s">
        <v>150</v>
      </c>
      <c r="AU252" s="174" t="s">
        <v>82</v>
      </c>
      <c r="AV252" s="174" t="s">
        <v>82</v>
      </c>
      <c r="AW252" s="174" t="s">
        <v>119</v>
      </c>
      <c r="AX252" s="174" t="s">
        <v>21</v>
      </c>
      <c r="AY252" s="174" t="s">
        <v>139</v>
      </c>
    </row>
    <row r="253" spans="2:65" s="6" customFormat="1" ht="15.75" customHeight="1">
      <c r="B253" s="23"/>
      <c r="C253" s="145" t="s">
        <v>461</v>
      </c>
      <c r="D253" s="145" t="s">
        <v>141</v>
      </c>
      <c r="E253" s="146" t="s">
        <v>462</v>
      </c>
      <c r="F253" s="147" t="s">
        <v>463</v>
      </c>
      <c r="G253" s="148" t="s">
        <v>155</v>
      </c>
      <c r="H253" s="149">
        <v>2886.044</v>
      </c>
      <c r="I253" s="150"/>
      <c r="J253" s="151">
        <f>ROUND($I$253*$H$253,2)</f>
        <v>0</v>
      </c>
      <c r="K253" s="147" t="s">
        <v>145</v>
      </c>
      <c r="L253" s="43"/>
      <c r="M253" s="152"/>
      <c r="N253" s="153" t="s">
        <v>44</v>
      </c>
      <c r="O253" s="24"/>
      <c r="P253" s="24"/>
      <c r="Q253" s="154">
        <v>0.00071</v>
      </c>
      <c r="R253" s="154">
        <f>$Q$253*$H$253</f>
        <v>2.04909124</v>
      </c>
      <c r="S253" s="154">
        <v>0</v>
      </c>
      <c r="T253" s="155">
        <f>$S$253*$H$253</f>
        <v>0</v>
      </c>
      <c r="AR253" s="89" t="s">
        <v>146</v>
      </c>
      <c r="AT253" s="89" t="s">
        <v>141</v>
      </c>
      <c r="AU253" s="89" t="s">
        <v>82</v>
      </c>
      <c r="AY253" s="6" t="s">
        <v>139</v>
      </c>
      <c r="BE253" s="156">
        <f>IF($N$253="základní",$J$253,0)</f>
        <v>0</v>
      </c>
      <c r="BF253" s="156">
        <f>IF($N$253="snížená",$J$253,0)</f>
        <v>0</v>
      </c>
      <c r="BG253" s="156">
        <f>IF($N$253="zákl. přenesená",$J$253,0)</f>
        <v>0</v>
      </c>
      <c r="BH253" s="156">
        <f>IF($N$253="sníž. přenesená",$J$253,0)</f>
        <v>0</v>
      </c>
      <c r="BI253" s="156">
        <f>IF($N$253="nulová",$J$253,0)</f>
        <v>0</v>
      </c>
      <c r="BJ253" s="89" t="s">
        <v>21</v>
      </c>
      <c r="BK253" s="156">
        <f>ROUND($I$253*$H$253,2)</f>
        <v>0</v>
      </c>
      <c r="BL253" s="89" t="s">
        <v>146</v>
      </c>
      <c r="BM253" s="89" t="s">
        <v>464</v>
      </c>
    </row>
    <row r="254" spans="2:47" s="6" customFormat="1" ht="16.5" customHeight="1">
      <c r="B254" s="23"/>
      <c r="C254" s="24"/>
      <c r="D254" s="157" t="s">
        <v>148</v>
      </c>
      <c r="E254" s="24"/>
      <c r="F254" s="158" t="s">
        <v>465</v>
      </c>
      <c r="G254" s="24"/>
      <c r="H254" s="24"/>
      <c r="J254" s="24"/>
      <c r="K254" s="24"/>
      <c r="L254" s="43"/>
      <c r="M254" s="56"/>
      <c r="N254" s="24"/>
      <c r="O254" s="24"/>
      <c r="P254" s="24"/>
      <c r="Q254" s="24"/>
      <c r="R254" s="24"/>
      <c r="S254" s="24"/>
      <c r="T254" s="57"/>
      <c r="AT254" s="6" t="s">
        <v>148</v>
      </c>
      <c r="AU254" s="6" t="s">
        <v>82</v>
      </c>
    </row>
    <row r="255" spans="2:51" s="6" customFormat="1" ht="15.75" customHeight="1">
      <c r="B255" s="159"/>
      <c r="C255" s="160"/>
      <c r="D255" s="161" t="s">
        <v>150</v>
      </c>
      <c r="E255" s="160"/>
      <c r="F255" s="162" t="s">
        <v>466</v>
      </c>
      <c r="G255" s="160"/>
      <c r="H255" s="160"/>
      <c r="J255" s="160"/>
      <c r="K255" s="160"/>
      <c r="L255" s="163"/>
      <c r="M255" s="164"/>
      <c r="N255" s="160"/>
      <c r="O255" s="160"/>
      <c r="P255" s="160"/>
      <c r="Q255" s="160"/>
      <c r="R255" s="160"/>
      <c r="S255" s="160"/>
      <c r="T255" s="165"/>
      <c r="AT255" s="166" t="s">
        <v>150</v>
      </c>
      <c r="AU255" s="166" t="s">
        <v>82</v>
      </c>
      <c r="AV255" s="166" t="s">
        <v>21</v>
      </c>
      <c r="AW255" s="166" t="s">
        <v>119</v>
      </c>
      <c r="AX255" s="166" t="s">
        <v>73</v>
      </c>
      <c r="AY255" s="166" t="s">
        <v>139</v>
      </c>
    </row>
    <row r="256" spans="2:51" s="6" customFormat="1" ht="15.75" customHeight="1">
      <c r="B256" s="167"/>
      <c r="C256" s="168"/>
      <c r="D256" s="161" t="s">
        <v>150</v>
      </c>
      <c r="E256" s="168"/>
      <c r="F256" s="169" t="s">
        <v>467</v>
      </c>
      <c r="G256" s="168"/>
      <c r="H256" s="170">
        <v>2886.044</v>
      </c>
      <c r="J256" s="168"/>
      <c r="K256" s="168"/>
      <c r="L256" s="171"/>
      <c r="M256" s="172"/>
      <c r="N256" s="168"/>
      <c r="O256" s="168"/>
      <c r="P256" s="168"/>
      <c r="Q256" s="168"/>
      <c r="R256" s="168"/>
      <c r="S256" s="168"/>
      <c r="T256" s="173"/>
      <c r="AT256" s="174" t="s">
        <v>150</v>
      </c>
      <c r="AU256" s="174" t="s">
        <v>82</v>
      </c>
      <c r="AV256" s="174" t="s">
        <v>82</v>
      </c>
      <c r="AW256" s="174" t="s">
        <v>119</v>
      </c>
      <c r="AX256" s="174" t="s">
        <v>21</v>
      </c>
      <c r="AY256" s="174" t="s">
        <v>139</v>
      </c>
    </row>
    <row r="257" spans="2:65" s="6" customFormat="1" ht="15.75" customHeight="1">
      <c r="B257" s="23"/>
      <c r="C257" s="145" t="s">
        <v>468</v>
      </c>
      <c r="D257" s="145" t="s">
        <v>141</v>
      </c>
      <c r="E257" s="146" t="s">
        <v>469</v>
      </c>
      <c r="F257" s="147" t="s">
        <v>470</v>
      </c>
      <c r="G257" s="148" t="s">
        <v>155</v>
      </c>
      <c r="H257" s="149">
        <v>1430.1</v>
      </c>
      <c r="I257" s="150"/>
      <c r="J257" s="151">
        <f>ROUND($I$257*$H$257,2)</f>
        <v>0</v>
      </c>
      <c r="K257" s="147" t="s">
        <v>145</v>
      </c>
      <c r="L257" s="43"/>
      <c r="M257" s="152"/>
      <c r="N257" s="153" t="s">
        <v>44</v>
      </c>
      <c r="O257" s="24"/>
      <c r="P257" s="24"/>
      <c r="Q257" s="154">
        <v>0</v>
      </c>
      <c r="R257" s="154">
        <f>$Q$257*$H$257</f>
        <v>0</v>
      </c>
      <c r="S257" s="154">
        <v>0</v>
      </c>
      <c r="T257" s="155">
        <f>$S$257*$H$257</f>
        <v>0</v>
      </c>
      <c r="AR257" s="89" t="s">
        <v>146</v>
      </c>
      <c r="AT257" s="89" t="s">
        <v>141</v>
      </c>
      <c r="AU257" s="89" t="s">
        <v>82</v>
      </c>
      <c r="AY257" s="6" t="s">
        <v>139</v>
      </c>
      <c r="BE257" s="156">
        <f>IF($N$257="základní",$J$257,0)</f>
        <v>0</v>
      </c>
      <c r="BF257" s="156">
        <f>IF($N$257="snížená",$J$257,0)</f>
        <v>0</v>
      </c>
      <c r="BG257" s="156">
        <f>IF($N$257="zákl. přenesená",$J$257,0)</f>
        <v>0</v>
      </c>
      <c r="BH257" s="156">
        <f>IF($N$257="sníž. přenesená",$J$257,0)</f>
        <v>0</v>
      </c>
      <c r="BI257" s="156">
        <f>IF($N$257="nulová",$J$257,0)</f>
        <v>0</v>
      </c>
      <c r="BJ257" s="89" t="s">
        <v>21</v>
      </c>
      <c r="BK257" s="156">
        <f>ROUND($I$257*$H$257,2)</f>
        <v>0</v>
      </c>
      <c r="BL257" s="89" t="s">
        <v>146</v>
      </c>
      <c r="BM257" s="89" t="s">
        <v>471</v>
      </c>
    </row>
    <row r="258" spans="2:47" s="6" customFormat="1" ht="16.5" customHeight="1">
      <c r="B258" s="23"/>
      <c r="C258" s="24"/>
      <c r="D258" s="157" t="s">
        <v>148</v>
      </c>
      <c r="E258" s="24"/>
      <c r="F258" s="158" t="s">
        <v>472</v>
      </c>
      <c r="G258" s="24"/>
      <c r="H258" s="24"/>
      <c r="J258" s="24"/>
      <c r="K258" s="24"/>
      <c r="L258" s="43"/>
      <c r="M258" s="56"/>
      <c r="N258" s="24"/>
      <c r="O258" s="24"/>
      <c r="P258" s="24"/>
      <c r="Q258" s="24"/>
      <c r="R258" s="24"/>
      <c r="S258" s="24"/>
      <c r="T258" s="57"/>
      <c r="AT258" s="6" t="s">
        <v>148</v>
      </c>
      <c r="AU258" s="6" t="s">
        <v>82</v>
      </c>
    </row>
    <row r="259" spans="2:51" s="6" customFormat="1" ht="15.75" customHeight="1">
      <c r="B259" s="159"/>
      <c r="C259" s="160"/>
      <c r="D259" s="161" t="s">
        <v>150</v>
      </c>
      <c r="E259" s="160"/>
      <c r="F259" s="162" t="s">
        <v>473</v>
      </c>
      <c r="G259" s="160"/>
      <c r="H259" s="160"/>
      <c r="J259" s="160"/>
      <c r="K259" s="160"/>
      <c r="L259" s="163"/>
      <c r="M259" s="164"/>
      <c r="N259" s="160"/>
      <c r="O259" s="160"/>
      <c r="P259" s="160"/>
      <c r="Q259" s="160"/>
      <c r="R259" s="160"/>
      <c r="S259" s="160"/>
      <c r="T259" s="165"/>
      <c r="AT259" s="166" t="s">
        <v>150</v>
      </c>
      <c r="AU259" s="166" t="s">
        <v>82</v>
      </c>
      <c r="AV259" s="166" t="s">
        <v>21</v>
      </c>
      <c r="AW259" s="166" t="s">
        <v>119</v>
      </c>
      <c r="AX259" s="166" t="s">
        <v>73</v>
      </c>
      <c r="AY259" s="166" t="s">
        <v>139</v>
      </c>
    </row>
    <row r="260" spans="2:51" s="6" customFormat="1" ht="15.75" customHeight="1">
      <c r="B260" s="167"/>
      <c r="C260" s="168"/>
      <c r="D260" s="161" t="s">
        <v>150</v>
      </c>
      <c r="E260" s="168"/>
      <c r="F260" s="169" t="s">
        <v>474</v>
      </c>
      <c r="G260" s="168"/>
      <c r="H260" s="170">
        <v>1430.1</v>
      </c>
      <c r="J260" s="168"/>
      <c r="K260" s="168"/>
      <c r="L260" s="171"/>
      <c r="M260" s="172"/>
      <c r="N260" s="168"/>
      <c r="O260" s="168"/>
      <c r="P260" s="168"/>
      <c r="Q260" s="168"/>
      <c r="R260" s="168"/>
      <c r="S260" s="168"/>
      <c r="T260" s="173"/>
      <c r="AT260" s="174" t="s">
        <v>150</v>
      </c>
      <c r="AU260" s="174" t="s">
        <v>82</v>
      </c>
      <c r="AV260" s="174" t="s">
        <v>82</v>
      </c>
      <c r="AW260" s="174" t="s">
        <v>119</v>
      </c>
      <c r="AX260" s="174" t="s">
        <v>21</v>
      </c>
      <c r="AY260" s="174" t="s">
        <v>139</v>
      </c>
    </row>
    <row r="261" spans="2:65" s="6" customFormat="1" ht="15.75" customHeight="1">
      <c r="B261" s="23"/>
      <c r="C261" s="145" t="s">
        <v>475</v>
      </c>
      <c r="D261" s="145" t="s">
        <v>141</v>
      </c>
      <c r="E261" s="146" t="s">
        <v>476</v>
      </c>
      <c r="F261" s="147" t="s">
        <v>477</v>
      </c>
      <c r="G261" s="148" t="s">
        <v>155</v>
      </c>
      <c r="H261" s="149">
        <v>1440.04</v>
      </c>
      <c r="I261" s="150"/>
      <c r="J261" s="151">
        <f>ROUND($I$261*$H$261,2)</f>
        <v>0</v>
      </c>
      <c r="K261" s="147" t="s">
        <v>145</v>
      </c>
      <c r="L261" s="43"/>
      <c r="M261" s="152"/>
      <c r="N261" s="153" t="s">
        <v>44</v>
      </c>
      <c r="O261" s="24"/>
      <c r="P261" s="24"/>
      <c r="Q261" s="154">
        <v>0</v>
      </c>
      <c r="R261" s="154">
        <f>$Q$261*$H$261</f>
        <v>0</v>
      </c>
      <c r="S261" s="154">
        <v>0</v>
      </c>
      <c r="T261" s="155">
        <f>$S$261*$H$261</f>
        <v>0</v>
      </c>
      <c r="AR261" s="89" t="s">
        <v>146</v>
      </c>
      <c r="AT261" s="89" t="s">
        <v>141</v>
      </c>
      <c r="AU261" s="89" t="s">
        <v>82</v>
      </c>
      <c r="AY261" s="6" t="s">
        <v>139</v>
      </c>
      <c r="BE261" s="156">
        <f>IF($N$261="základní",$J$261,0)</f>
        <v>0</v>
      </c>
      <c r="BF261" s="156">
        <f>IF($N$261="snížená",$J$261,0)</f>
        <v>0</v>
      </c>
      <c r="BG261" s="156">
        <f>IF($N$261="zákl. přenesená",$J$261,0)</f>
        <v>0</v>
      </c>
      <c r="BH261" s="156">
        <f>IF($N$261="sníž. přenesená",$J$261,0)</f>
        <v>0</v>
      </c>
      <c r="BI261" s="156">
        <f>IF($N$261="nulová",$J$261,0)</f>
        <v>0</v>
      </c>
      <c r="BJ261" s="89" t="s">
        <v>21</v>
      </c>
      <c r="BK261" s="156">
        <f>ROUND($I$261*$H$261,2)</f>
        <v>0</v>
      </c>
      <c r="BL261" s="89" t="s">
        <v>146</v>
      </c>
      <c r="BM261" s="89" t="s">
        <v>478</v>
      </c>
    </row>
    <row r="262" spans="2:47" s="6" customFormat="1" ht="27" customHeight="1">
      <c r="B262" s="23"/>
      <c r="C262" s="24"/>
      <c r="D262" s="157" t="s">
        <v>148</v>
      </c>
      <c r="E262" s="24"/>
      <c r="F262" s="158" t="s">
        <v>479</v>
      </c>
      <c r="G262" s="24"/>
      <c r="H262" s="24"/>
      <c r="J262" s="24"/>
      <c r="K262" s="24"/>
      <c r="L262" s="43"/>
      <c r="M262" s="56"/>
      <c r="N262" s="24"/>
      <c r="O262" s="24"/>
      <c r="P262" s="24"/>
      <c r="Q262" s="24"/>
      <c r="R262" s="24"/>
      <c r="S262" s="24"/>
      <c r="T262" s="57"/>
      <c r="AT262" s="6" t="s">
        <v>148</v>
      </c>
      <c r="AU262" s="6" t="s">
        <v>82</v>
      </c>
    </row>
    <row r="263" spans="2:51" s="6" customFormat="1" ht="15.75" customHeight="1">
      <c r="B263" s="159"/>
      <c r="C263" s="160"/>
      <c r="D263" s="161" t="s">
        <v>150</v>
      </c>
      <c r="E263" s="160"/>
      <c r="F263" s="162" t="s">
        <v>480</v>
      </c>
      <c r="G263" s="160"/>
      <c r="H263" s="160"/>
      <c r="J263" s="160"/>
      <c r="K263" s="160"/>
      <c r="L263" s="163"/>
      <c r="M263" s="164"/>
      <c r="N263" s="160"/>
      <c r="O263" s="160"/>
      <c r="P263" s="160"/>
      <c r="Q263" s="160"/>
      <c r="R263" s="160"/>
      <c r="S263" s="160"/>
      <c r="T263" s="165"/>
      <c r="AT263" s="166" t="s">
        <v>150</v>
      </c>
      <c r="AU263" s="166" t="s">
        <v>82</v>
      </c>
      <c r="AV263" s="166" t="s">
        <v>21</v>
      </c>
      <c r="AW263" s="166" t="s">
        <v>119</v>
      </c>
      <c r="AX263" s="166" t="s">
        <v>73</v>
      </c>
      <c r="AY263" s="166" t="s">
        <v>139</v>
      </c>
    </row>
    <row r="264" spans="2:51" s="6" customFormat="1" ht="15.75" customHeight="1">
      <c r="B264" s="167"/>
      <c r="C264" s="168"/>
      <c r="D264" s="161" t="s">
        <v>150</v>
      </c>
      <c r="E264" s="168"/>
      <c r="F264" s="169" t="s">
        <v>481</v>
      </c>
      <c r="G264" s="168"/>
      <c r="H264" s="170">
        <v>1440.04</v>
      </c>
      <c r="J264" s="168"/>
      <c r="K264" s="168"/>
      <c r="L264" s="171"/>
      <c r="M264" s="172"/>
      <c r="N264" s="168"/>
      <c r="O264" s="168"/>
      <c r="P264" s="168"/>
      <c r="Q264" s="168"/>
      <c r="R264" s="168"/>
      <c r="S264" s="168"/>
      <c r="T264" s="173"/>
      <c r="AT264" s="174" t="s">
        <v>150</v>
      </c>
      <c r="AU264" s="174" t="s">
        <v>82</v>
      </c>
      <c r="AV264" s="174" t="s">
        <v>82</v>
      </c>
      <c r="AW264" s="174" t="s">
        <v>119</v>
      </c>
      <c r="AX264" s="174" t="s">
        <v>21</v>
      </c>
      <c r="AY264" s="174" t="s">
        <v>139</v>
      </c>
    </row>
    <row r="265" spans="2:65" s="6" customFormat="1" ht="15.75" customHeight="1">
      <c r="B265" s="23"/>
      <c r="C265" s="145" t="s">
        <v>482</v>
      </c>
      <c r="D265" s="145" t="s">
        <v>141</v>
      </c>
      <c r="E265" s="146" t="s">
        <v>483</v>
      </c>
      <c r="F265" s="147" t="s">
        <v>484</v>
      </c>
      <c r="G265" s="148" t="s">
        <v>155</v>
      </c>
      <c r="H265" s="149">
        <v>133.4</v>
      </c>
      <c r="I265" s="150"/>
      <c r="J265" s="151">
        <f>ROUND($I$265*$H$265,2)</f>
        <v>0</v>
      </c>
      <c r="K265" s="147" t="s">
        <v>145</v>
      </c>
      <c r="L265" s="43"/>
      <c r="M265" s="152"/>
      <c r="N265" s="153" t="s">
        <v>44</v>
      </c>
      <c r="O265" s="24"/>
      <c r="P265" s="24"/>
      <c r="Q265" s="154">
        <v>0.19536</v>
      </c>
      <c r="R265" s="154">
        <f>$Q$265*$H$265</f>
        <v>26.061024000000003</v>
      </c>
      <c r="S265" s="154">
        <v>0</v>
      </c>
      <c r="T265" s="155">
        <f>$S$265*$H$265</f>
        <v>0</v>
      </c>
      <c r="AR265" s="89" t="s">
        <v>146</v>
      </c>
      <c r="AT265" s="89" t="s">
        <v>141</v>
      </c>
      <c r="AU265" s="89" t="s">
        <v>82</v>
      </c>
      <c r="AY265" s="6" t="s">
        <v>139</v>
      </c>
      <c r="BE265" s="156">
        <f>IF($N$265="základní",$J$265,0)</f>
        <v>0</v>
      </c>
      <c r="BF265" s="156">
        <f>IF($N$265="snížená",$J$265,0)</f>
        <v>0</v>
      </c>
      <c r="BG265" s="156">
        <f>IF($N$265="zákl. přenesená",$J$265,0)</f>
        <v>0</v>
      </c>
      <c r="BH265" s="156">
        <f>IF($N$265="sníž. přenesená",$J$265,0)</f>
        <v>0</v>
      </c>
      <c r="BI265" s="156">
        <f>IF($N$265="nulová",$J$265,0)</f>
        <v>0</v>
      </c>
      <c r="BJ265" s="89" t="s">
        <v>21</v>
      </c>
      <c r="BK265" s="156">
        <f>ROUND($I$265*$H$265,2)</f>
        <v>0</v>
      </c>
      <c r="BL265" s="89" t="s">
        <v>146</v>
      </c>
      <c r="BM265" s="89" t="s">
        <v>485</v>
      </c>
    </row>
    <row r="266" spans="2:47" s="6" customFormat="1" ht="27" customHeight="1">
      <c r="B266" s="23"/>
      <c r="C266" s="24"/>
      <c r="D266" s="157" t="s">
        <v>148</v>
      </c>
      <c r="E266" s="24"/>
      <c r="F266" s="158" t="s">
        <v>486</v>
      </c>
      <c r="G266" s="24"/>
      <c r="H266" s="24"/>
      <c r="J266" s="24"/>
      <c r="K266" s="24"/>
      <c r="L266" s="43"/>
      <c r="M266" s="56"/>
      <c r="N266" s="24"/>
      <c r="O266" s="24"/>
      <c r="P266" s="24"/>
      <c r="Q266" s="24"/>
      <c r="R266" s="24"/>
      <c r="S266" s="24"/>
      <c r="T266" s="57"/>
      <c r="AT266" s="6" t="s">
        <v>148</v>
      </c>
      <c r="AU266" s="6" t="s">
        <v>82</v>
      </c>
    </row>
    <row r="267" spans="2:51" s="6" customFormat="1" ht="15.75" customHeight="1">
      <c r="B267" s="159"/>
      <c r="C267" s="160"/>
      <c r="D267" s="161" t="s">
        <v>150</v>
      </c>
      <c r="E267" s="160"/>
      <c r="F267" s="162" t="s">
        <v>440</v>
      </c>
      <c r="G267" s="160"/>
      <c r="H267" s="160"/>
      <c r="J267" s="160"/>
      <c r="K267" s="160"/>
      <c r="L267" s="163"/>
      <c r="M267" s="164"/>
      <c r="N267" s="160"/>
      <c r="O267" s="160"/>
      <c r="P267" s="160"/>
      <c r="Q267" s="160"/>
      <c r="R267" s="160"/>
      <c r="S267" s="160"/>
      <c r="T267" s="165"/>
      <c r="AT267" s="166" t="s">
        <v>150</v>
      </c>
      <c r="AU267" s="166" t="s">
        <v>82</v>
      </c>
      <c r="AV267" s="166" t="s">
        <v>21</v>
      </c>
      <c r="AW267" s="166" t="s">
        <v>119</v>
      </c>
      <c r="AX267" s="166" t="s">
        <v>73</v>
      </c>
      <c r="AY267" s="166" t="s">
        <v>139</v>
      </c>
    </row>
    <row r="268" spans="2:51" s="6" customFormat="1" ht="15.75" customHeight="1">
      <c r="B268" s="167"/>
      <c r="C268" s="168"/>
      <c r="D268" s="161" t="s">
        <v>150</v>
      </c>
      <c r="E268" s="168"/>
      <c r="F268" s="169" t="s">
        <v>441</v>
      </c>
      <c r="G268" s="168"/>
      <c r="H268" s="170">
        <v>133.4</v>
      </c>
      <c r="J268" s="168"/>
      <c r="K268" s="168"/>
      <c r="L268" s="171"/>
      <c r="M268" s="172"/>
      <c r="N268" s="168"/>
      <c r="O268" s="168"/>
      <c r="P268" s="168"/>
      <c r="Q268" s="168"/>
      <c r="R268" s="168"/>
      <c r="S268" s="168"/>
      <c r="T268" s="173"/>
      <c r="AT268" s="174" t="s">
        <v>150</v>
      </c>
      <c r="AU268" s="174" t="s">
        <v>82</v>
      </c>
      <c r="AV268" s="174" t="s">
        <v>82</v>
      </c>
      <c r="AW268" s="174" t="s">
        <v>119</v>
      </c>
      <c r="AX268" s="174" t="s">
        <v>21</v>
      </c>
      <c r="AY268" s="174" t="s">
        <v>139</v>
      </c>
    </row>
    <row r="269" spans="2:65" s="6" customFormat="1" ht="15.75" customHeight="1">
      <c r="B269" s="23"/>
      <c r="C269" s="178" t="s">
        <v>487</v>
      </c>
      <c r="D269" s="178" t="s">
        <v>238</v>
      </c>
      <c r="E269" s="179" t="s">
        <v>488</v>
      </c>
      <c r="F269" s="180" t="s">
        <v>489</v>
      </c>
      <c r="G269" s="181" t="s">
        <v>241</v>
      </c>
      <c r="H269" s="182">
        <v>44.911</v>
      </c>
      <c r="I269" s="183"/>
      <c r="J269" s="184">
        <f>ROUND($I$269*$H$269,2)</f>
        <v>0</v>
      </c>
      <c r="K269" s="180" t="s">
        <v>145</v>
      </c>
      <c r="L269" s="185"/>
      <c r="M269" s="186"/>
      <c r="N269" s="187" t="s">
        <v>44</v>
      </c>
      <c r="O269" s="24"/>
      <c r="P269" s="24"/>
      <c r="Q269" s="154">
        <v>1</v>
      </c>
      <c r="R269" s="154">
        <f>$Q$269*$H$269</f>
        <v>44.911</v>
      </c>
      <c r="S269" s="154">
        <v>0</v>
      </c>
      <c r="T269" s="155">
        <f>$S$269*$H$269</f>
        <v>0</v>
      </c>
      <c r="AR269" s="89" t="s">
        <v>188</v>
      </c>
      <c r="AT269" s="89" t="s">
        <v>238</v>
      </c>
      <c r="AU269" s="89" t="s">
        <v>82</v>
      </c>
      <c r="AY269" s="6" t="s">
        <v>139</v>
      </c>
      <c r="BE269" s="156">
        <f>IF($N$269="základní",$J$269,0)</f>
        <v>0</v>
      </c>
      <c r="BF269" s="156">
        <f>IF($N$269="snížená",$J$269,0)</f>
        <v>0</v>
      </c>
      <c r="BG269" s="156">
        <f>IF($N$269="zákl. přenesená",$J$269,0)</f>
        <v>0</v>
      </c>
      <c r="BH269" s="156">
        <f>IF($N$269="sníž. přenesená",$J$269,0)</f>
        <v>0</v>
      </c>
      <c r="BI269" s="156">
        <f>IF($N$269="nulová",$J$269,0)</f>
        <v>0</v>
      </c>
      <c r="BJ269" s="89" t="s">
        <v>21</v>
      </c>
      <c r="BK269" s="156">
        <f>ROUND($I$269*$H$269,2)</f>
        <v>0</v>
      </c>
      <c r="BL269" s="89" t="s">
        <v>146</v>
      </c>
      <c r="BM269" s="89" t="s">
        <v>490</v>
      </c>
    </row>
    <row r="270" spans="2:47" s="6" customFormat="1" ht="27" customHeight="1">
      <c r="B270" s="23"/>
      <c r="C270" s="24"/>
      <c r="D270" s="157" t="s">
        <v>148</v>
      </c>
      <c r="E270" s="24"/>
      <c r="F270" s="158" t="s">
        <v>491</v>
      </c>
      <c r="G270" s="24"/>
      <c r="H270" s="24"/>
      <c r="J270" s="24"/>
      <c r="K270" s="24"/>
      <c r="L270" s="43"/>
      <c r="M270" s="56"/>
      <c r="N270" s="24"/>
      <c r="O270" s="24"/>
      <c r="P270" s="24"/>
      <c r="Q270" s="24"/>
      <c r="R270" s="24"/>
      <c r="S270" s="24"/>
      <c r="T270" s="57"/>
      <c r="AT270" s="6" t="s">
        <v>148</v>
      </c>
      <c r="AU270" s="6" t="s">
        <v>82</v>
      </c>
    </row>
    <row r="271" spans="2:51" s="6" customFormat="1" ht="15.75" customHeight="1">
      <c r="B271" s="159"/>
      <c r="C271" s="160"/>
      <c r="D271" s="161" t="s">
        <v>150</v>
      </c>
      <c r="E271" s="160"/>
      <c r="F271" s="162" t="s">
        <v>492</v>
      </c>
      <c r="G271" s="160"/>
      <c r="H271" s="160"/>
      <c r="J271" s="160"/>
      <c r="K271" s="160"/>
      <c r="L271" s="163"/>
      <c r="M271" s="164"/>
      <c r="N271" s="160"/>
      <c r="O271" s="160"/>
      <c r="P271" s="160"/>
      <c r="Q271" s="160"/>
      <c r="R271" s="160"/>
      <c r="S271" s="160"/>
      <c r="T271" s="165"/>
      <c r="AT271" s="166" t="s">
        <v>150</v>
      </c>
      <c r="AU271" s="166" t="s">
        <v>82</v>
      </c>
      <c r="AV271" s="166" t="s">
        <v>21</v>
      </c>
      <c r="AW271" s="166" t="s">
        <v>119</v>
      </c>
      <c r="AX271" s="166" t="s">
        <v>73</v>
      </c>
      <c r="AY271" s="166" t="s">
        <v>139</v>
      </c>
    </row>
    <row r="272" spans="2:51" s="6" customFormat="1" ht="15.75" customHeight="1">
      <c r="B272" s="167"/>
      <c r="C272" s="168"/>
      <c r="D272" s="161" t="s">
        <v>150</v>
      </c>
      <c r="E272" s="168"/>
      <c r="F272" s="169" t="s">
        <v>493</v>
      </c>
      <c r="G272" s="168"/>
      <c r="H272" s="170">
        <v>44.911</v>
      </c>
      <c r="J272" s="168"/>
      <c r="K272" s="168"/>
      <c r="L272" s="171"/>
      <c r="M272" s="172"/>
      <c r="N272" s="168"/>
      <c r="O272" s="168"/>
      <c r="P272" s="168"/>
      <c r="Q272" s="168"/>
      <c r="R272" s="168"/>
      <c r="S272" s="168"/>
      <c r="T272" s="173"/>
      <c r="AT272" s="174" t="s">
        <v>150</v>
      </c>
      <c r="AU272" s="174" t="s">
        <v>82</v>
      </c>
      <c r="AV272" s="174" t="s">
        <v>82</v>
      </c>
      <c r="AW272" s="174" t="s">
        <v>119</v>
      </c>
      <c r="AX272" s="174" t="s">
        <v>21</v>
      </c>
      <c r="AY272" s="174" t="s">
        <v>139</v>
      </c>
    </row>
    <row r="273" spans="2:65" s="6" customFormat="1" ht="15.75" customHeight="1">
      <c r="B273" s="23"/>
      <c r="C273" s="178" t="s">
        <v>494</v>
      </c>
      <c r="D273" s="178" t="s">
        <v>238</v>
      </c>
      <c r="E273" s="179" t="s">
        <v>495</v>
      </c>
      <c r="F273" s="180" t="s">
        <v>496</v>
      </c>
      <c r="G273" s="181" t="s">
        <v>497</v>
      </c>
      <c r="H273" s="182">
        <v>21.04</v>
      </c>
      <c r="I273" s="183"/>
      <c r="J273" s="184">
        <f>ROUND($I$273*$H$273,2)</f>
        <v>0</v>
      </c>
      <c r="K273" s="180" t="s">
        <v>145</v>
      </c>
      <c r="L273" s="185"/>
      <c r="M273" s="186"/>
      <c r="N273" s="187" t="s">
        <v>44</v>
      </c>
      <c r="O273" s="24"/>
      <c r="P273" s="24"/>
      <c r="Q273" s="154">
        <v>0.0474</v>
      </c>
      <c r="R273" s="154">
        <f>$Q$273*$H$273</f>
        <v>0.997296</v>
      </c>
      <c r="S273" s="154">
        <v>0</v>
      </c>
      <c r="T273" s="155">
        <f>$S$273*$H$273</f>
        <v>0</v>
      </c>
      <c r="AR273" s="89" t="s">
        <v>188</v>
      </c>
      <c r="AT273" s="89" t="s">
        <v>238</v>
      </c>
      <c r="AU273" s="89" t="s">
        <v>82</v>
      </c>
      <c r="AY273" s="6" t="s">
        <v>139</v>
      </c>
      <c r="BE273" s="156">
        <f>IF($N$273="základní",$J$273,0)</f>
        <v>0</v>
      </c>
      <c r="BF273" s="156">
        <f>IF($N$273="snížená",$J$273,0)</f>
        <v>0</v>
      </c>
      <c r="BG273" s="156">
        <f>IF($N$273="zákl. přenesená",$J$273,0)</f>
        <v>0</v>
      </c>
      <c r="BH273" s="156">
        <f>IF($N$273="sníž. přenesená",$J$273,0)</f>
        <v>0</v>
      </c>
      <c r="BI273" s="156">
        <f>IF($N$273="nulová",$J$273,0)</f>
        <v>0</v>
      </c>
      <c r="BJ273" s="89" t="s">
        <v>21</v>
      </c>
      <c r="BK273" s="156">
        <f>ROUND($I$273*$H$273,2)</f>
        <v>0</v>
      </c>
      <c r="BL273" s="89" t="s">
        <v>146</v>
      </c>
      <c r="BM273" s="89" t="s">
        <v>498</v>
      </c>
    </row>
    <row r="274" spans="2:47" s="6" customFormat="1" ht="27" customHeight="1">
      <c r="B274" s="23"/>
      <c r="C274" s="24"/>
      <c r="D274" s="157" t="s">
        <v>148</v>
      </c>
      <c r="E274" s="24"/>
      <c r="F274" s="158" t="s">
        <v>499</v>
      </c>
      <c r="G274" s="24"/>
      <c r="H274" s="24"/>
      <c r="J274" s="24"/>
      <c r="K274" s="24"/>
      <c r="L274" s="43"/>
      <c r="M274" s="56"/>
      <c r="N274" s="24"/>
      <c r="O274" s="24"/>
      <c r="P274" s="24"/>
      <c r="Q274" s="24"/>
      <c r="R274" s="24"/>
      <c r="S274" s="24"/>
      <c r="T274" s="57"/>
      <c r="AT274" s="6" t="s">
        <v>148</v>
      </c>
      <c r="AU274" s="6" t="s">
        <v>82</v>
      </c>
    </row>
    <row r="275" spans="2:51" s="6" customFormat="1" ht="15.75" customHeight="1">
      <c r="B275" s="159"/>
      <c r="C275" s="160"/>
      <c r="D275" s="161" t="s">
        <v>150</v>
      </c>
      <c r="E275" s="160"/>
      <c r="F275" s="162" t="s">
        <v>500</v>
      </c>
      <c r="G275" s="160"/>
      <c r="H275" s="160"/>
      <c r="J275" s="160"/>
      <c r="K275" s="160"/>
      <c r="L275" s="163"/>
      <c r="M275" s="164"/>
      <c r="N275" s="160"/>
      <c r="O275" s="160"/>
      <c r="P275" s="160"/>
      <c r="Q275" s="160"/>
      <c r="R275" s="160"/>
      <c r="S275" s="160"/>
      <c r="T275" s="165"/>
      <c r="AT275" s="166" t="s">
        <v>150</v>
      </c>
      <c r="AU275" s="166" t="s">
        <v>82</v>
      </c>
      <c r="AV275" s="166" t="s">
        <v>21</v>
      </c>
      <c r="AW275" s="166" t="s">
        <v>119</v>
      </c>
      <c r="AX275" s="166" t="s">
        <v>73</v>
      </c>
      <c r="AY275" s="166" t="s">
        <v>139</v>
      </c>
    </row>
    <row r="276" spans="2:51" s="6" customFormat="1" ht="15.75" customHeight="1">
      <c r="B276" s="167"/>
      <c r="C276" s="168"/>
      <c r="D276" s="161" t="s">
        <v>150</v>
      </c>
      <c r="E276" s="168"/>
      <c r="F276" s="169" t="s">
        <v>501</v>
      </c>
      <c r="G276" s="168"/>
      <c r="H276" s="170">
        <v>21.04</v>
      </c>
      <c r="J276" s="168"/>
      <c r="K276" s="168"/>
      <c r="L276" s="171"/>
      <c r="M276" s="172"/>
      <c r="N276" s="168"/>
      <c r="O276" s="168"/>
      <c r="P276" s="168"/>
      <c r="Q276" s="168"/>
      <c r="R276" s="168"/>
      <c r="S276" s="168"/>
      <c r="T276" s="173"/>
      <c r="AT276" s="174" t="s">
        <v>150</v>
      </c>
      <c r="AU276" s="174" t="s">
        <v>82</v>
      </c>
      <c r="AV276" s="174" t="s">
        <v>82</v>
      </c>
      <c r="AW276" s="174" t="s">
        <v>119</v>
      </c>
      <c r="AX276" s="174" t="s">
        <v>21</v>
      </c>
      <c r="AY276" s="174" t="s">
        <v>139</v>
      </c>
    </row>
    <row r="277" spans="2:65" s="6" customFormat="1" ht="15.75" customHeight="1">
      <c r="B277" s="23"/>
      <c r="C277" s="145" t="s">
        <v>502</v>
      </c>
      <c r="D277" s="145" t="s">
        <v>141</v>
      </c>
      <c r="E277" s="146" t="s">
        <v>503</v>
      </c>
      <c r="F277" s="147" t="s">
        <v>504</v>
      </c>
      <c r="G277" s="148" t="s">
        <v>393</v>
      </c>
      <c r="H277" s="149">
        <v>65.4</v>
      </c>
      <c r="I277" s="150"/>
      <c r="J277" s="151">
        <f>ROUND($I$277*$H$277,2)</f>
        <v>0</v>
      </c>
      <c r="K277" s="147" t="s">
        <v>145</v>
      </c>
      <c r="L277" s="43"/>
      <c r="M277" s="152"/>
      <c r="N277" s="153" t="s">
        <v>44</v>
      </c>
      <c r="O277" s="24"/>
      <c r="P277" s="24"/>
      <c r="Q277" s="154">
        <v>0.0036</v>
      </c>
      <c r="R277" s="154">
        <f>$Q$277*$H$277</f>
        <v>0.23544</v>
      </c>
      <c r="S277" s="154">
        <v>0</v>
      </c>
      <c r="T277" s="155">
        <f>$S$277*$H$277</f>
        <v>0</v>
      </c>
      <c r="AR277" s="89" t="s">
        <v>146</v>
      </c>
      <c r="AT277" s="89" t="s">
        <v>141</v>
      </c>
      <c r="AU277" s="89" t="s">
        <v>82</v>
      </c>
      <c r="AY277" s="6" t="s">
        <v>139</v>
      </c>
      <c r="BE277" s="156">
        <f>IF($N$277="základní",$J$277,0)</f>
        <v>0</v>
      </c>
      <c r="BF277" s="156">
        <f>IF($N$277="snížená",$J$277,0)</f>
        <v>0</v>
      </c>
      <c r="BG277" s="156">
        <f>IF($N$277="zákl. přenesená",$J$277,0)</f>
        <v>0</v>
      </c>
      <c r="BH277" s="156">
        <f>IF($N$277="sníž. přenesená",$J$277,0)</f>
        <v>0</v>
      </c>
      <c r="BI277" s="156">
        <f>IF($N$277="nulová",$J$277,0)</f>
        <v>0</v>
      </c>
      <c r="BJ277" s="89" t="s">
        <v>21</v>
      </c>
      <c r="BK277" s="156">
        <f>ROUND($I$277*$H$277,2)</f>
        <v>0</v>
      </c>
      <c r="BL277" s="89" t="s">
        <v>146</v>
      </c>
      <c r="BM277" s="89" t="s">
        <v>505</v>
      </c>
    </row>
    <row r="278" spans="2:47" s="6" customFormat="1" ht="16.5" customHeight="1">
      <c r="B278" s="23"/>
      <c r="C278" s="24"/>
      <c r="D278" s="157" t="s">
        <v>148</v>
      </c>
      <c r="E278" s="24"/>
      <c r="F278" s="158" t="s">
        <v>506</v>
      </c>
      <c r="G278" s="24"/>
      <c r="H278" s="24"/>
      <c r="J278" s="24"/>
      <c r="K278" s="24"/>
      <c r="L278" s="43"/>
      <c r="M278" s="56"/>
      <c r="N278" s="24"/>
      <c r="O278" s="24"/>
      <c r="P278" s="24"/>
      <c r="Q278" s="24"/>
      <c r="R278" s="24"/>
      <c r="S278" s="24"/>
      <c r="T278" s="57"/>
      <c r="AT278" s="6" t="s">
        <v>148</v>
      </c>
      <c r="AU278" s="6" t="s">
        <v>82</v>
      </c>
    </row>
    <row r="279" spans="2:51" s="6" customFormat="1" ht="15.75" customHeight="1">
      <c r="B279" s="159"/>
      <c r="C279" s="160"/>
      <c r="D279" s="161" t="s">
        <v>150</v>
      </c>
      <c r="E279" s="160"/>
      <c r="F279" s="162" t="s">
        <v>473</v>
      </c>
      <c r="G279" s="160"/>
      <c r="H279" s="160"/>
      <c r="J279" s="160"/>
      <c r="K279" s="160"/>
      <c r="L279" s="163"/>
      <c r="M279" s="164"/>
      <c r="N279" s="160"/>
      <c r="O279" s="160"/>
      <c r="P279" s="160"/>
      <c r="Q279" s="160"/>
      <c r="R279" s="160"/>
      <c r="S279" s="160"/>
      <c r="T279" s="165"/>
      <c r="AT279" s="166" t="s">
        <v>150</v>
      </c>
      <c r="AU279" s="166" t="s">
        <v>82</v>
      </c>
      <c r="AV279" s="166" t="s">
        <v>21</v>
      </c>
      <c r="AW279" s="166" t="s">
        <v>119</v>
      </c>
      <c r="AX279" s="166" t="s">
        <v>73</v>
      </c>
      <c r="AY279" s="166" t="s">
        <v>139</v>
      </c>
    </row>
    <row r="280" spans="2:51" s="6" customFormat="1" ht="15.75" customHeight="1">
      <c r="B280" s="167"/>
      <c r="C280" s="168"/>
      <c r="D280" s="161" t="s">
        <v>150</v>
      </c>
      <c r="E280" s="168"/>
      <c r="F280" s="169" t="s">
        <v>507</v>
      </c>
      <c r="G280" s="168"/>
      <c r="H280" s="170">
        <v>65.4</v>
      </c>
      <c r="J280" s="168"/>
      <c r="K280" s="168"/>
      <c r="L280" s="171"/>
      <c r="M280" s="172"/>
      <c r="N280" s="168"/>
      <c r="O280" s="168"/>
      <c r="P280" s="168"/>
      <c r="Q280" s="168"/>
      <c r="R280" s="168"/>
      <c r="S280" s="168"/>
      <c r="T280" s="173"/>
      <c r="AT280" s="174" t="s">
        <v>150</v>
      </c>
      <c r="AU280" s="174" t="s">
        <v>82</v>
      </c>
      <c r="AV280" s="174" t="s">
        <v>82</v>
      </c>
      <c r="AW280" s="174" t="s">
        <v>119</v>
      </c>
      <c r="AX280" s="174" t="s">
        <v>21</v>
      </c>
      <c r="AY280" s="174" t="s">
        <v>139</v>
      </c>
    </row>
    <row r="281" spans="2:63" s="132" customFormat="1" ht="30.75" customHeight="1">
      <c r="B281" s="133"/>
      <c r="C281" s="134"/>
      <c r="D281" s="134" t="s">
        <v>72</v>
      </c>
      <c r="E281" s="143" t="s">
        <v>194</v>
      </c>
      <c r="F281" s="143" t="s">
        <v>508</v>
      </c>
      <c r="G281" s="134"/>
      <c r="H281" s="134"/>
      <c r="J281" s="144">
        <f>$BK$281</f>
        <v>0</v>
      </c>
      <c r="K281" s="134"/>
      <c r="L281" s="137"/>
      <c r="M281" s="138"/>
      <c r="N281" s="134"/>
      <c r="O281" s="134"/>
      <c r="P281" s="139">
        <f>SUM($P$282:$P$304)</f>
        <v>0</v>
      </c>
      <c r="Q281" s="134"/>
      <c r="R281" s="139">
        <f>SUM($R$282:$R$304)</f>
        <v>123.46287954</v>
      </c>
      <c r="S281" s="134"/>
      <c r="T281" s="140">
        <f>SUM($T$282:$T$304)</f>
        <v>0</v>
      </c>
      <c r="AR281" s="141" t="s">
        <v>21</v>
      </c>
      <c r="AT281" s="141" t="s">
        <v>72</v>
      </c>
      <c r="AU281" s="141" t="s">
        <v>21</v>
      </c>
      <c r="AY281" s="141" t="s">
        <v>139</v>
      </c>
      <c r="BK281" s="142">
        <f>SUM($BK$282:$BK$304)</f>
        <v>0</v>
      </c>
    </row>
    <row r="282" spans="2:65" s="6" customFormat="1" ht="15.75" customHeight="1">
      <c r="B282" s="23"/>
      <c r="C282" s="145" t="s">
        <v>509</v>
      </c>
      <c r="D282" s="145" t="s">
        <v>141</v>
      </c>
      <c r="E282" s="146" t="s">
        <v>510</v>
      </c>
      <c r="F282" s="147" t="s">
        <v>511</v>
      </c>
      <c r="G282" s="148" t="s">
        <v>393</v>
      </c>
      <c r="H282" s="149">
        <v>183.2</v>
      </c>
      <c r="I282" s="150"/>
      <c r="J282" s="151">
        <f>ROUND($I$282*$H$282,2)</f>
        <v>0</v>
      </c>
      <c r="K282" s="147" t="s">
        <v>145</v>
      </c>
      <c r="L282" s="43"/>
      <c r="M282" s="152"/>
      <c r="N282" s="153" t="s">
        <v>44</v>
      </c>
      <c r="O282" s="24"/>
      <c r="P282" s="24"/>
      <c r="Q282" s="154">
        <v>0.14067</v>
      </c>
      <c r="R282" s="154">
        <f>$Q$282*$H$282</f>
        <v>25.770743999999997</v>
      </c>
      <c r="S282" s="154">
        <v>0</v>
      </c>
      <c r="T282" s="155">
        <f>$S$282*$H$282</f>
        <v>0</v>
      </c>
      <c r="AR282" s="89" t="s">
        <v>146</v>
      </c>
      <c r="AT282" s="89" t="s">
        <v>141</v>
      </c>
      <c r="AU282" s="89" t="s">
        <v>82</v>
      </c>
      <c r="AY282" s="6" t="s">
        <v>139</v>
      </c>
      <c r="BE282" s="156">
        <f>IF($N$282="základní",$J$282,0)</f>
        <v>0</v>
      </c>
      <c r="BF282" s="156">
        <f>IF($N$282="snížená",$J$282,0)</f>
        <v>0</v>
      </c>
      <c r="BG282" s="156">
        <f>IF($N$282="zákl. přenesená",$J$282,0)</f>
        <v>0</v>
      </c>
      <c r="BH282" s="156">
        <f>IF($N$282="sníž. přenesená",$J$282,0)</f>
        <v>0</v>
      </c>
      <c r="BI282" s="156">
        <f>IF($N$282="nulová",$J$282,0)</f>
        <v>0</v>
      </c>
      <c r="BJ282" s="89" t="s">
        <v>21</v>
      </c>
      <c r="BK282" s="156">
        <f>ROUND($I$282*$H$282,2)</f>
        <v>0</v>
      </c>
      <c r="BL282" s="89" t="s">
        <v>146</v>
      </c>
      <c r="BM282" s="89" t="s">
        <v>512</v>
      </c>
    </row>
    <row r="283" spans="2:47" s="6" customFormat="1" ht="27" customHeight="1">
      <c r="B283" s="23"/>
      <c r="C283" s="24"/>
      <c r="D283" s="157" t="s">
        <v>148</v>
      </c>
      <c r="E283" s="24"/>
      <c r="F283" s="158" t="s">
        <v>513</v>
      </c>
      <c r="G283" s="24"/>
      <c r="H283" s="24"/>
      <c r="J283" s="24"/>
      <c r="K283" s="24"/>
      <c r="L283" s="43"/>
      <c r="M283" s="56"/>
      <c r="N283" s="24"/>
      <c r="O283" s="24"/>
      <c r="P283" s="24"/>
      <c r="Q283" s="24"/>
      <c r="R283" s="24"/>
      <c r="S283" s="24"/>
      <c r="T283" s="57"/>
      <c r="AT283" s="6" t="s">
        <v>148</v>
      </c>
      <c r="AU283" s="6" t="s">
        <v>82</v>
      </c>
    </row>
    <row r="284" spans="2:51" s="6" customFormat="1" ht="15.75" customHeight="1">
      <c r="B284" s="159"/>
      <c r="C284" s="160"/>
      <c r="D284" s="161" t="s">
        <v>150</v>
      </c>
      <c r="E284" s="160"/>
      <c r="F284" s="162" t="s">
        <v>473</v>
      </c>
      <c r="G284" s="160"/>
      <c r="H284" s="160"/>
      <c r="J284" s="160"/>
      <c r="K284" s="160"/>
      <c r="L284" s="163"/>
      <c r="M284" s="164"/>
      <c r="N284" s="160"/>
      <c r="O284" s="160"/>
      <c r="P284" s="160"/>
      <c r="Q284" s="160"/>
      <c r="R284" s="160"/>
      <c r="S284" s="160"/>
      <c r="T284" s="165"/>
      <c r="AT284" s="166" t="s">
        <v>150</v>
      </c>
      <c r="AU284" s="166" t="s">
        <v>82</v>
      </c>
      <c r="AV284" s="166" t="s">
        <v>21</v>
      </c>
      <c r="AW284" s="166" t="s">
        <v>119</v>
      </c>
      <c r="AX284" s="166" t="s">
        <v>73</v>
      </c>
      <c r="AY284" s="166" t="s">
        <v>139</v>
      </c>
    </row>
    <row r="285" spans="2:51" s="6" customFormat="1" ht="15.75" customHeight="1">
      <c r="B285" s="167"/>
      <c r="C285" s="168"/>
      <c r="D285" s="161" t="s">
        <v>150</v>
      </c>
      <c r="E285" s="168"/>
      <c r="F285" s="169" t="s">
        <v>514</v>
      </c>
      <c r="G285" s="168"/>
      <c r="H285" s="170">
        <v>183.2</v>
      </c>
      <c r="J285" s="168"/>
      <c r="K285" s="168"/>
      <c r="L285" s="171"/>
      <c r="M285" s="172"/>
      <c r="N285" s="168"/>
      <c r="O285" s="168"/>
      <c r="P285" s="168"/>
      <c r="Q285" s="168"/>
      <c r="R285" s="168"/>
      <c r="S285" s="168"/>
      <c r="T285" s="173"/>
      <c r="AT285" s="174" t="s">
        <v>150</v>
      </c>
      <c r="AU285" s="174" t="s">
        <v>82</v>
      </c>
      <c r="AV285" s="174" t="s">
        <v>82</v>
      </c>
      <c r="AW285" s="174" t="s">
        <v>119</v>
      </c>
      <c r="AX285" s="174" t="s">
        <v>21</v>
      </c>
      <c r="AY285" s="174" t="s">
        <v>139</v>
      </c>
    </row>
    <row r="286" spans="2:65" s="6" customFormat="1" ht="15.75" customHeight="1">
      <c r="B286" s="23"/>
      <c r="C286" s="178" t="s">
        <v>515</v>
      </c>
      <c r="D286" s="178" t="s">
        <v>238</v>
      </c>
      <c r="E286" s="179" t="s">
        <v>516</v>
      </c>
      <c r="F286" s="180" t="s">
        <v>517</v>
      </c>
      <c r="G286" s="181" t="s">
        <v>393</v>
      </c>
      <c r="H286" s="182">
        <v>185.032</v>
      </c>
      <c r="I286" s="183"/>
      <c r="J286" s="184">
        <f>ROUND($I$286*$H$286,2)</f>
        <v>0</v>
      </c>
      <c r="K286" s="180" t="s">
        <v>145</v>
      </c>
      <c r="L286" s="185"/>
      <c r="M286" s="186"/>
      <c r="N286" s="187" t="s">
        <v>44</v>
      </c>
      <c r="O286" s="24"/>
      <c r="P286" s="24"/>
      <c r="Q286" s="154">
        <v>0.135</v>
      </c>
      <c r="R286" s="154">
        <f>$Q$286*$H$286</f>
        <v>24.979320000000005</v>
      </c>
      <c r="S286" s="154">
        <v>0</v>
      </c>
      <c r="T286" s="155">
        <f>$S$286*$H$286</f>
        <v>0</v>
      </c>
      <c r="AR286" s="89" t="s">
        <v>188</v>
      </c>
      <c r="AT286" s="89" t="s">
        <v>238</v>
      </c>
      <c r="AU286" s="89" t="s">
        <v>82</v>
      </c>
      <c r="AY286" s="6" t="s">
        <v>139</v>
      </c>
      <c r="BE286" s="156">
        <f>IF($N$286="základní",$J$286,0)</f>
        <v>0</v>
      </c>
      <c r="BF286" s="156">
        <f>IF($N$286="snížená",$J$286,0)</f>
        <v>0</v>
      </c>
      <c r="BG286" s="156">
        <f>IF($N$286="zákl. přenesená",$J$286,0)</f>
        <v>0</v>
      </c>
      <c r="BH286" s="156">
        <f>IF($N$286="sníž. přenesená",$J$286,0)</f>
        <v>0</v>
      </c>
      <c r="BI286" s="156">
        <f>IF($N$286="nulová",$J$286,0)</f>
        <v>0</v>
      </c>
      <c r="BJ286" s="89" t="s">
        <v>21</v>
      </c>
      <c r="BK286" s="156">
        <f>ROUND($I$286*$H$286,2)</f>
        <v>0</v>
      </c>
      <c r="BL286" s="89" t="s">
        <v>146</v>
      </c>
      <c r="BM286" s="89" t="s">
        <v>518</v>
      </c>
    </row>
    <row r="287" spans="2:47" s="6" customFormat="1" ht="27" customHeight="1">
      <c r="B287" s="23"/>
      <c r="C287" s="24"/>
      <c r="D287" s="157" t="s">
        <v>148</v>
      </c>
      <c r="E287" s="24"/>
      <c r="F287" s="158" t="s">
        <v>519</v>
      </c>
      <c r="G287" s="24"/>
      <c r="H287" s="24"/>
      <c r="J287" s="24"/>
      <c r="K287" s="24"/>
      <c r="L287" s="43"/>
      <c r="M287" s="56"/>
      <c r="N287" s="24"/>
      <c r="O287" s="24"/>
      <c r="P287" s="24"/>
      <c r="Q287" s="24"/>
      <c r="R287" s="24"/>
      <c r="S287" s="24"/>
      <c r="T287" s="57"/>
      <c r="AT287" s="6" t="s">
        <v>148</v>
      </c>
      <c r="AU287" s="6" t="s">
        <v>82</v>
      </c>
    </row>
    <row r="288" spans="2:51" s="6" customFormat="1" ht="15.75" customHeight="1">
      <c r="B288" s="159"/>
      <c r="C288" s="160"/>
      <c r="D288" s="161" t="s">
        <v>150</v>
      </c>
      <c r="E288" s="160"/>
      <c r="F288" s="162" t="s">
        <v>520</v>
      </c>
      <c r="G288" s="160"/>
      <c r="H288" s="160"/>
      <c r="J288" s="160"/>
      <c r="K288" s="160"/>
      <c r="L288" s="163"/>
      <c r="M288" s="164"/>
      <c r="N288" s="160"/>
      <c r="O288" s="160"/>
      <c r="P288" s="160"/>
      <c r="Q288" s="160"/>
      <c r="R288" s="160"/>
      <c r="S288" s="160"/>
      <c r="T288" s="165"/>
      <c r="AT288" s="166" t="s">
        <v>150</v>
      </c>
      <c r="AU288" s="166" t="s">
        <v>82</v>
      </c>
      <c r="AV288" s="166" t="s">
        <v>21</v>
      </c>
      <c r="AW288" s="166" t="s">
        <v>119</v>
      </c>
      <c r="AX288" s="166" t="s">
        <v>73</v>
      </c>
      <c r="AY288" s="166" t="s">
        <v>139</v>
      </c>
    </row>
    <row r="289" spans="2:51" s="6" customFormat="1" ht="15.75" customHeight="1">
      <c r="B289" s="167"/>
      <c r="C289" s="168"/>
      <c r="D289" s="161" t="s">
        <v>150</v>
      </c>
      <c r="E289" s="168"/>
      <c r="F289" s="169" t="s">
        <v>521</v>
      </c>
      <c r="G289" s="168"/>
      <c r="H289" s="170">
        <v>185.032</v>
      </c>
      <c r="J289" s="168"/>
      <c r="K289" s="168"/>
      <c r="L289" s="171"/>
      <c r="M289" s="172"/>
      <c r="N289" s="168"/>
      <c r="O289" s="168"/>
      <c r="P289" s="168"/>
      <c r="Q289" s="168"/>
      <c r="R289" s="168"/>
      <c r="S289" s="168"/>
      <c r="T289" s="173"/>
      <c r="AT289" s="174" t="s">
        <v>150</v>
      </c>
      <c r="AU289" s="174" t="s">
        <v>82</v>
      </c>
      <c r="AV289" s="174" t="s">
        <v>82</v>
      </c>
      <c r="AW289" s="174" t="s">
        <v>119</v>
      </c>
      <c r="AX289" s="174" t="s">
        <v>21</v>
      </c>
      <c r="AY289" s="174" t="s">
        <v>139</v>
      </c>
    </row>
    <row r="290" spans="2:65" s="6" customFormat="1" ht="15.75" customHeight="1">
      <c r="B290" s="23"/>
      <c r="C290" s="145" t="s">
        <v>522</v>
      </c>
      <c r="D290" s="145" t="s">
        <v>141</v>
      </c>
      <c r="E290" s="146" t="s">
        <v>523</v>
      </c>
      <c r="F290" s="147" t="s">
        <v>524</v>
      </c>
      <c r="G290" s="148" t="s">
        <v>167</v>
      </c>
      <c r="H290" s="149">
        <v>2.931</v>
      </c>
      <c r="I290" s="150"/>
      <c r="J290" s="151">
        <f>ROUND($I$290*$H$290,2)</f>
        <v>0</v>
      </c>
      <c r="K290" s="147" t="s">
        <v>145</v>
      </c>
      <c r="L290" s="43"/>
      <c r="M290" s="152"/>
      <c r="N290" s="153" t="s">
        <v>44</v>
      </c>
      <c r="O290" s="24"/>
      <c r="P290" s="24"/>
      <c r="Q290" s="154">
        <v>2.25634</v>
      </c>
      <c r="R290" s="154">
        <f>$Q$290*$H$290</f>
        <v>6.613332539999999</v>
      </c>
      <c r="S290" s="154">
        <v>0</v>
      </c>
      <c r="T290" s="155">
        <f>$S$290*$H$290</f>
        <v>0</v>
      </c>
      <c r="AR290" s="89" t="s">
        <v>146</v>
      </c>
      <c r="AT290" s="89" t="s">
        <v>141</v>
      </c>
      <c r="AU290" s="89" t="s">
        <v>82</v>
      </c>
      <c r="AY290" s="6" t="s">
        <v>139</v>
      </c>
      <c r="BE290" s="156">
        <f>IF($N$290="základní",$J$290,0)</f>
        <v>0</v>
      </c>
      <c r="BF290" s="156">
        <f>IF($N$290="snížená",$J$290,0)</f>
        <v>0</v>
      </c>
      <c r="BG290" s="156">
        <f>IF($N$290="zákl. přenesená",$J$290,0)</f>
        <v>0</v>
      </c>
      <c r="BH290" s="156">
        <f>IF($N$290="sníž. přenesená",$J$290,0)</f>
        <v>0</v>
      </c>
      <c r="BI290" s="156">
        <f>IF($N$290="nulová",$J$290,0)</f>
        <v>0</v>
      </c>
      <c r="BJ290" s="89" t="s">
        <v>21</v>
      </c>
      <c r="BK290" s="156">
        <f>ROUND($I$290*$H$290,2)</f>
        <v>0</v>
      </c>
      <c r="BL290" s="89" t="s">
        <v>146</v>
      </c>
      <c r="BM290" s="89" t="s">
        <v>525</v>
      </c>
    </row>
    <row r="291" spans="2:47" s="6" customFormat="1" ht="16.5" customHeight="1">
      <c r="B291" s="23"/>
      <c r="C291" s="24"/>
      <c r="D291" s="157" t="s">
        <v>148</v>
      </c>
      <c r="E291" s="24"/>
      <c r="F291" s="158" t="s">
        <v>526</v>
      </c>
      <c r="G291" s="24"/>
      <c r="H291" s="24"/>
      <c r="J291" s="24"/>
      <c r="K291" s="24"/>
      <c r="L291" s="43"/>
      <c r="M291" s="56"/>
      <c r="N291" s="24"/>
      <c r="O291" s="24"/>
      <c r="P291" s="24"/>
      <c r="Q291" s="24"/>
      <c r="R291" s="24"/>
      <c r="S291" s="24"/>
      <c r="T291" s="57"/>
      <c r="AT291" s="6" t="s">
        <v>148</v>
      </c>
      <c r="AU291" s="6" t="s">
        <v>82</v>
      </c>
    </row>
    <row r="292" spans="2:51" s="6" customFormat="1" ht="15.75" customHeight="1">
      <c r="B292" s="159"/>
      <c r="C292" s="160"/>
      <c r="D292" s="161" t="s">
        <v>150</v>
      </c>
      <c r="E292" s="160"/>
      <c r="F292" s="162" t="s">
        <v>527</v>
      </c>
      <c r="G292" s="160"/>
      <c r="H292" s="160"/>
      <c r="J292" s="160"/>
      <c r="K292" s="160"/>
      <c r="L292" s="163"/>
      <c r="M292" s="164"/>
      <c r="N292" s="160"/>
      <c r="O292" s="160"/>
      <c r="P292" s="160"/>
      <c r="Q292" s="160"/>
      <c r="R292" s="160"/>
      <c r="S292" s="160"/>
      <c r="T292" s="165"/>
      <c r="AT292" s="166" t="s">
        <v>150</v>
      </c>
      <c r="AU292" s="166" t="s">
        <v>82</v>
      </c>
      <c r="AV292" s="166" t="s">
        <v>21</v>
      </c>
      <c r="AW292" s="166" t="s">
        <v>119</v>
      </c>
      <c r="AX292" s="166" t="s">
        <v>73</v>
      </c>
      <c r="AY292" s="166" t="s">
        <v>139</v>
      </c>
    </row>
    <row r="293" spans="2:51" s="6" customFormat="1" ht="15.75" customHeight="1">
      <c r="B293" s="167"/>
      <c r="C293" s="168"/>
      <c r="D293" s="161" t="s">
        <v>150</v>
      </c>
      <c r="E293" s="168"/>
      <c r="F293" s="169" t="s">
        <v>528</v>
      </c>
      <c r="G293" s="168"/>
      <c r="H293" s="170">
        <v>2.931</v>
      </c>
      <c r="J293" s="168"/>
      <c r="K293" s="168"/>
      <c r="L293" s="171"/>
      <c r="M293" s="172"/>
      <c r="N293" s="168"/>
      <c r="O293" s="168"/>
      <c r="P293" s="168"/>
      <c r="Q293" s="168"/>
      <c r="R293" s="168"/>
      <c r="S293" s="168"/>
      <c r="T293" s="173"/>
      <c r="AT293" s="174" t="s">
        <v>150</v>
      </c>
      <c r="AU293" s="174" t="s">
        <v>82</v>
      </c>
      <c r="AV293" s="174" t="s">
        <v>82</v>
      </c>
      <c r="AW293" s="174" t="s">
        <v>119</v>
      </c>
      <c r="AX293" s="174" t="s">
        <v>21</v>
      </c>
      <c r="AY293" s="174" t="s">
        <v>139</v>
      </c>
    </row>
    <row r="294" spans="2:65" s="6" customFormat="1" ht="15.75" customHeight="1">
      <c r="B294" s="23"/>
      <c r="C294" s="145" t="s">
        <v>529</v>
      </c>
      <c r="D294" s="145" t="s">
        <v>141</v>
      </c>
      <c r="E294" s="146" t="s">
        <v>530</v>
      </c>
      <c r="F294" s="147" t="s">
        <v>531</v>
      </c>
      <c r="G294" s="148" t="s">
        <v>393</v>
      </c>
      <c r="H294" s="149">
        <v>114.4</v>
      </c>
      <c r="I294" s="150"/>
      <c r="J294" s="151">
        <f>ROUND($I$294*$H$294,2)</f>
        <v>0</v>
      </c>
      <c r="K294" s="147" t="s">
        <v>145</v>
      </c>
      <c r="L294" s="43"/>
      <c r="M294" s="152"/>
      <c r="N294" s="153" t="s">
        <v>44</v>
      </c>
      <c r="O294" s="24"/>
      <c r="P294" s="24"/>
      <c r="Q294" s="154">
        <v>0</v>
      </c>
      <c r="R294" s="154">
        <f>$Q$294*$H$294</f>
        <v>0</v>
      </c>
      <c r="S294" s="154">
        <v>0</v>
      </c>
      <c r="T294" s="155">
        <f>$S$294*$H$294</f>
        <v>0</v>
      </c>
      <c r="AR294" s="89" t="s">
        <v>146</v>
      </c>
      <c r="AT294" s="89" t="s">
        <v>141</v>
      </c>
      <c r="AU294" s="89" t="s">
        <v>82</v>
      </c>
      <c r="AY294" s="6" t="s">
        <v>139</v>
      </c>
      <c r="BE294" s="156">
        <f>IF($N$294="základní",$J$294,0)</f>
        <v>0</v>
      </c>
      <c r="BF294" s="156">
        <f>IF($N$294="snížená",$J$294,0)</f>
        <v>0</v>
      </c>
      <c r="BG294" s="156">
        <f>IF($N$294="zákl. přenesená",$J$294,0)</f>
        <v>0</v>
      </c>
      <c r="BH294" s="156">
        <f>IF($N$294="sníž. přenesená",$J$294,0)</f>
        <v>0</v>
      </c>
      <c r="BI294" s="156">
        <f>IF($N$294="nulová",$J$294,0)</f>
        <v>0</v>
      </c>
      <c r="BJ294" s="89" t="s">
        <v>21</v>
      </c>
      <c r="BK294" s="156">
        <f>ROUND($I$294*$H$294,2)</f>
        <v>0</v>
      </c>
      <c r="BL294" s="89" t="s">
        <v>146</v>
      </c>
      <c r="BM294" s="89" t="s">
        <v>532</v>
      </c>
    </row>
    <row r="295" spans="2:47" s="6" customFormat="1" ht="16.5" customHeight="1">
      <c r="B295" s="23"/>
      <c r="C295" s="24"/>
      <c r="D295" s="157" t="s">
        <v>148</v>
      </c>
      <c r="E295" s="24"/>
      <c r="F295" s="158" t="s">
        <v>533</v>
      </c>
      <c r="G295" s="24"/>
      <c r="H295" s="24"/>
      <c r="J295" s="24"/>
      <c r="K295" s="24"/>
      <c r="L295" s="43"/>
      <c r="M295" s="56"/>
      <c r="N295" s="24"/>
      <c r="O295" s="24"/>
      <c r="P295" s="24"/>
      <c r="Q295" s="24"/>
      <c r="R295" s="24"/>
      <c r="S295" s="24"/>
      <c r="T295" s="57"/>
      <c r="AT295" s="6" t="s">
        <v>148</v>
      </c>
      <c r="AU295" s="6" t="s">
        <v>82</v>
      </c>
    </row>
    <row r="296" spans="2:51" s="6" customFormat="1" ht="15.75" customHeight="1">
      <c r="B296" s="167"/>
      <c r="C296" s="168"/>
      <c r="D296" s="161" t="s">
        <v>150</v>
      </c>
      <c r="E296" s="168"/>
      <c r="F296" s="169" t="s">
        <v>534</v>
      </c>
      <c r="G296" s="168"/>
      <c r="H296" s="170">
        <v>114.4</v>
      </c>
      <c r="J296" s="168"/>
      <c r="K296" s="168"/>
      <c r="L296" s="171"/>
      <c r="M296" s="172"/>
      <c r="N296" s="168"/>
      <c r="O296" s="168"/>
      <c r="P296" s="168"/>
      <c r="Q296" s="168"/>
      <c r="R296" s="168"/>
      <c r="S296" s="168"/>
      <c r="T296" s="173"/>
      <c r="AT296" s="174" t="s">
        <v>150</v>
      </c>
      <c r="AU296" s="174" t="s">
        <v>82</v>
      </c>
      <c r="AV296" s="174" t="s">
        <v>82</v>
      </c>
      <c r="AW296" s="174" t="s">
        <v>119</v>
      </c>
      <c r="AX296" s="174" t="s">
        <v>73</v>
      </c>
      <c r="AY296" s="174" t="s">
        <v>139</v>
      </c>
    </row>
    <row r="297" spans="2:65" s="6" customFormat="1" ht="15.75" customHeight="1">
      <c r="B297" s="23"/>
      <c r="C297" s="145" t="s">
        <v>535</v>
      </c>
      <c r="D297" s="145" t="s">
        <v>141</v>
      </c>
      <c r="E297" s="146" t="s">
        <v>536</v>
      </c>
      <c r="F297" s="147" t="s">
        <v>537</v>
      </c>
      <c r="G297" s="148" t="s">
        <v>393</v>
      </c>
      <c r="H297" s="149">
        <v>232.1</v>
      </c>
      <c r="I297" s="150"/>
      <c r="J297" s="151">
        <f>ROUND($I$297*$H$297,2)</f>
        <v>0</v>
      </c>
      <c r="K297" s="147" t="s">
        <v>145</v>
      </c>
      <c r="L297" s="43"/>
      <c r="M297" s="152"/>
      <c r="N297" s="153" t="s">
        <v>44</v>
      </c>
      <c r="O297" s="24"/>
      <c r="P297" s="24"/>
      <c r="Q297" s="154">
        <v>0.16371</v>
      </c>
      <c r="R297" s="154">
        <f>$Q$297*$H$297</f>
        <v>37.997091</v>
      </c>
      <c r="S297" s="154">
        <v>0</v>
      </c>
      <c r="T297" s="155">
        <f>$S$297*$H$297</f>
        <v>0</v>
      </c>
      <c r="AR297" s="89" t="s">
        <v>146</v>
      </c>
      <c r="AT297" s="89" t="s">
        <v>141</v>
      </c>
      <c r="AU297" s="89" t="s">
        <v>82</v>
      </c>
      <c r="AY297" s="6" t="s">
        <v>139</v>
      </c>
      <c r="BE297" s="156">
        <f>IF($N$297="základní",$J$297,0)</f>
        <v>0</v>
      </c>
      <c r="BF297" s="156">
        <f>IF($N$297="snížená",$J$297,0)</f>
        <v>0</v>
      </c>
      <c r="BG297" s="156">
        <f>IF($N$297="zákl. přenesená",$J$297,0)</f>
        <v>0</v>
      </c>
      <c r="BH297" s="156">
        <f>IF($N$297="sníž. přenesená",$J$297,0)</f>
        <v>0</v>
      </c>
      <c r="BI297" s="156">
        <f>IF($N$297="nulová",$J$297,0)</f>
        <v>0</v>
      </c>
      <c r="BJ297" s="89" t="s">
        <v>21</v>
      </c>
      <c r="BK297" s="156">
        <f>ROUND($I$297*$H$297,2)</f>
        <v>0</v>
      </c>
      <c r="BL297" s="89" t="s">
        <v>146</v>
      </c>
      <c r="BM297" s="89" t="s">
        <v>538</v>
      </c>
    </row>
    <row r="298" spans="2:47" s="6" customFormat="1" ht="27" customHeight="1">
      <c r="B298" s="23"/>
      <c r="C298" s="24"/>
      <c r="D298" s="157" t="s">
        <v>148</v>
      </c>
      <c r="E298" s="24"/>
      <c r="F298" s="158" t="s">
        <v>539</v>
      </c>
      <c r="G298" s="24"/>
      <c r="H298" s="24"/>
      <c r="J298" s="24"/>
      <c r="K298" s="24"/>
      <c r="L298" s="43"/>
      <c r="M298" s="56"/>
      <c r="N298" s="24"/>
      <c r="O298" s="24"/>
      <c r="P298" s="24"/>
      <c r="Q298" s="24"/>
      <c r="R298" s="24"/>
      <c r="S298" s="24"/>
      <c r="T298" s="57"/>
      <c r="AT298" s="6" t="s">
        <v>148</v>
      </c>
      <c r="AU298" s="6" t="s">
        <v>82</v>
      </c>
    </row>
    <row r="299" spans="2:51" s="6" customFormat="1" ht="15.75" customHeight="1">
      <c r="B299" s="159"/>
      <c r="C299" s="160"/>
      <c r="D299" s="161" t="s">
        <v>150</v>
      </c>
      <c r="E299" s="160"/>
      <c r="F299" s="162" t="s">
        <v>473</v>
      </c>
      <c r="G299" s="160"/>
      <c r="H299" s="160"/>
      <c r="J299" s="160"/>
      <c r="K299" s="160"/>
      <c r="L299" s="163"/>
      <c r="M299" s="164"/>
      <c r="N299" s="160"/>
      <c r="O299" s="160"/>
      <c r="P299" s="160"/>
      <c r="Q299" s="160"/>
      <c r="R299" s="160"/>
      <c r="S299" s="160"/>
      <c r="T299" s="165"/>
      <c r="AT299" s="166" t="s">
        <v>150</v>
      </c>
      <c r="AU299" s="166" t="s">
        <v>82</v>
      </c>
      <c r="AV299" s="166" t="s">
        <v>21</v>
      </c>
      <c r="AW299" s="166" t="s">
        <v>119</v>
      </c>
      <c r="AX299" s="166" t="s">
        <v>73</v>
      </c>
      <c r="AY299" s="166" t="s">
        <v>139</v>
      </c>
    </row>
    <row r="300" spans="2:51" s="6" customFormat="1" ht="15.75" customHeight="1">
      <c r="B300" s="167"/>
      <c r="C300" s="168"/>
      <c r="D300" s="161" t="s">
        <v>150</v>
      </c>
      <c r="E300" s="168"/>
      <c r="F300" s="169" t="s">
        <v>540</v>
      </c>
      <c r="G300" s="168"/>
      <c r="H300" s="170">
        <v>232.1</v>
      </c>
      <c r="J300" s="168"/>
      <c r="K300" s="168"/>
      <c r="L300" s="171"/>
      <c r="M300" s="172"/>
      <c r="N300" s="168"/>
      <c r="O300" s="168"/>
      <c r="P300" s="168"/>
      <c r="Q300" s="168"/>
      <c r="R300" s="168"/>
      <c r="S300" s="168"/>
      <c r="T300" s="173"/>
      <c r="AT300" s="174" t="s">
        <v>150</v>
      </c>
      <c r="AU300" s="174" t="s">
        <v>82</v>
      </c>
      <c r="AV300" s="174" t="s">
        <v>82</v>
      </c>
      <c r="AW300" s="174" t="s">
        <v>119</v>
      </c>
      <c r="AX300" s="174" t="s">
        <v>21</v>
      </c>
      <c r="AY300" s="174" t="s">
        <v>139</v>
      </c>
    </row>
    <row r="301" spans="2:65" s="6" customFormat="1" ht="15.75" customHeight="1">
      <c r="B301" s="23"/>
      <c r="C301" s="178" t="s">
        <v>541</v>
      </c>
      <c r="D301" s="178" t="s">
        <v>238</v>
      </c>
      <c r="E301" s="179" t="s">
        <v>542</v>
      </c>
      <c r="F301" s="180" t="s">
        <v>543</v>
      </c>
      <c r="G301" s="181" t="s">
        <v>497</v>
      </c>
      <c r="H301" s="182">
        <v>780.622</v>
      </c>
      <c r="I301" s="183"/>
      <c r="J301" s="184">
        <f>ROUND($I$301*$H$301,2)</f>
        <v>0</v>
      </c>
      <c r="K301" s="180"/>
      <c r="L301" s="185"/>
      <c r="M301" s="186"/>
      <c r="N301" s="187" t="s">
        <v>44</v>
      </c>
      <c r="O301" s="24"/>
      <c r="P301" s="24"/>
      <c r="Q301" s="154">
        <v>0.036</v>
      </c>
      <c r="R301" s="154">
        <f>$Q$301*$H$301</f>
        <v>28.102391999999995</v>
      </c>
      <c r="S301" s="154">
        <v>0</v>
      </c>
      <c r="T301" s="155">
        <f>$S$301*$H$301</f>
        <v>0</v>
      </c>
      <c r="AR301" s="89" t="s">
        <v>188</v>
      </c>
      <c r="AT301" s="89" t="s">
        <v>238</v>
      </c>
      <c r="AU301" s="89" t="s">
        <v>82</v>
      </c>
      <c r="AY301" s="6" t="s">
        <v>139</v>
      </c>
      <c r="BE301" s="156">
        <f>IF($N$301="základní",$J$301,0)</f>
        <v>0</v>
      </c>
      <c r="BF301" s="156">
        <f>IF($N$301="snížená",$J$301,0)</f>
        <v>0</v>
      </c>
      <c r="BG301" s="156">
        <f>IF($N$301="zákl. přenesená",$J$301,0)</f>
        <v>0</v>
      </c>
      <c r="BH301" s="156">
        <f>IF($N$301="sníž. přenesená",$J$301,0)</f>
        <v>0</v>
      </c>
      <c r="BI301" s="156">
        <f>IF($N$301="nulová",$J$301,0)</f>
        <v>0</v>
      </c>
      <c r="BJ301" s="89" t="s">
        <v>21</v>
      </c>
      <c r="BK301" s="156">
        <f>ROUND($I$301*$H$301,2)</f>
        <v>0</v>
      </c>
      <c r="BL301" s="89" t="s">
        <v>146</v>
      </c>
      <c r="BM301" s="89" t="s">
        <v>544</v>
      </c>
    </row>
    <row r="302" spans="2:47" s="6" customFormat="1" ht="16.5" customHeight="1">
      <c r="B302" s="23"/>
      <c r="C302" s="24"/>
      <c r="D302" s="157" t="s">
        <v>148</v>
      </c>
      <c r="E302" s="24"/>
      <c r="F302" s="158" t="s">
        <v>545</v>
      </c>
      <c r="G302" s="24"/>
      <c r="H302" s="24"/>
      <c r="J302" s="24"/>
      <c r="K302" s="24"/>
      <c r="L302" s="43"/>
      <c r="M302" s="56"/>
      <c r="N302" s="24"/>
      <c r="O302" s="24"/>
      <c r="P302" s="24"/>
      <c r="Q302" s="24"/>
      <c r="R302" s="24"/>
      <c r="S302" s="24"/>
      <c r="T302" s="57"/>
      <c r="AT302" s="6" t="s">
        <v>148</v>
      </c>
      <c r="AU302" s="6" t="s">
        <v>82</v>
      </c>
    </row>
    <row r="303" spans="2:51" s="6" customFormat="1" ht="15.75" customHeight="1">
      <c r="B303" s="159"/>
      <c r="C303" s="160"/>
      <c r="D303" s="161" t="s">
        <v>150</v>
      </c>
      <c r="E303" s="160"/>
      <c r="F303" s="162" t="s">
        <v>546</v>
      </c>
      <c r="G303" s="160"/>
      <c r="H303" s="160"/>
      <c r="J303" s="160"/>
      <c r="K303" s="160"/>
      <c r="L303" s="163"/>
      <c r="M303" s="164"/>
      <c r="N303" s="160"/>
      <c r="O303" s="160"/>
      <c r="P303" s="160"/>
      <c r="Q303" s="160"/>
      <c r="R303" s="160"/>
      <c r="S303" s="160"/>
      <c r="T303" s="165"/>
      <c r="AT303" s="166" t="s">
        <v>150</v>
      </c>
      <c r="AU303" s="166" t="s">
        <v>82</v>
      </c>
      <c r="AV303" s="166" t="s">
        <v>21</v>
      </c>
      <c r="AW303" s="166" t="s">
        <v>119</v>
      </c>
      <c r="AX303" s="166" t="s">
        <v>73</v>
      </c>
      <c r="AY303" s="166" t="s">
        <v>139</v>
      </c>
    </row>
    <row r="304" spans="2:51" s="6" customFormat="1" ht="15.75" customHeight="1">
      <c r="B304" s="167"/>
      <c r="C304" s="168"/>
      <c r="D304" s="161" t="s">
        <v>150</v>
      </c>
      <c r="E304" s="168"/>
      <c r="F304" s="169" t="s">
        <v>547</v>
      </c>
      <c r="G304" s="168"/>
      <c r="H304" s="170">
        <v>780.622</v>
      </c>
      <c r="J304" s="168"/>
      <c r="K304" s="168"/>
      <c r="L304" s="171"/>
      <c r="M304" s="172"/>
      <c r="N304" s="168"/>
      <c r="O304" s="168"/>
      <c r="P304" s="168"/>
      <c r="Q304" s="168"/>
      <c r="R304" s="168"/>
      <c r="S304" s="168"/>
      <c r="T304" s="173"/>
      <c r="AT304" s="174" t="s">
        <v>150</v>
      </c>
      <c r="AU304" s="174" t="s">
        <v>82</v>
      </c>
      <c r="AV304" s="174" t="s">
        <v>82</v>
      </c>
      <c r="AW304" s="174" t="s">
        <v>119</v>
      </c>
      <c r="AX304" s="174" t="s">
        <v>21</v>
      </c>
      <c r="AY304" s="174" t="s">
        <v>139</v>
      </c>
    </row>
    <row r="305" spans="2:63" s="132" customFormat="1" ht="30.75" customHeight="1">
      <c r="B305" s="133"/>
      <c r="C305" s="134"/>
      <c r="D305" s="134" t="s">
        <v>72</v>
      </c>
      <c r="E305" s="143" t="s">
        <v>548</v>
      </c>
      <c r="F305" s="143" t="s">
        <v>549</v>
      </c>
      <c r="G305" s="134"/>
      <c r="H305" s="134"/>
      <c r="J305" s="144">
        <f>$BK$305</f>
        <v>0</v>
      </c>
      <c r="K305" s="134"/>
      <c r="L305" s="137"/>
      <c r="M305" s="138"/>
      <c r="N305" s="134"/>
      <c r="O305" s="134"/>
      <c r="P305" s="139">
        <f>SUM($P$306:$P$328)</f>
        <v>0</v>
      </c>
      <c r="Q305" s="134"/>
      <c r="R305" s="139">
        <f>SUM($R$306:$R$328)</f>
        <v>0</v>
      </c>
      <c r="S305" s="134"/>
      <c r="T305" s="140">
        <f>SUM($T$306:$T$328)</f>
        <v>0</v>
      </c>
      <c r="AR305" s="141" t="s">
        <v>21</v>
      </c>
      <c r="AT305" s="141" t="s">
        <v>72</v>
      </c>
      <c r="AU305" s="141" t="s">
        <v>21</v>
      </c>
      <c r="AY305" s="141" t="s">
        <v>139</v>
      </c>
      <c r="BK305" s="142">
        <f>SUM($BK$306:$BK$328)</f>
        <v>0</v>
      </c>
    </row>
    <row r="306" spans="2:65" s="6" customFormat="1" ht="15.75" customHeight="1">
      <c r="B306" s="23"/>
      <c r="C306" s="145" t="s">
        <v>550</v>
      </c>
      <c r="D306" s="145" t="s">
        <v>141</v>
      </c>
      <c r="E306" s="146" t="s">
        <v>551</v>
      </c>
      <c r="F306" s="147" t="s">
        <v>552</v>
      </c>
      <c r="G306" s="148" t="s">
        <v>241</v>
      </c>
      <c r="H306" s="149">
        <v>715.089</v>
      </c>
      <c r="I306" s="150"/>
      <c r="J306" s="151">
        <f>ROUND($I$306*$H$306,2)</f>
        <v>0</v>
      </c>
      <c r="K306" s="147" t="s">
        <v>145</v>
      </c>
      <c r="L306" s="43"/>
      <c r="M306" s="152"/>
      <c r="N306" s="153" t="s">
        <v>44</v>
      </c>
      <c r="O306" s="24"/>
      <c r="P306" s="24"/>
      <c r="Q306" s="154">
        <v>0</v>
      </c>
      <c r="R306" s="154">
        <f>$Q$306*$H$306</f>
        <v>0</v>
      </c>
      <c r="S306" s="154">
        <v>0</v>
      </c>
      <c r="T306" s="155">
        <f>$S$306*$H$306</f>
        <v>0</v>
      </c>
      <c r="AR306" s="89" t="s">
        <v>146</v>
      </c>
      <c r="AT306" s="89" t="s">
        <v>141</v>
      </c>
      <c r="AU306" s="89" t="s">
        <v>82</v>
      </c>
      <c r="AY306" s="6" t="s">
        <v>139</v>
      </c>
      <c r="BE306" s="156">
        <f>IF($N$306="základní",$J$306,0)</f>
        <v>0</v>
      </c>
      <c r="BF306" s="156">
        <f>IF($N$306="snížená",$J$306,0)</f>
        <v>0</v>
      </c>
      <c r="BG306" s="156">
        <f>IF($N$306="zákl. přenesená",$J$306,0)</f>
        <v>0</v>
      </c>
      <c r="BH306" s="156">
        <f>IF($N$306="sníž. přenesená",$J$306,0)</f>
        <v>0</v>
      </c>
      <c r="BI306" s="156">
        <f>IF($N$306="nulová",$J$306,0)</f>
        <v>0</v>
      </c>
      <c r="BJ306" s="89" t="s">
        <v>21</v>
      </c>
      <c r="BK306" s="156">
        <f>ROUND($I$306*$H$306,2)</f>
        <v>0</v>
      </c>
      <c r="BL306" s="89" t="s">
        <v>146</v>
      </c>
      <c r="BM306" s="89" t="s">
        <v>553</v>
      </c>
    </row>
    <row r="307" spans="2:47" s="6" customFormat="1" ht="16.5" customHeight="1">
      <c r="B307" s="23"/>
      <c r="C307" s="24"/>
      <c r="D307" s="157" t="s">
        <v>148</v>
      </c>
      <c r="E307" s="24"/>
      <c r="F307" s="158" t="s">
        <v>554</v>
      </c>
      <c r="G307" s="24"/>
      <c r="H307" s="24"/>
      <c r="J307" s="24"/>
      <c r="K307" s="24"/>
      <c r="L307" s="43"/>
      <c r="M307" s="56"/>
      <c r="N307" s="24"/>
      <c r="O307" s="24"/>
      <c r="P307" s="24"/>
      <c r="Q307" s="24"/>
      <c r="R307" s="24"/>
      <c r="S307" s="24"/>
      <c r="T307" s="57"/>
      <c r="AT307" s="6" t="s">
        <v>148</v>
      </c>
      <c r="AU307" s="6" t="s">
        <v>82</v>
      </c>
    </row>
    <row r="308" spans="2:51" s="6" customFormat="1" ht="15.75" customHeight="1">
      <c r="B308" s="167"/>
      <c r="C308" s="168"/>
      <c r="D308" s="161" t="s">
        <v>150</v>
      </c>
      <c r="E308" s="168"/>
      <c r="F308" s="169" t="s">
        <v>555</v>
      </c>
      <c r="G308" s="168"/>
      <c r="H308" s="170">
        <v>715.089</v>
      </c>
      <c r="J308" s="168"/>
      <c r="K308" s="168"/>
      <c r="L308" s="171"/>
      <c r="M308" s="172"/>
      <c r="N308" s="168"/>
      <c r="O308" s="168"/>
      <c r="P308" s="168"/>
      <c r="Q308" s="168"/>
      <c r="R308" s="168"/>
      <c r="S308" s="168"/>
      <c r="T308" s="173"/>
      <c r="AT308" s="174" t="s">
        <v>150</v>
      </c>
      <c r="AU308" s="174" t="s">
        <v>82</v>
      </c>
      <c r="AV308" s="174" t="s">
        <v>82</v>
      </c>
      <c r="AW308" s="174" t="s">
        <v>119</v>
      </c>
      <c r="AX308" s="174" t="s">
        <v>21</v>
      </c>
      <c r="AY308" s="174" t="s">
        <v>139</v>
      </c>
    </row>
    <row r="309" spans="2:65" s="6" customFormat="1" ht="15.75" customHeight="1">
      <c r="B309" s="23"/>
      <c r="C309" s="145" t="s">
        <v>556</v>
      </c>
      <c r="D309" s="145" t="s">
        <v>141</v>
      </c>
      <c r="E309" s="146" t="s">
        <v>557</v>
      </c>
      <c r="F309" s="147" t="s">
        <v>558</v>
      </c>
      <c r="G309" s="148" t="s">
        <v>241</v>
      </c>
      <c r="H309" s="149">
        <v>5005.623</v>
      </c>
      <c r="I309" s="150"/>
      <c r="J309" s="151">
        <f>ROUND($I$309*$H$309,2)</f>
        <v>0</v>
      </c>
      <c r="K309" s="147" t="s">
        <v>145</v>
      </c>
      <c r="L309" s="43"/>
      <c r="M309" s="152"/>
      <c r="N309" s="153" t="s">
        <v>44</v>
      </c>
      <c r="O309" s="24"/>
      <c r="P309" s="24"/>
      <c r="Q309" s="154">
        <v>0</v>
      </c>
      <c r="R309" s="154">
        <f>$Q$309*$H$309</f>
        <v>0</v>
      </c>
      <c r="S309" s="154">
        <v>0</v>
      </c>
      <c r="T309" s="155">
        <f>$S$309*$H$309</f>
        <v>0</v>
      </c>
      <c r="AR309" s="89" t="s">
        <v>146</v>
      </c>
      <c r="AT309" s="89" t="s">
        <v>141</v>
      </c>
      <c r="AU309" s="89" t="s">
        <v>82</v>
      </c>
      <c r="AY309" s="6" t="s">
        <v>139</v>
      </c>
      <c r="BE309" s="156">
        <f>IF($N$309="základní",$J$309,0)</f>
        <v>0</v>
      </c>
      <c r="BF309" s="156">
        <f>IF($N$309="snížená",$J$309,0)</f>
        <v>0</v>
      </c>
      <c r="BG309" s="156">
        <f>IF($N$309="zákl. přenesená",$J$309,0)</f>
        <v>0</v>
      </c>
      <c r="BH309" s="156">
        <f>IF($N$309="sníž. přenesená",$J$309,0)</f>
        <v>0</v>
      </c>
      <c r="BI309" s="156">
        <f>IF($N$309="nulová",$J$309,0)</f>
        <v>0</v>
      </c>
      <c r="BJ309" s="89" t="s">
        <v>21</v>
      </c>
      <c r="BK309" s="156">
        <f>ROUND($I$309*$H$309,2)</f>
        <v>0</v>
      </c>
      <c r="BL309" s="89" t="s">
        <v>146</v>
      </c>
      <c r="BM309" s="89" t="s">
        <v>559</v>
      </c>
    </row>
    <row r="310" spans="2:47" s="6" customFormat="1" ht="27" customHeight="1">
      <c r="B310" s="23"/>
      <c r="C310" s="24"/>
      <c r="D310" s="157" t="s">
        <v>148</v>
      </c>
      <c r="E310" s="24"/>
      <c r="F310" s="158" t="s">
        <v>560</v>
      </c>
      <c r="G310" s="24"/>
      <c r="H310" s="24"/>
      <c r="J310" s="24"/>
      <c r="K310" s="24"/>
      <c r="L310" s="43"/>
      <c r="M310" s="56"/>
      <c r="N310" s="24"/>
      <c r="O310" s="24"/>
      <c r="P310" s="24"/>
      <c r="Q310" s="24"/>
      <c r="R310" s="24"/>
      <c r="S310" s="24"/>
      <c r="T310" s="57"/>
      <c r="AT310" s="6" t="s">
        <v>148</v>
      </c>
      <c r="AU310" s="6" t="s">
        <v>82</v>
      </c>
    </row>
    <row r="311" spans="2:51" s="6" customFormat="1" ht="15.75" customHeight="1">
      <c r="B311" s="159"/>
      <c r="C311" s="160"/>
      <c r="D311" s="161" t="s">
        <v>150</v>
      </c>
      <c r="E311" s="160"/>
      <c r="F311" s="162" t="s">
        <v>561</v>
      </c>
      <c r="G311" s="160"/>
      <c r="H311" s="160"/>
      <c r="J311" s="160"/>
      <c r="K311" s="160"/>
      <c r="L311" s="163"/>
      <c r="M311" s="164"/>
      <c r="N311" s="160"/>
      <c r="O311" s="160"/>
      <c r="P311" s="160"/>
      <c r="Q311" s="160"/>
      <c r="R311" s="160"/>
      <c r="S311" s="160"/>
      <c r="T311" s="165"/>
      <c r="AT311" s="166" t="s">
        <v>150</v>
      </c>
      <c r="AU311" s="166" t="s">
        <v>82</v>
      </c>
      <c r="AV311" s="166" t="s">
        <v>21</v>
      </c>
      <c r="AW311" s="166" t="s">
        <v>119</v>
      </c>
      <c r="AX311" s="166" t="s">
        <v>73</v>
      </c>
      <c r="AY311" s="166" t="s">
        <v>139</v>
      </c>
    </row>
    <row r="312" spans="2:51" s="6" customFormat="1" ht="15.75" customHeight="1">
      <c r="B312" s="167"/>
      <c r="C312" s="168"/>
      <c r="D312" s="161" t="s">
        <v>150</v>
      </c>
      <c r="E312" s="168"/>
      <c r="F312" s="169" t="s">
        <v>562</v>
      </c>
      <c r="G312" s="168"/>
      <c r="H312" s="170">
        <v>5005.623</v>
      </c>
      <c r="J312" s="168"/>
      <c r="K312" s="168"/>
      <c r="L312" s="171"/>
      <c r="M312" s="172"/>
      <c r="N312" s="168"/>
      <c r="O312" s="168"/>
      <c r="P312" s="168"/>
      <c r="Q312" s="168"/>
      <c r="R312" s="168"/>
      <c r="S312" s="168"/>
      <c r="T312" s="173"/>
      <c r="AT312" s="174" t="s">
        <v>150</v>
      </c>
      <c r="AU312" s="174" t="s">
        <v>82</v>
      </c>
      <c r="AV312" s="174" t="s">
        <v>82</v>
      </c>
      <c r="AW312" s="174" t="s">
        <v>119</v>
      </c>
      <c r="AX312" s="174" t="s">
        <v>21</v>
      </c>
      <c r="AY312" s="174" t="s">
        <v>139</v>
      </c>
    </row>
    <row r="313" spans="2:65" s="6" customFormat="1" ht="15.75" customHeight="1">
      <c r="B313" s="23"/>
      <c r="C313" s="145" t="s">
        <v>563</v>
      </c>
      <c r="D313" s="145" t="s">
        <v>141</v>
      </c>
      <c r="E313" s="146" t="s">
        <v>564</v>
      </c>
      <c r="F313" s="147" t="s">
        <v>565</v>
      </c>
      <c r="G313" s="148" t="s">
        <v>241</v>
      </c>
      <c r="H313" s="149">
        <v>21.879</v>
      </c>
      <c r="I313" s="150"/>
      <c r="J313" s="151">
        <f>ROUND($I$313*$H$313,2)</f>
        <v>0</v>
      </c>
      <c r="K313" s="147" t="s">
        <v>145</v>
      </c>
      <c r="L313" s="43"/>
      <c r="M313" s="152"/>
      <c r="N313" s="153" t="s">
        <v>44</v>
      </c>
      <c r="O313" s="24"/>
      <c r="P313" s="24"/>
      <c r="Q313" s="154">
        <v>0</v>
      </c>
      <c r="R313" s="154">
        <f>$Q$313*$H$313</f>
        <v>0</v>
      </c>
      <c r="S313" s="154">
        <v>0</v>
      </c>
      <c r="T313" s="155">
        <f>$S$313*$H$313</f>
        <v>0</v>
      </c>
      <c r="AR313" s="89" t="s">
        <v>146</v>
      </c>
      <c r="AT313" s="89" t="s">
        <v>141</v>
      </c>
      <c r="AU313" s="89" t="s">
        <v>82</v>
      </c>
      <c r="AY313" s="6" t="s">
        <v>139</v>
      </c>
      <c r="BE313" s="156">
        <f>IF($N$313="základní",$J$313,0)</f>
        <v>0</v>
      </c>
      <c r="BF313" s="156">
        <f>IF($N$313="snížená",$J$313,0)</f>
        <v>0</v>
      </c>
      <c r="BG313" s="156">
        <f>IF($N$313="zákl. přenesená",$J$313,0)</f>
        <v>0</v>
      </c>
      <c r="BH313" s="156">
        <f>IF($N$313="sníž. přenesená",$J$313,0)</f>
        <v>0</v>
      </c>
      <c r="BI313" s="156">
        <f>IF($N$313="nulová",$J$313,0)</f>
        <v>0</v>
      </c>
      <c r="BJ313" s="89" t="s">
        <v>21</v>
      </c>
      <c r="BK313" s="156">
        <f>ROUND($I$313*$H$313,2)</f>
        <v>0</v>
      </c>
      <c r="BL313" s="89" t="s">
        <v>146</v>
      </c>
      <c r="BM313" s="89" t="s">
        <v>566</v>
      </c>
    </row>
    <row r="314" spans="2:47" s="6" customFormat="1" ht="16.5" customHeight="1">
      <c r="B314" s="23"/>
      <c r="C314" s="24"/>
      <c r="D314" s="157" t="s">
        <v>148</v>
      </c>
      <c r="E314" s="24"/>
      <c r="F314" s="158" t="s">
        <v>567</v>
      </c>
      <c r="G314" s="24"/>
      <c r="H314" s="24"/>
      <c r="J314" s="24"/>
      <c r="K314" s="24"/>
      <c r="L314" s="43"/>
      <c r="M314" s="56"/>
      <c r="N314" s="24"/>
      <c r="O314" s="24"/>
      <c r="P314" s="24"/>
      <c r="Q314" s="24"/>
      <c r="R314" s="24"/>
      <c r="S314" s="24"/>
      <c r="T314" s="57"/>
      <c r="AT314" s="6" t="s">
        <v>148</v>
      </c>
      <c r="AU314" s="6" t="s">
        <v>82</v>
      </c>
    </row>
    <row r="315" spans="2:51" s="6" customFormat="1" ht="15.75" customHeight="1">
      <c r="B315" s="167"/>
      <c r="C315" s="168"/>
      <c r="D315" s="161" t="s">
        <v>150</v>
      </c>
      <c r="E315" s="168"/>
      <c r="F315" s="169" t="s">
        <v>568</v>
      </c>
      <c r="G315" s="168"/>
      <c r="H315" s="170">
        <v>21.879</v>
      </c>
      <c r="J315" s="168"/>
      <c r="K315" s="168"/>
      <c r="L315" s="171"/>
      <c r="M315" s="172"/>
      <c r="N315" s="168"/>
      <c r="O315" s="168"/>
      <c r="P315" s="168"/>
      <c r="Q315" s="168"/>
      <c r="R315" s="168"/>
      <c r="S315" s="168"/>
      <c r="T315" s="173"/>
      <c r="AT315" s="174" t="s">
        <v>150</v>
      </c>
      <c r="AU315" s="174" t="s">
        <v>82</v>
      </c>
      <c r="AV315" s="174" t="s">
        <v>82</v>
      </c>
      <c r="AW315" s="174" t="s">
        <v>119</v>
      </c>
      <c r="AX315" s="174" t="s">
        <v>21</v>
      </c>
      <c r="AY315" s="174" t="s">
        <v>139</v>
      </c>
    </row>
    <row r="316" spans="2:65" s="6" customFormat="1" ht="15.75" customHeight="1">
      <c r="B316" s="23"/>
      <c r="C316" s="145" t="s">
        <v>569</v>
      </c>
      <c r="D316" s="145" t="s">
        <v>141</v>
      </c>
      <c r="E316" s="146" t="s">
        <v>570</v>
      </c>
      <c r="F316" s="147" t="s">
        <v>571</v>
      </c>
      <c r="G316" s="148" t="s">
        <v>241</v>
      </c>
      <c r="H316" s="149">
        <v>153.153</v>
      </c>
      <c r="I316" s="150"/>
      <c r="J316" s="151">
        <f>ROUND($I$316*$H$316,2)</f>
        <v>0</v>
      </c>
      <c r="K316" s="147" t="s">
        <v>145</v>
      </c>
      <c r="L316" s="43"/>
      <c r="M316" s="152"/>
      <c r="N316" s="153" t="s">
        <v>44</v>
      </c>
      <c r="O316" s="24"/>
      <c r="P316" s="24"/>
      <c r="Q316" s="154">
        <v>0</v>
      </c>
      <c r="R316" s="154">
        <f>$Q$316*$H$316</f>
        <v>0</v>
      </c>
      <c r="S316" s="154">
        <v>0</v>
      </c>
      <c r="T316" s="155">
        <f>$S$316*$H$316</f>
        <v>0</v>
      </c>
      <c r="AR316" s="89" t="s">
        <v>146</v>
      </c>
      <c r="AT316" s="89" t="s">
        <v>141</v>
      </c>
      <c r="AU316" s="89" t="s">
        <v>82</v>
      </c>
      <c r="AY316" s="6" t="s">
        <v>139</v>
      </c>
      <c r="BE316" s="156">
        <f>IF($N$316="základní",$J$316,0)</f>
        <v>0</v>
      </c>
      <c r="BF316" s="156">
        <f>IF($N$316="snížená",$J$316,0)</f>
        <v>0</v>
      </c>
      <c r="BG316" s="156">
        <f>IF($N$316="zákl. přenesená",$J$316,0)</f>
        <v>0</v>
      </c>
      <c r="BH316" s="156">
        <f>IF($N$316="sníž. přenesená",$J$316,0)</f>
        <v>0</v>
      </c>
      <c r="BI316" s="156">
        <f>IF($N$316="nulová",$J$316,0)</f>
        <v>0</v>
      </c>
      <c r="BJ316" s="89" t="s">
        <v>21</v>
      </c>
      <c r="BK316" s="156">
        <f>ROUND($I$316*$H$316,2)</f>
        <v>0</v>
      </c>
      <c r="BL316" s="89" t="s">
        <v>146</v>
      </c>
      <c r="BM316" s="89" t="s">
        <v>572</v>
      </c>
    </row>
    <row r="317" spans="2:47" s="6" customFormat="1" ht="27" customHeight="1">
      <c r="B317" s="23"/>
      <c r="C317" s="24"/>
      <c r="D317" s="157" t="s">
        <v>148</v>
      </c>
      <c r="E317" s="24"/>
      <c r="F317" s="158" t="s">
        <v>573</v>
      </c>
      <c r="G317" s="24"/>
      <c r="H317" s="24"/>
      <c r="J317" s="24"/>
      <c r="K317" s="24"/>
      <c r="L317" s="43"/>
      <c r="M317" s="56"/>
      <c r="N317" s="24"/>
      <c r="O317" s="24"/>
      <c r="P317" s="24"/>
      <c r="Q317" s="24"/>
      <c r="R317" s="24"/>
      <c r="S317" s="24"/>
      <c r="T317" s="57"/>
      <c r="AT317" s="6" t="s">
        <v>148</v>
      </c>
      <c r="AU317" s="6" t="s">
        <v>82</v>
      </c>
    </row>
    <row r="318" spans="2:51" s="6" customFormat="1" ht="15.75" customHeight="1">
      <c r="B318" s="159"/>
      <c r="C318" s="160"/>
      <c r="D318" s="161" t="s">
        <v>150</v>
      </c>
      <c r="E318" s="160"/>
      <c r="F318" s="162" t="s">
        <v>561</v>
      </c>
      <c r="G318" s="160"/>
      <c r="H318" s="160"/>
      <c r="J318" s="160"/>
      <c r="K318" s="160"/>
      <c r="L318" s="163"/>
      <c r="M318" s="164"/>
      <c r="N318" s="160"/>
      <c r="O318" s="160"/>
      <c r="P318" s="160"/>
      <c r="Q318" s="160"/>
      <c r="R318" s="160"/>
      <c r="S318" s="160"/>
      <c r="T318" s="165"/>
      <c r="AT318" s="166" t="s">
        <v>150</v>
      </c>
      <c r="AU318" s="166" t="s">
        <v>82</v>
      </c>
      <c r="AV318" s="166" t="s">
        <v>21</v>
      </c>
      <c r="AW318" s="166" t="s">
        <v>119</v>
      </c>
      <c r="AX318" s="166" t="s">
        <v>73</v>
      </c>
      <c r="AY318" s="166" t="s">
        <v>139</v>
      </c>
    </row>
    <row r="319" spans="2:51" s="6" customFormat="1" ht="15.75" customHeight="1">
      <c r="B319" s="167"/>
      <c r="C319" s="168"/>
      <c r="D319" s="161" t="s">
        <v>150</v>
      </c>
      <c r="E319" s="168"/>
      <c r="F319" s="169" t="s">
        <v>574</v>
      </c>
      <c r="G319" s="168"/>
      <c r="H319" s="170">
        <v>153.153</v>
      </c>
      <c r="J319" s="168"/>
      <c r="K319" s="168"/>
      <c r="L319" s="171"/>
      <c r="M319" s="172"/>
      <c r="N319" s="168"/>
      <c r="O319" s="168"/>
      <c r="P319" s="168"/>
      <c r="Q319" s="168"/>
      <c r="R319" s="168"/>
      <c r="S319" s="168"/>
      <c r="T319" s="173"/>
      <c r="AT319" s="174" t="s">
        <v>150</v>
      </c>
      <c r="AU319" s="174" t="s">
        <v>82</v>
      </c>
      <c r="AV319" s="174" t="s">
        <v>82</v>
      </c>
      <c r="AW319" s="174" t="s">
        <v>119</v>
      </c>
      <c r="AX319" s="174" t="s">
        <v>21</v>
      </c>
      <c r="AY319" s="174" t="s">
        <v>139</v>
      </c>
    </row>
    <row r="320" spans="2:65" s="6" customFormat="1" ht="15.75" customHeight="1">
      <c r="B320" s="23"/>
      <c r="C320" s="145" t="s">
        <v>575</v>
      </c>
      <c r="D320" s="145" t="s">
        <v>141</v>
      </c>
      <c r="E320" s="146" t="s">
        <v>576</v>
      </c>
      <c r="F320" s="147" t="s">
        <v>577</v>
      </c>
      <c r="G320" s="148" t="s">
        <v>241</v>
      </c>
      <c r="H320" s="149">
        <v>21.879</v>
      </c>
      <c r="I320" s="150"/>
      <c r="J320" s="151">
        <f>ROUND($I$320*$H$320,2)</f>
        <v>0</v>
      </c>
      <c r="K320" s="147" t="s">
        <v>145</v>
      </c>
      <c r="L320" s="43"/>
      <c r="M320" s="152"/>
      <c r="N320" s="153" t="s">
        <v>44</v>
      </c>
      <c r="O320" s="24"/>
      <c r="P320" s="24"/>
      <c r="Q320" s="154">
        <v>0</v>
      </c>
      <c r="R320" s="154">
        <f>$Q$320*$H$320</f>
        <v>0</v>
      </c>
      <c r="S320" s="154">
        <v>0</v>
      </c>
      <c r="T320" s="155">
        <f>$S$320*$H$320</f>
        <v>0</v>
      </c>
      <c r="AR320" s="89" t="s">
        <v>146</v>
      </c>
      <c r="AT320" s="89" t="s">
        <v>141</v>
      </c>
      <c r="AU320" s="89" t="s">
        <v>82</v>
      </c>
      <c r="AY320" s="6" t="s">
        <v>139</v>
      </c>
      <c r="BE320" s="156">
        <f>IF($N$320="základní",$J$320,0)</f>
        <v>0</v>
      </c>
      <c r="BF320" s="156">
        <f>IF($N$320="snížená",$J$320,0)</f>
        <v>0</v>
      </c>
      <c r="BG320" s="156">
        <f>IF($N$320="zákl. přenesená",$J$320,0)</f>
        <v>0</v>
      </c>
      <c r="BH320" s="156">
        <f>IF($N$320="sníž. přenesená",$J$320,0)</f>
        <v>0</v>
      </c>
      <c r="BI320" s="156">
        <f>IF($N$320="nulová",$J$320,0)</f>
        <v>0</v>
      </c>
      <c r="BJ320" s="89" t="s">
        <v>21</v>
      </c>
      <c r="BK320" s="156">
        <f>ROUND($I$320*$H$320,2)</f>
        <v>0</v>
      </c>
      <c r="BL320" s="89" t="s">
        <v>146</v>
      </c>
      <c r="BM320" s="89" t="s">
        <v>578</v>
      </c>
    </row>
    <row r="321" spans="2:47" s="6" customFormat="1" ht="16.5" customHeight="1">
      <c r="B321" s="23"/>
      <c r="C321" s="24"/>
      <c r="D321" s="157" t="s">
        <v>148</v>
      </c>
      <c r="E321" s="24"/>
      <c r="F321" s="158" t="s">
        <v>579</v>
      </c>
      <c r="G321" s="24"/>
      <c r="H321" s="24"/>
      <c r="J321" s="24"/>
      <c r="K321" s="24"/>
      <c r="L321" s="43"/>
      <c r="M321" s="56"/>
      <c r="N321" s="24"/>
      <c r="O321" s="24"/>
      <c r="P321" s="24"/>
      <c r="Q321" s="24"/>
      <c r="R321" s="24"/>
      <c r="S321" s="24"/>
      <c r="T321" s="57"/>
      <c r="AT321" s="6" t="s">
        <v>148</v>
      </c>
      <c r="AU321" s="6" t="s">
        <v>82</v>
      </c>
    </row>
    <row r="322" spans="2:51" s="6" customFormat="1" ht="15.75" customHeight="1">
      <c r="B322" s="167"/>
      <c r="C322" s="168"/>
      <c r="D322" s="161" t="s">
        <v>150</v>
      </c>
      <c r="E322" s="168"/>
      <c r="F322" s="169" t="s">
        <v>568</v>
      </c>
      <c r="G322" s="168"/>
      <c r="H322" s="170">
        <v>21.879</v>
      </c>
      <c r="J322" s="168"/>
      <c r="K322" s="168"/>
      <c r="L322" s="171"/>
      <c r="M322" s="172"/>
      <c r="N322" s="168"/>
      <c r="O322" s="168"/>
      <c r="P322" s="168"/>
      <c r="Q322" s="168"/>
      <c r="R322" s="168"/>
      <c r="S322" s="168"/>
      <c r="T322" s="173"/>
      <c r="AT322" s="174" t="s">
        <v>150</v>
      </c>
      <c r="AU322" s="174" t="s">
        <v>82</v>
      </c>
      <c r="AV322" s="174" t="s">
        <v>82</v>
      </c>
      <c r="AW322" s="174" t="s">
        <v>119</v>
      </c>
      <c r="AX322" s="174" t="s">
        <v>21</v>
      </c>
      <c r="AY322" s="174" t="s">
        <v>139</v>
      </c>
    </row>
    <row r="323" spans="2:65" s="6" customFormat="1" ht="15.75" customHeight="1">
      <c r="B323" s="23"/>
      <c r="C323" s="145" t="s">
        <v>580</v>
      </c>
      <c r="D323" s="145" t="s">
        <v>141</v>
      </c>
      <c r="E323" s="146" t="s">
        <v>581</v>
      </c>
      <c r="F323" s="147" t="s">
        <v>582</v>
      </c>
      <c r="G323" s="148" t="s">
        <v>241</v>
      </c>
      <c r="H323" s="149">
        <v>406.181</v>
      </c>
      <c r="I323" s="150"/>
      <c r="J323" s="151">
        <f>ROUND($I$323*$H$323,2)</f>
        <v>0</v>
      </c>
      <c r="K323" s="147" t="s">
        <v>145</v>
      </c>
      <c r="L323" s="43"/>
      <c r="M323" s="152"/>
      <c r="N323" s="153" t="s">
        <v>44</v>
      </c>
      <c r="O323" s="24"/>
      <c r="P323" s="24"/>
      <c r="Q323" s="154">
        <v>0</v>
      </c>
      <c r="R323" s="154">
        <f>$Q$323*$H$323</f>
        <v>0</v>
      </c>
      <c r="S323" s="154">
        <v>0</v>
      </c>
      <c r="T323" s="155">
        <f>$S$323*$H$323</f>
        <v>0</v>
      </c>
      <c r="AR323" s="89" t="s">
        <v>146</v>
      </c>
      <c r="AT323" s="89" t="s">
        <v>141</v>
      </c>
      <c r="AU323" s="89" t="s">
        <v>82</v>
      </c>
      <c r="AY323" s="6" t="s">
        <v>139</v>
      </c>
      <c r="BE323" s="156">
        <f>IF($N$323="základní",$J$323,0)</f>
        <v>0</v>
      </c>
      <c r="BF323" s="156">
        <f>IF($N$323="snížená",$J$323,0)</f>
        <v>0</v>
      </c>
      <c r="BG323" s="156">
        <f>IF($N$323="zákl. přenesená",$J$323,0)</f>
        <v>0</v>
      </c>
      <c r="BH323" s="156">
        <f>IF($N$323="sníž. přenesená",$J$323,0)</f>
        <v>0</v>
      </c>
      <c r="BI323" s="156">
        <f>IF($N$323="nulová",$J$323,0)</f>
        <v>0</v>
      </c>
      <c r="BJ323" s="89" t="s">
        <v>21</v>
      </c>
      <c r="BK323" s="156">
        <f>ROUND($I$323*$H$323,2)</f>
        <v>0</v>
      </c>
      <c r="BL323" s="89" t="s">
        <v>146</v>
      </c>
      <c r="BM323" s="89" t="s">
        <v>583</v>
      </c>
    </row>
    <row r="324" spans="2:47" s="6" customFormat="1" ht="16.5" customHeight="1">
      <c r="B324" s="23"/>
      <c r="C324" s="24"/>
      <c r="D324" s="157" t="s">
        <v>148</v>
      </c>
      <c r="E324" s="24"/>
      <c r="F324" s="158" t="s">
        <v>584</v>
      </c>
      <c r="G324" s="24"/>
      <c r="H324" s="24"/>
      <c r="J324" s="24"/>
      <c r="K324" s="24"/>
      <c r="L324" s="43"/>
      <c r="M324" s="56"/>
      <c r="N324" s="24"/>
      <c r="O324" s="24"/>
      <c r="P324" s="24"/>
      <c r="Q324" s="24"/>
      <c r="R324" s="24"/>
      <c r="S324" s="24"/>
      <c r="T324" s="57"/>
      <c r="AT324" s="6" t="s">
        <v>148</v>
      </c>
      <c r="AU324" s="6" t="s">
        <v>82</v>
      </c>
    </row>
    <row r="325" spans="2:51" s="6" customFormat="1" ht="15.75" customHeight="1">
      <c r="B325" s="167"/>
      <c r="C325" s="168"/>
      <c r="D325" s="161" t="s">
        <v>150</v>
      </c>
      <c r="E325" s="168"/>
      <c r="F325" s="169" t="s">
        <v>585</v>
      </c>
      <c r="G325" s="168"/>
      <c r="H325" s="170">
        <v>406.181</v>
      </c>
      <c r="J325" s="168"/>
      <c r="K325" s="168"/>
      <c r="L325" s="171"/>
      <c r="M325" s="172"/>
      <c r="N325" s="168"/>
      <c r="O325" s="168"/>
      <c r="P325" s="168"/>
      <c r="Q325" s="168"/>
      <c r="R325" s="168"/>
      <c r="S325" s="168"/>
      <c r="T325" s="173"/>
      <c r="AT325" s="174" t="s">
        <v>150</v>
      </c>
      <c r="AU325" s="174" t="s">
        <v>82</v>
      </c>
      <c r="AV325" s="174" t="s">
        <v>82</v>
      </c>
      <c r="AW325" s="174" t="s">
        <v>119</v>
      </c>
      <c r="AX325" s="174" t="s">
        <v>21</v>
      </c>
      <c r="AY325" s="174" t="s">
        <v>139</v>
      </c>
    </row>
    <row r="326" spans="2:65" s="6" customFormat="1" ht="15.75" customHeight="1">
      <c r="B326" s="23"/>
      <c r="C326" s="145" t="s">
        <v>586</v>
      </c>
      <c r="D326" s="145" t="s">
        <v>141</v>
      </c>
      <c r="E326" s="146" t="s">
        <v>587</v>
      </c>
      <c r="F326" s="147" t="s">
        <v>588</v>
      </c>
      <c r="G326" s="148" t="s">
        <v>241</v>
      </c>
      <c r="H326" s="149">
        <v>308.908</v>
      </c>
      <c r="I326" s="150"/>
      <c r="J326" s="151">
        <f>ROUND($I$326*$H$326,2)</f>
        <v>0</v>
      </c>
      <c r="K326" s="147" t="s">
        <v>145</v>
      </c>
      <c r="L326" s="43"/>
      <c r="M326" s="152"/>
      <c r="N326" s="153" t="s">
        <v>44</v>
      </c>
      <c r="O326" s="24"/>
      <c r="P326" s="24"/>
      <c r="Q326" s="154">
        <v>0</v>
      </c>
      <c r="R326" s="154">
        <f>$Q$326*$H$326</f>
        <v>0</v>
      </c>
      <c r="S326" s="154">
        <v>0</v>
      </c>
      <c r="T326" s="155">
        <f>$S$326*$H$326</f>
        <v>0</v>
      </c>
      <c r="AR326" s="89" t="s">
        <v>146</v>
      </c>
      <c r="AT326" s="89" t="s">
        <v>141</v>
      </c>
      <c r="AU326" s="89" t="s">
        <v>82</v>
      </c>
      <c r="AY326" s="6" t="s">
        <v>139</v>
      </c>
      <c r="BE326" s="156">
        <f>IF($N$326="základní",$J$326,0)</f>
        <v>0</v>
      </c>
      <c r="BF326" s="156">
        <f>IF($N$326="snížená",$J$326,0)</f>
        <v>0</v>
      </c>
      <c r="BG326" s="156">
        <f>IF($N$326="zákl. přenesená",$J$326,0)</f>
        <v>0</v>
      </c>
      <c r="BH326" s="156">
        <f>IF($N$326="sníž. přenesená",$J$326,0)</f>
        <v>0</v>
      </c>
      <c r="BI326" s="156">
        <f>IF($N$326="nulová",$J$326,0)</f>
        <v>0</v>
      </c>
      <c r="BJ326" s="89" t="s">
        <v>21</v>
      </c>
      <c r="BK326" s="156">
        <f>ROUND($I$326*$H$326,2)</f>
        <v>0</v>
      </c>
      <c r="BL326" s="89" t="s">
        <v>146</v>
      </c>
      <c r="BM326" s="89" t="s">
        <v>589</v>
      </c>
    </row>
    <row r="327" spans="2:47" s="6" customFormat="1" ht="16.5" customHeight="1">
      <c r="B327" s="23"/>
      <c r="C327" s="24"/>
      <c r="D327" s="157" t="s">
        <v>148</v>
      </c>
      <c r="E327" s="24"/>
      <c r="F327" s="158" t="s">
        <v>590</v>
      </c>
      <c r="G327" s="24"/>
      <c r="H327" s="24"/>
      <c r="J327" s="24"/>
      <c r="K327" s="24"/>
      <c r="L327" s="43"/>
      <c r="M327" s="56"/>
      <c r="N327" s="24"/>
      <c r="O327" s="24"/>
      <c r="P327" s="24"/>
      <c r="Q327" s="24"/>
      <c r="R327" s="24"/>
      <c r="S327" s="24"/>
      <c r="T327" s="57"/>
      <c r="AT327" s="6" t="s">
        <v>148</v>
      </c>
      <c r="AU327" s="6" t="s">
        <v>82</v>
      </c>
    </row>
    <row r="328" spans="2:51" s="6" customFormat="1" ht="15.75" customHeight="1">
      <c r="B328" s="167"/>
      <c r="C328" s="168"/>
      <c r="D328" s="161" t="s">
        <v>150</v>
      </c>
      <c r="E328" s="168"/>
      <c r="F328" s="169" t="s">
        <v>591</v>
      </c>
      <c r="G328" s="168"/>
      <c r="H328" s="170">
        <v>308.908</v>
      </c>
      <c r="J328" s="168"/>
      <c r="K328" s="168"/>
      <c r="L328" s="171"/>
      <c r="M328" s="172"/>
      <c r="N328" s="168"/>
      <c r="O328" s="168"/>
      <c r="P328" s="168"/>
      <c r="Q328" s="168"/>
      <c r="R328" s="168"/>
      <c r="S328" s="168"/>
      <c r="T328" s="173"/>
      <c r="AT328" s="174" t="s">
        <v>150</v>
      </c>
      <c r="AU328" s="174" t="s">
        <v>82</v>
      </c>
      <c r="AV328" s="174" t="s">
        <v>82</v>
      </c>
      <c r="AW328" s="174" t="s">
        <v>119</v>
      </c>
      <c r="AX328" s="174" t="s">
        <v>21</v>
      </c>
      <c r="AY328" s="174" t="s">
        <v>139</v>
      </c>
    </row>
    <row r="329" spans="2:63" s="132" customFormat="1" ht="30.75" customHeight="1">
      <c r="B329" s="133"/>
      <c r="C329" s="134"/>
      <c r="D329" s="134" t="s">
        <v>72</v>
      </c>
      <c r="E329" s="143" t="s">
        <v>592</v>
      </c>
      <c r="F329" s="143" t="s">
        <v>593</v>
      </c>
      <c r="G329" s="134"/>
      <c r="H329" s="134"/>
      <c r="J329" s="144">
        <f>$BK$329</f>
        <v>0</v>
      </c>
      <c r="K329" s="134"/>
      <c r="L329" s="137"/>
      <c r="M329" s="138"/>
      <c r="N329" s="134"/>
      <c r="O329" s="134"/>
      <c r="P329" s="139">
        <f>SUM($P$330:$P$337)</f>
        <v>0</v>
      </c>
      <c r="Q329" s="134"/>
      <c r="R329" s="139">
        <f>SUM($R$330:$R$337)</f>
        <v>0</v>
      </c>
      <c r="S329" s="134"/>
      <c r="T329" s="140">
        <f>SUM($T$330:$T$337)</f>
        <v>0</v>
      </c>
      <c r="AR329" s="141" t="s">
        <v>21</v>
      </c>
      <c r="AT329" s="141" t="s">
        <v>72</v>
      </c>
      <c r="AU329" s="141" t="s">
        <v>21</v>
      </c>
      <c r="AY329" s="141" t="s">
        <v>139</v>
      </c>
      <c r="BK329" s="142">
        <f>SUM($BK$330:$BK$337)</f>
        <v>0</v>
      </c>
    </row>
    <row r="330" spans="2:65" s="6" customFormat="1" ht="15.75" customHeight="1">
      <c r="B330" s="23"/>
      <c r="C330" s="145" t="s">
        <v>594</v>
      </c>
      <c r="D330" s="145" t="s">
        <v>141</v>
      </c>
      <c r="E330" s="146" t="s">
        <v>595</v>
      </c>
      <c r="F330" s="147" t="s">
        <v>596</v>
      </c>
      <c r="G330" s="148" t="s">
        <v>241</v>
      </c>
      <c r="H330" s="149">
        <v>278.301</v>
      </c>
      <c r="I330" s="150"/>
      <c r="J330" s="151">
        <f>ROUND($I$330*$H$330,2)</f>
        <v>0</v>
      </c>
      <c r="K330" s="147" t="s">
        <v>145</v>
      </c>
      <c r="L330" s="43"/>
      <c r="M330" s="152"/>
      <c r="N330" s="153" t="s">
        <v>44</v>
      </c>
      <c r="O330" s="24"/>
      <c r="P330" s="24"/>
      <c r="Q330" s="154">
        <v>0</v>
      </c>
      <c r="R330" s="154">
        <f>$Q$330*$H$330</f>
        <v>0</v>
      </c>
      <c r="S330" s="154">
        <v>0</v>
      </c>
      <c r="T330" s="155">
        <f>$S$330*$H$330</f>
        <v>0</v>
      </c>
      <c r="AR330" s="89" t="s">
        <v>146</v>
      </c>
      <c r="AT330" s="89" t="s">
        <v>141</v>
      </c>
      <c r="AU330" s="89" t="s">
        <v>82</v>
      </c>
      <c r="AY330" s="6" t="s">
        <v>139</v>
      </c>
      <c r="BE330" s="156">
        <f>IF($N$330="základní",$J$330,0)</f>
        <v>0</v>
      </c>
      <c r="BF330" s="156">
        <f>IF($N$330="snížená",$J$330,0)</f>
        <v>0</v>
      </c>
      <c r="BG330" s="156">
        <f>IF($N$330="zákl. přenesená",$J$330,0)</f>
        <v>0</v>
      </c>
      <c r="BH330" s="156">
        <f>IF($N$330="sníž. přenesená",$J$330,0)</f>
        <v>0</v>
      </c>
      <c r="BI330" s="156">
        <f>IF($N$330="nulová",$J$330,0)</f>
        <v>0</v>
      </c>
      <c r="BJ330" s="89" t="s">
        <v>21</v>
      </c>
      <c r="BK330" s="156">
        <f>ROUND($I$330*$H$330,2)</f>
        <v>0</v>
      </c>
      <c r="BL330" s="89" t="s">
        <v>146</v>
      </c>
      <c r="BM330" s="89" t="s">
        <v>597</v>
      </c>
    </row>
    <row r="331" spans="2:47" s="6" customFormat="1" ht="27" customHeight="1">
      <c r="B331" s="23"/>
      <c r="C331" s="24"/>
      <c r="D331" s="157" t="s">
        <v>148</v>
      </c>
      <c r="E331" s="24"/>
      <c r="F331" s="158" t="s">
        <v>598</v>
      </c>
      <c r="G331" s="24"/>
      <c r="H331" s="24"/>
      <c r="J331" s="24"/>
      <c r="K331" s="24"/>
      <c r="L331" s="43"/>
      <c r="M331" s="56"/>
      <c r="N331" s="24"/>
      <c r="O331" s="24"/>
      <c r="P331" s="24"/>
      <c r="Q331" s="24"/>
      <c r="R331" s="24"/>
      <c r="S331" s="24"/>
      <c r="T331" s="57"/>
      <c r="AT331" s="6" t="s">
        <v>148</v>
      </c>
      <c r="AU331" s="6" t="s">
        <v>82</v>
      </c>
    </row>
    <row r="332" spans="2:51" s="6" customFormat="1" ht="15.75" customHeight="1">
      <c r="B332" s="159"/>
      <c r="C332" s="160"/>
      <c r="D332" s="161" t="s">
        <v>150</v>
      </c>
      <c r="E332" s="160"/>
      <c r="F332" s="162" t="s">
        <v>599</v>
      </c>
      <c r="G332" s="160"/>
      <c r="H332" s="160"/>
      <c r="J332" s="160"/>
      <c r="K332" s="160"/>
      <c r="L332" s="163"/>
      <c r="M332" s="164"/>
      <c r="N332" s="160"/>
      <c r="O332" s="160"/>
      <c r="P332" s="160"/>
      <c r="Q332" s="160"/>
      <c r="R332" s="160"/>
      <c r="S332" s="160"/>
      <c r="T332" s="165"/>
      <c r="AT332" s="166" t="s">
        <v>150</v>
      </c>
      <c r="AU332" s="166" t="s">
        <v>82</v>
      </c>
      <c r="AV332" s="166" t="s">
        <v>21</v>
      </c>
      <c r="AW332" s="166" t="s">
        <v>119</v>
      </c>
      <c r="AX332" s="166" t="s">
        <v>73</v>
      </c>
      <c r="AY332" s="166" t="s">
        <v>139</v>
      </c>
    </row>
    <row r="333" spans="2:51" s="6" customFormat="1" ht="15.75" customHeight="1">
      <c r="B333" s="167"/>
      <c r="C333" s="168"/>
      <c r="D333" s="161" t="s">
        <v>150</v>
      </c>
      <c r="E333" s="168"/>
      <c r="F333" s="169" t="s">
        <v>600</v>
      </c>
      <c r="G333" s="168"/>
      <c r="H333" s="170">
        <v>278.301</v>
      </c>
      <c r="J333" s="168"/>
      <c r="K333" s="168"/>
      <c r="L333" s="171"/>
      <c r="M333" s="172"/>
      <c r="N333" s="168"/>
      <c r="O333" s="168"/>
      <c r="P333" s="168"/>
      <c r="Q333" s="168"/>
      <c r="R333" s="168"/>
      <c r="S333" s="168"/>
      <c r="T333" s="173"/>
      <c r="AT333" s="174" t="s">
        <v>150</v>
      </c>
      <c r="AU333" s="174" t="s">
        <v>82</v>
      </c>
      <c r="AV333" s="174" t="s">
        <v>82</v>
      </c>
      <c r="AW333" s="174" t="s">
        <v>119</v>
      </c>
      <c r="AX333" s="174" t="s">
        <v>21</v>
      </c>
      <c r="AY333" s="174" t="s">
        <v>139</v>
      </c>
    </row>
    <row r="334" spans="2:65" s="6" customFormat="1" ht="15.75" customHeight="1">
      <c r="B334" s="23"/>
      <c r="C334" s="145" t="s">
        <v>601</v>
      </c>
      <c r="D334" s="145" t="s">
        <v>141</v>
      </c>
      <c r="E334" s="146" t="s">
        <v>602</v>
      </c>
      <c r="F334" s="147" t="s">
        <v>603</v>
      </c>
      <c r="G334" s="148" t="s">
        <v>241</v>
      </c>
      <c r="H334" s="149">
        <v>278.301</v>
      </c>
      <c r="I334" s="150"/>
      <c r="J334" s="151">
        <f>ROUND($I$334*$H$334,2)</f>
        <v>0</v>
      </c>
      <c r="K334" s="147" t="s">
        <v>145</v>
      </c>
      <c r="L334" s="43"/>
      <c r="M334" s="152"/>
      <c r="N334" s="153" t="s">
        <v>44</v>
      </c>
      <c r="O334" s="24"/>
      <c r="P334" s="24"/>
      <c r="Q334" s="154">
        <v>0</v>
      </c>
      <c r="R334" s="154">
        <f>$Q$334*$H$334</f>
        <v>0</v>
      </c>
      <c r="S334" s="154">
        <v>0</v>
      </c>
      <c r="T334" s="155">
        <f>$S$334*$H$334</f>
        <v>0</v>
      </c>
      <c r="AR334" s="89" t="s">
        <v>146</v>
      </c>
      <c r="AT334" s="89" t="s">
        <v>141</v>
      </c>
      <c r="AU334" s="89" t="s">
        <v>82</v>
      </c>
      <c r="AY334" s="6" t="s">
        <v>139</v>
      </c>
      <c r="BE334" s="156">
        <f>IF($N$334="základní",$J$334,0)</f>
        <v>0</v>
      </c>
      <c r="BF334" s="156">
        <f>IF($N$334="snížená",$J$334,0)</f>
        <v>0</v>
      </c>
      <c r="BG334" s="156">
        <f>IF($N$334="zákl. přenesená",$J$334,0)</f>
        <v>0</v>
      </c>
      <c r="BH334" s="156">
        <f>IF($N$334="sníž. přenesená",$J$334,0)</f>
        <v>0</v>
      </c>
      <c r="BI334" s="156">
        <f>IF($N$334="nulová",$J$334,0)</f>
        <v>0</v>
      </c>
      <c r="BJ334" s="89" t="s">
        <v>21</v>
      </c>
      <c r="BK334" s="156">
        <f>ROUND($I$334*$H$334,2)</f>
        <v>0</v>
      </c>
      <c r="BL334" s="89" t="s">
        <v>146</v>
      </c>
      <c r="BM334" s="89" t="s">
        <v>604</v>
      </c>
    </row>
    <row r="335" spans="2:47" s="6" customFormat="1" ht="27" customHeight="1">
      <c r="B335" s="23"/>
      <c r="C335" s="24"/>
      <c r="D335" s="157" t="s">
        <v>148</v>
      </c>
      <c r="E335" s="24"/>
      <c r="F335" s="158" t="s">
        <v>605</v>
      </c>
      <c r="G335" s="24"/>
      <c r="H335" s="24"/>
      <c r="J335" s="24"/>
      <c r="K335" s="24"/>
      <c r="L335" s="43"/>
      <c r="M335" s="56"/>
      <c r="N335" s="24"/>
      <c r="O335" s="24"/>
      <c r="P335" s="24"/>
      <c r="Q335" s="24"/>
      <c r="R335" s="24"/>
      <c r="S335" s="24"/>
      <c r="T335" s="57"/>
      <c r="AT335" s="6" t="s">
        <v>148</v>
      </c>
      <c r="AU335" s="6" t="s">
        <v>82</v>
      </c>
    </row>
    <row r="336" spans="2:51" s="6" customFormat="1" ht="15.75" customHeight="1">
      <c r="B336" s="159"/>
      <c r="C336" s="160"/>
      <c r="D336" s="161" t="s">
        <v>150</v>
      </c>
      <c r="E336" s="160"/>
      <c r="F336" s="162" t="s">
        <v>599</v>
      </c>
      <c r="G336" s="160"/>
      <c r="H336" s="160"/>
      <c r="J336" s="160"/>
      <c r="K336" s="160"/>
      <c r="L336" s="163"/>
      <c r="M336" s="164"/>
      <c r="N336" s="160"/>
      <c r="O336" s="160"/>
      <c r="P336" s="160"/>
      <c r="Q336" s="160"/>
      <c r="R336" s="160"/>
      <c r="S336" s="160"/>
      <c r="T336" s="165"/>
      <c r="AT336" s="166" t="s">
        <v>150</v>
      </c>
      <c r="AU336" s="166" t="s">
        <v>82</v>
      </c>
      <c r="AV336" s="166" t="s">
        <v>21</v>
      </c>
      <c r="AW336" s="166" t="s">
        <v>119</v>
      </c>
      <c r="AX336" s="166" t="s">
        <v>73</v>
      </c>
      <c r="AY336" s="166" t="s">
        <v>139</v>
      </c>
    </row>
    <row r="337" spans="2:51" s="6" customFormat="1" ht="15.75" customHeight="1">
      <c r="B337" s="167"/>
      <c r="C337" s="168"/>
      <c r="D337" s="161" t="s">
        <v>150</v>
      </c>
      <c r="E337" s="168"/>
      <c r="F337" s="169" t="s">
        <v>600</v>
      </c>
      <c r="G337" s="168"/>
      <c r="H337" s="170">
        <v>278.301</v>
      </c>
      <c r="J337" s="168"/>
      <c r="K337" s="168"/>
      <c r="L337" s="171"/>
      <c r="M337" s="175"/>
      <c r="N337" s="176"/>
      <c r="O337" s="176"/>
      <c r="P337" s="176"/>
      <c r="Q337" s="176"/>
      <c r="R337" s="176"/>
      <c r="S337" s="176"/>
      <c r="T337" s="177"/>
      <c r="AT337" s="174" t="s">
        <v>150</v>
      </c>
      <c r="AU337" s="174" t="s">
        <v>82</v>
      </c>
      <c r="AV337" s="174" t="s">
        <v>82</v>
      </c>
      <c r="AW337" s="174" t="s">
        <v>119</v>
      </c>
      <c r="AX337" s="174" t="s">
        <v>21</v>
      </c>
      <c r="AY337" s="174" t="s">
        <v>139</v>
      </c>
    </row>
    <row r="338" spans="2:12" s="6" customFormat="1" ht="7.5" customHeight="1">
      <c r="B338" s="38"/>
      <c r="C338" s="39"/>
      <c r="D338" s="39"/>
      <c r="E338" s="39"/>
      <c r="F338" s="39"/>
      <c r="G338" s="39"/>
      <c r="H338" s="39"/>
      <c r="I338" s="101"/>
      <c r="J338" s="39"/>
      <c r="K338" s="39"/>
      <c r="L338" s="43"/>
    </row>
    <row r="339" s="2" customFormat="1" ht="14.25" customHeight="1"/>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2" manualBreakCount="2">
    <brk id="233" min="2" max="10" man="1"/>
    <brk id="315" min="2" max="10" man="1"/>
  </rowBreaks>
  <drawing r:id="rId1"/>
</worksheet>
</file>

<file path=xl/worksheets/sheet4.xml><?xml version="1.0" encoding="utf-8"?>
<worksheet xmlns="http://schemas.openxmlformats.org/spreadsheetml/2006/main" xmlns:r="http://schemas.openxmlformats.org/officeDocument/2006/relationships">
  <dimension ref="A1:IV289"/>
  <sheetViews>
    <sheetView showGridLines="0" zoomScalePageLayoutView="0" workbookViewId="0" topLeftCell="A1">
      <pane ySplit="1" topLeftCell="A24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89</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606</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90</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ROUND($J$83,2)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ROUND(SUM($BE$83:$BE$288),2)</f>
        <v>0</v>
      </c>
      <c r="G30" s="24"/>
      <c r="H30" s="24"/>
      <c r="I30" s="97">
        <v>0.21</v>
      </c>
      <c r="J30" s="96">
        <f>ROUND(SUM($BE$83:$BE$288)*$I$30,2)</f>
        <v>0</v>
      </c>
      <c r="K30" s="27"/>
    </row>
    <row r="31" spans="2:11" s="6" customFormat="1" ht="15" customHeight="1">
      <c r="B31" s="23"/>
      <c r="C31" s="24"/>
      <c r="D31" s="24"/>
      <c r="E31" s="30" t="s">
        <v>45</v>
      </c>
      <c r="F31" s="96">
        <f>ROUND(SUM($BF$83:$BF$288),2)</f>
        <v>0</v>
      </c>
      <c r="G31" s="24"/>
      <c r="H31" s="24"/>
      <c r="I31" s="97">
        <v>0.15</v>
      </c>
      <c r="J31" s="96">
        <f>ROUND(SUM($BF$83:$BF$288)*$I$31,2)</f>
        <v>0</v>
      </c>
      <c r="K31" s="27"/>
    </row>
    <row r="32" spans="2:11" s="6" customFormat="1" ht="15" customHeight="1" hidden="1">
      <c r="B32" s="23"/>
      <c r="C32" s="24"/>
      <c r="D32" s="24"/>
      <c r="E32" s="30" t="s">
        <v>46</v>
      </c>
      <c r="F32" s="96">
        <f>ROUND(SUM($BG$83:$BG$288),2)</f>
        <v>0</v>
      </c>
      <c r="G32" s="24"/>
      <c r="H32" s="24"/>
      <c r="I32" s="97">
        <v>0.21</v>
      </c>
      <c r="J32" s="96">
        <v>0</v>
      </c>
      <c r="K32" s="27"/>
    </row>
    <row r="33" spans="2:11" s="6" customFormat="1" ht="15" customHeight="1" hidden="1">
      <c r="B33" s="23"/>
      <c r="C33" s="24"/>
      <c r="D33" s="24"/>
      <c r="E33" s="30" t="s">
        <v>47</v>
      </c>
      <c r="F33" s="96">
        <f>ROUND(SUM($BH$83:$BH$288),2)</f>
        <v>0</v>
      </c>
      <c r="G33" s="24"/>
      <c r="H33" s="24"/>
      <c r="I33" s="97">
        <v>0.15</v>
      </c>
      <c r="J33" s="96">
        <v>0</v>
      </c>
      <c r="K33" s="27"/>
    </row>
    <row r="34" spans="2:11" s="6" customFormat="1" ht="15" customHeight="1" hidden="1">
      <c r="B34" s="23"/>
      <c r="C34" s="24"/>
      <c r="D34" s="24"/>
      <c r="E34" s="30" t="s">
        <v>48</v>
      </c>
      <c r="F34" s="96">
        <f>ROUND(SUM($BI$83:$BI$288),2)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104 - Úprava sjezdu R6 - 2 (Jih)</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ROUND($J$83,2)</f>
        <v>0</v>
      </c>
      <c r="K56" s="27"/>
      <c r="AU56" s="6" t="s">
        <v>119</v>
      </c>
    </row>
    <row r="57" spans="2:11" s="73" customFormat="1" ht="25.5" customHeight="1">
      <c r="B57" s="108"/>
      <c r="C57" s="109"/>
      <c r="D57" s="110" t="s">
        <v>120</v>
      </c>
      <c r="E57" s="110"/>
      <c r="F57" s="110"/>
      <c r="G57" s="110"/>
      <c r="H57" s="110"/>
      <c r="I57" s="111"/>
      <c r="J57" s="112">
        <f>ROUND($J$84,2)</f>
        <v>0</v>
      </c>
      <c r="K57" s="113"/>
    </row>
    <row r="58" spans="2:11" s="114" customFormat="1" ht="21" customHeight="1">
      <c r="B58" s="115"/>
      <c r="C58" s="116"/>
      <c r="D58" s="117" t="s">
        <v>121</v>
      </c>
      <c r="E58" s="117"/>
      <c r="F58" s="117"/>
      <c r="G58" s="117"/>
      <c r="H58" s="117"/>
      <c r="I58" s="118"/>
      <c r="J58" s="119">
        <f>ROUND($J$85,2)</f>
        <v>0</v>
      </c>
      <c r="K58" s="120"/>
    </row>
    <row r="59" spans="2:11" s="114" customFormat="1" ht="21" customHeight="1">
      <c r="B59" s="115"/>
      <c r="C59" s="116"/>
      <c r="D59" s="117" t="s">
        <v>201</v>
      </c>
      <c r="E59" s="117"/>
      <c r="F59" s="117"/>
      <c r="G59" s="117"/>
      <c r="H59" s="117"/>
      <c r="I59" s="118"/>
      <c r="J59" s="119">
        <f>ROUND($J$198,2)</f>
        <v>0</v>
      </c>
      <c r="K59" s="120"/>
    </row>
    <row r="60" spans="2:11" s="114" customFormat="1" ht="21" customHeight="1">
      <c r="B60" s="115"/>
      <c r="C60" s="116"/>
      <c r="D60" s="117" t="s">
        <v>202</v>
      </c>
      <c r="E60" s="117"/>
      <c r="F60" s="117"/>
      <c r="G60" s="117"/>
      <c r="H60" s="117"/>
      <c r="I60" s="118"/>
      <c r="J60" s="119">
        <f>ROUND($J$203,2)</f>
        <v>0</v>
      </c>
      <c r="K60" s="120"/>
    </row>
    <row r="61" spans="2:11" s="114" customFormat="1" ht="21" customHeight="1">
      <c r="B61" s="115"/>
      <c r="C61" s="116"/>
      <c r="D61" s="117" t="s">
        <v>203</v>
      </c>
      <c r="E61" s="117"/>
      <c r="F61" s="117"/>
      <c r="G61" s="117"/>
      <c r="H61" s="117"/>
      <c r="I61" s="118"/>
      <c r="J61" s="119">
        <f>ROUND($J$243,2)</f>
        <v>0</v>
      </c>
      <c r="K61" s="120"/>
    </row>
    <row r="62" spans="2:11" s="114" customFormat="1" ht="21" customHeight="1">
      <c r="B62" s="115"/>
      <c r="C62" s="116"/>
      <c r="D62" s="117" t="s">
        <v>204</v>
      </c>
      <c r="E62" s="117"/>
      <c r="F62" s="117"/>
      <c r="G62" s="117"/>
      <c r="H62" s="117"/>
      <c r="I62" s="118"/>
      <c r="J62" s="119">
        <f>ROUND($J$256,2)</f>
        <v>0</v>
      </c>
      <c r="K62" s="120"/>
    </row>
    <row r="63" spans="2:11" s="114" customFormat="1" ht="21" customHeight="1">
      <c r="B63" s="115"/>
      <c r="C63" s="116"/>
      <c r="D63" s="117" t="s">
        <v>205</v>
      </c>
      <c r="E63" s="117"/>
      <c r="F63" s="117"/>
      <c r="G63" s="117"/>
      <c r="H63" s="117"/>
      <c r="I63" s="118"/>
      <c r="J63" s="119">
        <f>ROUND($J$280,2)</f>
        <v>0</v>
      </c>
      <c r="K63" s="120"/>
    </row>
    <row r="64" spans="2:11" s="6" customFormat="1" ht="22.5" customHeight="1">
      <c r="B64" s="23"/>
      <c r="C64" s="24"/>
      <c r="D64" s="24"/>
      <c r="E64" s="24"/>
      <c r="F64" s="24"/>
      <c r="G64" s="24"/>
      <c r="H64" s="24"/>
      <c r="J64" s="24"/>
      <c r="K64" s="27"/>
    </row>
    <row r="65" spans="2:11" s="6" customFormat="1" ht="7.5" customHeight="1">
      <c r="B65" s="38"/>
      <c r="C65" s="39"/>
      <c r="D65" s="39"/>
      <c r="E65" s="39"/>
      <c r="F65" s="39"/>
      <c r="G65" s="39"/>
      <c r="H65" s="39"/>
      <c r="I65" s="101"/>
      <c r="J65" s="39"/>
      <c r="K65" s="40"/>
    </row>
    <row r="69" spans="2:12" s="6" customFormat="1" ht="7.5" customHeight="1">
      <c r="B69" s="41"/>
      <c r="C69" s="42"/>
      <c r="D69" s="42"/>
      <c r="E69" s="42"/>
      <c r="F69" s="42"/>
      <c r="G69" s="42"/>
      <c r="H69" s="42"/>
      <c r="I69" s="103"/>
      <c r="J69" s="42"/>
      <c r="K69" s="42"/>
      <c r="L69" s="43"/>
    </row>
    <row r="70" spans="2:12" s="6" customFormat="1" ht="37.5" customHeight="1">
      <c r="B70" s="23"/>
      <c r="C70" s="12" t="s">
        <v>122</v>
      </c>
      <c r="D70" s="24"/>
      <c r="E70" s="24"/>
      <c r="F70" s="24"/>
      <c r="G70" s="24"/>
      <c r="H70" s="24"/>
      <c r="J70" s="24"/>
      <c r="K70" s="24"/>
      <c r="L70" s="43"/>
    </row>
    <row r="71" spans="2:12" s="6" customFormat="1" ht="7.5" customHeight="1">
      <c r="B71" s="23"/>
      <c r="C71" s="24"/>
      <c r="D71" s="24"/>
      <c r="E71" s="24"/>
      <c r="F71" s="24"/>
      <c r="G71" s="24"/>
      <c r="H71" s="24"/>
      <c r="J71" s="24"/>
      <c r="K71" s="24"/>
      <c r="L71" s="43"/>
    </row>
    <row r="72" spans="2:12" s="6" customFormat="1" ht="15" customHeight="1">
      <c r="B72" s="23"/>
      <c r="C72" s="19" t="s">
        <v>15</v>
      </c>
      <c r="D72" s="24"/>
      <c r="E72" s="24"/>
      <c r="F72" s="24"/>
      <c r="G72" s="24"/>
      <c r="H72" s="24"/>
      <c r="J72" s="24"/>
      <c r="K72" s="24"/>
      <c r="L72" s="43"/>
    </row>
    <row r="73" spans="2:12" s="6" customFormat="1" ht="16.5" customHeight="1">
      <c r="B73" s="23"/>
      <c r="C73" s="24"/>
      <c r="D73" s="24"/>
      <c r="E73" s="313" t="str">
        <f>$E$7</f>
        <v>Úprava sjezdu MÚK Jeneč</v>
      </c>
      <c r="F73" s="293"/>
      <c r="G73" s="293"/>
      <c r="H73" s="293"/>
      <c r="J73" s="24"/>
      <c r="K73" s="24"/>
      <c r="L73" s="43"/>
    </row>
    <row r="74" spans="2:12" s="6" customFormat="1" ht="15" customHeight="1">
      <c r="B74" s="23"/>
      <c r="C74" s="19" t="s">
        <v>113</v>
      </c>
      <c r="D74" s="24"/>
      <c r="E74" s="24"/>
      <c r="F74" s="24"/>
      <c r="G74" s="24"/>
      <c r="H74" s="24"/>
      <c r="J74" s="24"/>
      <c r="K74" s="24"/>
      <c r="L74" s="43"/>
    </row>
    <row r="75" spans="2:12" s="6" customFormat="1" ht="19.5" customHeight="1">
      <c r="B75" s="23"/>
      <c r="C75" s="24"/>
      <c r="D75" s="24"/>
      <c r="E75" s="290" t="str">
        <f>$E$9</f>
        <v>SO 104 - Úprava sjezdu R6 - 2 (Jih)</v>
      </c>
      <c r="F75" s="293"/>
      <c r="G75" s="293"/>
      <c r="H75" s="293"/>
      <c r="J75" s="24"/>
      <c r="K75" s="24"/>
      <c r="L75" s="43"/>
    </row>
    <row r="76" spans="2:12" s="6" customFormat="1" ht="7.5" customHeight="1">
      <c r="B76" s="23"/>
      <c r="C76" s="24"/>
      <c r="D76" s="24"/>
      <c r="E76" s="24"/>
      <c r="F76" s="24"/>
      <c r="G76" s="24"/>
      <c r="H76" s="24"/>
      <c r="J76" s="24"/>
      <c r="K76" s="24"/>
      <c r="L76" s="43"/>
    </row>
    <row r="77" spans="2:12" s="6" customFormat="1" ht="18.75" customHeight="1">
      <c r="B77" s="23"/>
      <c r="C77" s="19" t="s">
        <v>22</v>
      </c>
      <c r="D77" s="24"/>
      <c r="E77" s="24"/>
      <c r="F77" s="17" t="str">
        <f>$F$12</f>
        <v>k.ú. Jeneč, k.ú.Dobrovíz</v>
      </c>
      <c r="G77" s="24"/>
      <c r="H77" s="24"/>
      <c r="I77" s="88" t="s">
        <v>24</v>
      </c>
      <c r="J77" s="52" t="str">
        <f>IF($J$12="","",$J$12)</f>
        <v>19.05.2015</v>
      </c>
      <c r="K77" s="24"/>
      <c r="L77" s="43"/>
    </row>
    <row r="78" spans="2:12" s="6" customFormat="1" ht="7.5" customHeight="1">
      <c r="B78" s="23"/>
      <c r="C78" s="24"/>
      <c r="D78" s="24"/>
      <c r="E78" s="24"/>
      <c r="F78" s="24"/>
      <c r="G78" s="24"/>
      <c r="H78" s="24"/>
      <c r="J78" s="24"/>
      <c r="K78" s="24"/>
      <c r="L78" s="43"/>
    </row>
    <row r="79" spans="2:12" s="6" customFormat="1" ht="15.75" customHeight="1">
      <c r="B79" s="23"/>
      <c r="C79" s="19" t="s">
        <v>28</v>
      </c>
      <c r="D79" s="24"/>
      <c r="E79" s="24"/>
      <c r="F79" s="17" t="str">
        <f>$E$15</f>
        <v> </v>
      </c>
      <c r="G79" s="24"/>
      <c r="H79" s="24"/>
      <c r="I79" s="88" t="s">
        <v>34</v>
      </c>
      <c r="J79" s="17" t="str">
        <f>$E$21</f>
        <v>ETC s.r.o.</v>
      </c>
      <c r="K79" s="24"/>
      <c r="L79" s="43"/>
    </row>
    <row r="80" spans="2:12" s="6" customFormat="1" ht="15" customHeight="1">
      <c r="B80" s="23"/>
      <c r="C80" s="19" t="s">
        <v>32</v>
      </c>
      <c r="D80" s="24"/>
      <c r="E80" s="24"/>
      <c r="F80" s="17">
        <f>IF($E$18="","",$E$18)</f>
      </c>
      <c r="G80" s="24"/>
      <c r="H80" s="24"/>
      <c r="J80" s="24"/>
      <c r="K80" s="24"/>
      <c r="L80" s="43"/>
    </row>
    <row r="81" spans="2:12" s="6" customFormat="1" ht="11.25" customHeight="1">
      <c r="B81" s="23"/>
      <c r="C81" s="24"/>
      <c r="D81" s="24"/>
      <c r="E81" s="24"/>
      <c r="F81" s="24"/>
      <c r="G81" s="24"/>
      <c r="H81" s="24"/>
      <c r="J81" s="24"/>
      <c r="K81" s="24"/>
      <c r="L81" s="43"/>
    </row>
    <row r="82" spans="2:20" s="121" customFormat="1" ht="30" customHeight="1">
      <c r="B82" s="122"/>
      <c r="C82" s="123" t="s">
        <v>123</v>
      </c>
      <c r="D82" s="124" t="s">
        <v>58</v>
      </c>
      <c r="E82" s="124" t="s">
        <v>54</v>
      </c>
      <c r="F82" s="124" t="s">
        <v>124</v>
      </c>
      <c r="G82" s="124" t="s">
        <v>125</v>
      </c>
      <c r="H82" s="124" t="s">
        <v>126</v>
      </c>
      <c r="I82" s="125" t="s">
        <v>127</v>
      </c>
      <c r="J82" s="124" t="s">
        <v>128</v>
      </c>
      <c r="K82" s="126" t="s">
        <v>129</v>
      </c>
      <c r="L82" s="127"/>
      <c r="M82" s="59" t="s">
        <v>130</v>
      </c>
      <c r="N82" s="60" t="s">
        <v>43</v>
      </c>
      <c r="O82" s="60" t="s">
        <v>131</v>
      </c>
      <c r="P82" s="60" t="s">
        <v>132</v>
      </c>
      <c r="Q82" s="60" t="s">
        <v>133</v>
      </c>
      <c r="R82" s="60" t="s">
        <v>134</v>
      </c>
      <c r="S82" s="60" t="s">
        <v>135</v>
      </c>
      <c r="T82" s="61" t="s">
        <v>136</v>
      </c>
    </row>
    <row r="83" spans="2:63" s="6" customFormat="1" ht="30" customHeight="1">
      <c r="B83" s="23"/>
      <c r="C83" s="66" t="s">
        <v>118</v>
      </c>
      <c r="D83" s="24"/>
      <c r="E83" s="24"/>
      <c r="F83" s="24"/>
      <c r="G83" s="24"/>
      <c r="H83" s="24"/>
      <c r="J83" s="128">
        <f>$BK$83</f>
        <v>0</v>
      </c>
      <c r="K83" s="24"/>
      <c r="L83" s="43"/>
      <c r="M83" s="63"/>
      <c r="N83" s="64"/>
      <c r="O83" s="64"/>
      <c r="P83" s="129">
        <f>$P$84</f>
        <v>0</v>
      </c>
      <c r="Q83" s="64"/>
      <c r="R83" s="129">
        <f>$R$84</f>
        <v>13.682864879999999</v>
      </c>
      <c r="S83" s="64"/>
      <c r="T83" s="130">
        <f>$T$84</f>
        <v>31.887900000000002</v>
      </c>
      <c r="AT83" s="6" t="s">
        <v>72</v>
      </c>
      <c r="AU83" s="6" t="s">
        <v>119</v>
      </c>
      <c r="BK83" s="131">
        <f>$BK$84</f>
        <v>0</v>
      </c>
    </row>
    <row r="84" spans="2:63" s="132" customFormat="1" ht="37.5" customHeight="1">
      <c r="B84" s="133"/>
      <c r="C84" s="134"/>
      <c r="D84" s="134" t="s">
        <v>72</v>
      </c>
      <c r="E84" s="135" t="s">
        <v>137</v>
      </c>
      <c r="F84" s="135" t="s">
        <v>138</v>
      </c>
      <c r="G84" s="134"/>
      <c r="H84" s="134"/>
      <c r="J84" s="136">
        <f>$BK$84</f>
        <v>0</v>
      </c>
      <c r="K84" s="134"/>
      <c r="L84" s="137"/>
      <c r="M84" s="138"/>
      <c r="N84" s="134"/>
      <c r="O84" s="134"/>
      <c r="P84" s="139">
        <f>$P$85+$P$198+$P$203+$P$243+$P$256+$P$280</f>
        <v>0</v>
      </c>
      <c r="Q84" s="134"/>
      <c r="R84" s="139">
        <f>$R$85+$R$198+$R$203+$R$243+$R$256+$R$280</f>
        <v>13.682864879999999</v>
      </c>
      <c r="S84" s="134"/>
      <c r="T84" s="140">
        <f>$T$85+$T$198+$T$203+$T$243+$T$256+$T$280</f>
        <v>31.887900000000002</v>
      </c>
      <c r="AR84" s="141" t="s">
        <v>21</v>
      </c>
      <c r="AT84" s="141" t="s">
        <v>72</v>
      </c>
      <c r="AU84" s="141" t="s">
        <v>73</v>
      </c>
      <c r="AY84" s="141" t="s">
        <v>139</v>
      </c>
      <c r="BK84" s="142">
        <f>$BK$85+$BK$198+$BK$203+$BK$243+$BK$256+$BK$280</f>
        <v>0</v>
      </c>
    </row>
    <row r="85" spans="2:63" s="132" customFormat="1" ht="21" customHeight="1">
      <c r="B85" s="133"/>
      <c r="C85" s="134"/>
      <c r="D85" s="134" t="s">
        <v>72</v>
      </c>
      <c r="E85" s="143" t="s">
        <v>21</v>
      </c>
      <c r="F85" s="143" t="s">
        <v>140</v>
      </c>
      <c r="G85" s="134"/>
      <c r="H85" s="134"/>
      <c r="J85" s="144">
        <f>$BK$85</f>
        <v>0</v>
      </c>
      <c r="K85" s="134"/>
      <c r="L85" s="137"/>
      <c r="M85" s="138"/>
      <c r="N85" s="134"/>
      <c r="O85" s="134"/>
      <c r="P85" s="139">
        <f>SUM($P$86:$P$197)</f>
        <v>0</v>
      </c>
      <c r="Q85" s="134"/>
      <c r="R85" s="139">
        <f>SUM($R$86:$R$197)</f>
        <v>1.64173</v>
      </c>
      <c r="S85" s="134"/>
      <c r="T85" s="140">
        <f>SUM($T$86:$T$197)</f>
        <v>31.887900000000002</v>
      </c>
      <c r="AR85" s="141" t="s">
        <v>21</v>
      </c>
      <c r="AT85" s="141" t="s">
        <v>72</v>
      </c>
      <c r="AU85" s="141" t="s">
        <v>21</v>
      </c>
      <c r="AY85" s="141" t="s">
        <v>139</v>
      </c>
      <c r="BK85" s="142">
        <f>SUM($BK$86:$BK$197)</f>
        <v>0</v>
      </c>
    </row>
    <row r="86" spans="2:65" s="6" customFormat="1" ht="15.75" customHeight="1">
      <c r="B86" s="23"/>
      <c r="C86" s="145" t="s">
        <v>21</v>
      </c>
      <c r="D86" s="145" t="s">
        <v>141</v>
      </c>
      <c r="E86" s="146" t="s">
        <v>206</v>
      </c>
      <c r="F86" s="147" t="s">
        <v>207</v>
      </c>
      <c r="G86" s="148" t="s">
        <v>144</v>
      </c>
      <c r="H86" s="149">
        <v>0.016</v>
      </c>
      <c r="I86" s="150"/>
      <c r="J86" s="151">
        <f>ROUND($I$86*$H$86,2)</f>
        <v>0</v>
      </c>
      <c r="K86" s="147" t="s">
        <v>145</v>
      </c>
      <c r="L86" s="43"/>
      <c r="M86" s="152"/>
      <c r="N86" s="153" t="s">
        <v>44</v>
      </c>
      <c r="O86" s="24"/>
      <c r="P86" s="24"/>
      <c r="Q86" s="154">
        <v>0</v>
      </c>
      <c r="R86" s="154">
        <f>$Q$86*$H$86</f>
        <v>0</v>
      </c>
      <c r="S86" s="154">
        <v>0</v>
      </c>
      <c r="T86" s="155">
        <f>$S$86*$H$86</f>
        <v>0</v>
      </c>
      <c r="AR86" s="89" t="s">
        <v>146</v>
      </c>
      <c r="AT86" s="89" t="s">
        <v>141</v>
      </c>
      <c r="AU86" s="89" t="s">
        <v>82</v>
      </c>
      <c r="AY86" s="6" t="s">
        <v>139</v>
      </c>
      <c r="BE86" s="156">
        <f>IF($N$86="základní",$J$86,0)</f>
        <v>0</v>
      </c>
      <c r="BF86" s="156">
        <f>IF($N$86="snížená",$J$86,0)</f>
        <v>0</v>
      </c>
      <c r="BG86" s="156">
        <f>IF($N$86="zákl. přenesená",$J$86,0)</f>
        <v>0</v>
      </c>
      <c r="BH86" s="156">
        <f>IF($N$86="sníž. přenesená",$J$86,0)</f>
        <v>0</v>
      </c>
      <c r="BI86" s="156">
        <f>IF($N$86="nulová",$J$86,0)</f>
        <v>0</v>
      </c>
      <c r="BJ86" s="89" t="s">
        <v>21</v>
      </c>
      <c r="BK86" s="156">
        <f>ROUND($I$86*$H$86,2)</f>
        <v>0</v>
      </c>
      <c r="BL86" s="89" t="s">
        <v>146</v>
      </c>
      <c r="BM86" s="89" t="s">
        <v>607</v>
      </c>
    </row>
    <row r="87" spans="2:47" s="6" customFormat="1" ht="16.5" customHeight="1">
      <c r="B87" s="23"/>
      <c r="C87" s="24"/>
      <c r="D87" s="157" t="s">
        <v>148</v>
      </c>
      <c r="E87" s="24"/>
      <c r="F87" s="158" t="s">
        <v>209</v>
      </c>
      <c r="G87" s="24"/>
      <c r="H87" s="24"/>
      <c r="J87" s="24"/>
      <c r="K87" s="24"/>
      <c r="L87" s="43"/>
      <c r="M87" s="56"/>
      <c r="N87" s="24"/>
      <c r="O87" s="24"/>
      <c r="P87" s="24"/>
      <c r="Q87" s="24"/>
      <c r="R87" s="24"/>
      <c r="S87" s="24"/>
      <c r="T87" s="57"/>
      <c r="AT87" s="6" t="s">
        <v>148</v>
      </c>
      <c r="AU87" s="6" t="s">
        <v>82</v>
      </c>
    </row>
    <row r="88" spans="2:51" s="6" customFormat="1" ht="15.75" customHeight="1">
      <c r="B88" s="159"/>
      <c r="C88" s="160"/>
      <c r="D88" s="161" t="s">
        <v>150</v>
      </c>
      <c r="E88" s="160"/>
      <c r="F88" s="162" t="s">
        <v>210</v>
      </c>
      <c r="G88" s="160"/>
      <c r="H88" s="160"/>
      <c r="J88" s="160"/>
      <c r="K88" s="160"/>
      <c r="L88" s="163"/>
      <c r="M88" s="164"/>
      <c r="N88" s="160"/>
      <c r="O88" s="160"/>
      <c r="P88" s="160"/>
      <c r="Q88" s="160"/>
      <c r="R88" s="160"/>
      <c r="S88" s="160"/>
      <c r="T88" s="165"/>
      <c r="AT88" s="166" t="s">
        <v>150</v>
      </c>
      <c r="AU88" s="166" t="s">
        <v>82</v>
      </c>
      <c r="AV88" s="166" t="s">
        <v>21</v>
      </c>
      <c r="AW88" s="166" t="s">
        <v>119</v>
      </c>
      <c r="AX88" s="166" t="s">
        <v>73</v>
      </c>
      <c r="AY88" s="166" t="s">
        <v>139</v>
      </c>
    </row>
    <row r="89" spans="2:51" s="6" customFormat="1" ht="15.75" customHeight="1">
      <c r="B89" s="167"/>
      <c r="C89" s="168"/>
      <c r="D89" s="161" t="s">
        <v>150</v>
      </c>
      <c r="E89" s="168"/>
      <c r="F89" s="169" t="s">
        <v>608</v>
      </c>
      <c r="G89" s="168"/>
      <c r="H89" s="170">
        <v>0.016</v>
      </c>
      <c r="J89" s="168"/>
      <c r="K89" s="168"/>
      <c r="L89" s="171"/>
      <c r="M89" s="172"/>
      <c r="N89" s="168"/>
      <c r="O89" s="168"/>
      <c r="P89" s="168"/>
      <c r="Q89" s="168"/>
      <c r="R89" s="168"/>
      <c r="S89" s="168"/>
      <c r="T89" s="173"/>
      <c r="AT89" s="174" t="s">
        <v>150</v>
      </c>
      <c r="AU89" s="174" t="s">
        <v>82</v>
      </c>
      <c r="AV89" s="174" t="s">
        <v>82</v>
      </c>
      <c r="AW89" s="174" t="s">
        <v>119</v>
      </c>
      <c r="AX89" s="174" t="s">
        <v>21</v>
      </c>
      <c r="AY89" s="174" t="s">
        <v>139</v>
      </c>
    </row>
    <row r="90" spans="2:65" s="6" customFormat="1" ht="15.75" customHeight="1">
      <c r="B90" s="23"/>
      <c r="C90" s="145" t="s">
        <v>82</v>
      </c>
      <c r="D90" s="145" t="s">
        <v>141</v>
      </c>
      <c r="E90" s="146" t="s">
        <v>212</v>
      </c>
      <c r="F90" s="147" t="s">
        <v>213</v>
      </c>
      <c r="G90" s="148" t="s">
        <v>155</v>
      </c>
      <c r="H90" s="149">
        <v>9.3</v>
      </c>
      <c r="I90" s="150"/>
      <c r="J90" s="151">
        <f>ROUND($I$90*$H$90,2)</f>
        <v>0</v>
      </c>
      <c r="K90" s="147" t="s">
        <v>145</v>
      </c>
      <c r="L90" s="43"/>
      <c r="M90" s="152"/>
      <c r="N90" s="153" t="s">
        <v>44</v>
      </c>
      <c r="O90" s="24"/>
      <c r="P90" s="24"/>
      <c r="Q90" s="154">
        <v>0</v>
      </c>
      <c r="R90" s="154">
        <f>$Q$90*$H$90</f>
        <v>0</v>
      </c>
      <c r="S90" s="154">
        <v>0.235</v>
      </c>
      <c r="T90" s="155">
        <f>$S$90*$H$90</f>
        <v>2.1855</v>
      </c>
      <c r="AR90" s="89" t="s">
        <v>146</v>
      </c>
      <c r="AT90" s="89" t="s">
        <v>141</v>
      </c>
      <c r="AU90" s="89" t="s">
        <v>82</v>
      </c>
      <c r="AY90" s="6" t="s">
        <v>139</v>
      </c>
      <c r="BE90" s="156">
        <f>IF($N$90="základní",$J$90,0)</f>
        <v>0</v>
      </c>
      <c r="BF90" s="156">
        <f>IF($N$90="snížená",$J$90,0)</f>
        <v>0</v>
      </c>
      <c r="BG90" s="156">
        <f>IF($N$90="zákl. přenesená",$J$90,0)</f>
        <v>0</v>
      </c>
      <c r="BH90" s="156">
        <f>IF($N$90="sníž. přenesená",$J$90,0)</f>
        <v>0</v>
      </c>
      <c r="BI90" s="156">
        <f>IF($N$90="nulová",$J$90,0)</f>
        <v>0</v>
      </c>
      <c r="BJ90" s="89" t="s">
        <v>21</v>
      </c>
      <c r="BK90" s="156">
        <f>ROUND($I$90*$H$90,2)</f>
        <v>0</v>
      </c>
      <c r="BL90" s="89" t="s">
        <v>146</v>
      </c>
      <c r="BM90" s="89" t="s">
        <v>214</v>
      </c>
    </row>
    <row r="91" spans="2:47" s="6" customFormat="1" ht="38.25" customHeight="1">
      <c r="B91" s="23"/>
      <c r="C91" s="24"/>
      <c r="D91" s="157" t="s">
        <v>148</v>
      </c>
      <c r="E91" s="24"/>
      <c r="F91" s="158" t="s">
        <v>215</v>
      </c>
      <c r="G91" s="24"/>
      <c r="H91" s="24"/>
      <c r="J91" s="24"/>
      <c r="K91" s="24"/>
      <c r="L91" s="43"/>
      <c r="M91" s="56"/>
      <c r="N91" s="24"/>
      <c r="O91" s="24"/>
      <c r="P91" s="24"/>
      <c r="Q91" s="24"/>
      <c r="R91" s="24"/>
      <c r="S91" s="24"/>
      <c r="T91" s="57"/>
      <c r="AT91" s="6" t="s">
        <v>148</v>
      </c>
      <c r="AU91" s="6" t="s">
        <v>82</v>
      </c>
    </row>
    <row r="92" spans="2:51" s="6" customFormat="1" ht="15.75" customHeight="1">
      <c r="B92" s="159"/>
      <c r="C92" s="160"/>
      <c r="D92" s="161" t="s">
        <v>150</v>
      </c>
      <c r="E92" s="160"/>
      <c r="F92" s="162" t="s">
        <v>216</v>
      </c>
      <c r="G92" s="160"/>
      <c r="H92" s="160"/>
      <c r="J92" s="160"/>
      <c r="K92" s="160"/>
      <c r="L92" s="163"/>
      <c r="M92" s="164"/>
      <c r="N92" s="160"/>
      <c r="O92" s="160"/>
      <c r="P92" s="160"/>
      <c r="Q92" s="160"/>
      <c r="R92" s="160"/>
      <c r="S92" s="160"/>
      <c r="T92" s="165"/>
      <c r="AT92" s="166" t="s">
        <v>150</v>
      </c>
      <c r="AU92" s="166" t="s">
        <v>82</v>
      </c>
      <c r="AV92" s="166" t="s">
        <v>21</v>
      </c>
      <c r="AW92" s="166" t="s">
        <v>119</v>
      </c>
      <c r="AX92" s="166" t="s">
        <v>73</v>
      </c>
      <c r="AY92" s="166" t="s">
        <v>139</v>
      </c>
    </row>
    <row r="93" spans="2:51" s="6" customFormat="1" ht="15.75" customHeight="1">
      <c r="B93" s="167"/>
      <c r="C93" s="168"/>
      <c r="D93" s="161" t="s">
        <v>150</v>
      </c>
      <c r="E93" s="168"/>
      <c r="F93" s="169" t="s">
        <v>609</v>
      </c>
      <c r="G93" s="168"/>
      <c r="H93" s="170">
        <v>9.3</v>
      </c>
      <c r="J93" s="168"/>
      <c r="K93" s="168"/>
      <c r="L93" s="171"/>
      <c r="M93" s="172"/>
      <c r="N93" s="168"/>
      <c r="O93" s="168"/>
      <c r="P93" s="168"/>
      <c r="Q93" s="168"/>
      <c r="R93" s="168"/>
      <c r="S93" s="168"/>
      <c r="T93" s="173"/>
      <c r="AT93" s="174" t="s">
        <v>150</v>
      </c>
      <c r="AU93" s="174" t="s">
        <v>82</v>
      </c>
      <c r="AV93" s="174" t="s">
        <v>82</v>
      </c>
      <c r="AW93" s="174" t="s">
        <v>119</v>
      </c>
      <c r="AX93" s="174" t="s">
        <v>21</v>
      </c>
      <c r="AY93" s="174" t="s">
        <v>139</v>
      </c>
    </row>
    <row r="94" spans="2:65" s="6" customFormat="1" ht="15.75" customHeight="1">
      <c r="B94" s="23"/>
      <c r="C94" s="145" t="s">
        <v>160</v>
      </c>
      <c r="D94" s="145" t="s">
        <v>141</v>
      </c>
      <c r="E94" s="146" t="s">
        <v>218</v>
      </c>
      <c r="F94" s="147" t="s">
        <v>219</v>
      </c>
      <c r="G94" s="148" t="s">
        <v>155</v>
      </c>
      <c r="H94" s="149">
        <v>54.6</v>
      </c>
      <c r="I94" s="150"/>
      <c r="J94" s="151">
        <f>ROUND($I$94*$H$94,2)</f>
        <v>0</v>
      </c>
      <c r="K94" s="147" t="s">
        <v>145</v>
      </c>
      <c r="L94" s="43"/>
      <c r="M94" s="152"/>
      <c r="N94" s="153" t="s">
        <v>44</v>
      </c>
      <c r="O94" s="24"/>
      <c r="P94" s="24"/>
      <c r="Q94" s="154">
        <v>0</v>
      </c>
      <c r="R94" s="154">
        <f>$Q$94*$H$94</f>
        <v>0</v>
      </c>
      <c r="S94" s="154">
        <v>0.235</v>
      </c>
      <c r="T94" s="155">
        <f>$S$94*$H$94</f>
        <v>12.831</v>
      </c>
      <c r="AR94" s="89" t="s">
        <v>146</v>
      </c>
      <c r="AT94" s="89" t="s">
        <v>141</v>
      </c>
      <c r="AU94" s="89" t="s">
        <v>82</v>
      </c>
      <c r="AY94" s="6" t="s">
        <v>139</v>
      </c>
      <c r="BE94" s="156">
        <f>IF($N$94="základní",$J$94,0)</f>
        <v>0</v>
      </c>
      <c r="BF94" s="156">
        <f>IF($N$94="snížená",$J$94,0)</f>
        <v>0</v>
      </c>
      <c r="BG94" s="156">
        <f>IF($N$94="zákl. přenesená",$J$94,0)</f>
        <v>0</v>
      </c>
      <c r="BH94" s="156">
        <f>IF($N$94="sníž. přenesená",$J$94,0)</f>
        <v>0</v>
      </c>
      <c r="BI94" s="156">
        <f>IF($N$94="nulová",$J$94,0)</f>
        <v>0</v>
      </c>
      <c r="BJ94" s="89" t="s">
        <v>21</v>
      </c>
      <c r="BK94" s="156">
        <f>ROUND($I$94*$H$94,2)</f>
        <v>0</v>
      </c>
      <c r="BL94" s="89" t="s">
        <v>146</v>
      </c>
      <c r="BM94" s="89" t="s">
        <v>220</v>
      </c>
    </row>
    <row r="95" spans="2:47" s="6" customFormat="1" ht="27" customHeight="1">
      <c r="B95" s="23"/>
      <c r="C95" s="24"/>
      <c r="D95" s="157" t="s">
        <v>148</v>
      </c>
      <c r="E95" s="24"/>
      <c r="F95" s="158" t="s">
        <v>221</v>
      </c>
      <c r="G95" s="24"/>
      <c r="H95" s="24"/>
      <c r="J95" s="24"/>
      <c r="K95" s="24"/>
      <c r="L95" s="43"/>
      <c r="M95" s="56"/>
      <c r="N95" s="24"/>
      <c r="O95" s="24"/>
      <c r="P95" s="24"/>
      <c r="Q95" s="24"/>
      <c r="R95" s="24"/>
      <c r="S95" s="24"/>
      <c r="T95" s="57"/>
      <c r="AT95" s="6" t="s">
        <v>148</v>
      </c>
      <c r="AU95" s="6" t="s">
        <v>82</v>
      </c>
    </row>
    <row r="96" spans="2:51" s="6" customFormat="1" ht="15.75" customHeight="1">
      <c r="B96" s="159"/>
      <c r="C96" s="160"/>
      <c r="D96" s="161" t="s">
        <v>150</v>
      </c>
      <c r="E96" s="160"/>
      <c r="F96" s="162" t="s">
        <v>222</v>
      </c>
      <c r="G96" s="160"/>
      <c r="H96" s="160"/>
      <c r="J96" s="160"/>
      <c r="K96" s="160"/>
      <c r="L96" s="163"/>
      <c r="M96" s="164"/>
      <c r="N96" s="160"/>
      <c r="O96" s="160"/>
      <c r="P96" s="160"/>
      <c r="Q96" s="160"/>
      <c r="R96" s="160"/>
      <c r="S96" s="160"/>
      <c r="T96" s="165"/>
      <c r="AT96" s="166" t="s">
        <v>150</v>
      </c>
      <c r="AU96" s="166" t="s">
        <v>82</v>
      </c>
      <c r="AV96" s="166" t="s">
        <v>21</v>
      </c>
      <c r="AW96" s="166" t="s">
        <v>119</v>
      </c>
      <c r="AX96" s="166" t="s">
        <v>73</v>
      </c>
      <c r="AY96" s="166" t="s">
        <v>139</v>
      </c>
    </row>
    <row r="97" spans="2:51" s="6" customFormat="1" ht="15.75" customHeight="1">
      <c r="B97" s="167"/>
      <c r="C97" s="168"/>
      <c r="D97" s="161" t="s">
        <v>150</v>
      </c>
      <c r="E97" s="168"/>
      <c r="F97" s="169" t="s">
        <v>610</v>
      </c>
      <c r="G97" s="168"/>
      <c r="H97" s="170">
        <v>54.6</v>
      </c>
      <c r="J97" s="168"/>
      <c r="K97" s="168"/>
      <c r="L97" s="171"/>
      <c r="M97" s="172"/>
      <c r="N97" s="168"/>
      <c r="O97" s="168"/>
      <c r="P97" s="168"/>
      <c r="Q97" s="168"/>
      <c r="R97" s="168"/>
      <c r="S97" s="168"/>
      <c r="T97" s="173"/>
      <c r="AT97" s="174" t="s">
        <v>150</v>
      </c>
      <c r="AU97" s="174" t="s">
        <v>82</v>
      </c>
      <c r="AV97" s="174" t="s">
        <v>82</v>
      </c>
      <c r="AW97" s="174" t="s">
        <v>119</v>
      </c>
      <c r="AX97" s="174" t="s">
        <v>21</v>
      </c>
      <c r="AY97" s="174" t="s">
        <v>139</v>
      </c>
    </row>
    <row r="98" spans="2:65" s="6" customFormat="1" ht="15.75" customHeight="1">
      <c r="B98" s="23"/>
      <c r="C98" s="145" t="s">
        <v>146</v>
      </c>
      <c r="D98" s="145" t="s">
        <v>141</v>
      </c>
      <c r="E98" s="146" t="s">
        <v>224</v>
      </c>
      <c r="F98" s="147" t="s">
        <v>225</v>
      </c>
      <c r="G98" s="148" t="s">
        <v>155</v>
      </c>
      <c r="H98" s="149">
        <v>54.6</v>
      </c>
      <c r="I98" s="150"/>
      <c r="J98" s="151">
        <f>ROUND($I$98*$H$98,2)</f>
        <v>0</v>
      </c>
      <c r="K98" s="147" t="s">
        <v>145</v>
      </c>
      <c r="L98" s="43"/>
      <c r="M98" s="152"/>
      <c r="N98" s="153" t="s">
        <v>44</v>
      </c>
      <c r="O98" s="24"/>
      <c r="P98" s="24"/>
      <c r="Q98" s="154">
        <v>0</v>
      </c>
      <c r="R98" s="154">
        <f>$Q$98*$H$98</f>
        <v>0</v>
      </c>
      <c r="S98" s="154">
        <v>0.181</v>
      </c>
      <c r="T98" s="155">
        <f>$S$98*$H$98</f>
        <v>9.8826</v>
      </c>
      <c r="AR98" s="89" t="s">
        <v>146</v>
      </c>
      <c r="AT98" s="89" t="s">
        <v>141</v>
      </c>
      <c r="AU98" s="89" t="s">
        <v>82</v>
      </c>
      <c r="AY98" s="6" t="s">
        <v>139</v>
      </c>
      <c r="BE98" s="156">
        <f>IF($N$98="základní",$J$98,0)</f>
        <v>0</v>
      </c>
      <c r="BF98" s="156">
        <f>IF($N$98="snížená",$J$98,0)</f>
        <v>0</v>
      </c>
      <c r="BG98" s="156">
        <f>IF($N$98="zákl. přenesená",$J$98,0)</f>
        <v>0</v>
      </c>
      <c r="BH98" s="156">
        <f>IF($N$98="sníž. přenesená",$J$98,0)</f>
        <v>0</v>
      </c>
      <c r="BI98" s="156">
        <f>IF($N$98="nulová",$J$98,0)</f>
        <v>0</v>
      </c>
      <c r="BJ98" s="89" t="s">
        <v>21</v>
      </c>
      <c r="BK98" s="156">
        <f>ROUND($I$98*$H$98,2)</f>
        <v>0</v>
      </c>
      <c r="BL98" s="89" t="s">
        <v>146</v>
      </c>
      <c r="BM98" s="89" t="s">
        <v>226</v>
      </c>
    </row>
    <row r="99" spans="2:47" s="6" customFormat="1" ht="27" customHeight="1">
      <c r="B99" s="23"/>
      <c r="C99" s="24"/>
      <c r="D99" s="157" t="s">
        <v>148</v>
      </c>
      <c r="E99" s="24"/>
      <c r="F99" s="158" t="s">
        <v>227</v>
      </c>
      <c r="G99" s="24"/>
      <c r="H99" s="24"/>
      <c r="J99" s="24"/>
      <c r="K99" s="24"/>
      <c r="L99" s="43"/>
      <c r="M99" s="56"/>
      <c r="N99" s="24"/>
      <c r="O99" s="24"/>
      <c r="P99" s="24"/>
      <c r="Q99" s="24"/>
      <c r="R99" s="24"/>
      <c r="S99" s="24"/>
      <c r="T99" s="57"/>
      <c r="AT99" s="6" t="s">
        <v>148</v>
      </c>
      <c r="AU99" s="6" t="s">
        <v>82</v>
      </c>
    </row>
    <row r="100" spans="2:51" s="6" customFormat="1" ht="15.75" customHeight="1">
      <c r="B100" s="159"/>
      <c r="C100" s="160"/>
      <c r="D100" s="161" t="s">
        <v>150</v>
      </c>
      <c r="E100" s="160"/>
      <c r="F100" s="162" t="s">
        <v>222</v>
      </c>
      <c r="G100" s="160"/>
      <c r="H100" s="160"/>
      <c r="J100" s="160"/>
      <c r="K100" s="160"/>
      <c r="L100" s="163"/>
      <c r="M100" s="164"/>
      <c r="N100" s="160"/>
      <c r="O100" s="160"/>
      <c r="P100" s="160"/>
      <c r="Q100" s="160"/>
      <c r="R100" s="160"/>
      <c r="S100" s="160"/>
      <c r="T100" s="165"/>
      <c r="AT100" s="166" t="s">
        <v>150</v>
      </c>
      <c r="AU100" s="166" t="s">
        <v>82</v>
      </c>
      <c r="AV100" s="166" t="s">
        <v>21</v>
      </c>
      <c r="AW100" s="166" t="s">
        <v>119</v>
      </c>
      <c r="AX100" s="166" t="s">
        <v>73</v>
      </c>
      <c r="AY100" s="166" t="s">
        <v>139</v>
      </c>
    </row>
    <row r="101" spans="2:51" s="6" customFormat="1" ht="15.75" customHeight="1">
      <c r="B101" s="167"/>
      <c r="C101" s="168"/>
      <c r="D101" s="161" t="s">
        <v>150</v>
      </c>
      <c r="E101" s="168"/>
      <c r="F101" s="169" t="s">
        <v>610</v>
      </c>
      <c r="G101" s="168"/>
      <c r="H101" s="170">
        <v>54.6</v>
      </c>
      <c r="J101" s="168"/>
      <c r="K101" s="168"/>
      <c r="L101" s="171"/>
      <c r="M101" s="172"/>
      <c r="N101" s="168"/>
      <c r="O101" s="168"/>
      <c r="P101" s="168"/>
      <c r="Q101" s="168"/>
      <c r="R101" s="168"/>
      <c r="S101" s="168"/>
      <c r="T101" s="173"/>
      <c r="AT101" s="174" t="s">
        <v>150</v>
      </c>
      <c r="AU101" s="174" t="s">
        <v>82</v>
      </c>
      <c r="AV101" s="174" t="s">
        <v>82</v>
      </c>
      <c r="AW101" s="174" t="s">
        <v>119</v>
      </c>
      <c r="AX101" s="174" t="s">
        <v>21</v>
      </c>
      <c r="AY101" s="174" t="s">
        <v>139</v>
      </c>
    </row>
    <row r="102" spans="2:65" s="6" customFormat="1" ht="15.75" customHeight="1">
      <c r="B102" s="23"/>
      <c r="C102" s="145" t="s">
        <v>172</v>
      </c>
      <c r="D102" s="145" t="s">
        <v>141</v>
      </c>
      <c r="E102" s="146" t="s">
        <v>228</v>
      </c>
      <c r="F102" s="147" t="s">
        <v>229</v>
      </c>
      <c r="G102" s="148" t="s">
        <v>155</v>
      </c>
      <c r="H102" s="149">
        <v>54.6</v>
      </c>
      <c r="I102" s="150"/>
      <c r="J102" s="151">
        <f>ROUND($I$102*$H$102,2)</f>
        <v>0</v>
      </c>
      <c r="K102" s="147" t="s">
        <v>145</v>
      </c>
      <c r="L102" s="43"/>
      <c r="M102" s="152"/>
      <c r="N102" s="153" t="s">
        <v>44</v>
      </c>
      <c r="O102" s="24"/>
      <c r="P102" s="24"/>
      <c r="Q102" s="154">
        <v>5E-05</v>
      </c>
      <c r="R102" s="154">
        <f>$Q$102*$H$102</f>
        <v>0.0027300000000000002</v>
      </c>
      <c r="S102" s="154">
        <v>0.128</v>
      </c>
      <c r="T102" s="155">
        <f>$S$102*$H$102</f>
        <v>6.9888</v>
      </c>
      <c r="AR102" s="89" t="s">
        <v>146</v>
      </c>
      <c r="AT102" s="89" t="s">
        <v>141</v>
      </c>
      <c r="AU102" s="89" t="s">
        <v>82</v>
      </c>
      <c r="AY102" s="6" t="s">
        <v>139</v>
      </c>
      <c r="BE102" s="156">
        <f>IF($N$102="základní",$J$102,0)</f>
        <v>0</v>
      </c>
      <c r="BF102" s="156">
        <f>IF($N$102="snížená",$J$102,0)</f>
        <v>0</v>
      </c>
      <c r="BG102" s="156">
        <f>IF($N$102="zákl. přenesená",$J$102,0)</f>
        <v>0</v>
      </c>
      <c r="BH102" s="156">
        <f>IF($N$102="sníž. přenesená",$J$102,0)</f>
        <v>0</v>
      </c>
      <c r="BI102" s="156">
        <f>IF($N$102="nulová",$J$102,0)</f>
        <v>0</v>
      </c>
      <c r="BJ102" s="89" t="s">
        <v>21</v>
      </c>
      <c r="BK102" s="156">
        <f>ROUND($I$102*$H$102,2)</f>
        <v>0</v>
      </c>
      <c r="BL102" s="89" t="s">
        <v>146</v>
      </c>
      <c r="BM102" s="89" t="s">
        <v>230</v>
      </c>
    </row>
    <row r="103" spans="2:47" s="6" customFormat="1" ht="27" customHeight="1">
      <c r="B103" s="23"/>
      <c r="C103" s="24"/>
      <c r="D103" s="157" t="s">
        <v>148</v>
      </c>
      <c r="E103" s="24"/>
      <c r="F103" s="158" t="s">
        <v>231</v>
      </c>
      <c r="G103" s="24"/>
      <c r="H103" s="24"/>
      <c r="J103" s="24"/>
      <c r="K103" s="24"/>
      <c r="L103" s="43"/>
      <c r="M103" s="56"/>
      <c r="N103" s="24"/>
      <c r="O103" s="24"/>
      <c r="P103" s="24"/>
      <c r="Q103" s="24"/>
      <c r="R103" s="24"/>
      <c r="S103" s="24"/>
      <c r="T103" s="57"/>
      <c r="AT103" s="6" t="s">
        <v>148</v>
      </c>
      <c r="AU103" s="6" t="s">
        <v>82</v>
      </c>
    </row>
    <row r="104" spans="2:51" s="6" customFormat="1" ht="15.75" customHeight="1">
      <c r="B104" s="159"/>
      <c r="C104" s="160"/>
      <c r="D104" s="161" t="s">
        <v>150</v>
      </c>
      <c r="E104" s="160"/>
      <c r="F104" s="162" t="s">
        <v>222</v>
      </c>
      <c r="G104" s="160"/>
      <c r="H104" s="160"/>
      <c r="J104" s="160"/>
      <c r="K104" s="160"/>
      <c r="L104" s="163"/>
      <c r="M104" s="164"/>
      <c r="N104" s="160"/>
      <c r="O104" s="160"/>
      <c r="P104" s="160"/>
      <c r="Q104" s="160"/>
      <c r="R104" s="160"/>
      <c r="S104" s="160"/>
      <c r="T104" s="165"/>
      <c r="AT104" s="166" t="s">
        <v>150</v>
      </c>
      <c r="AU104" s="166" t="s">
        <v>82</v>
      </c>
      <c r="AV104" s="166" t="s">
        <v>21</v>
      </c>
      <c r="AW104" s="166" t="s">
        <v>119</v>
      </c>
      <c r="AX104" s="166" t="s">
        <v>73</v>
      </c>
      <c r="AY104" s="166" t="s">
        <v>139</v>
      </c>
    </row>
    <row r="105" spans="2:51" s="6" customFormat="1" ht="15.75" customHeight="1">
      <c r="B105" s="167"/>
      <c r="C105" s="168"/>
      <c r="D105" s="161" t="s">
        <v>150</v>
      </c>
      <c r="E105" s="168"/>
      <c r="F105" s="169" t="s">
        <v>610</v>
      </c>
      <c r="G105" s="168"/>
      <c r="H105" s="170">
        <v>54.6</v>
      </c>
      <c r="J105" s="168"/>
      <c r="K105" s="168"/>
      <c r="L105" s="171"/>
      <c r="M105" s="172"/>
      <c r="N105" s="168"/>
      <c r="O105" s="168"/>
      <c r="P105" s="168"/>
      <c r="Q105" s="168"/>
      <c r="R105" s="168"/>
      <c r="S105" s="168"/>
      <c r="T105" s="173"/>
      <c r="AT105" s="174" t="s">
        <v>150</v>
      </c>
      <c r="AU105" s="174" t="s">
        <v>82</v>
      </c>
      <c r="AV105" s="174" t="s">
        <v>82</v>
      </c>
      <c r="AW105" s="174" t="s">
        <v>119</v>
      </c>
      <c r="AX105" s="174" t="s">
        <v>21</v>
      </c>
      <c r="AY105" s="174" t="s">
        <v>139</v>
      </c>
    </row>
    <row r="106" spans="2:65" s="6" customFormat="1" ht="15.75" customHeight="1">
      <c r="B106" s="23"/>
      <c r="C106" s="145" t="s">
        <v>178</v>
      </c>
      <c r="D106" s="145" t="s">
        <v>141</v>
      </c>
      <c r="E106" s="146" t="s">
        <v>232</v>
      </c>
      <c r="F106" s="147" t="s">
        <v>233</v>
      </c>
      <c r="G106" s="148" t="s">
        <v>155</v>
      </c>
      <c r="H106" s="149">
        <v>92.4</v>
      </c>
      <c r="I106" s="150"/>
      <c r="J106" s="151">
        <f>ROUND($I$106*$H$106,2)</f>
        <v>0</v>
      </c>
      <c r="K106" s="147" t="s">
        <v>145</v>
      </c>
      <c r="L106" s="43"/>
      <c r="M106" s="152"/>
      <c r="N106" s="153" t="s">
        <v>44</v>
      </c>
      <c r="O106" s="24"/>
      <c r="P106" s="24"/>
      <c r="Q106" s="154">
        <v>0</v>
      </c>
      <c r="R106" s="154">
        <f>$Q$106*$H$106</f>
        <v>0</v>
      </c>
      <c r="S106" s="154">
        <v>0</v>
      </c>
      <c r="T106" s="155">
        <f>$S$106*$H$106</f>
        <v>0</v>
      </c>
      <c r="AR106" s="89" t="s">
        <v>146</v>
      </c>
      <c r="AT106" s="89" t="s">
        <v>141</v>
      </c>
      <c r="AU106" s="89" t="s">
        <v>82</v>
      </c>
      <c r="AY106" s="6" t="s">
        <v>139</v>
      </c>
      <c r="BE106" s="156">
        <f>IF($N$106="základní",$J$106,0)</f>
        <v>0</v>
      </c>
      <c r="BF106" s="156">
        <f>IF($N$106="snížená",$J$106,0)</f>
        <v>0</v>
      </c>
      <c r="BG106" s="156">
        <f>IF($N$106="zákl. přenesená",$J$106,0)</f>
        <v>0</v>
      </c>
      <c r="BH106" s="156">
        <f>IF($N$106="sníž. přenesená",$J$106,0)</f>
        <v>0</v>
      </c>
      <c r="BI106" s="156">
        <f>IF($N$106="nulová",$J$106,0)</f>
        <v>0</v>
      </c>
      <c r="BJ106" s="89" t="s">
        <v>21</v>
      </c>
      <c r="BK106" s="156">
        <f>ROUND($I$106*$H$106,2)</f>
        <v>0</v>
      </c>
      <c r="BL106" s="89" t="s">
        <v>146</v>
      </c>
      <c r="BM106" s="89" t="s">
        <v>234</v>
      </c>
    </row>
    <row r="107" spans="2:47" s="6" customFormat="1" ht="16.5" customHeight="1">
      <c r="B107" s="23"/>
      <c r="C107" s="24"/>
      <c r="D107" s="157" t="s">
        <v>148</v>
      </c>
      <c r="E107" s="24"/>
      <c r="F107" s="158" t="s">
        <v>235</v>
      </c>
      <c r="G107" s="24"/>
      <c r="H107" s="24"/>
      <c r="J107" s="24"/>
      <c r="K107" s="24"/>
      <c r="L107" s="43"/>
      <c r="M107" s="56"/>
      <c r="N107" s="24"/>
      <c r="O107" s="24"/>
      <c r="P107" s="24"/>
      <c r="Q107" s="24"/>
      <c r="R107" s="24"/>
      <c r="S107" s="24"/>
      <c r="T107" s="57"/>
      <c r="AT107" s="6" t="s">
        <v>148</v>
      </c>
      <c r="AU107" s="6" t="s">
        <v>82</v>
      </c>
    </row>
    <row r="108" spans="2:51" s="6" customFormat="1" ht="15.75" customHeight="1">
      <c r="B108" s="159"/>
      <c r="C108" s="160"/>
      <c r="D108" s="161" t="s">
        <v>150</v>
      </c>
      <c r="E108" s="160"/>
      <c r="F108" s="162" t="s">
        <v>236</v>
      </c>
      <c r="G108" s="160"/>
      <c r="H108" s="160"/>
      <c r="J108" s="160"/>
      <c r="K108" s="160"/>
      <c r="L108" s="163"/>
      <c r="M108" s="164"/>
      <c r="N108" s="160"/>
      <c r="O108" s="160"/>
      <c r="P108" s="160"/>
      <c r="Q108" s="160"/>
      <c r="R108" s="160"/>
      <c r="S108" s="160"/>
      <c r="T108" s="165"/>
      <c r="AT108" s="166" t="s">
        <v>150</v>
      </c>
      <c r="AU108" s="166" t="s">
        <v>82</v>
      </c>
      <c r="AV108" s="166" t="s">
        <v>21</v>
      </c>
      <c r="AW108" s="166" t="s">
        <v>119</v>
      </c>
      <c r="AX108" s="166" t="s">
        <v>73</v>
      </c>
      <c r="AY108" s="166" t="s">
        <v>139</v>
      </c>
    </row>
    <row r="109" spans="2:51" s="6" customFormat="1" ht="15.75" customHeight="1">
      <c r="B109" s="167"/>
      <c r="C109" s="168"/>
      <c r="D109" s="161" t="s">
        <v>150</v>
      </c>
      <c r="E109" s="168"/>
      <c r="F109" s="169" t="s">
        <v>611</v>
      </c>
      <c r="G109" s="168"/>
      <c r="H109" s="170">
        <v>92.4</v>
      </c>
      <c r="J109" s="168"/>
      <c r="K109" s="168"/>
      <c r="L109" s="171"/>
      <c r="M109" s="172"/>
      <c r="N109" s="168"/>
      <c r="O109" s="168"/>
      <c r="P109" s="168"/>
      <c r="Q109" s="168"/>
      <c r="R109" s="168"/>
      <c r="S109" s="168"/>
      <c r="T109" s="173"/>
      <c r="AT109" s="174" t="s">
        <v>150</v>
      </c>
      <c r="AU109" s="174" t="s">
        <v>82</v>
      </c>
      <c r="AV109" s="174" t="s">
        <v>82</v>
      </c>
      <c r="AW109" s="174" t="s">
        <v>119</v>
      </c>
      <c r="AX109" s="174" t="s">
        <v>21</v>
      </c>
      <c r="AY109" s="174" t="s">
        <v>139</v>
      </c>
    </row>
    <row r="110" spans="2:65" s="6" customFormat="1" ht="15.75" customHeight="1">
      <c r="B110" s="23"/>
      <c r="C110" s="178" t="s">
        <v>159</v>
      </c>
      <c r="D110" s="178" t="s">
        <v>238</v>
      </c>
      <c r="E110" s="179" t="s">
        <v>239</v>
      </c>
      <c r="F110" s="180" t="s">
        <v>240</v>
      </c>
      <c r="G110" s="181" t="s">
        <v>241</v>
      </c>
      <c r="H110" s="182">
        <v>1.635</v>
      </c>
      <c r="I110" s="183"/>
      <c r="J110" s="184">
        <f>ROUND($I$110*$H$110,2)</f>
        <v>0</v>
      </c>
      <c r="K110" s="180" t="s">
        <v>145</v>
      </c>
      <c r="L110" s="185"/>
      <c r="M110" s="186"/>
      <c r="N110" s="187" t="s">
        <v>44</v>
      </c>
      <c r="O110" s="24"/>
      <c r="P110" s="24"/>
      <c r="Q110" s="154">
        <v>1</v>
      </c>
      <c r="R110" s="154">
        <f>$Q$110*$H$110</f>
        <v>1.635</v>
      </c>
      <c r="S110" s="154">
        <v>0</v>
      </c>
      <c r="T110" s="155">
        <f>$S$110*$H$110</f>
        <v>0</v>
      </c>
      <c r="AR110" s="89" t="s">
        <v>188</v>
      </c>
      <c r="AT110" s="89" t="s">
        <v>238</v>
      </c>
      <c r="AU110" s="89" t="s">
        <v>82</v>
      </c>
      <c r="AY110" s="6" t="s">
        <v>139</v>
      </c>
      <c r="BE110" s="156">
        <f>IF($N$110="základní",$J$110,0)</f>
        <v>0</v>
      </c>
      <c r="BF110" s="156">
        <f>IF($N$110="snížená",$J$110,0)</f>
        <v>0</v>
      </c>
      <c r="BG110" s="156">
        <f>IF($N$110="zákl. přenesená",$J$110,0)</f>
        <v>0</v>
      </c>
      <c r="BH110" s="156">
        <f>IF($N$110="sníž. přenesená",$J$110,0)</f>
        <v>0</v>
      </c>
      <c r="BI110" s="156">
        <f>IF($N$110="nulová",$J$110,0)</f>
        <v>0</v>
      </c>
      <c r="BJ110" s="89" t="s">
        <v>21</v>
      </c>
      <c r="BK110" s="156">
        <f>ROUND($I$110*$H$110,2)</f>
        <v>0</v>
      </c>
      <c r="BL110" s="89" t="s">
        <v>146</v>
      </c>
      <c r="BM110" s="89" t="s">
        <v>242</v>
      </c>
    </row>
    <row r="111" spans="2:47" s="6" customFormat="1" ht="16.5" customHeight="1">
      <c r="B111" s="23"/>
      <c r="C111" s="24"/>
      <c r="D111" s="157" t="s">
        <v>148</v>
      </c>
      <c r="E111" s="24"/>
      <c r="F111" s="158" t="s">
        <v>243</v>
      </c>
      <c r="G111" s="24"/>
      <c r="H111" s="24"/>
      <c r="J111" s="24"/>
      <c r="K111" s="24"/>
      <c r="L111" s="43"/>
      <c r="M111" s="56"/>
      <c r="N111" s="24"/>
      <c r="O111" s="24"/>
      <c r="P111" s="24"/>
      <c r="Q111" s="24"/>
      <c r="R111" s="24"/>
      <c r="S111" s="24"/>
      <c r="T111" s="57"/>
      <c r="AT111" s="6" t="s">
        <v>148</v>
      </c>
      <c r="AU111" s="6" t="s">
        <v>82</v>
      </c>
    </row>
    <row r="112" spans="2:51" s="6" customFormat="1" ht="15.75" customHeight="1">
      <c r="B112" s="159"/>
      <c r="C112" s="160"/>
      <c r="D112" s="161" t="s">
        <v>150</v>
      </c>
      <c r="E112" s="160"/>
      <c r="F112" s="162" t="s">
        <v>244</v>
      </c>
      <c r="G112" s="160"/>
      <c r="H112" s="160"/>
      <c r="J112" s="160"/>
      <c r="K112" s="160"/>
      <c r="L112" s="163"/>
      <c r="M112" s="164"/>
      <c r="N112" s="160"/>
      <c r="O112" s="160"/>
      <c r="P112" s="160"/>
      <c r="Q112" s="160"/>
      <c r="R112" s="160"/>
      <c r="S112" s="160"/>
      <c r="T112" s="165"/>
      <c r="AT112" s="166" t="s">
        <v>150</v>
      </c>
      <c r="AU112" s="166" t="s">
        <v>82</v>
      </c>
      <c r="AV112" s="166" t="s">
        <v>21</v>
      </c>
      <c r="AW112" s="166" t="s">
        <v>119</v>
      </c>
      <c r="AX112" s="166" t="s">
        <v>73</v>
      </c>
      <c r="AY112" s="166" t="s">
        <v>139</v>
      </c>
    </row>
    <row r="113" spans="2:51" s="6" customFormat="1" ht="15.75" customHeight="1">
      <c r="B113" s="167"/>
      <c r="C113" s="168"/>
      <c r="D113" s="161" t="s">
        <v>150</v>
      </c>
      <c r="E113" s="168"/>
      <c r="F113" s="169" t="s">
        <v>612</v>
      </c>
      <c r="G113" s="168"/>
      <c r="H113" s="170">
        <v>1.635</v>
      </c>
      <c r="J113" s="168"/>
      <c r="K113" s="168"/>
      <c r="L113" s="171"/>
      <c r="M113" s="172"/>
      <c r="N113" s="168"/>
      <c r="O113" s="168"/>
      <c r="P113" s="168"/>
      <c r="Q113" s="168"/>
      <c r="R113" s="168"/>
      <c r="S113" s="168"/>
      <c r="T113" s="173"/>
      <c r="AT113" s="174" t="s">
        <v>150</v>
      </c>
      <c r="AU113" s="174" t="s">
        <v>82</v>
      </c>
      <c r="AV113" s="174" t="s">
        <v>82</v>
      </c>
      <c r="AW113" s="174" t="s">
        <v>119</v>
      </c>
      <c r="AX113" s="174" t="s">
        <v>21</v>
      </c>
      <c r="AY113" s="174" t="s">
        <v>139</v>
      </c>
    </row>
    <row r="114" spans="2:65" s="6" customFormat="1" ht="15.75" customHeight="1">
      <c r="B114" s="23"/>
      <c r="C114" s="145" t="s">
        <v>188</v>
      </c>
      <c r="D114" s="145" t="s">
        <v>141</v>
      </c>
      <c r="E114" s="146" t="s">
        <v>613</v>
      </c>
      <c r="F114" s="147" t="s">
        <v>614</v>
      </c>
      <c r="G114" s="148" t="s">
        <v>167</v>
      </c>
      <c r="H114" s="149">
        <v>12</v>
      </c>
      <c r="I114" s="150"/>
      <c r="J114" s="151">
        <f>ROUND($I$114*$H$114,2)</f>
        <v>0</v>
      </c>
      <c r="K114" s="147" t="s">
        <v>145</v>
      </c>
      <c r="L114" s="43"/>
      <c r="M114" s="152"/>
      <c r="N114" s="153" t="s">
        <v>44</v>
      </c>
      <c r="O114" s="24"/>
      <c r="P114" s="24"/>
      <c r="Q114" s="154">
        <v>0</v>
      </c>
      <c r="R114" s="154">
        <f>$Q$114*$H$114</f>
        <v>0</v>
      </c>
      <c r="S114" s="154">
        <v>0</v>
      </c>
      <c r="T114" s="155">
        <f>$S$114*$H$114</f>
        <v>0</v>
      </c>
      <c r="AR114" s="89" t="s">
        <v>146</v>
      </c>
      <c r="AT114" s="89" t="s">
        <v>141</v>
      </c>
      <c r="AU114" s="89" t="s">
        <v>82</v>
      </c>
      <c r="AY114" s="6" t="s">
        <v>139</v>
      </c>
      <c r="BE114" s="156">
        <f>IF($N$114="základní",$J$114,0)</f>
        <v>0</v>
      </c>
      <c r="BF114" s="156">
        <f>IF($N$114="snížená",$J$114,0)</f>
        <v>0</v>
      </c>
      <c r="BG114" s="156">
        <f>IF($N$114="zákl. přenesená",$J$114,0)</f>
        <v>0</v>
      </c>
      <c r="BH114" s="156">
        <f>IF($N$114="sníž. přenesená",$J$114,0)</f>
        <v>0</v>
      </c>
      <c r="BI114" s="156">
        <f>IF($N$114="nulová",$J$114,0)</f>
        <v>0</v>
      </c>
      <c r="BJ114" s="89" t="s">
        <v>21</v>
      </c>
      <c r="BK114" s="156">
        <f>ROUND($I$114*$H$114,2)</f>
        <v>0</v>
      </c>
      <c r="BL114" s="89" t="s">
        <v>146</v>
      </c>
      <c r="BM114" s="89" t="s">
        <v>615</v>
      </c>
    </row>
    <row r="115" spans="2:47" s="6" customFormat="1" ht="27" customHeight="1">
      <c r="B115" s="23"/>
      <c r="C115" s="24"/>
      <c r="D115" s="157" t="s">
        <v>148</v>
      </c>
      <c r="E115" s="24"/>
      <c r="F115" s="158" t="s">
        <v>616</v>
      </c>
      <c r="G115" s="24"/>
      <c r="H115" s="24"/>
      <c r="J115" s="24"/>
      <c r="K115" s="24"/>
      <c r="L115" s="43"/>
      <c r="M115" s="56"/>
      <c r="N115" s="24"/>
      <c r="O115" s="24"/>
      <c r="P115" s="24"/>
      <c r="Q115" s="24"/>
      <c r="R115" s="24"/>
      <c r="S115" s="24"/>
      <c r="T115" s="57"/>
      <c r="AT115" s="6" t="s">
        <v>148</v>
      </c>
      <c r="AU115" s="6" t="s">
        <v>82</v>
      </c>
    </row>
    <row r="116" spans="2:51" s="6" customFormat="1" ht="15.75" customHeight="1">
      <c r="B116" s="159"/>
      <c r="C116" s="160"/>
      <c r="D116" s="161" t="s">
        <v>150</v>
      </c>
      <c r="E116" s="160"/>
      <c r="F116" s="162" t="s">
        <v>617</v>
      </c>
      <c r="G116" s="160"/>
      <c r="H116" s="160"/>
      <c r="J116" s="160"/>
      <c r="K116" s="160"/>
      <c r="L116" s="163"/>
      <c r="M116" s="164"/>
      <c r="N116" s="160"/>
      <c r="O116" s="160"/>
      <c r="P116" s="160"/>
      <c r="Q116" s="160"/>
      <c r="R116" s="160"/>
      <c r="S116" s="160"/>
      <c r="T116" s="165"/>
      <c r="AT116" s="166" t="s">
        <v>150</v>
      </c>
      <c r="AU116" s="166" t="s">
        <v>82</v>
      </c>
      <c r="AV116" s="166" t="s">
        <v>21</v>
      </c>
      <c r="AW116" s="166" t="s">
        <v>119</v>
      </c>
      <c r="AX116" s="166" t="s">
        <v>73</v>
      </c>
      <c r="AY116" s="166" t="s">
        <v>139</v>
      </c>
    </row>
    <row r="117" spans="2:51" s="6" customFormat="1" ht="15.75" customHeight="1">
      <c r="B117" s="167"/>
      <c r="C117" s="168"/>
      <c r="D117" s="161" t="s">
        <v>150</v>
      </c>
      <c r="E117" s="168"/>
      <c r="F117" s="169" t="s">
        <v>618</v>
      </c>
      <c r="G117" s="168"/>
      <c r="H117" s="170">
        <v>12</v>
      </c>
      <c r="J117" s="168"/>
      <c r="K117" s="168"/>
      <c r="L117" s="171"/>
      <c r="M117" s="172"/>
      <c r="N117" s="168"/>
      <c r="O117" s="168"/>
      <c r="P117" s="168"/>
      <c r="Q117" s="168"/>
      <c r="R117" s="168"/>
      <c r="S117" s="168"/>
      <c r="T117" s="173"/>
      <c r="AT117" s="174" t="s">
        <v>150</v>
      </c>
      <c r="AU117" s="174" t="s">
        <v>82</v>
      </c>
      <c r="AV117" s="174" t="s">
        <v>82</v>
      </c>
      <c r="AW117" s="174" t="s">
        <v>119</v>
      </c>
      <c r="AX117" s="174" t="s">
        <v>21</v>
      </c>
      <c r="AY117" s="174" t="s">
        <v>139</v>
      </c>
    </row>
    <row r="118" spans="2:65" s="6" customFormat="1" ht="15.75" customHeight="1">
      <c r="B118" s="23"/>
      <c r="C118" s="145" t="s">
        <v>194</v>
      </c>
      <c r="D118" s="145" t="s">
        <v>141</v>
      </c>
      <c r="E118" s="146" t="s">
        <v>619</v>
      </c>
      <c r="F118" s="147" t="s">
        <v>620</v>
      </c>
      <c r="G118" s="148" t="s">
        <v>167</v>
      </c>
      <c r="H118" s="149">
        <v>23.765</v>
      </c>
      <c r="I118" s="150"/>
      <c r="J118" s="151">
        <f>ROUND($I$118*$H$118,2)</f>
        <v>0</v>
      </c>
      <c r="K118" s="147" t="s">
        <v>145</v>
      </c>
      <c r="L118" s="43"/>
      <c r="M118" s="152"/>
      <c r="N118" s="153" t="s">
        <v>44</v>
      </c>
      <c r="O118" s="24"/>
      <c r="P118" s="24"/>
      <c r="Q118" s="154">
        <v>0</v>
      </c>
      <c r="R118" s="154">
        <f>$Q$118*$H$118</f>
        <v>0</v>
      </c>
      <c r="S118" s="154">
        <v>0</v>
      </c>
      <c r="T118" s="155">
        <f>$S$118*$H$118</f>
        <v>0</v>
      </c>
      <c r="AR118" s="89" t="s">
        <v>146</v>
      </c>
      <c r="AT118" s="89" t="s">
        <v>141</v>
      </c>
      <c r="AU118" s="89" t="s">
        <v>82</v>
      </c>
      <c r="AY118" s="6" t="s">
        <v>139</v>
      </c>
      <c r="BE118" s="156">
        <f>IF($N$118="základní",$J$118,0)</f>
        <v>0</v>
      </c>
      <c r="BF118" s="156">
        <f>IF($N$118="snížená",$J$118,0)</f>
        <v>0</v>
      </c>
      <c r="BG118" s="156">
        <f>IF($N$118="zákl. přenesená",$J$118,0)</f>
        <v>0</v>
      </c>
      <c r="BH118" s="156">
        <f>IF($N$118="sníž. přenesená",$J$118,0)</f>
        <v>0</v>
      </c>
      <c r="BI118" s="156">
        <f>IF($N$118="nulová",$J$118,0)</f>
        <v>0</v>
      </c>
      <c r="BJ118" s="89" t="s">
        <v>21</v>
      </c>
      <c r="BK118" s="156">
        <f>ROUND($I$118*$H$118,2)</f>
        <v>0</v>
      </c>
      <c r="BL118" s="89" t="s">
        <v>146</v>
      </c>
      <c r="BM118" s="89" t="s">
        <v>621</v>
      </c>
    </row>
    <row r="119" spans="2:47" s="6" customFormat="1" ht="27" customHeight="1">
      <c r="B119" s="23"/>
      <c r="C119" s="24"/>
      <c r="D119" s="157" t="s">
        <v>148</v>
      </c>
      <c r="E119" s="24"/>
      <c r="F119" s="158" t="s">
        <v>622</v>
      </c>
      <c r="G119" s="24"/>
      <c r="H119" s="24"/>
      <c r="J119" s="24"/>
      <c r="K119" s="24"/>
      <c r="L119" s="43"/>
      <c r="M119" s="56"/>
      <c r="N119" s="24"/>
      <c r="O119" s="24"/>
      <c r="P119" s="24"/>
      <c r="Q119" s="24"/>
      <c r="R119" s="24"/>
      <c r="S119" s="24"/>
      <c r="T119" s="57"/>
      <c r="AT119" s="6" t="s">
        <v>148</v>
      </c>
      <c r="AU119" s="6" t="s">
        <v>82</v>
      </c>
    </row>
    <row r="120" spans="2:51" s="6" customFormat="1" ht="15.75" customHeight="1">
      <c r="B120" s="159"/>
      <c r="C120" s="160"/>
      <c r="D120" s="161" t="s">
        <v>150</v>
      </c>
      <c r="E120" s="160"/>
      <c r="F120" s="162" t="s">
        <v>623</v>
      </c>
      <c r="G120" s="160"/>
      <c r="H120" s="160"/>
      <c r="J120" s="160"/>
      <c r="K120" s="160"/>
      <c r="L120" s="163"/>
      <c r="M120" s="164"/>
      <c r="N120" s="160"/>
      <c r="O120" s="160"/>
      <c r="P120" s="160"/>
      <c r="Q120" s="160"/>
      <c r="R120" s="160"/>
      <c r="S120" s="160"/>
      <c r="T120" s="165"/>
      <c r="AT120" s="166" t="s">
        <v>150</v>
      </c>
      <c r="AU120" s="166" t="s">
        <v>82</v>
      </c>
      <c r="AV120" s="166" t="s">
        <v>21</v>
      </c>
      <c r="AW120" s="166" t="s">
        <v>119</v>
      </c>
      <c r="AX120" s="166" t="s">
        <v>73</v>
      </c>
      <c r="AY120" s="166" t="s">
        <v>139</v>
      </c>
    </row>
    <row r="121" spans="2:51" s="6" customFormat="1" ht="15.75" customHeight="1">
      <c r="B121" s="167"/>
      <c r="C121" s="168"/>
      <c r="D121" s="161" t="s">
        <v>150</v>
      </c>
      <c r="E121" s="168"/>
      <c r="F121" s="169" t="s">
        <v>624</v>
      </c>
      <c r="G121" s="168"/>
      <c r="H121" s="170">
        <v>23.765</v>
      </c>
      <c r="J121" s="168"/>
      <c r="K121" s="168"/>
      <c r="L121" s="171"/>
      <c r="M121" s="172"/>
      <c r="N121" s="168"/>
      <c r="O121" s="168"/>
      <c r="P121" s="168"/>
      <c r="Q121" s="168"/>
      <c r="R121" s="168"/>
      <c r="S121" s="168"/>
      <c r="T121" s="173"/>
      <c r="AT121" s="174" t="s">
        <v>150</v>
      </c>
      <c r="AU121" s="174" t="s">
        <v>82</v>
      </c>
      <c r="AV121" s="174" t="s">
        <v>82</v>
      </c>
      <c r="AW121" s="174" t="s">
        <v>119</v>
      </c>
      <c r="AX121" s="174" t="s">
        <v>21</v>
      </c>
      <c r="AY121" s="174" t="s">
        <v>139</v>
      </c>
    </row>
    <row r="122" spans="2:65" s="6" customFormat="1" ht="15.75" customHeight="1">
      <c r="B122" s="23"/>
      <c r="C122" s="145" t="s">
        <v>26</v>
      </c>
      <c r="D122" s="145" t="s">
        <v>141</v>
      </c>
      <c r="E122" s="146" t="s">
        <v>259</v>
      </c>
      <c r="F122" s="147" t="s">
        <v>260</v>
      </c>
      <c r="G122" s="148" t="s">
        <v>167</v>
      </c>
      <c r="H122" s="149">
        <v>11.883</v>
      </c>
      <c r="I122" s="150"/>
      <c r="J122" s="151">
        <f>ROUND($I$122*$H$122,2)</f>
        <v>0</v>
      </c>
      <c r="K122" s="147" t="s">
        <v>145</v>
      </c>
      <c r="L122" s="43"/>
      <c r="M122" s="152"/>
      <c r="N122" s="153" t="s">
        <v>44</v>
      </c>
      <c r="O122" s="24"/>
      <c r="P122" s="24"/>
      <c r="Q122" s="154">
        <v>0</v>
      </c>
      <c r="R122" s="154">
        <f>$Q$122*$H$122</f>
        <v>0</v>
      </c>
      <c r="S122" s="154">
        <v>0</v>
      </c>
      <c r="T122" s="155">
        <f>$S$122*$H$122</f>
        <v>0</v>
      </c>
      <c r="AR122" s="89" t="s">
        <v>146</v>
      </c>
      <c r="AT122" s="89" t="s">
        <v>141</v>
      </c>
      <c r="AU122" s="89" t="s">
        <v>82</v>
      </c>
      <c r="AY122" s="6" t="s">
        <v>139</v>
      </c>
      <c r="BE122" s="156">
        <f>IF($N$122="základní",$J$122,0)</f>
        <v>0</v>
      </c>
      <c r="BF122" s="156">
        <f>IF($N$122="snížená",$J$122,0)</f>
        <v>0</v>
      </c>
      <c r="BG122" s="156">
        <f>IF($N$122="zákl. přenesená",$J$122,0)</f>
        <v>0</v>
      </c>
      <c r="BH122" s="156">
        <f>IF($N$122="sníž. přenesená",$J$122,0)</f>
        <v>0</v>
      </c>
      <c r="BI122" s="156">
        <f>IF($N$122="nulová",$J$122,0)</f>
        <v>0</v>
      </c>
      <c r="BJ122" s="89" t="s">
        <v>21</v>
      </c>
      <c r="BK122" s="156">
        <f>ROUND($I$122*$H$122,2)</f>
        <v>0</v>
      </c>
      <c r="BL122" s="89" t="s">
        <v>146</v>
      </c>
      <c r="BM122" s="89" t="s">
        <v>261</v>
      </c>
    </row>
    <row r="123" spans="2:47" s="6" customFormat="1" ht="27" customHeight="1">
      <c r="B123" s="23"/>
      <c r="C123" s="24"/>
      <c r="D123" s="157" t="s">
        <v>148</v>
      </c>
      <c r="E123" s="24"/>
      <c r="F123" s="158" t="s">
        <v>262</v>
      </c>
      <c r="G123" s="24"/>
      <c r="H123" s="24"/>
      <c r="J123" s="24"/>
      <c r="K123" s="24"/>
      <c r="L123" s="43"/>
      <c r="M123" s="56"/>
      <c r="N123" s="24"/>
      <c r="O123" s="24"/>
      <c r="P123" s="24"/>
      <c r="Q123" s="24"/>
      <c r="R123" s="24"/>
      <c r="S123" s="24"/>
      <c r="T123" s="57"/>
      <c r="AT123" s="6" t="s">
        <v>148</v>
      </c>
      <c r="AU123" s="6" t="s">
        <v>82</v>
      </c>
    </row>
    <row r="124" spans="2:51" s="6" customFormat="1" ht="15.75" customHeight="1">
      <c r="B124" s="159"/>
      <c r="C124" s="160"/>
      <c r="D124" s="161" t="s">
        <v>150</v>
      </c>
      <c r="E124" s="160"/>
      <c r="F124" s="162" t="s">
        <v>625</v>
      </c>
      <c r="G124" s="160"/>
      <c r="H124" s="160"/>
      <c r="J124" s="160"/>
      <c r="K124" s="160"/>
      <c r="L124" s="163"/>
      <c r="M124" s="164"/>
      <c r="N124" s="160"/>
      <c r="O124" s="160"/>
      <c r="P124" s="160"/>
      <c r="Q124" s="160"/>
      <c r="R124" s="160"/>
      <c r="S124" s="160"/>
      <c r="T124" s="165"/>
      <c r="AT124" s="166" t="s">
        <v>150</v>
      </c>
      <c r="AU124" s="166" t="s">
        <v>82</v>
      </c>
      <c r="AV124" s="166" t="s">
        <v>21</v>
      </c>
      <c r="AW124" s="166" t="s">
        <v>119</v>
      </c>
      <c r="AX124" s="166" t="s">
        <v>73</v>
      </c>
      <c r="AY124" s="166" t="s">
        <v>139</v>
      </c>
    </row>
    <row r="125" spans="2:51" s="6" customFormat="1" ht="15.75" customHeight="1">
      <c r="B125" s="167"/>
      <c r="C125" s="168"/>
      <c r="D125" s="161" t="s">
        <v>150</v>
      </c>
      <c r="E125" s="168"/>
      <c r="F125" s="169" t="s">
        <v>626</v>
      </c>
      <c r="G125" s="168"/>
      <c r="H125" s="170">
        <v>11.883</v>
      </c>
      <c r="J125" s="168"/>
      <c r="K125" s="168"/>
      <c r="L125" s="171"/>
      <c r="M125" s="172"/>
      <c r="N125" s="168"/>
      <c r="O125" s="168"/>
      <c r="P125" s="168"/>
      <c r="Q125" s="168"/>
      <c r="R125" s="168"/>
      <c r="S125" s="168"/>
      <c r="T125" s="173"/>
      <c r="AT125" s="174" t="s">
        <v>150</v>
      </c>
      <c r="AU125" s="174" t="s">
        <v>82</v>
      </c>
      <c r="AV125" s="174" t="s">
        <v>82</v>
      </c>
      <c r="AW125" s="174" t="s">
        <v>119</v>
      </c>
      <c r="AX125" s="174" t="s">
        <v>21</v>
      </c>
      <c r="AY125" s="174" t="s">
        <v>139</v>
      </c>
    </row>
    <row r="126" spans="2:65" s="6" customFormat="1" ht="15.75" customHeight="1">
      <c r="B126" s="23"/>
      <c r="C126" s="145" t="s">
        <v>265</v>
      </c>
      <c r="D126" s="145" t="s">
        <v>141</v>
      </c>
      <c r="E126" s="146" t="s">
        <v>627</v>
      </c>
      <c r="F126" s="147" t="s">
        <v>628</v>
      </c>
      <c r="G126" s="148" t="s">
        <v>167</v>
      </c>
      <c r="H126" s="149">
        <v>23.765</v>
      </c>
      <c r="I126" s="150"/>
      <c r="J126" s="151">
        <f>ROUND($I$126*$H$126,2)</f>
        <v>0</v>
      </c>
      <c r="K126" s="147" t="s">
        <v>145</v>
      </c>
      <c r="L126" s="43"/>
      <c r="M126" s="152"/>
      <c r="N126" s="153" t="s">
        <v>44</v>
      </c>
      <c r="O126" s="24"/>
      <c r="P126" s="24"/>
      <c r="Q126" s="154">
        <v>0</v>
      </c>
      <c r="R126" s="154">
        <f>$Q$126*$H$126</f>
        <v>0</v>
      </c>
      <c r="S126" s="154">
        <v>0</v>
      </c>
      <c r="T126" s="155">
        <f>$S$126*$H$126</f>
        <v>0</v>
      </c>
      <c r="AR126" s="89" t="s">
        <v>146</v>
      </c>
      <c r="AT126" s="89" t="s">
        <v>141</v>
      </c>
      <c r="AU126" s="89" t="s">
        <v>82</v>
      </c>
      <c r="AY126" s="6" t="s">
        <v>139</v>
      </c>
      <c r="BE126" s="156">
        <f>IF($N$126="základní",$J$126,0)</f>
        <v>0</v>
      </c>
      <c r="BF126" s="156">
        <f>IF($N$126="snížená",$J$126,0)</f>
        <v>0</v>
      </c>
      <c r="BG126" s="156">
        <f>IF($N$126="zákl. přenesená",$J$126,0)</f>
        <v>0</v>
      </c>
      <c r="BH126" s="156">
        <f>IF($N$126="sníž. přenesená",$J$126,0)</f>
        <v>0</v>
      </c>
      <c r="BI126" s="156">
        <f>IF($N$126="nulová",$J$126,0)</f>
        <v>0</v>
      </c>
      <c r="BJ126" s="89" t="s">
        <v>21</v>
      </c>
      <c r="BK126" s="156">
        <f>ROUND($I$126*$H$126,2)</f>
        <v>0</v>
      </c>
      <c r="BL126" s="89" t="s">
        <v>146</v>
      </c>
      <c r="BM126" s="89" t="s">
        <v>629</v>
      </c>
    </row>
    <row r="127" spans="2:47" s="6" customFormat="1" ht="27" customHeight="1">
      <c r="B127" s="23"/>
      <c r="C127" s="24"/>
      <c r="D127" s="157" t="s">
        <v>148</v>
      </c>
      <c r="E127" s="24"/>
      <c r="F127" s="158" t="s">
        <v>630</v>
      </c>
      <c r="G127" s="24"/>
      <c r="H127" s="24"/>
      <c r="J127" s="24"/>
      <c r="K127" s="24"/>
      <c r="L127" s="43"/>
      <c r="M127" s="56"/>
      <c r="N127" s="24"/>
      <c r="O127" s="24"/>
      <c r="P127" s="24"/>
      <c r="Q127" s="24"/>
      <c r="R127" s="24"/>
      <c r="S127" s="24"/>
      <c r="T127" s="57"/>
      <c r="AT127" s="6" t="s">
        <v>148</v>
      </c>
      <c r="AU127" s="6" t="s">
        <v>82</v>
      </c>
    </row>
    <row r="128" spans="2:51" s="6" customFormat="1" ht="15.75" customHeight="1">
      <c r="B128" s="159"/>
      <c r="C128" s="160"/>
      <c r="D128" s="161" t="s">
        <v>150</v>
      </c>
      <c r="E128" s="160"/>
      <c r="F128" s="162" t="s">
        <v>623</v>
      </c>
      <c r="G128" s="160"/>
      <c r="H128" s="160"/>
      <c r="J128" s="160"/>
      <c r="K128" s="160"/>
      <c r="L128" s="163"/>
      <c r="M128" s="164"/>
      <c r="N128" s="160"/>
      <c r="O128" s="160"/>
      <c r="P128" s="160"/>
      <c r="Q128" s="160"/>
      <c r="R128" s="160"/>
      <c r="S128" s="160"/>
      <c r="T128" s="165"/>
      <c r="AT128" s="166" t="s">
        <v>150</v>
      </c>
      <c r="AU128" s="166" t="s">
        <v>82</v>
      </c>
      <c r="AV128" s="166" t="s">
        <v>21</v>
      </c>
      <c r="AW128" s="166" t="s">
        <v>119</v>
      </c>
      <c r="AX128" s="166" t="s">
        <v>73</v>
      </c>
      <c r="AY128" s="166" t="s">
        <v>139</v>
      </c>
    </row>
    <row r="129" spans="2:51" s="6" customFormat="1" ht="15.75" customHeight="1">
      <c r="B129" s="167"/>
      <c r="C129" s="168"/>
      <c r="D129" s="161" t="s">
        <v>150</v>
      </c>
      <c r="E129" s="168"/>
      <c r="F129" s="169" t="s">
        <v>624</v>
      </c>
      <c r="G129" s="168"/>
      <c r="H129" s="170">
        <v>23.765</v>
      </c>
      <c r="J129" s="168"/>
      <c r="K129" s="168"/>
      <c r="L129" s="171"/>
      <c r="M129" s="172"/>
      <c r="N129" s="168"/>
      <c r="O129" s="168"/>
      <c r="P129" s="168"/>
      <c r="Q129" s="168"/>
      <c r="R129" s="168"/>
      <c r="S129" s="168"/>
      <c r="T129" s="173"/>
      <c r="AT129" s="174" t="s">
        <v>150</v>
      </c>
      <c r="AU129" s="174" t="s">
        <v>82</v>
      </c>
      <c r="AV129" s="174" t="s">
        <v>82</v>
      </c>
      <c r="AW129" s="174" t="s">
        <v>119</v>
      </c>
      <c r="AX129" s="174" t="s">
        <v>21</v>
      </c>
      <c r="AY129" s="174" t="s">
        <v>139</v>
      </c>
    </row>
    <row r="130" spans="2:65" s="6" customFormat="1" ht="15.75" customHeight="1">
      <c r="B130" s="23"/>
      <c r="C130" s="145" t="s">
        <v>270</v>
      </c>
      <c r="D130" s="145" t="s">
        <v>141</v>
      </c>
      <c r="E130" s="146" t="s">
        <v>271</v>
      </c>
      <c r="F130" s="147" t="s">
        <v>272</v>
      </c>
      <c r="G130" s="148" t="s">
        <v>167</v>
      </c>
      <c r="H130" s="149">
        <v>11.883</v>
      </c>
      <c r="I130" s="150"/>
      <c r="J130" s="151">
        <f>ROUND($I$130*$H$130,2)</f>
        <v>0</v>
      </c>
      <c r="K130" s="147" t="s">
        <v>145</v>
      </c>
      <c r="L130" s="43"/>
      <c r="M130" s="152"/>
      <c r="N130" s="153" t="s">
        <v>44</v>
      </c>
      <c r="O130" s="24"/>
      <c r="P130" s="24"/>
      <c r="Q130" s="154">
        <v>0</v>
      </c>
      <c r="R130" s="154">
        <f>$Q$130*$H$130</f>
        <v>0</v>
      </c>
      <c r="S130" s="154">
        <v>0</v>
      </c>
      <c r="T130" s="155">
        <f>$S$130*$H$130</f>
        <v>0</v>
      </c>
      <c r="AR130" s="89" t="s">
        <v>146</v>
      </c>
      <c r="AT130" s="89" t="s">
        <v>141</v>
      </c>
      <c r="AU130" s="89" t="s">
        <v>82</v>
      </c>
      <c r="AY130" s="6" t="s">
        <v>139</v>
      </c>
      <c r="BE130" s="156">
        <f>IF($N$130="základní",$J$130,0)</f>
        <v>0</v>
      </c>
      <c r="BF130" s="156">
        <f>IF($N$130="snížená",$J$130,0)</f>
        <v>0</v>
      </c>
      <c r="BG130" s="156">
        <f>IF($N$130="zákl. přenesená",$J$130,0)</f>
        <v>0</v>
      </c>
      <c r="BH130" s="156">
        <f>IF($N$130="sníž. přenesená",$J$130,0)</f>
        <v>0</v>
      </c>
      <c r="BI130" s="156">
        <f>IF($N$130="nulová",$J$130,0)</f>
        <v>0</v>
      </c>
      <c r="BJ130" s="89" t="s">
        <v>21</v>
      </c>
      <c r="BK130" s="156">
        <f>ROUND($I$130*$H$130,2)</f>
        <v>0</v>
      </c>
      <c r="BL130" s="89" t="s">
        <v>146</v>
      </c>
      <c r="BM130" s="89" t="s">
        <v>273</v>
      </c>
    </row>
    <row r="131" spans="2:47" s="6" customFormat="1" ht="27" customHeight="1">
      <c r="B131" s="23"/>
      <c r="C131" s="24"/>
      <c r="D131" s="157" t="s">
        <v>148</v>
      </c>
      <c r="E131" s="24"/>
      <c r="F131" s="158" t="s">
        <v>274</v>
      </c>
      <c r="G131" s="24"/>
      <c r="H131" s="24"/>
      <c r="J131" s="24"/>
      <c r="K131" s="24"/>
      <c r="L131" s="43"/>
      <c r="M131" s="56"/>
      <c r="N131" s="24"/>
      <c r="O131" s="24"/>
      <c r="P131" s="24"/>
      <c r="Q131" s="24"/>
      <c r="R131" s="24"/>
      <c r="S131" s="24"/>
      <c r="T131" s="57"/>
      <c r="AT131" s="6" t="s">
        <v>148</v>
      </c>
      <c r="AU131" s="6" t="s">
        <v>82</v>
      </c>
    </row>
    <row r="132" spans="2:51" s="6" customFormat="1" ht="15.75" customHeight="1">
      <c r="B132" s="159"/>
      <c r="C132" s="160"/>
      <c r="D132" s="161" t="s">
        <v>150</v>
      </c>
      <c r="E132" s="160"/>
      <c r="F132" s="162" t="s">
        <v>631</v>
      </c>
      <c r="G132" s="160"/>
      <c r="H132" s="160"/>
      <c r="J132" s="160"/>
      <c r="K132" s="160"/>
      <c r="L132" s="163"/>
      <c r="M132" s="164"/>
      <c r="N132" s="160"/>
      <c r="O132" s="160"/>
      <c r="P132" s="160"/>
      <c r="Q132" s="160"/>
      <c r="R132" s="160"/>
      <c r="S132" s="160"/>
      <c r="T132" s="165"/>
      <c r="AT132" s="166" t="s">
        <v>150</v>
      </c>
      <c r="AU132" s="166" t="s">
        <v>82</v>
      </c>
      <c r="AV132" s="166" t="s">
        <v>21</v>
      </c>
      <c r="AW132" s="166" t="s">
        <v>119</v>
      </c>
      <c r="AX132" s="166" t="s">
        <v>73</v>
      </c>
      <c r="AY132" s="166" t="s">
        <v>139</v>
      </c>
    </row>
    <row r="133" spans="2:51" s="6" customFormat="1" ht="15.75" customHeight="1">
      <c r="B133" s="167"/>
      <c r="C133" s="168"/>
      <c r="D133" s="161" t="s">
        <v>150</v>
      </c>
      <c r="E133" s="168"/>
      <c r="F133" s="169" t="s">
        <v>626</v>
      </c>
      <c r="G133" s="168"/>
      <c r="H133" s="170">
        <v>11.883</v>
      </c>
      <c r="J133" s="168"/>
      <c r="K133" s="168"/>
      <c r="L133" s="171"/>
      <c r="M133" s="172"/>
      <c r="N133" s="168"/>
      <c r="O133" s="168"/>
      <c r="P133" s="168"/>
      <c r="Q133" s="168"/>
      <c r="R133" s="168"/>
      <c r="S133" s="168"/>
      <c r="T133" s="173"/>
      <c r="AT133" s="174" t="s">
        <v>150</v>
      </c>
      <c r="AU133" s="174" t="s">
        <v>82</v>
      </c>
      <c r="AV133" s="174" t="s">
        <v>82</v>
      </c>
      <c r="AW133" s="174" t="s">
        <v>119</v>
      </c>
      <c r="AX133" s="174" t="s">
        <v>21</v>
      </c>
      <c r="AY133" s="174" t="s">
        <v>139</v>
      </c>
    </row>
    <row r="134" spans="2:65" s="6" customFormat="1" ht="15.75" customHeight="1">
      <c r="B134" s="23"/>
      <c r="C134" s="145" t="s">
        <v>276</v>
      </c>
      <c r="D134" s="145" t="s">
        <v>141</v>
      </c>
      <c r="E134" s="146" t="s">
        <v>290</v>
      </c>
      <c r="F134" s="147" t="s">
        <v>291</v>
      </c>
      <c r="G134" s="148" t="s">
        <v>167</v>
      </c>
      <c r="H134" s="149">
        <v>0.03</v>
      </c>
      <c r="I134" s="150"/>
      <c r="J134" s="151">
        <f>ROUND($I$134*$H$134,2)</f>
        <v>0</v>
      </c>
      <c r="K134" s="147" t="s">
        <v>145</v>
      </c>
      <c r="L134" s="43"/>
      <c r="M134" s="152"/>
      <c r="N134" s="153" t="s">
        <v>44</v>
      </c>
      <c r="O134" s="24"/>
      <c r="P134" s="24"/>
      <c r="Q134" s="154">
        <v>0</v>
      </c>
      <c r="R134" s="154">
        <f>$Q$134*$H$134</f>
        <v>0</v>
      </c>
      <c r="S134" s="154">
        <v>0</v>
      </c>
      <c r="T134" s="155">
        <f>$S$134*$H$134</f>
        <v>0</v>
      </c>
      <c r="AR134" s="89" t="s">
        <v>146</v>
      </c>
      <c r="AT134" s="89" t="s">
        <v>141</v>
      </c>
      <c r="AU134" s="89" t="s">
        <v>82</v>
      </c>
      <c r="AY134" s="6" t="s">
        <v>139</v>
      </c>
      <c r="BE134" s="156">
        <f>IF($N$134="základní",$J$134,0)</f>
        <v>0</v>
      </c>
      <c r="BF134" s="156">
        <f>IF($N$134="snížená",$J$134,0)</f>
        <v>0</v>
      </c>
      <c r="BG134" s="156">
        <f>IF($N$134="zákl. přenesená",$J$134,0)</f>
        <v>0</v>
      </c>
      <c r="BH134" s="156">
        <f>IF($N$134="sníž. přenesená",$J$134,0)</f>
        <v>0</v>
      </c>
      <c r="BI134" s="156">
        <f>IF($N$134="nulová",$J$134,0)</f>
        <v>0</v>
      </c>
      <c r="BJ134" s="89" t="s">
        <v>21</v>
      </c>
      <c r="BK134" s="156">
        <f>ROUND($I$134*$H$134,2)</f>
        <v>0</v>
      </c>
      <c r="BL134" s="89" t="s">
        <v>146</v>
      </c>
      <c r="BM134" s="89" t="s">
        <v>292</v>
      </c>
    </row>
    <row r="135" spans="2:47" s="6" customFormat="1" ht="27" customHeight="1">
      <c r="B135" s="23"/>
      <c r="C135" s="24"/>
      <c r="D135" s="157" t="s">
        <v>148</v>
      </c>
      <c r="E135" s="24"/>
      <c r="F135" s="158" t="s">
        <v>293</v>
      </c>
      <c r="G135" s="24"/>
      <c r="H135" s="24"/>
      <c r="J135" s="24"/>
      <c r="K135" s="24"/>
      <c r="L135" s="43"/>
      <c r="M135" s="56"/>
      <c r="N135" s="24"/>
      <c r="O135" s="24"/>
      <c r="P135" s="24"/>
      <c r="Q135" s="24"/>
      <c r="R135" s="24"/>
      <c r="S135" s="24"/>
      <c r="T135" s="57"/>
      <c r="AT135" s="6" t="s">
        <v>148</v>
      </c>
      <c r="AU135" s="6" t="s">
        <v>82</v>
      </c>
    </row>
    <row r="136" spans="2:51" s="6" customFormat="1" ht="15.75" customHeight="1">
      <c r="B136" s="159"/>
      <c r="C136" s="160"/>
      <c r="D136" s="161" t="s">
        <v>150</v>
      </c>
      <c r="E136" s="160"/>
      <c r="F136" s="162" t="s">
        <v>632</v>
      </c>
      <c r="G136" s="160"/>
      <c r="H136" s="160"/>
      <c r="J136" s="160"/>
      <c r="K136" s="160"/>
      <c r="L136" s="163"/>
      <c r="M136" s="164"/>
      <c r="N136" s="160"/>
      <c r="O136" s="160"/>
      <c r="P136" s="160"/>
      <c r="Q136" s="160"/>
      <c r="R136" s="160"/>
      <c r="S136" s="160"/>
      <c r="T136" s="165"/>
      <c r="AT136" s="166" t="s">
        <v>150</v>
      </c>
      <c r="AU136" s="166" t="s">
        <v>82</v>
      </c>
      <c r="AV136" s="166" t="s">
        <v>21</v>
      </c>
      <c r="AW136" s="166" t="s">
        <v>119</v>
      </c>
      <c r="AX136" s="166" t="s">
        <v>73</v>
      </c>
      <c r="AY136" s="166" t="s">
        <v>139</v>
      </c>
    </row>
    <row r="137" spans="2:51" s="6" customFormat="1" ht="15.75" customHeight="1">
      <c r="B137" s="167"/>
      <c r="C137" s="168"/>
      <c r="D137" s="161" t="s">
        <v>150</v>
      </c>
      <c r="E137" s="168"/>
      <c r="F137" s="169" t="s">
        <v>633</v>
      </c>
      <c r="G137" s="168"/>
      <c r="H137" s="170">
        <v>0.03</v>
      </c>
      <c r="J137" s="168"/>
      <c r="K137" s="168"/>
      <c r="L137" s="171"/>
      <c r="M137" s="172"/>
      <c r="N137" s="168"/>
      <c r="O137" s="168"/>
      <c r="P137" s="168"/>
      <c r="Q137" s="168"/>
      <c r="R137" s="168"/>
      <c r="S137" s="168"/>
      <c r="T137" s="173"/>
      <c r="AT137" s="174" t="s">
        <v>150</v>
      </c>
      <c r="AU137" s="174" t="s">
        <v>82</v>
      </c>
      <c r="AV137" s="174" t="s">
        <v>82</v>
      </c>
      <c r="AW137" s="174" t="s">
        <v>119</v>
      </c>
      <c r="AX137" s="174" t="s">
        <v>21</v>
      </c>
      <c r="AY137" s="174" t="s">
        <v>139</v>
      </c>
    </row>
    <row r="138" spans="2:65" s="6" customFormat="1" ht="15.75" customHeight="1">
      <c r="B138" s="23"/>
      <c r="C138" s="145" t="s">
        <v>283</v>
      </c>
      <c r="D138" s="145" t="s">
        <v>141</v>
      </c>
      <c r="E138" s="146" t="s">
        <v>173</v>
      </c>
      <c r="F138" s="147" t="s">
        <v>174</v>
      </c>
      <c r="G138" s="148" t="s">
        <v>167</v>
      </c>
      <c r="H138" s="149">
        <v>59.5</v>
      </c>
      <c r="I138" s="150"/>
      <c r="J138" s="151">
        <f>ROUND($I$138*$H$138,2)</f>
        <v>0</v>
      </c>
      <c r="K138" s="147" t="s">
        <v>145</v>
      </c>
      <c r="L138" s="43"/>
      <c r="M138" s="152"/>
      <c r="N138" s="153" t="s">
        <v>44</v>
      </c>
      <c r="O138" s="24"/>
      <c r="P138" s="24"/>
      <c r="Q138" s="154">
        <v>0</v>
      </c>
      <c r="R138" s="154">
        <f>$Q$138*$H$138</f>
        <v>0</v>
      </c>
      <c r="S138" s="154">
        <v>0</v>
      </c>
      <c r="T138" s="155">
        <f>$S$138*$H$138</f>
        <v>0</v>
      </c>
      <c r="AR138" s="89" t="s">
        <v>146</v>
      </c>
      <c r="AT138" s="89" t="s">
        <v>141</v>
      </c>
      <c r="AU138" s="89" t="s">
        <v>82</v>
      </c>
      <c r="AY138" s="6" t="s">
        <v>139</v>
      </c>
      <c r="BE138" s="156">
        <f>IF($N$138="základní",$J$138,0)</f>
        <v>0</v>
      </c>
      <c r="BF138" s="156">
        <f>IF($N$138="snížená",$J$138,0)</f>
        <v>0</v>
      </c>
      <c r="BG138" s="156">
        <f>IF($N$138="zákl. přenesená",$J$138,0)</f>
        <v>0</v>
      </c>
      <c r="BH138" s="156">
        <f>IF($N$138="sníž. přenesená",$J$138,0)</f>
        <v>0</v>
      </c>
      <c r="BI138" s="156">
        <f>IF($N$138="nulová",$J$138,0)</f>
        <v>0</v>
      </c>
      <c r="BJ138" s="89" t="s">
        <v>21</v>
      </c>
      <c r="BK138" s="156">
        <f>ROUND($I$138*$H$138,2)</f>
        <v>0</v>
      </c>
      <c r="BL138" s="89" t="s">
        <v>146</v>
      </c>
      <c r="BM138" s="89" t="s">
        <v>297</v>
      </c>
    </row>
    <row r="139" spans="2:47" s="6" customFormat="1" ht="27" customHeight="1">
      <c r="B139" s="23"/>
      <c r="C139" s="24"/>
      <c r="D139" s="157" t="s">
        <v>148</v>
      </c>
      <c r="E139" s="24"/>
      <c r="F139" s="158" t="s">
        <v>176</v>
      </c>
      <c r="G139" s="24"/>
      <c r="H139" s="24"/>
      <c r="J139" s="24"/>
      <c r="K139" s="24"/>
      <c r="L139" s="43"/>
      <c r="M139" s="56"/>
      <c r="N139" s="24"/>
      <c r="O139" s="24"/>
      <c r="P139" s="24"/>
      <c r="Q139" s="24"/>
      <c r="R139" s="24"/>
      <c r="S139" s="24"/>
      <c r="T139" s="57"/>
      <c r="AT139" s="6" t="s">
        <v>148</v>
      </c>
      <c r="AU139" s="6" t="s">
        <v>82</v>
      </c>
    </row>
    <row r="140" spans="2:51" s="6" customFormat="1" ht="15.75" customHeight="1">
      <c r="B140" s="159"/>
      <c r="C140" s="160"/>
      <c r="D140" s="161" t="s">
        <v>150</v>
      </c>
      <c r="E140" s="160"/>
      <c r="F140" s="162" t="s">
        <v>634</v>
      </c>
      <c r="G140" s="160"/>
      <c r="H140" s="160"/>
      <c r="J140" s="160"/>
      <c r="K140" s="160"/>
      <c r="L140" s="163"/>
      <c r="M140" s="164"/>
      <c r="N140" s="160"/>
      <c r="O140" s="160"/>
      <c r="P140" s="160"/>
      <c r="Q140" s="160"/>
      <c r="R140" s="160"/>
      <c r="S140" s="160"/>
      <c r="T140" s="165"/>
      <c r="AT140" s="166" t="s">
        <v>150</v>
      </c>
      <c r="AU140" s="166" t="s">
        <v>82</v>
      </c>
      <c r="AV140" s="166" t="s">
        <v>21</v>
      </c>
      <c r="AW140" s="166" t="s">
        <v>119</v>
      </c>
      <c r="AX140" s="166" t="s">
        <v>73</v>
      </c>
      <c r="AY140" s="166" t="s">
        <v>139</v>
      </c>
    </row>
    <row r="141" spans="2:51" s="6" customFormat="1" ht="15.75" customHeight="1">
      <c r="B141" s="167"/>
      <c r="C141" s="168"/>
      <c r="D141" s="161" t="s">
        <v>150</v>
      </c>
      <c r="E141" s="168"/>
      <c r="F141" s="169" t="s">
        <v>635</v>
      </c>
      <c r="G141" s="168"/>
      <c r="H141" s="170">
        <v>59.5</v>
      </c>
      <c r="J141" s="168"/>
      <c r="K141" s="168"/>
      <c r="L141" s="171"/>
      <c r="M141" s="172"/>
      <c r="N141" s="168"/>
      <c r="O141" s="168"/>
      <c r="P141" s="168"/>
      <c r="Q141" s="168"/>
      <c r="R141" s="168"/>
      <c r="S141" s="168"/>
      <c r="T141" s="173"/>
      <c r="AT141" s="174" t="s">
        <v>150</v>
      </c>
      <c r="AU141" s="174" t="s">
        <v>82</v>
      </c>
      <c r="AV141" s="174" t="s">
        <v>82</v>
      </c>
      <c r="AW141" s="174" t="s">
        <v>119</v>
      </c>
      <c r="AX141" s="174" t="s">
        <v>21</v>
      </c>
      <c r="AY141" s="174" t="s">
        <v>139</v>
      </c>
    </row>
    <row r="142" spans="2:65" s="6" customFormat="1" ht="15.75" customHeight="1">
      <c r="B142" s="23"/>
      <c r="C142" s="145" t="s">
        <v>7</v>
      </c>
      <c r="D142" s="145" t="s">
        <v>141</v>
      </c>
      <c r="E142" s="146" t="s">
        <v>301</v>
      </c>
      <c r="F142" s="147" t="s">
        <v>302</v>
      </c>
      <c r="G142" s="148" t="s">
        <v>167</v>
      </c>
      <c r="H142" s="149">
        <v>0.03</v>
      </c>
      <c r="I142" s="150"/>
      <c r="J142" s="151">
        <f>ROUND($I$142*$H$142,2)</f>
        <v>0</v>
      </c>
      <c r="K142" s="147" t="s">
        <v>145</v>
      </c>
      <c r="L142" s="43"/>
      <c r="M142" s="152"/>
      <c r="N142" s="153" t="s">
        <v>44</v>
      </c>
      <c r="O142" s="24"/>
      <c r="P142" s="24"/>
      <c r="Q142" s="154">
        <v>0</v>
      </c>
      <c r="R142" s="154">
        <f>$Q$142*$H$142</f>
        <v>0</v>
      </c>
      <c r="S142" s="154">
        <v>0</v>
      </c>
      <c r="T142" s="155">
        <f>$S$142*$H$142</f>
        <v>0</v>
      </c>
      <c r="AR142" s="89" t="s">
        <v>146</v>
      </c>
      <c r="AT142" s="89" t="s">
        <v>141</v>
      </c>
      <c r="AU142" s="89" t="s">
        <v>82</v>
      </c>
      <c r="AY142" s="6" t="s">
        <v>139</v>
      </c>
      <c r="BE142" s="156">
        <f>IF($N$142="základní",$J$142,0)</f>
        <v>0</v>
      </c>
      <c r="BF142" s="156">
        <f>IF($N$142="snížená",$J$142,0)</f>
        <v>0</v>
      </c>
      <c r="BG142" s="156">
        <f>IF($N$142="zákl. přenesená",$J$142,0)</f>
        <v>0</v>
      </c>
      <c r="BH142" s="156">
        <f>IF($N$142="sníž. přenesená",$J$142,0)</f>
        <v>0</v>
      </c>
      <c r="BI142" s="156">
        <f>IF($N$142="nulová",$J$142,0)</f>
        <v>0</v>
      </c>
      <c r="BJ142" s="89" t="s">
        <v>21</v>
      </c>
      <c r="BK142" s="156">
        <f>ROUND($I$142*$H$142,2)</f>
        <v>0</v>
      </c>
      <c r="BL142" s="89" t="s">
        <v>146</v>
      </c>
      <c r="BM142" s="89" t="s">
        <v>303</v>
      </c>
    </row>
    <row r="143" spans="2:47" s="6" customFormat="1" ht="38.25" customHeight="1">
      <c r="B143" s="23"/>
      <c r="C143" s="24"/>
      <c r="D143" s="157" t="s">
        <v>148</v>
      </c>
      <c r="E143" s="24"/>
      <c r="F143" s="158" t="s">
        <v>304</v>
      </c>
      <c r="G143" s="24"/>
      <c r="H143" s="24"/>
      <c r="J143" s="24"/>
      <c r="K143" s="24"/>
      <c r="L143" s="43"/>
      <c r="M143" s="56"/>
      <c r="N143" s="24"/>
      <c r="O143" s="24"/>
      <c r="P143" s="24"/>
      <c r="Q143" s="24"/>
      <c r="R143" s="24"/>
      <c r="S143" s="24"/>
      <c r="T143" s="57"/>
      <c r="AT143" s="6" t="s">
        <v>148</v>
      </c>
      <c r="AU143" s="6" t="s">
        <v>82</v>
      </c>
    </row>
    <row r="144" spans="2:51" s="6" customFormat="1" ht="15.75" customHeight="1">
      <c r="B144" s="159"/>
      <c r="C144" s="160"/>
      <c r="D144" s="161" t="s">
        <v>150</v>
      </c>
      <c r="E144" s="160"/>
      <c r="F144" s="162" t="s">
        <v>636</v>
      </c>
      <c r="G144" s="160"/>
      <c r="H144" s="160"/>
      <c r="J144" s="160"/>
      <c r="K144" s="160"/>
      <c r="L144" s="163"/>
      <c r="M144" s="164"/>
      <c r="N144" s="160"/>
      <c r="O144" s="160"/>
      <c r="P144" s="160"/>
      <c r="Q144" s="160"/>
      <c r="R144" s="160"/>
      <c r="S144" s="160"/>
      <c r="T144" s="165"/>
      <c r="AT144" s="166" t="s">
        <v>150</v>
      </c>
      <c r="AU144" s="166" t="s">
        <v>82</v>
      </c>
      <c r="AV144" s="166" t="s">
        <v>21</v>
      </c>
      <c r="AW144" s="166" t="s">
        <v>119</v>
      </c>
      <c r="AX144" s="166" t="s">
        <v>73</v>
      </c>
      <c r="AY144" s="166" t="s">
        <v>139</v>
      </c>
    </row>
    <row r="145" spans="2:51" s="6" customFormat="1" ht="15.75" customHeight="1">
      <c r="B145" s="167"/>
      <c r="C145" s="168"/>
      <c r="D145" s="161" t="s">
        <v>150</v>
      </c>
      <c r="E145" s="168"/>
      <c r="F145" s="169" t="s">
        <v>633</v>
      </c>
      <c r="G145" s="168"/>
      <c r="H145" s="170">
        <v>0.03</v>
      </c>
      <c r="J145" s="168"/>
      <c r="K145" s="168"/>
      <c r="L145" s="171"/>
      <c r="M145" s="172"/>
      <c r="N145" s="168"/>
      <c r="O145" s="168"/>
      <c r="P145" s="168"/>
      <c r="Q145" s="168"/>
      <c r="R145" s="168"/>
      <c r="S145" s="168"/>
      <c r="T145" s="173"/>
      <c r="AT145" s="174" t="s">
        <v>150</v>
      </c>
      <c r="AU145" s="174" t="s">
        <v>82</v>
      </c>
      <c r="AV145" s="174" t="s">
        <v>82</v>
      </c>
      <c r="AW145" s="174" t="s">
        <v>119</v>
      </c>
      <c r="AX145" s="174" t="s">
        <v>21</v>
      </c>
      <c r="AY145" s="174" t="s">
        <v>139</v>
      </c>
    </row>
    <row r="146" spans="2:65" s="6" customFormat="1" ht="15.75" customHeight="1">
      <c r="B146" s="23"/>
      <c r="C146" s="145" t="s">
        <v>296</v>
      </c>
      <c r="D146" s="145" t="s">
        <v>141</v>
      </c>
      <c r="E146" s="146" t="s">
        <v>307</v>
      </c>
      <c r="F146" s="147" t="s">
        <v>308</v>
      </c>
      <c r="G146" s="148" t="s">
        <v>155</v>
      </c>
      <c r="H146" s="149">
        <v>78</v>
      </c>
      <c r="I146" s="150"/>
      <c r="J146" s="151">
        <f>ROUND($I$146*$H$146,2)</f>
        <v>0</v>
      </c>
      <c r="K146" s="147" t="s">
        <v>145</v>
      </c>
      <c r="L146" s="43"/>
      <c r="M146" s="152"/>
      <c r="N146" s="153" t="s">
        <v>44</v>
      </c>
      <c r="O146" s="24"/>
      <c r="P146" s="24"/>
      <c r="Q146" s="154">
        <v>0</v>
      </c>
      <c r="R146" s="154">
        <f>$Q$146*$H$146</f>
        <v>0</v>
      </c>
      <c r="S146" s="154">
        <v>0</v>
      </c>
      <c r="T146" s="155">
        <f>$S$146*$H$146</f>
        <v>0</v>
      </c>
      <c r="AR146" s="89" t="s">
        <v>146</v>
      </c>
      <c r="AT146" s="89" t="s">
        <v>141</v>
      </c>
      <c r="AU146" s="89" t="s">
        <v>82</v>
      </c>
      <c r="AY146" s="6" t="s">
        <v>139</v>
      </c>
      <c r="BE146" s="156">
        <f>IF($N$146="základní",$J$146,0)</f>
        <v>0</v>
      </c>
      <c r="BF146" s="156">
        <f>IF($N$146="snížená",$J$146,0)</f>
        <v>0</v>
      </c>
      <c r="BG146" s="156">
        <f>IF($N$146="zákl. přenesená",$J$146,0)</f>
        <v>0</v>
      </c>
      <c r="BH146" s="156">
        <f>IF($N$146="sníž. přenesená",$J$146,0)</f>
        <v>0</v>
      </c>
      <c r="BI146" s="156">
        <f>IF($N$146="nulová",$J$146,0)</f>
        <v>0</v>
      </c>
      <c r="BJ146" s="89" t="s">
        <v>21</v>
      </c>
      <c r="BK146" s="156">
        <f>ROUND($I$146*$H$146,2)</f>
        <v>0</v>
      </c>
      <c r="BL146" s="89" t="s">
        <v>146</v>
      </c>
      <c r="BM146" s="89" t="s">
        <v>309</v>
      </c>
    </row>
    <row r="147" spans="2:47" s="6" customFormat="1" ht="16.5" customHeight="1">
      <c r="B147" s="23"/>
      <c r="C147" s="24"/>
      <c r="D147" s="157" t="s">
        <v>148</v>
      </c>
      <c r="E147" s="24"/>
      <c r="F147" s="158" t="s">
        <v>310</v>
      </c>
      <c r="G147" s="24"/>
      <c r="H147" s="24"/>
      <c r="J147" s="24"/>
      <c r="K147" s="24"/>
      <c r="L147" s="43"/>
      <c r="M147" s="56"/>
      <c r="N147" s="24"/>
      <c r="O147" s="24"/>
      <c r="P147" s="24"/>
      <c r="Q147" s="24"/>
      <c r="R147" s="24"/>
      <c r="S147" s="24"/>
      <c r="T147" s="57"/>
      <c r="AT147" s="6" t="s">
        <v>148</v>
      </c>
      <c r="AU147" s="6" t="s">
        <v>82</v>
      </c>
    </row>
    <row r="148" spans="2:51" s="6" customFormat="1" ht="15.75" customHeight="1">
      <c r="B148" s="159"/>
      <c r="C148" s="160"/>
      <c r="D148" s="161" t="s">
        <v>150</v>
      </c>
      <c r="E148" s="160"/>
      <c r="F148" s="162" t="s">
        <v>311</v>
      </c>
      <c r="G148" s="160"/>
      <c r="H148" s="160"/>
      <c r="J148" s="160"/>
      <c r="K148" s="160"/>
      <c r="L148" s="163"/>
      <c r="M148" s="164"/>
      <c r="N148" s="160"/>
      <c r="O148" s="160"/>
      <c r="P148" s="160"/>
      <c r="Q148" s="160"/>
      <c r="R148" s="160"/>
      <c r="S148" s="160"/>
      <c r="T148" s="165"/>
      <c r="AT148" s="166" t="s">
        <v>150</v>
      </c>
      <c r="AU148" s="166" t="s">
        <v>82</v>
      </c>
      <c r="AV148" s="166" t="s">
        <v>21</v>
      </c>
      <c r="AW148" s="166" t="s">
        <v>119</v>
      </c>
      <c r="AX148" s="166" t="s">
        <v>73</v>
      </c>
      <c r="AY148" s="166" t="s">
        <v>139</v>
      </c>
    </row>
    <row r="149" spans="2:51" s="6" customFormat="1" ht="15.75" customHeight="1">
      <c r="B149" s="167"/>
      <c r="C149" s="168"/>
      <c r="D149" s="161" t="s">
        <v>150</v>
      </c>
      <c r="E149" s="168"/>
      <c r="F149" s="169" t="s">
        <v>637</v>
      </c>
      <c r="G149" s="168"/>
      <c r="H149" s="170">
        <v>78</v>
      </c>
      <c r="J149" s="168"/>
      <c r="K149" s="168"/>
      <c r="L149" s="171"/>
      <c r="M149" s="172"/>
      <c r="N149" s="168"/>
      <c r="O149" s="168"/>
      <c r="P149" s="168"/>
      <c r="Q149" s="168"/>
      <c r="R149" s="168"/>
      <c r="S149" s="168"/>
      <c r="T149" s="173"/>
      <c r="AT149" s="174" t="s">
        <v>150</v>
      </c>
      <c r="AU149" s="174" t="s">
        <v>82</v>
      </c>
      <c r="AV149" s="174" t="s">
        <v>82</v>
      </c>
      <c r="AW149" s="174" t="s">
        <v>119</v>
      </c>
      <c r="AX149" s="174" t="s">
        <v>21</v>
      </c>
      <c r="AY149" s="174" t="s">
        <v>139</v>
      </c>
    </row>
    <row r="150" spans="2:65" s="6" customFormat="1" ht="15.75" customHeight="1">
      <c r="B150" s="23"/>
      <c r="C150" s="145" t="s">
        <v>300</v>
      </c>
      <c r="D150" s="145" t="s">
        <v>141</v>
      </c>
      <c r="E150" s="146" t="s">
        <v>183</v>
      </c>
      <c r="F150" s="147" t="s">
        <v>184</v>
      </c>
      <c r="G150" s="148" t="s">
        <v>167</v>
      </c>
      <c r="H150" s="149">
        <v>47.5</v>
      </c>
      <c r="I150" s="150"/>
      <c r="J150" s="151">
        <f>ROUND($I$150*$H$150,2)</f>
        <v>0</v>
      </c>
      <c r="K150" s="147" t="s">
        <v>145</v>
      </c>
      <c r="L150" s="43"/>
      <c r="M150" s="152"/>
      <c r="N150" s="153" t="s">
        <v>44</v>
      </c>
      <c r="O150" s="24"/>
      <c r="P150" s="24"/>
      <c r="Q150" s="154">
        <v>0</v>
      </c>
      <c r="R150" s="154">
        <f>$Q$150*$H$150</f>
        <v>0</v>
      </c>
      <c r="S150" s="154">
        <v>0</v>
      </c>
      <c r="T150" s="155">
        <f>$S$150*$H$150</f>
        <v>0</v>
      </c>
      <c r="AR150" s="89" t="s">
        <v>146</v>
      </c>
      <c r="AT150" s="89" t="s">
        <v>141</v>
      </c>
      <c r="AU150" s="89" t="s">
        <v>82</v>
      </c>
      <c r="AY150" s="6" t="s">
        <v>139</v>
      </c>
      <c r="BE150" s="156">
        <f>IF($N$150="základní",$J$150,0)</f>
        <v>0</v>
      </c>
      <c r="BF150" s="156">
        <f>IF($N$150="snížená",$J$150,0)</f>
        <v>0</v>
      </c>
      <c r="BG150" s="156">
        <f>IF($N$150="zákl. přenesená",$J$150,0)</f>
        <v>0</v>
      </c>
      <c r="BH150" s="156">
        <f>IF($N$150="sníž. přenesená",$J$150,0)</f>
        <v>0</v>
      </c>
      <c r="BI150" s="156">
        <f>IF($N$150="nulová",$J$150,0)</f>
        <v>0</v>
      </c>
      <c r="BJ150" s="89" t="s">
        <v>21</v>
      </c>
      <c r="BK150" s="156">
        <f>ROUND($I$150*$H$150,2)</f>
        <v>0</v>
      </c>
      <c r="BL150" s="89" t="s">
        <v>146</v>
      </c>
      <c r="BM150" s="89" t="s">
        <v>638</v>
      </c>
    </row>
    <row r="151" spans="2:47" s="6" customFormat="1" ht="16.5" customHeight="1">
      <c r="B151" s="23"/>
      <c r="C151" s="24"/>
      <c r="D151" s="157" t="s">
        <v>148</v>
      </c>
      <c r="E151" s="24"/>
      <c r="F151" s="158" t="s">
        <v>186</v>
      </c>
      <c r="G151" s="24"/>
      <c r="H151" s="24"/>
      <c r="J151" s="24"/>
      <c r="K151" s="24"/>
      <c r="L151" s="43"/>
      <c r="M151" s="56"/>
      <c r="N151" s="24"/>
      <c r="O151" s="24"/>
      <c r="P151" s="24"/>
      <c r="Q151" s="24"/>
      <c r="R151" s="24"/>
      <c r="S151" s="24"/>
      <c r="T151" s="57"/>
      <c r="AT151" s="6" t="s">
        <v>148</v>
      </c>
      <c r="AU151" s="6" t="s">
        <v>82</v>
      </c>
    </row>
    <row r="152" spans="2:51" s="6" customFormat="1" ht="15.75" customHeight="1">
      <c r="B152" s="159"/>
      <c r="C152" s="160"/>
      <c r="D152" s="161" t="s">
        <v>150</v>
      </c>
      <c r="E152" s="160"/>
      <c r="F152" s="162" t="s">
        <v>315</v>
      </c>
      <c r="G152" s="160"/>
      <c r="H152" s="160"/>
      <c r="J152" s="160"/>
      <c r="K152" s="160"/>
      <c r="L152" s="163"/>
      <c r="M152" s="164"/>
      <c r="N152" s="160"/>
      <c r="O152" s="160"/>
      <c r="P152" s="160"/>
      <c r="Q152" s="160"/>
      <c r="R152" s="160"/>
      <c r="S152" s="160"/>
      <c r="T152" s="165"/>
      <c r="AT152" s="166" t="s">
        <v>150</v>
      </c>
      <c r="AU152" s="166" t="s">
        <v>82</v>
      </c>
      <c r="AV152" s="166" t="s">
        <v>21</v>
      </c>
      <c r="AW152" s="166" t="s">
        <v>119</v>
      </c>
      <c r="AX152" s="166" t="s">
        <v>73</v>
      </c>
      <c r="AY152" s="166" t="s">
        <v>139</v>
      </c>
    </row>
    <row r="153" spans="2:51" s="6" customFormat="1" ht="15.75" customHeight="1">
      <c r="B153" s="167"/>
      <c r="C153" s="168"/>
      <c r="D153" s="161" t="s">
        <v>150</v>
      </c>
      <c r="E153" s="168"/>
      <c r="F153" s="169" t="s">
        <v>639</v>
      </c>
      <c r="G153" s="168"/>
      <c r="H153" s="170">
        <v>47.5</v>
      </c>
      <c r="J153" s="168"/>
      <c r="K153" s="168"/>
      <c r="L153" s="171"/>
      <c r="M153" s="172"/>
      <c r="N153" s="168"/>
      <c r="O153" s="168"/>
      <c r="P153" s="168"/>
      <c r="Q153" s="168"/>
      <c r="R153" s="168"/>
      <c r="S153" s="168"/>
      <c r="T153" s="173"/>
      <c r="AT153" s="174" t="s">
        <v>150</v>
      </c>
      <c r="AU153" s="174" t="s">
        <v>82</v>
      </c>
      <c r="AV153" s="174" t="s">
        <v>82</v>
      </c>
      <c r="AW153" s="174" t="s">
        <v>119</v>
      </c>
      <c r="AX153" s="174" t="s">
        <v>21</v>
      </c>
      <c r="AY153" s="174" t="s">
        <v>139</v>
      </c>
    </row>
    <row r="154" spans="2:65" s="6" customFormat="1" ht="15.75" customHeight="1">
      <c r="B154" s="23"/>
      <c r="C154" s="145" t="s">
        <v>306</v>
      </c>
      <c r="D154" s="145" t="s">
        <v>141</v>
      </c>
      <c r="E154" s="146" t="s">
        <v>318</v>
      </c>
      <c r="F154" s="147" t="s">
        <v>319</v>
      </c>
      <c r="G154" s="148" t="s">
        <v>155</v>
      </c>
      <c r="H154" s="149">
        <v>2</v>
      </c>
      <c r="I154" s="150"/>
      <c r="J154" s="151">
        <f>ROUND($I$154*$H$154,2)</f>
        <v>0</v>
      </c>
      <c r="K154" s="147" t="s">
        <v>145</v>
      </c>
      <c r="L154" s="43"/>
      <c r="M154" s="152"/>
      <c r="N154" s="153" t="s">
        <v>44</v>
      </c>
      <c r="O154" s="24"/>
      <c r="P154" s="24"/>
      <c r="Q154" s="154">
        <v>0</v>
      </c>
      <c r="R154" s="154">
        <f>$Q$154*$H$154</f>
        <v>0</v>
      </c>
      <c r="S154" s="154">
        <v>0</v>
      </c>
      <c r="T154" s="155">
        <f>$S$154*$H$154</f>
        <v>0</v>
      </c>
      <c r="AR154" s="89" t="s">
        <v>146</v>
      </c>
      <c r="AT154" s="89" t="s">
        <v>141</v>
      </c>
      <c r="AU154" s="89" t="s">
        <v>82</v>
      </c>
      <c r="AY154" s="6" t="s">
        <v>139</v>
      </c>
      <c r="BE154" s="156">
        <f>IF($N$154="základní",$J$154,0)</f>
        <v>0</v>
      </c>
      <c r="BF154" s="156">
        <f>IF($N$154="snížená",$J$154,0)</f>
        <v>0</v>
      </c>
      <c r="BG154" s="156">
        <f>IF($N$154="zákl. přenesená",$J$154,0)</f>
        <v>0</v>
      </c>
      <c r="BH154" s="156">
        <f>IF($N$154="sníž. přenesená",$J$154,0)</f>
        <v>0</v>
      </c>
      <c r="BI154" s="156">
        <f>IF($N$154="nulová",$J$154,0)</f>
        <v>0</v>
      </c>
      <c r="BJ154" s="89" t="s">
        <v>21</v>
      </c>
      <c r="BK154" s="156">
        <f>ROUND($I$154*$H$154,2)</f>
        <v>0</v>
      </c>
      <c r="BL154" s="89" t="s">
        <v>146</v>
      </c>
      <c r="BM154" s="89" t="s">
        <v>320</v>
      </c>
    </row>
    <row r="155" spans="2:47" s="6" customFormat="1" ht="27" customHeight="1">
      <c r="B155" s="23"/>
      <c r="C155" s="24"/>
      <c r="D155" s="157" t="s">
        <v>148</v>
      </c>
      <c r="E155" s="24"/>
      <c r="F155" s="158" t="s">
        <v>321</v>
      </c>
      <c r="G155" s="24"/>
      <c r="H155" s="24"/>
      <c r="J155" s="24"/>
      <c r="K155" s="24"/>
      <c r="L155" s="43"/>
      <c r="M155" s="56"/>
      <c r="N155" s="24"/>
      <c r="O155" s="24"/>
      <c r="P155" s="24"/>
      <c r="Q155" s="24"/>
      <c r="R155" s="24"/>
      <c r="S155" s="24"/>
      <c r="T155" s="57"/>
      <c r="AT155" s="6" t="s">
        <v>148</v>
      </c>
      <c r="AU155" s="6" t="s">
        <v>82</v>
      </c>
    </row>
    <row r="156" spans="2:51" s="6" customFormat="1" ht="15.75" customHeight="1">
      <c r="B156" s="159"/>
      <c r="C156" s="160"/>
      <c r="D156" s="161" t="s">
        <v>150</v>
      </c>
      <c r="E156" s="160"/>
      <c r="F156" s="162" t="s">
        <v>322</v>
      </c>
      <c r="G156" s="160"/>
      <c r="H156" s="160"/>
      <c r="J156" s="160"/>
      <c r="K156" s="160"/>
      <c r="L156" s="163"/>
      <c r="M156" s="164"/>
      <c r="N156" s="160"/>
      <c r="O156" s="160"/>
      <c r="P156" s="160"/>
      <c r="Q156" s="160"/>
      <c r="R156" s="160"/>
      <c r="S156" s="160"/>
      <c r="T156" s="165"/>
      <c r="AT156" s="166" t="s">
        <v>150</v>
      </c>
      <c r="AU156" s="166" t="s">
        <v>82</v>
      </c>
      <c r="AV156" s="166" t="s">
        <v>21</v>
      </c>
      <c r="AW156" s="166" t="s">
        <v>119</v>
      </c>
      <c r="AX156" s="166" t="s">
        <v>73</v>
      </c>
      <c r="AY156" s="166" t="s">
        <v>139</v>
      </c>
    </row>
    <row r="157" spans="2:51" s="6" customFormat="1" ht="15.75" customHeight="1">
      <c r="B157" s="167"/>
      <c r="C157" s="168"/>
      <c r="D157" s="161" t="s">
        <v>150</v>
      </c>
      <c r="E157" s="168"/>
      <c r="F157" s="169" t="s">
        <v>82</v>
      </c>
      <c r="G157" s="168"/>
      <c r="H157" s="170">
        <v>2</v>
      </c>
      <c r="J157" s="168"/>
      <c r="K157" s="168"/>
      <c r="L157" s="171"/>
      <c r="M157" s="172"/>
      <c r="N157" s="168"/>
      <c r="O157" s="168"/>
      <c r="P157" s="168"/>
      <c r="Q157" s="168"/>
      <c r="R157" s="168"/>
      <c r="S157" s="168"/>
      <c r="T157" s="173"/>
      <c r="AT157" s="174" t="s">
        <v>150</v>
      </c>
      <c r="AU157" s="174" t="s">
        <v>82</v>
      </c>
      <c r="AV157" s="174" t="s">
        <v>82</v>
      </c>
      <c r="AW157" s="174" t="s">
        <v>119</v>
      </c>
      <c r="AX157" s="174" t="s">
        <v>21</v>
      </c>
      <c r="AY157" s="174" t="s">
        <v>139</v>
      </c>
    </row>
    <row r="158" spans="2:65" s="6" customFormat="1" ht="15.75" customHeight="1">
      <c r="B158" s="23"/>
      <c r="C158" s="145" t="s">
        <v>313</v>
      </c>
      <c r="D158" s="145" t="s">
        <v>141</v>
      </c>
      <c r="E158" s="146" t="s">
        <v>324</v>
      </c>
      <c r="F158" s="147" t="s">
        <v>325</v>
      </c>
      <c r="G158" s="148" t="s">
        <v>155</v>
      </c>
      <c r="H158" s="149">
        <v>2</v>
      </c>
      <c r="I158" s="150"/>
      <c r="J158" s="151">
        <f>ROUND($I$158*$H$158,2)</f>
        <v>0</v>
      </c>
      <c r="K158" s="147" t="s">
        <v>145</v>
      </c>
      <c r="L158" s="43"/>
      <c r="M158" s="152"/>
      <c r="N158" s="153" t="s">
        <v>44</v>
      </c>
      <c r="O158" s="24"/>
      <c r="P158" s="24"/>
      <c r="Q158" s="154">
        <v>0</v>
      </c>
      <c r="R158" s="154">
        <f>$Q$158*$H$158</f>
        <v>0</v>
      </c>
      <c r="S158" s="154">
        <v>0</v>
      </c>
      <c r="T158" s="155">
        <f>$S$158*$H$158</f>
        <v>0</v>
      </c>
      <c r="AR158" s="89" t="s">
        <v>146</v>
      </c>
      <c r="AT158" s="89" t="s">
        <v>141</v>
      </c>
      <c r="AU158" s="89" t="s">
        <v>82</v>
      </c>
      <c r="AY158" s="6" t="s">
        <v>139</v>
      </c>
      <c r="BE158" s="156">
        <f>IF($N$158="základní",$J$158,0)</f>
        <v>0</v>
      </c>
      <c r="BF158" s="156">
        <f>IF($N$158="snížená",$J$158,0)</f>
        <v>0</v>
      </c>
      <c r="BG158" s="156">
        <f>IF($N$158="zákl. přenesená",$J$158,0)</f>
        <v>0</v>
      </c>
      <c r="BH158" s="156">
        <f>IF($N$158="sníž. přenesená",$J$158,0)</f>
        <v>0</v>
      </c>
      <c r="BI158" s="156">
        <f>IF($N$158="nulová",$J$158,0)</f>
        <v>0</v>
      </c>
      <c r="BJ158" s="89" t="s">
        <v>21</v>
      </c>
      <c r="BK158" s="156">
        <f>ROUND($I$158*$H$158,2)</f>
        <v>0</v>
      </c>
      <c r="BL158" s="89" t="s">
        <v>146</v>
      </c>
      <c r="BM158" s="89" t="s">
        <v>326</v>
      </c>
    </row>
    <row r="159" spans="2:47" s="6" customFormat="1" ht="27" customHeight="1">
      <c r="B159" s="23"/>
      <c r="C159" s="24"/>
      <c r="D159" s="157" t="s">
        <v>148</v>
      </c>
      <c r="E159" s="24"/>
      <c r="F159" s="158" t="s">
        <v>327</v>
      </c>
      <c r="G159" s="24"/>
      <c r="H159" s="24"/>
      <c r="J159" s="24"/>
      <c r="K159" s="24"/>
      <c r="L159" s="43"/>
      <c r="M159" s="56"/>
      <c r="N159" s="24"/>
      <c r="O159" s="24"/>
      <c r="P159" s="24"/>
      <c r="Q159" s="24"/>
      <c r="R159" s="24"/>
      <c r="S159" s="24"/>
      <c r="T159" s="57"/>
      <c r="AT159" s="6" t="s">
        <v>148</v>
      </c>
      <c r="AU159" s="6" t="s">
        <v>82</v>
      </c>
    </row>
    <row r="160" spans="2:51" s="6" customFormat="1" ht="15.75" customHeight="1">
      <c r="B160" s="159"/>
      <c r="C160" s="160"/>
      <c r="D160" s="161" t="s">
        <v>150</v>
      </c>
      <c r="E160" s="160"/>
      <c r="F160" s="162" t="s">
        <v>322</v>
      </c>
      <c r="G160" s="160"/>
      <c r="H160" s="160"/>
      <c r="J160" s="160"/>
      <c r="K160" s="160"/>
      <c r="L160" s="163"/>
      <c r="M160" s="164"/>
      <c r="N160" s="160"/>
      <c r="O160" s="160"/>
      <c r="P160" s="160"/>
      <c r="Q160" s="160"/>
      <c r="R160" s="160"/>
      <c r="S160" s="160"/>
      <c r="T160" s="165"/>
      <c r="AT160" s="166" t="s">
        <v>150</v>
      </c>
      <c r="AU160" s="166" t="s">
        <v>82</v>
      </c>
      <c r="AV160" s="166" t="s">
        <v>21</v>
      </c>
      <c r="AW160" s="166" t="s">
        <v>119</v>
      </c>
      <c r="AX160" s="166" t="s">
        <v>73</v>
      </c>
      <c r="AY160" s="166" t="s">
        <v>139</v>
      </c>
    </row>
    <row r="161" spans="2:51" s="6" customFormat="1" ht="15.75" customHeight="1">
      <c r="B161" s="167"/>
      <c r="C161" s="168"/>
      <c r="D161" s="161" t="s">
        <v>150</v>
      </c>
      <c r="E161" s="168"/>
      <c r="F161" s="169" t="s">
        <v>82</v>
      </c>
      <c r="G161" s="168"/>
      <c r="H161" s="170">
        <v>2</v>
      </c>
      <c r="J161" s="168"/>
      <c r="K161" s="168"/>
      <c r="L161" s="171"/>
      <c r="M161" s="172"/>
      <c r="N161" s="168"/>
      <c r="O161" s="168"/>
      <c r="P161" s="168"/>
      <c r="Q161" s="168"/>
      <c r="R161" s="168"/>
      <c r="S161" s="168"/>
      <c r="T161" s="173"/>
      <c r="AT161" s="174" t="s">
        <v>150</v>
      </c>
      <c r="AU161" s="174" t="s">
        <v>82</v>
      </c>
      <c r="AV161" s="174" t="s">
        <v>82</v>
      </c>
      <c r="AW161" s="174" t="s">
        <v>119</v>
      </c>
      <c r="AX161" s="174" t="s">
        <v>21</v>
      </c>
      <c r="AY161" s="174" t="s">
        <v>139</v>
      </c>
    </row>
    <row r="162" spans="2:65" s="6" customFormat="1" ht="15.75" customHeight="1">
      <c r="B162" s="23"/>
      <c r="C162" s="145" t="s">
        <v>317</v>
      </c>
      <c r="D162" s="145" t="s">
        <v>141</v>
      </c>
      <c r="E162" s="146" t="s">
        <v>329</v>
      </c>
      <c r="F162" s="147" t="s">
        <v>330</v>
      </c>
      <c r="G162" s="148" t="s">
        <v>155</v>
      </c>
      <c r="H162" s="149">
        <v>78</v>
      </c>
      <c r="I162" s="150"/>
      <c r="J162" s="151">
        <f>ROUND($I$162*$H$162,2)</f>
        <v>0</v>
      </c>
      <c r="K162" s="147" t="s">
        <v>145</v>
      </c>
      <c r="L162" s="43"/>
      <c r="M162" s="152"/>
      <c r="N162" s="153" t="s">
        <v>44</v>
      </c>
      <c r="O162" s="24"/>
      <c r="P162" s="24"/>
      <c r="Q162" s="154">
        <v>0</v>
      </c>
      <c r="R162" s="154">
        <f>$Q$162*$H$162</f>
        <v>0</v>
      </c>
      <c r="S162" s="154">
        <v>0</v>
      </c>
      <c r="T162" s="155">
        <f>$S$162*$H$162</f>
        <v>0</v>
      </c>
      <c r="AR162" s="89" t="s">
        <v>146</v>
      </c>
      <c r="AT162" s="89" t="s">
        <v>141</v>
      </c>
      <c r="AU162" s="89" t="s">
        <v>82</v>
      </c>
      <c r="AY162" s="6" t="s">
        <v>139</v>
      </c>
      <c r="BE162" s="156">
        <f>IF($N$162="základní",$J$162,0)</f>
        <v>0</v>
      </c>
      <c r="BF162" s="156">
        <f>IF($N$162="snížená",$J$162,0)</f>
        <v>0</v>
      </c>
      <c r="BG162" s="156">
        <f>IF($N$162="zákl. přenesená",$J$162,0)</f>
        <v>0</v>
      </c>
      <c r="BH162" s="156">
        <f>IF($N$162="sníž. přenesená",$J$162,0)</f>
        <v>0</v>
      </c>
      <c r="BI162" s="156">
        <f>IF($N$162="nulová",$J$162,0)</f>
        <v>0</v>
      </c>
      <c r="BJ162" s="89" t="s">
        <v>21</v>
      </c>
      <c r="BK162" s="156">
        <f>ROUND($I$162*$H$162,2)</f>
        <v>0</v>
      </c>
      <c r="BL162" s="89" t="s">
        <v>146</v>
      </c>
      <c r="BM162" s="89" t="s">
        <v>331</v>
      </c>
    </row>
    <row r="163" spans="2:47" s="6" customFormat="1" ht="16.5" customHeight="1">
      <c r="B163" s="23"/>
      <c r="C163" s="24"/>
      <c r="D163" s="157" t="s">
        <v>148</v>
      </c>
      <c r="E163" s="24"/>
      <c r="F163" s="158" t="s">
        <v>332</v>
      </c>
      <c r="G163" s="24"/>
      <c r="H163" s="24"/>
      <c r="J163" s="24"/>
      <c r="K163" s="24"/>
      <c r="L163" s="43"/>
      <c r="M163" s="56"/>
      <c r="N163" s="24"/>
      <c r="O163" s="24"/>
      <c r="P163" s="24"/>
      <c r="Q163" s="24"/>
      <c r="R163" s="24"/>
      <c r="S163" s="24"/>
      <c r="T163" s="57"/>
      <c r="AT163" s="6" t="s">
        <v>148</v>
      </c>
      <c r="AU163" s="6" t="s">
        <v>82</v>
      </c>
    </row>
    <row r="164" spans="2:51" s="6" customFormat="1" ht="15.75" customHeight="1">
      <c r="B164" s="159"/>
      <c r="C164" s="160"/>
      <c r="D164" s="161" t="s">
        <v>150</v>
      </c>
      <c r="E164" s="160"/>
      <c r="F164" s="162" t="s">
        <v>322</v>
      </c>
      <c r="G164" s="160"/>
      <c r="H164" s="160"/>
      <c r="J164" s="160"/>
      <c r="K164" s="160"/>
      <c r="L164" s="163"/>
      <c r="M164" s="164"/>
      <c r="N164" s="160"/>
      <c r="O164" s="160"/>
      <c r="P164" s="160"/>
      <c r="Q164" s="160"/>
      <c r="R164" s="160"/>
      <c r="S164" s="160"/>
      <c r="T164" s="165"/>
      <c r="AT164" s="166" t="s">
        <v>150</v>
      </c>
      <c r="AU164" s="166" t="s">
        <v>82</v>
      </c>
      <c r="AV164" s="166" t="s">
        <v>21</v>
      </c>
      <c r="AW164" s="166" t="s">
        <v>119</v>
      </c>
      <c r="AX164" s="166" t="s">
        <v>73</v>
      </c>
      <c r="AY164" s="166" t="s">
        <v>139</v>
      </c>
    </row>
    <row r="165" spans="2:51" s="6" customFormat="1" ht="15.75" customHeight="1">
      <c r="B165" s="167"/>
      <c r="C165" s="168"/>
      <c r="D165" s="161" t="s">
        <v>150</v>
      </c>
      <c r="E165" s="168"/>
      <c r="F165" s="169" t="s">
        <v>637</v>
      </c>
      <c r="G165" s="168"/>
      <c r="H165" s="170">
        <v>78</v>
      </c>
      <c r="J165" s="168"/>
      <c r="K165" s="168"/>
      <c r="L165" s="171"/>
      <c r="M165" s="172"/>
      <c r="N165" s="168"/>
      <c r="O165" s="168"/>
      <c r="P165" s="168"/>
      <c r="Q165" s="168"/>
      <c r="R165" s="168"/>
      <c r="S165" s="168"/>
      <c r="T165" s="173"/>
      <c r="AT165" s="174" t="s">
        <v>150</v>
      </c>
      <c r="AU165" s="174" t="s">
        <v>82</v>
      </c>
      <c r="AV165" s="174" t="s">
        <v>82</v>
      </c>
      <c r="AW165" s="174" t="s">
        <v>119</v>
      </c>
      <c r="AX165" s="174" t="s">
        <v>21</v>
      </c>
      <c r="AY165" s="174" t="s">
        <v>139</v>
      </c>
    </row>
    <row r="166" spans="2:65" s="6" customFormat="1" ht="15.75" customHeight="1">
      <c r="B166" s="23"/>
      <c r="C166" s="145" t="s">
        <v>6</v>
      </c>
      <c r="D166" s="145" t="s">
        <v>141</v>
      </c>
      <c r="E166" s="146" t="s">
        <v>640</v>
      </c>
      <c r="F166" s="147" t="s">
        <v>641</v>
      </c>
      <c r="G166" s="148" t="s">
        <v>155</v>
      </c>
      <c r="H166" s="149">
        <v>78</v>
      </c>
      <c r="I166" s="150"/>
      <c r="J166" s="151">
        <f>ROUND($I$166*$H$166,2)</f>
        <v>0</v>
      </c>
      <c r="K166" s="147" t="s">
        <v>145</v>
      </c>
      <c r="L166" s="43"/>
      <c r="M166" s="152"/>
      <c r="N166" s="153" t="s">
        <v>44</v>
      </c>
      <c r="O166" s="24"/>
      <c r="P166" s="24"/>
      <c r="Q166" s="154">
        <v>0</v>
      </c>
      <c r="R166" s="154">
        <f>$Q$166*$H$166</f>
        <v>0</v>
      </c>
      <c r="S166" s="154">
        <v>0</v>
      </c>
      <c r="T166" s="155">
        <f>$S$166*$H$166</f>
        <v>0</v>
      </c>
      <c r="AR166" s="89" t="s">
        <v>146</v>
      </c>
      <c r="AT166" s="89" t="s">
        <v>141</v>
      </c>
      <c r="AU166" s="89" t="s">
        <v>82</v>
      </c>
      <c r="AY166" s="6" t="s">
        <v>139</v>
      </c>
      <c r="BE166" s="156">
        <f>IF($N$166="základní",$J$166,0)</f>
        <v>0</v>
      </c>
      <c r="BF166" s="156">
        <f>IF($N$166="snížená",$J$166,0)</f>
        <v>0</v>
      </c>
      <c r="BG166" s="156">
        <f>IF($N$166="zákl. přenesená",$J$166,0)</f>
        <v>0</v>
      </c>
      <c r="BH166" s="156">
        <f>IF($N$166="sníž. přenesená",$J$166,0)</f>
        <v>0</v>
      </c>
      <c r="BI166" s="156">
        <f>IF($N$166="nulová",$J$166,0)</f>
        <v>0</v>
      </c>
      <c r="BJ166" s="89" t="s">
        <v>21</v>
      </c>
      <c r="BK166" s="156">
        <f>ROUND($I$166*$H$166,2)</f>
        <v>0</v>
      </c>
      <c r="BL166" s="89" t="s">
        <v>146</v>
      </c>
      <c r="BM166" s="89" t="s">
        <v>642</v>
      </c>
    </row>
    <row r="167" spans="2:47" s="6" customFormat="1" ht="16.5" customHeight="1">
      <c r="B167" s="23"/>
      <c r="C167" s="24"/>
      <c r="D167" s="157" t="s">
        <v>148</v>
      </c>
      <c r="E167" s="24"/>
      <c r="F167" s="158" t="s">
        <v>643</v>
      </c>
      <c r="G167" s="24"/>
      <c r="H167" s="24"/>
      <c r="J167" s="24"/>
      <c r="K167" s="24"/>
      <c r="L167" s="43"/>
      <c r="M167" s="56"/>
      <c r="N167" s="24"/>
      <c r="O167" s="24"/>
      <c r="P167" s="24"/>
      <c r="Q167" s="24"/>
      <c r="R167" s="24"/>
      <c r="S167" s="24"/>
      <c r="T167" s="57"/>
      <c r="AT167" s="6" t="s">
        <v>148</v>
      </c>
      <c r="AU167" s="6" t="s">
        <v>82</v>
      </c>
    </row>
    <row r="168" spans="2:51" s="6" customFormat="1" ht="15.75" customHeight="1">
      <c r="B168" s="159"/>
      <c r="C168" s="160"/>
      <c r="D168" s="161" t="s">
        <v>150</v>
      </c>
      <c r="E168" s="160"/>
      <c r="F168" s="162" t="s">
        <v>251</v>
      </c>
      <c r="G168" s="160"/>
      <c r="H168" s="160"/>
      <c r="J168" s="160"/>
      <c r="K168" s="160"/>
      <c r="L168" s="163"/>
      <c r="M168" s="164"/>
      <c r="N168" s="160"/>
      <c r="O168" s="160"/>
      <c r="P168" s="160"/>
      <c r="Q168" s="160"/>
      <c r="R168" s="160"/>
      <c r="S168" s="160"/>
      <c r="T168" s="165"/>
      <c r="AT168" s="166" t="s">
        <v>150</v>
      </c>
      <c r="AU168" s="166" t="s">
        <v>82</v>
      </c>
      <c r="AV168" s="166" t="s">
        <v>21</v>
      </c>
      <c r="AW168" s="166" t="s">
        <v>119</v>
      </c>
      <c r="AX168" s="166" t="s">
        <v>73</v>
      </c>
      <c r="AY168" s="166" t="s">
        <v>139</v>
      </c>
    </row>
    <row r="169" spans="2:51" s="6" customFormat="1" ht="15.75" customHeight="1">
      <c r="B169" s="167"/>
      <c r="C169" s="168"/>
      <c r="D169" s="161" t="s">
        <v>150</v>
      </c>
      <c r="E169" s="168"/>
      <c r="F169" s="169" t="s">
        <v>637</v>
      </c>
      <c r="G169" s="168"/>
      <c r="H169" s="170">
        <v>78</v>
      </c>
      <c r="J169" s="168"/>
      <c r="K169" s="168"/>
      <c r="L169" s="171"/>
      <c r="M169" s="172"/>
      <c r="N169" s="168"/>
      <c r="O169" s="168"/>
      <c r="P169" s="168"/>
      <c r="Q169" s="168"/>
      <c r="R169" s="168"/>
      <c r="S169" s="168"/>
      <c r="T169" s="173"/>
      <c r="AT169" s="174" t="s">
        <v>150</v>
      </c>
      <c r="AU169" s="174" t="s">
        <v>82</v>
      </c>
      <c r="AV169" s="174" t="s">
        <v>82</v>
      </c>
      <c r="AW169" s="174" t="s">
        <v>119</v>
      </c>
      <c r="AX169" s="174" t="s">
        <v>21</v>
      </c>
      <c r="AY169" s="174" t="s">
        <v>139</v>
      </c>
    </row>
    <row r="170" spans="2:65" s="6" customFormat="1" ht="15.75" customHeight="1">
      <c r="B170" s="23"/>
      <c r="C170" s="145" t="s">
        <v>328</v>
      </c>
      <c r="D170" s="145" t="s">
        <v>141</v>
      </c>
      <c r="E170" s="146" t="s">
        <v>339</v>
      </c>
      <c r="F170" s="147" t="s">
        <v>340</v>
      </c>
      <c r="G170" s="148" t="s">
        <v>155</v>
      </c>
      <c r="H170" s="149">
        <v>2</v>
      </c>
      <c r="I170" s="150"/>
      <c r="J170" s="151">
        <f>ROUND($I$170*$H$170,2)</f>
        <v>0</v>
      </c>
      <c r="K170" s="147" t="s">
        <v>145</v>
      </c>
      <c r="L170" s="43"/>
      <c r="M170" s="152"/>
      <c r="N170" s="153" t="s">
        <v>44</v>
      </c>
      <c r="O170" s="24"/>
      <c r="P170" s="24"/>
      <c r="Q170" s="154">
        <v>0</v>
      </c>
      <c r="R170" s="154">
        <f>$Q$170*$H$170</f>
        <v>0</v>
      </c>
      <c r="S170" s="154">
        <v>0</v>
      </c>
      <c r="T170" s="155">
        <f>$S$170*$H$170</f>
        <v>0</v>
      </c>
      <c r="AR170" s="89" t="s">
        <v>146</v>
      </c>
      <c r="AT170" s="89" t="s">
        <v>141</v>
      </c>
      <c r="AU170" s="89" t="s">
        <v>82</v>
      </c>
      <c r="AY170" s="6" t="s">
        <v>139</v>
      </c>
      <c r="BE170" s="156">
        <f>IF($N$170="základní",$J$170,0)</f>
        <v>0</v>
      </c>
      <c r="BF170" s="156">
        <f>IF($N$170="snížená",$J$170,0)</f>
        <v>0</v>
      </c>
      <c r="BG170" s="156">
        <f>IF($N$170="zákl. přenesená",$J$170,0)</f>
        <v>0</v>
      </c>
      <c r="BH170" s="156">
        <f>IF($N$170="sníž. přenesená",$J$170,0)</f>
        <v>0</v>
      </c>
      <c r="BI170" s="156">
        <f>IF($N$170="nulová",$J$170,0)</f>
        <v>0</v>
      </c>
      <c r="BJ170" s="89" t="s">
        <v>21</v>
      </c>
      <c r="BK170" s="156">
        <f>ROUND($I$170*$H$170,2)</f>
        <v>0</v>
      </c>
      <c r="BL170" s="89" t="s">
        <v>146</v>
      </c>
      <c r="BM170" s="89" t="s">
        <v>644</v>
      </c>
    </row>
    <row r="171" spans="2:47" s="6" customFormat="1" ht="27" customHeight="1">
      <c r="B171" s="23"/>
      <c r="C171" s="24"/>
      <c r="D171" s="157" t="s">
        <v>148</v>
      </c>
      <c r="E171" s="24"/>
      <c r="F171" s="158" t="s">
        <v>342</v>
      </c>
      <c r="G171" s="24"/>
      <c r="H171" s="24"/>
      <c r="J171" s="24"/>
      <c r="K171" s="24"/>
      <c r="L171" s="43"/>
      <c r="M171" s="56"/>
      <c r="N171" s="24"/>
      <c r="O171" s="24"/>
      <c r="P171" s="24"/>
      <c r="Q171" s="24"/>
      <c r="R171" s="24"/>
      <c r="S171" s="24"/>
      <c r="T171" s="57"/>
      <c r="AT171" s="6" t="s">
        <v>148</v>
      </c>
      <c r="AU171" s="6" t="s">
        <v>82</v>
      </c>
    </row>
    <row r="172" spans="2:51" s="6" customFormat="1" ht="15.75" customHeight="1">
      <c r="B172" s="159"/>
      <c r="C172" s="160"/>
      <c r="D172" s="161" t="s">
        <v>150</v>
      </c>
      <c r="E172" s="160"/>
      <c r="F172" s="162" t="s">
        <v>343</v>
      </c>
      <c r="G172" s="160"/>
      <c r="H172" s="160"/>
      <c r="J172" s="160"/>
      <c r="K172" s="160"/>
      <c r="L172" s="163"/>
      <c r="M172" s="164"/>
      <c r="N172" s="160"/>
      <c r="O172" s="160"/>
      <c r="P172" s="160"/>
      <c r="Q172" s="160"/>
      <c r="R172" s="160"/>
      <c r="S172" s="160"/>
      <c r="T172" s="165"/>
      <c r="AT172" s="166" t="s">
        <v>150</v>
      </c>
      <c r="AU172" s="166" t="s">
        <v>82</v>
      </c>
      <c r="AV172" s="166" t="s">
        <v>21</v>
      </c>
      <c r="AW172" s="166" t="s">
        <v>119</v>
      </c>
      <c r="AX172" s="166" t="s">
        <v>73</v>
      </c>
      <c r="AY172" s="166" t="s">
        <v>139</v>
      </c>
    </row>
    <row r="173" spans="2:51" s="6" customFormat="1" ht="15.75" customHeight="1">
      <c r="B173" s="167"/>
      <c r="C173" s="168"/>
      <c r="D173" s="161" t="s">
        <v>150</v>
      </c>
      <c r="E173" s="168"/>
      <c r="F173" s="169" t="s">
        <v>645</v>
      </c>
      <c r="G173" s="168"/>
      <c r="H173" s="170">
        <v>2</v>
      </c>
      <c r="J173" s="168"/>
      <c r="K173" s="168"/>
      <c r="L173" s="171"/>
      <c r="M173" s="172"/>
      <c r="N173" s="168"/>
      <c r="O173" s="168"/>
      <c r="P173" s="168"/>
      <c r="Q173" s="168"/>
      <c r="R173" s="168"/>
      <c r="S173" s="168"/>
      <c r="T173" s="173"/>
      <c r="AT173" s="174" t="s">
        <v>150</v>
      </c>
      <c r="AU173" s="174" t="s">
        <v>82</v>
      </c>
      <c r="AV173" s="174" t="s">
        <v>82</v>
      </c>
      <c r="AW173" s="174" t="s">
        <v>119</v>
      </c>
      <c r="AX173" s="174" t="s">
        <v>21</v>
      </c>
      <c r="AY173" s="174" t="s">
        <v>139</v>
      </c>
    </row>
    <row r="174" spans="2:65" s="6" customFormat="1" ht="15.75" customHeight="1">
      <c r="B174" s="23"/>
      <c r="C174" s="145" t="s">
        <v>333</v>
      </c>
      <c r="D174" s="145" t="s">
        <v>141</v>
      </c>
      <c r="E174" s="146" t="s">
        <v>346</v>
      </c>
      <c r="F174" s="147" t="s">
        <v>347</v>
      </c>
      <c r="G174" s="148" t="s">
        <v>155</v>
      </c>
      <c r="H174" s="149">
        <v>78</v>
      </c>
      <c r="I174" s="150"/>
      <c r="J174" s="151">
        <f>ROUND($I$174*$H$174,2)</f>
        <v>0</v>
      </c>
      <c r="K174" s="147" t="s">
        <v>145</v>
      </c>
      <c r="L174" s="43"/>
      <c r="M174" s="152"/>
      <c r="N174" s="153" t="s">
        <v>44</v>
      </c>
      <c r="O174" s="24"/>
      <c r="P174" s="24"/>
      <c r="Q174" s="154">
        <v>0</v>
      </c>
      <c r="R174" s="154">
        <f>$Q$174*$H$174</f>
        <v>0</v>
      </c>
      <c r="S174" s="154">
        <v>0</v>
      </c>
      <c r="T174" s="155">
        <f>$S$174*$H$174</f>
        <v>0</v>
      </c>
      <c r="AR174" s="89" t="s">
        <v>146</v>
      </c>
      <c r="AT174" s="89" t="s">
        <v>141</v>
      </c>
      <c r="AU174" s="89" t="s">
        <v>82</v>
      </c>
      <c r="AY174" s="6" t="s">
        <v>139</v>
      </c>
      <c r="BE174" s="156">
        <f>IF($N$174="základní",$J$174,0)</f>
        <v>0</v>
      </c>
      <c r="BF174" s="156">
        <f>IF($N$174="snížená",$J$174,0)</f>
        <v>0</v>
      </c>
      <c r="BG174" s="156">
        <f>IF($N$174="zákl. přenesená",$J$174,0)</f>
        <v>0</v>
      </c>
      <c r="BH174" s="156">
        <f>IF($N$174="sníž. přenesená",$J$174,0)</f>
        <v>0</v>
      </c>
      <c r="BI174" s="156">
        <f>IF($N$174="nulová",$J$174,0)</f>
        <v>0</v>
      </c>
      <c r="BJ174" s="89" t="s">
        <v>21</v>
      </c>
      <c r="BK174" s="156">
        <f>ROUND($I$174*$H$174,2)</f>
        <v>0</v>
      </c>
      <c r="BL174" s="89" t="s">
        <v>146</v>
      </c>
      <c r="BM174" s="89" t="s">
        <v>646</v>
      </c>
    </row>
    <row r="175" spans="2:47" s="6" customFormat="1" ht="27" customHeight="1">
      <c r="B175" s="23"/>
      <c r="C175" s="24"/>
      <c r="D175" s="157" t="s">
        <v>148</v>
      </c>
      <c r="E175" s="24"/>
      <c r="F175" s="158" t="s">
        <v>349</v>
      </c>
      <c r="G175" s="24"/>
      <c r="H175" s="24"/>
      <c r="J175" s="24"/>
      <c r="K175" s="24"/>
      <c r="L175" s="43"/>
      <c r="M175" s="56"/>
      <c r="N175" s="24"/>
      <c r="O175" s="24"/>
      <c r="P175" s="24"/>
      <c r="Q175" s="24"/>
      <c r="R175" s="24"/>
      <c r="S175" s="24"/>
      <c r="T175" s="57"/>
      <c r="AT175" s="6" t="s">
        <v>148</v>
      </c>
      <c r="AU175" s="6" t="s">
        <v>82</v>
      </c>
    </row>
    <row r="176" spans="2:51" s="6" customFormat="1" ht="15.75" customHeight="1">
      <c r="B176" s="159"/>
      <c r="C176" s="160"/>
      <c r="D176" s="161" t="s">
        <v>150</v>
      </c>
      <c r="E176" s="160"/>
      <c r="F176" s="162" t="s">
        <v>343</v>
      </c>
      <c r="G176" s="160"/>
      <c r="H176" s="160"/>
      <c r="J176" s="160"/>
      <c r="K176" s="160"/>
      <c r="L176" s="163"/>
      <c r="M176" s="164"/>
      <c r="N176" s="160"/>
      <c r="O176" s="160"/>
      <c r="P176" s="160"/>
      <c r="Q176" s="160"/>
      <c r="R176" s="160"/>
      <c r="S176" s="160"/>
      <c r="T176" s="165"/>
      <c r="AT176" s="166" t="s">
        <v>150</v>
      </c>
      <c r="AU176" s="166" t="s">
        <v>82</v>
      </c>
      <c r="AV176" s="166" t="s">
        <v>21</v>
      </c>
      <c r="AW176" s="166" t="s">
        <v>119</v>
      </c>
      <c r="AX176" s="166" t="s">
        <v>73</v>
      </c>
      <c r="AY176" s="166" t="s">
        <v>139</v>
      </c>
    </row>
    <row r="177" spans="2:51" s="6" customFormat="1" ht="15.75" customHeight="1">
      <c r="B177" s="167"/>
      <c r="C177" s="168"/>
      <c r="D177" s="161" t="s">
        <v>150</v>
      </c>
      <c r="E177" s="168"/>
      <c r="F177" s="169" t="s">
        <v>647</v>
      </c>
      <c r="G177" s="168"/>
      <c r="H177" s="170">
        <v>78</v>
      </c>
      <c r="J177" s="168"/>
      <c r="K177" s="168"/>
      <c r="L177" s="171"/>
      <c r="M177" s="172"/>
      <c r="N177" s="168"/>
      <c r="O177" s="168"/>
      <c r="P177" s="168"/>
      <c r="Q177" s="168"/>
      <c r="R177" s="168"/>
      <c r="S177" s="168"/>
      <c r="T177" s="173"/>
      <c r="AT177" s="174" t="s">
        <v>150</v>
      </c>
      <c r="AU177" s="174" t="s">
        <v>82</v>
      </c>
      <c r="AV177" s="174" t="s">
        <v>82</v>
      </c>
      <c r="AW177" s="174" t="s">
        <v>119</v>
      </c>
      <c r="AX177" s="174" t="s">
        <v>21</v>
      </c>
      <c r="AY177" s="174" t="s">
        <v>139</v>
      </c>
    </row>
    <row r="178" spans="2:65" s="6" customFormat="1" ht="15.75" customHeight="1">
      <c r="B178" s="23"/>
      <c r="C178" s="145" t="s">
        <v>338</v>
      </c>
      <c r="D178" s="145" t="s">
        <v>141</v>
      </c>
      <c r="E178" s="146" t="s">
        <v>351</v>
      </c>
      <c r="F178" s="147" t="s">
        <v>352</v>
      </c>
      <c r="G178" s="148" t="s">
        <v>155</v>
      </c>
      <c r="H178" s="149">
        <v>2</v>
      </c>
      <c r="I178" s="150"/>
      <c r="J178" s="151">
        <f>ROUND($I$178*$H$178,2)</f>
        <v>0</v>
      </c>
      <c r="K178" s="147" t="s">
        <v>145</v>
      </c>
      <c r="L178" s="43"/>
      <c r="M178" s="152"/>
      <c r="N178" s="153" t="s">
        <v>44</v>
      </c>
      <c r="O178" s="24"/>
      <c r="P178" s="24"/>
      <c r="Q178" s="154">
        <v>0</v>
      </c>
      <c r="R178" s="154">
        <f>$Q$178*$H$178</f>
        <v>0</v>
      </c>
      <c r="S178" s="154">
        <v>0</v>
      </c>
      <c r="T178" s="155">
        <f>$S$178*$H$178</f>
        <v>0</v>
      </c>
      <c r="AR178" s="89" t="s">
        <v>146</v>
      </c>
      <c r="AT178" s="89" t="s">
        <v>141</v>
      </c>
      <c r="AU178" s="89" t="s">
        <v>82</v>
      </c>
      <c r="AY178" s="6" t="s">
        <v>139</v>
      </c>
      <c r="BE178" s="156">
        <f>IF($N$178="základní",$J$178,0)</f>
        <v>0</v>
      </c>
      <c r="BF178" s="156">
        <f>IF($N$178="snížená",$J$178,0)</f>
        <v>0</v>
      </c>
      <c r="BG178" s="156">
        <f>IF($N$178="zákl. přenesená",$J$178,0)</f>
        <v>0</v>
      </c>
      <c r="BH178" s="156">
        <f>IF($N$178="sníž. přenesená",$J$178,0)</f>
        <v>0</v>
      </c>
      <c r="BI178" s="156">
        <f>IF($N$178="nulová",$J$178,0)</f>
        <v>0</v>
      </c>
      <c r="BJ178" s="89" t="s">
        <v>21</v>
      </c>
      <c r="BK178" s="156">
        <f>ROUND($I$178*$H$178,2)</f>
        <v>0</v>
      </c>
      <c r="BL178" s="89" t="s">
        <v>146</v>
      </c>
      <c r="BM178" s="89" t="s">
        <v>648</v>
      </c>
    </row>
    <row r="179" spans="2:47" s="6" customFormat="1" ht="16.5" customHeight="1">
      <c r="B179" s="23"/>
      <c r="C179" s="24"/>
      <c r="D179" s="157" t="s">
        <v>148</v>
      </c>
      <c r="E179" s="24"/>
      <c r="F179" s="158" t="s">
        <v>354</v>
      </c>
      <c r="G179" s="24"/>
      <c r="H179" s="24"/>
      <c r="J179" s="24"/>
      <c r="K179" s="24"/>
      <c r="L179" s="43"/>
      <c r="M179" s="56"/>
      <c r="N179" s="24"/>
      <c r="O179" s="24"/>
      <c r="P179" s="24"/>
      <c r="Q179" s="24"/>
      <c r="R179" s="24"/>
      <c r="S179" s="24"/>
      <c r="T179" s="57"/>
      <c r="AT179" s="6" t="s">
        <v>148</v>
      </c>
      <c r="AU179" s="6" t="s">
        <v>82</v>
      </c>
    </row>
    <row r="180" spans="2:51" s="6" customFormat="1" ht="15.75" customHeight="1">
      <c r="B180" s="159"/>
      <c r="C180" s="160"/>
      <c r="D180" s="161" t="s">
        <v>150</v>
      </c>
      <c r="E180" s="160"/>
      <c r="F180" s="162" t="s">
        <v>343</v>
      </c>
      <c r="G180" s="160"/>
      <c r="H180" s="160"/>
      <c r="J180" s="160"/>
      <c r="K180" s="160"/>
      <c r="L180" s="163"/>
      <c r="M180" s="164"/>
      <c r="N180" s="160"/>
      <c r="O180" s="160"/>
      <c r="P180" s="160"/>
      <c r="Q180" s="160"/>
      <c r="R180" s="160"/>
      <c r="S180" s="160"/>
      <c r="T180" s="165"/>
      <c r="AT180" s="166" t="s">
        <v>150</v>
      </c>
      <c r="AU180" s="166" t="s">
        <v>82</v>
      </c>
      <c r="AV180" s="166" t="s">
        <v>21</v>
      </c>
      <c r="AW180" s="166" t="s">
        <v>119</v>
      </c>
      <c r="AX180" s="166" t="s">
        <v>73</v>
      </c>
      <c r="AY180" s="166" t="s">
        <v>139</v>
      </c>
    </row>
    <row r="181" spans="2:51" s="6" customFormat="1" ht="15.75" customHeight="1">
      <c r="B181" s="167"/>
      <c r="C181" s="168"/>
      <c r="D181" s="161" t="s">
        <v>150</v>
      </c>
      <c r="E181" s="168"/>
      <c r="F181" s="169" t="s">
        <v>645</v>
      </c>
      <c r="G181" s="168"/>
      <c r="H181" s="170">
        <v>2</v>
      </c>
      <c r="J181" s="168"/>
      <c r="K181" s="168"/>
      <c r="L181" s="171"/>
      <c r="M181" s="172"/>
      <c r="N181" s="168"/>
      <c r="O181" s="168"/>
      <c r="P181" s="168"/>
      <c r="Q181" s="168"/>
      <c r="R181" s="168"/>
      <c r="S181" s="168"/>
      <c r="T181" s="173"/>
      <c r="AT181" s="174" t="s">
        <v>150</v>
      </c>
      <c r="AU181" s="174" t="s">
        <v>82</v>
      </c>
      <c r="AV181" s="174" t="s">
        <v>82</v>
      </c>
      <c r="AW181" s="174" t="s">
        <v>119</v>
      </c>
      <c r="AX181" s="174" t="s">
        <v>21</v>
      </c>
      <c r="AY181" s="174" t="s">
        <v>139</v>
      </c>
    </row>
    <row r="182" spans="2:65" s="6" customFormat="1" ht="15.75" customHeight="1">
      <c r="B182" s="23"/>
      <c r="C182" s="145" t="s">
        <v>345</v>
      </c>
      <c r="D182" s="145" t="s">
        <v>141</v>
      </c>
      <c r="E182" s="146" t="s">
        <v>356</v>
      </c>
      <c r="F182" s="147" t="s">
        <v>357</v>
      </c>
      <c r="G182" s="148" t="s">
        <v>155</v>
      </c>
      <c r="H182" s="149">
        <v>78</v>
      </c>
      <c r="I182" s="150"/>
      <c r="J182" s="151">
        <f>ROUND($I$182*$H$182,2)</f>
        <v>0</v>
      </c>
      <c r="K182" s="147" t="s">
        <v>145</v>
      </c>
      <c r="L182" s="43"/>
      <c r="M182" s="152"/>
      <c r="N182" s="153" t="s">
        <v>44</v>
      </c>
      <c r="O182" s="24"/>
      <c r="P182" s="24"/>
      <c r="Q182" s="154">
        <v>0</v>
      </c>
      <c r="R182" s="154">
        <f>$Q$182*$H$182</f>
        <v>0</v>
      </c>
      <c r="S182" s="154">
        <v>0</v>
      </c>
      <c r="T182" s="155">
        <f>$S$182*$H$182</f>
        <v>0</v>
      </c>
      <c r="AR182" s="89" t="s">
        <v>146</v>
      </c>
      <c r="AT182" s="89" t="s">
        <v>141</v>
      </c>
      <c r="AU182" s="89" t="s">
        <v>82</v>
      </c>
      <c r="AY182" s="6" t="s">
        <v>139</v>
      </c>
      <c r="BE182" s="156">
        <f>IF($N$182="základní",$J$182,0)</f>
        <v>0</v>
      </c>
      <c r="BF182" s="156">
        <f>IF($N$182="snížená",$J$182,0)</f>
        <v>0</v>
      </c>
      <c r="BG182" s="156">
        <f>IF($N$182="zákl. přenesená",$J$182,0)</f>
        <v>0</v>
      </c>
      <c r="BH182" s="156">
        <f>IF($N$182="sníž. přenesená",$J$182,0)</f>
        <v>0</v>
      </c>
      <c r="BI182" s="156">
        <f>IF($N$182="nulová",$J$182,0)</f>
        <v>0</v>
      </c>
      <c r="BJ182" s="89" t="s">
        <v>21</v>
      </c>
      <c r="BK182" s="156">
        <f>ROUND($I$182*$H$182,2)</f>
        <v>0</v>
      </c>
      <c r="BL182" s="89" t="s">
        <v>146</v>
      </c>
      <c r="BM182" s="89" t="s">
        <v>649</v>
      </c>
    </row>
    <row r="183" spans="2:47" s="6" customFormat="1" ht="16.5" customHeight="1">
      <c r="B183" s="23"/>
      <c r="C183" s="24"/>
      <c r="D183" s="157" t="s">
        <v>148</v>
      </c>
      <c r="E183" s="24"/>
      <c r="F183" s="158" t="s">
        <v>359</v>
      </c>
      <c r="G183" s="24"/>
      <c r="H183" s="24"/>
      <c r="J183" s="24"/>
      <c r="K183" s="24"/>
      <c r="L183" s="43"/>
      <c r="M183" s="56"/>
      <c r="N183" s="24"/>
      <c r="O183" s="24"/>
      <c r="P183" s="24"/>
      <c r="Q183" s="24"/>
      <c r="R183" s="24"/>
      <c r="S183" s="24"/>
      <c r="T183" s="57"/>
      <c r="AT183" s="6" t="s">
        <v>148</v>
      </c>
      <c r="AU183" s="6" t="s">
        <v>82</v>
      </c>
    </row>
    <row r="184" spans="2:51" s="6" customFormat="1" ht="15.75" customHeight="1">
      <c r="B184" s="159"/>
      <c r="C184" s="160"/>
      <c r="D184" s="161" t="s">
        <v>150</v>
      </c>
      <c r="E184" s="160"/>
      <c r="F184" s="162" t="s">
        <v>343</v>
      </c>
      <c r="G184" s="160"/>
      <c r="H184" s="160"/>
      <c r="J184" s="160"/>
      <c r="K184" s="160"/>
      <c r="L184" s="163"/>
      <c r="M184" s="164"/>
      <c r="N184" s="160"/>
      <c r="O184" s="160"/>
      <c r="P184" s="160"/>
      <c r="Q184" s="160"/>
      <c r="R184" s="160"/>
      <c r="S184" s="160"/>
      <c r="T184" s="165"/>
      <c r="AT184" s="166" t="s">
        <v>150</v>
      </c>
      <c r="AU184" s="166" t="s">
        <v>82</v>
      </c>
      <c r="AV184" s="166" t="s">
        <v>21</v>
      </c>
      <c r="AW184" s="166" t="s">
        <v>119</v>
      </c>
      <c r="AX184" s="166" t="s">
        <v>73</v>
      </c>
      <c r="AY184" s="166" t="s">
        <v>139</v>
      </c>
    </row>
    <row r="185" spans="2:51" s="6" customFormat="1" ht="15.75" customHeight="1">
      <c r="B185" s="167"/>
      <c r="C185" s="168"/>
      <c r="D185" s="161" t="s">
        <v>150</v>
      </c>
      <c r="E185" s="168"/>
      <c r="F185" s="169" t="s">
        <v>647</v>
      </c>
      <c r="G185" s="168"/>
      <c r="H185" s="170">
        <v>78</v>
      </c>
      <c r="J185" s="168"/>
      <c r="K185" s="168"/>
      <c r="L185" s="171"/>
      <c r="M185" s="172"/>
      <c r="N185" s="168"/>
      <c r="O185" s="168"/>
      <c r="P185" s="168"/>
      <c r="Q185" s="168"/>
      <c r="R185" s="168"/>
      <c r="S185" s="168"/>
      <c r="T185" s="173"/>
      <c r="AT185" s="174" t="s">
        <v>150</v>
      </c>
      <c r="AU185" s="174" t="s">
        <v>82</v>
      </c>
      <c r="AV185" s="174" t="s">
        <v>82</v>
      </c>
      <c r="AW185" s="174" t="s">
        <v>119</v>
      </c>
      <c r="AX185" s="174" t="s">
        <v>21</v>
      </c>
      <c r="AY185" s="174" t="s">
        <v>139</v>
      </c>
    </row>
    <row r="186" spans="2:65" s="6" customFormat="1" ht="15.75" customHeight="1">
      <c r="B186" s="23"/>
      <c r="C186" s="145" t="s">
        <v>350</v>
      </c>
      <c r="D186" s="145" t="s">
        <v>141</v>
      </c>
      <c r="E186" s="146" t="s">
        <v>368</v>
      </c>
      <c r="F186" s="147" t="s">
        <v>369</v>
      </c>
      <c r="G186" s="148" t="s">
        <v>241</v>
      </c>
      <c r="H186" s="149">
        <v>0.002</v>
      </c>
      <c r="I186" s="150"/>
      <c r="J186" s="151">
        <f>ROUND($I$186*$H$186,2)</f>
        <v>0</v>
      </c>
      <c r="K186" s="147" t="s">
        <v>145</v>
      </c>
      <c r="L186" s="43"/>
      <c r="M186" s="152"/>
      <c r="N186" s="153" t="s">
        <v>44</v>
      </c>
      <c r="O186" s="24"/>
      <c r="P186" s="24"/>
      <c r="Q186" s="154">
        <v>0</v>
      </c>
      <c r="R186" s="154">
        <f>$Q$186*$H$186</f>
        <v>0</v>
      </c>
      <c r="S186" s="154">
        <v>0</v>
      </c>
      <c r="T186" s="155">
        <f>$S$186*$H$186</f>
        <v>0</v>
      </c>
      <c r="AR186" s="89" t="s">
        <v>146</v>
      </c>
      <c r="AT186" s="89" t="s">
        <v>141</v>
      </c>
      <c r="AU186" s="89" t="s">
        <v>82</v>
      </c>
      <c r="AY186" s="6" t="s">
        <v>139</v>
      </c>
      <c r="BE186" s="156">
        <f>IF($N$186="základní",$J$186,0)</f>
        <v>0</v>
      </c>
      <c r="BF186" s="156">
        <f>IF($N$186="snížená",$J$186,0)</f>
        <v>0</v>
      </c>
      <c r="BG186" s="156">
        <f>IF($N$186="zákl. přenesená",$J$186,0)</f>
        <v>0</v>
      </c>
      <c r="BH186" s="156">
        <f>IF($N$186="sníž. přenesená",$J$186,0)</f>
        <v>0</v>
      </c>
      <c r="BI186" s="156">
        <f>IF($N$186="nulová",$J$186,0)</f>
        <v>0</v>
      </c>
      <c r="BJ186" s="89" t="s">
        <v>21</v>
      </c>
      <c r="BK186" s="156">
        <f>ROUND($I$186*$H$186,2)</f>
        <v>0</v>
      </c>
      <c r="BL186" s="89" t="s">
        <v>146</v>
      </c>
      <c r="BM186" s="89" t="s">
        <v>370</v>
      </c>
    </row>
    <row r="187" spans="2:47" s="6" customFormat="1" ht="16.5" customHeight="1">
      <c r="B187" s="23"/>
      <c r="C187" s="24"/>
      <c r="D187" s="157" t="s">
        <v>148</v>
      </c>
      <c r="E187" s="24"/>
      <c r="F187" s="158" t="s">
        <v>371</v>
      </c>
      <c r="G187" s="24"/>
      <c r="H187" s="24"/>
      <c r="J187" s="24"/>
      <c r="K187" s="24"/>
      <c r="L187" s="43"/>
      <c r="M187" s="56"/>
      <c r="N187" s="24"/>
      <c r="O187" s="24"/>
      <c r="P187" s="24"/>
      <c r="Q187" s="24"/>
      <c r="R187" s="24"/>
      <c r="S187" s="24"/>
      <c r="T187" s="57"/>
      <c r="AT187" s="6" t="s">
        <v>148</v>
      </c>
      <c r="AU187" s="6" t="s">
        <v>82</v>
      </c>
    </row>
    <row r="188" spans="2:51" s="6" customFormat="1" ht="15.75" customHeight="1">
      <c r="B188" s="159"/>
      <c r="C188" s="160"/>
      <c r="D188" s="161" t="s">
        <v>150</v>
      </c>
      <c r="E188" s="160"/>
      <c r="F188" s="162" t="s">
        <v>387</v>
      </c>
      <c r="G188" s="160"/>
      <c r="H188" s="160"/>
      <c r="J188" s="160"/>
      <c r="K188" s="160"/>
      <c r="L188" s="163"/>
      <c r="M188" s="164"/>
      <c r="N188" s="160"/>
      <c r="O188" s="160"/>
      <c r="P188" s="160"/>
      <c r="Q188" s="160"/>
      <c r="R188" s="160"/>
      <c r="S188" s="160"/>
      <c r="T188" s="165"/>
      <c r="AT188" s="166" t="s">
        <v>150</v>
      </c>
      <c r="AU188" s="166" t="s">
        <v>82</v>
      </c>
      <c r="AV188" s="166" t="s">
        <v>21</v>
      </c>
      <c r="AW188" s="166" t="s">
        <v>119</v>
      </c>
      <c r="AX188" s="166" t="s">
        <v>73</v>
      </c>
      <c r="AY188" s="166" t="s">
        <v>139</v>
      </c>
    </row>
    <row r="189" spans="2:51" s="6" customFormat="1" ht="15.75" customHeight="1">
      <c r="B189" s="167"/>
      <c r="C189" s="168"/>
      <c r="D189" s="161" t="s">
        <v>150</v>
      </c>
      <c r="E189" s="168"/>
      <c r="F189" s="169" t="s">
        <v>650</v>
      </c>
      <c r="G189" s="168"/>
      <c r="H189" s="170">
        <v>0.002</v>
      </c>
      <c r="J189" s="168"/>
      <c r="K189" s="168"/>
      <c r="L189" s="171"/>
      <c r="M189" s="172"/>
      <c r="N189" s="168"/>
      <c r="O189" s="168"/>
      <c r="P189" s="168"/>
      <c r="Q189" s="168"/>
      <c r="R189" s="168"/>
      <c r="S189" s="168"/>
      <c r="T189" s="173"/>
      <c r="AT189" s="174" t="s">
        <v>150</v>
      </c>
      <c r="AU189" s="174" t="s">
        <v>82</v>
      </c>
      <c r="AV189" s="174" t="s">
        <v>82</v>
      </c>
      <c r="AW189" s="174" t="s">
        <v>119</v>
      </c>
      <c r="AX189" s="174" t="s">
        <v>21</v>
      </c>
      <c r="AY189" s="174" t="s">
        <v>139</v>
      </c>
    </row>
    <row r="190" spans="2:65" s="6" customFormat="1" ht="15.75" customHeight="1">
      <c r="B190" s="23"/>
      <c r="C190" s="178" t="s">
        <v>355</v>
      </c>
      <c r="D190" s="178" t="s">
        <v>238</v>
      </c>
      <c r="E190" s="179" t="s">
        <v>375</v>
      </c>
      <c r="F190" s="180" t="s">
        <v>376</v>
      </c>
      <c r="G190" s="181" t="s">
        <v>377</v>
      </c>
      <c r="H190" s="182">
        <v>2.4</v>
      </c>
      <c r="I190" s="183"/>
      <c r="J190" s="184">
        <f>ROUND($I$190*$H$190,2)</f>
        <v>0</v>
      </c>
      <c r="K190" s="180" t="s">
        <v>145</v>
      </c>
      <c r="L190" s="185"/>
      <c r="M190" s="186"/>
      <c r="N190" s="187" t="s">
        <v>44</v>
      </c>
      <c r="O190" s="24"/>
      <c r="P190" s="24"/>
      <c r="Q190" s="154">
        <v>0.001</v>
      </c>
      <c r="R190" s="154">
        <f>$Q$190*$H$190</f>
        <v>0.0024</v>
      </c>
      <c r="S190" s="154">
        <v>0</v>
      </c>
      <c r="T190" s="155">
        <f>$S$190*$H$190</f>
        <v>0</v>
      </c>
      <c r="AR190" s="89" t="s">
        <v>188</v>
      </c>
      <c r="AT190" s="89" t="s">
        <v>238</v>
      </c>
      <c r="AU190" s="89" t="s">
        <v>82</v>
      </c>
      <c r="AY190" s="6" t="s">
        <v>139</v>
      </c>
      <c r="BE190" s="156">
        <f>IF($N$190="základní",$J$190,0)</f>
        <v>0</v>
      </c>
      <c r="BF190" s="156">
        <f>IF($N$190="snížená",$J$190,0)</f>
        <v>0</v>
      </c>
      <c r="BG190" s="156">
        <f>IF($N$190="zákl. přenesená",$J$190,0)</f>
        <v>0</v>
      </c>
      <c r="BH190" s="156">
        <f>IF($N$190="sníž. přenesená",$J$190,0)</f>
        <v>0</v>
      </c>
      <c r="BI190" s="156">
        <f>IF($N$190="nulová",$J$190,0)</f>
        <v>0</v>
      </c>
      <c r="BJ190" s="89" t="s">
        <v>21</v>
      </c>
      <c r="BK190" s="156">
        <f>ROUND($I$190*$H$190,2)</f>
        <v>0</v>
      </c>
      <c r="BL190" s="89" t="s">
        <v>146</v>
      </c>
      <c r="BM190" s="89" t="s">
        <v>378</v>
      </c>
    </row>
    <row r="191" spans="2:47" s="6" customFormat="1" ht="16.5" customHeight="1">
      <c r="B191" s="23"/>
      <c r="C191" s="24"/>
      <c r="D191" s="157" t="s">
        <v>148</v>
      </c>
      <c r="E191" s="24"/>
      <c r="F191" s="158" t="s">
        <v>379</v>
      </c>
      <c r="G191" s="24"/>
      <c r="H191" s="24"/>
      <c r="J191" s="24"/>
      <c r="K191" s="24"/>
      <c r="L191" s="43"/>
      <c r="M191" s="56"/>
      <c r="N191" s="24"/>
      <c r="O191" s="24"/>
      <c r="P191" s="24"/>
      <c r="Q191" s="24"/>
      <c r="R191" s="24"/>
      <c r="S191" s="24"/>
      <c r="T191" s="57"/>
      <c r="AT191" s="6" t="s">
        <v>148</v>
      </c>
      <c r="AU191" s="6" t="s">
        <v>82</v>
      </c>
    </row>
    <row r="192" spans="2:51" s="6" customFormat="1" ht="15.75" customHeight="1">
      <c r="B192" s="159"/>
      <c r="C192" s="160"/>
      <c r="D192" s="161" t="s">
        <v>150</v>
      </c>
      <c r="E192" s="160"/>
      <c r="F192" s="162" t="s">
        <v>380</v>
      </c>
      <c r="G192" s="160"/>
      <c r="H192" s="160"/>
      <c r="J192" s="160"/>
      <c r="K192" s="160"/>
      <c r="L192" s="163"/>
      <c r="M192" s="164"/>
      <c r="N192" s="160"/>
      <c r="O192" s="160"/>
      <c r="P192" s="160"/>
      <c r="Q192" s="160"/>
      <c r="R192" s="160"/>
      <c r="S192" s="160"/>
      <c r="T192" s="165"/>
      <c r="AT192" s="166" t="s">
        <v>150</v>
      </c>
      <c r="AU192" s="166" t="s">
        <v>82</v>
      </c>
      <c r="AV192" s="166" t="s">
        <v>21</v>
      </c>
      <c r="AW192" s="166" t="s">
        <v>119</v>
      </c>
      <c r="AX192" s="166" t="s">
        <v>73</v>
      </c>
      <c r="AY192" s="166" t="s">
        <v>139</v>
      </c>
    </row>
    <row r="193" spans="2:51" s="6" customFormat="1" ht="15.75" customHeight="1">
      <c r="B193" s="167"/>
      <c r="C193" s="168"/>
      <c r="D193" s="161" t="s">
        <v>150</v>
      </c>
      <c r="E193" s="168"/>
      <c r="F193" s="169" t="s">
        <v>651</v>
      </c>
      <c r="G193" s="168"/>
      <c r="H193" s="170">
        <v>2.4</v>
      </c>
      <c r="J193" s="168"/>
      <c r="K193" s="168"/>
      <c r="L193" s="171"/>
      <c r="M193" s="172"/>
      <c r="N193" s="168"/>
      <c r="O193" s="168"/>
      <c r="P193" s="168"/>
      <c r="Q193" s="168"/>
      <c r="R193" s="168"/>
      <c r="S193" s="168"/>
      <c r="T193" s="173"/>
      <c r="AT193" s="174" t="s">
        <v>150</v>
      </c>
      <c r="AU193" s="174" t="s">
        <v>82</v>
      </c>
      <c r="AV193" s="174" t="s">
        <v>82</v>
      </c>
      <c r="AW193" s="174" t="s">
        <v>119</v>
      </c>
      <c r="AX193" s="174" t="s">
        <v>21</v>
      </c>
      <c r="AY193" s="174" t="s">
        <v>139</v>
      </c>
    </row>
    <row r="194" spans="2:65" s="6" customFormat="1" ht="15.75" customHeight="1">
      <c r="B194" s="23"/>
      <c r="C194" s="178" t="s">
        <v>360</v>
      </c>
      <c r="D194" s="178" t="s">
        <v>238</v>
      </c>
      <c r="E194" s="179" t="s">
        <v>383</v>
      </c>
      <c r="F194" s="180" t="s">
        <v>652</v>
      </c>
      <c r="G194" s="181" t="s">
        <v>377</v>
      </c>
      <c r="H194" s="182">
        <v>1.6</v>
      </c>
      <c r="I194" s="183"/>
      <c r="J194" s="184">
        <f>ROUND($I$194*$H$194,2)</f>
        <v>0</v>
      </c>
      <c r="K194" s="180"/>
      <c r="L194" s="185"/>
      <c r="M194" s="186"/>
      <c r="N194" s="187" t="s">
        <v>44</v>
      </c>
      <c r="O194" s="24"/>
      <c r="P194" s="24"/>
      <c r="Q194" s="154">
        <v>0.001</v>
      </c>
      <c r="R194" s="154">
        <f>$Q$194*$H$194</f>
        <v>0.0016</v>
      </c>
      <c r="S194" s="154">
        <v>0</v>
      </c>
      <c r="T194" s="155">
        <f>$S$194*$H$194</f>
        <v>0</v>
      </c>
      <c r="AR194" s="89" t="s">
        <v>188</v>
      </c>
      <c r="AT194" s="89" t="s">
        <v>238</v>
      </c>
      <c r="AU194" s="89" t="s">
        <v>82</v>
      </c>
      <c r="AY194" s="6" t="s">
        <v>139</v>
      </c>
      <c r="BE194" s="156">
        <f>IF($N$194="základní",$J$194,0)</f>
        <v>0</v>
      </c>
      <c r="BF194" s="156">
        <f>IF($N$194="snížená",$J$194,0)</f>
        <v>0</v>
      </c>
      <c r="BG194" s="156">
        <f>IF($N$194="zákl. přenesená",$J$194,0)</f>
        <v>0</v>
      </c>
      <c r="BH194" s="156">
        <f>IF($N$194="sníž. přenesená",$J$194,0)</f>
        <v>0</v>
      </c>
      <c r="BI194" s="156">
        <f>IF($N$194="nulová",$J$194,0)</f>
        <v>0</v>
      </c>
      <c r="BJ194" s="89" t="s">
        <v>21</v>
      </c>
      <c r="BK194" s="156">
        <f>ROUND($I$194*$H$194,2)</f>
        <v>0</v>
      </c>
      <c r="BL194" s="89" t="s">
        <v>146</v>
      </c>
      <c r="BM194" s="89" t="s">
        <v>385</v>
      </c>
    </row>
    <row r="195" spans="2:47" s="6" customFormat="1" ht="16.5" customHeight="1">
      <c r="B195" s="23"/>
      <c r="C195" s="24"/>
      <c r="D195" s="157" t="s">
        <v>148</v>
      </c>
      <c r="E195" s="24"/>
      <c r="F195" s="158" t="s">
        <v>386</v>
      </c>
      <c r="G195" s="24"/>
      <c r="H195" s="24"/>
      <c r="J195" s="24"/>
      <c r="K195" s="24"/>
      <c r="L195" s="43"/>
      <c r="M195" s="56"/>
      <c r="N195" s="24"/>
      <c r="O195" s="24"/>
      <c r="P195" s="24"/>
      <c r="Q195" s="24"/>
      <c r="R195" s="24"/>
      <c r="S195" s="24"/>
      <c r="T195" s="57"/>
      <c r="AT195" s="6" t="s">
        <v>148</v>
      </c>
      <c r="AU195" s="6" t="s">
        <v>82</v>
      </c>
    </row>
    <row r="196" spans="2:51" s="6" customFormat="1" ht="15.75" customHeight="1">
      <c r="B196" s="159"/>
      <c r="C196" s="160"/>
      <c r="D196" s="161" t="s">
        <v>150</v>
      </c>
      <c r="E196" s="160"/>
      <c r="F196" s="162" t="s">
        <v>387</v>
      </c>
      <c r="G196" s="160"/>
      <c r="H196" s="160"/>
      <c r="J196" s="160"/>
      <c r="K196" s="160"/>
      <c r="L196" s="163"/>
      <c r="M196" s="164"/>
      <c r="N196" s="160"/>
      <c r="O196" s="160"/>
      <c r="P196" s="160"/>
      <c r="Q196" s="160"/>
      <c r="R196" s="160"/>
      <c r="S196" s="160"/>
      <c r="T196" s="165"/>
      <c r="AT196" s="166" t="s">
        <v>150</v>
      </c>
      <c r="AU196" s="166" t="s">
        <v>82</v>
      </c>
      <c r="AV196" s="166" t="s">
        <v>21</v>
      </c>
      <c r="AW196" s="166" t="s">
        <v>119</v>
      </c>
      <c r="AX196" s="166" t="s">
        <v>73</v>
      </c>
      <c r="AY196" s="166" t="s">
        <v>139</v>
      </c>
    </row>
    <row r="197" spans="2:51" s="6" customFormat="1" ht="15.75" customHeight="1">
      <c r="B197" s="167"/>
      <c r="C197" s="168"/>
      <c r="D197" s="161" t="s">
        <v>150</v>
      </c>
      <c r="E197" s="168"/>
      <c r="F197" s="169" t="s">
        <v>653</v>
      </c>
      <c r="G197" s="168"/>
      <c r="H197" s="170">
        <v>1.6</v>
      </c>
      <c r="J197" s="168"/>
      <c r="K197" s="168"/>
      <c r="L197" s="171"/>
      <c r="M197" s="172"/>
      <c r="N197" s="168"/>
      <c r="O197" s="168"/>
      <c r="P197" s="168"/>
      <c r="Q197" s="168"/>
      <c r="R197" s="168"/>
      <c r="S197" s="168"/>
      <c r="T197" s="173"/>
      <c r="AT197" s="174" t="s">
        <v>150</v>
      </c>
      <c r="AU197" s="174" t="s">
        <v>82</v>
      </c>
      <c r="AV197" s="174" t="s">
        <v>82</v>
      </c>
      <c r="AW197" s="174" t="s">
        <v>119</v>
      </c>
      <c r="AX197" s="174" t="s">
        <v>21</v>
      </c>
      <c r="AY197" s="174" t="s">
        <v>139</v>
      </c>
    </row>
    <row r="198" spans="2:63" s="132" customFormat="1" ht="30.75" customHeight="1">
      <c r="B198" s="133"/>
      <c r="C198" s="134"/>
      <c r="D198" s="134" t="s">
        <v>72</v>
      </c>
      <c r="E198" s="143" t="s">
        <v>146</v>
      </c>
      <c r="F198" s="143" t="s">
        <v>398</v>
      </c>
      <c r="G198" s="134"/>
      <c r="H198" s="134"/>
      <c r="J198" s="144">
        <f>$BK$198</f>
        <v>0</v>
      </c>
      <c r="K198" s="134"/>
      <c r="L198" s="137"/>
      <c r="M198" s="138"/>
      <c r="N198" s="134"/>
      <c r="O198" s="134"/>
      <c r="P198" s="139">
        <f>SUM($P$199:$P$202)</f>
        <v>0</v>
      </c>
      <c r="Q198" s="134"/>
      <c r="R198" s="139">
        <f>SUM($R$199:$R$202)</f>
        <v>0</v>
      </c>
      <c r="S198" s="134"/>
      <c r="T198" s="140">
        <f>SUM($T$199:$T$202)</f>
        <v>0</v>
      </c>
      <c r="AR198" s="141" t="s">
        <v>21</v>
      </c>
      <c r="AT198" s="141" t="s">
        <v>72</v>
      </c>
      <c r="AU198" s="141" t="s">
        <v>21</v>
      </c>
      <c r="AY198" s="141" t="s">
        <v>139</v>
      </c>
      <c r="BK198" s="142">
        <f>SUM($BK$199:$BK$202)</f>
        <v>0</v>
      </c>
    </row>
    <row r="199" spans="2:65" s="6" customFormat="1" ht="15.75" customHeight="1">
      <c r="B199" s="23"/>
      <c r="C199" s="145" t="s">
        <v>367</v>
      </c>
      <c r="D199" s="145" t="s">
        <v>141</v>
      </c>
      <c r="E199" s="146" t="s">
        <v>400</v>
      </c>
      <c r="F199" s="147" t="s">
        <v>401</v>
      </c>
      <c r="G199" s="148" t="s">
        <v>155</v>
      </c>
      <c r="H199" s="149">
        <v>31.71</v>
      </c>
      <c r="I199" s="150"/>
      <c r="J199" s="151">
        <f>ROUND($I$199*$H$199,2)</f>
        <v>0</v>
      </c>
      <c r="K199" s="147" t="s">
        <v>145</v>
      </c>
      <c r="L199" s="43"/>
      <c r="M199" s="152"/>
      <c r="N199" s="153" t="s">
        <v>44</v>
      </c>
      <c r="O199" s="24"/>
      <c r="P199" s="24"/>
      <c r="Q199" s="154">
        <v>0</v>
      </c>
      <c r="R199" s="154">
        <f>$Q$199*$H$199</f>
        <v>0</v>
      </c>
      <c r="S199" s="154">
        <v>0</v>
      </c>
      <c r="T199" s="155">
        <f>$S$199*$H$199</f>
        <v>0</v>
      </c>
      <c r="AR199" s="89" t="s">
        <v>146</v>
      </c>
      <c r="AT199" s="89" t="s">
        <v>141</v>
      </c>
      <c r="AU199" s="89" t="s">
        <v>82</v>
      </c>
      <c r="AY199" s="6" t="s">
        <v>139</v>
      </c>
      <c r="BE199" s="156">
        <f>IF($N$199="základní",$J$199,0)</f>
        <v>0</v>
      </c>
      <c r="BF199" s="156">
        <f>IF($N$199="snížená",$J$199,0)</f>
        <v>0</v>
      </c>
      <c r="BG199" s="156">
        <f>IF($N$199="zákl. přenesená",$J$199,0)</f>
        <v>0</v>
      </c>
      <c r="BH199" s="156">
        <f>IF($N$199="sníž. přenesená",$J$199,0)</f>
        <v>0</v>
      </c>
      <c r="BI199" s="156">
        <f>IF($N$199="nulová",$J$199,0)</f>
        <v>0</v>
      </c>
      <c r="BJ199" s="89" t="s">
        <v>21</v>
      </c>
      <c r="BK199" s="156">
        <f>ROUND($I$199*$H$199,2)</f>
        <v>0</v>
      </c>
      <c r="BL199" s="89" t="s">
        <v>146</v>
      </c>
      <c r="BM199" s="89" t="s">
        <v>402</v>
      </c>
    </row>
    <row r="200" spans="2:47" s="6" customFormat="1" ht="16.5" customHeight="1">
      <c r="B200" s="23"/>
      <c r="C200" s="24"/>
      <c r="D200" s="157" t="s">
        <v>148</v>
      </c>
      <c r="E200" s="24"/>
      <c r="F200" s="158" t="s">
        <v>403</v>
      </c>
      <c r="G200" s="24"/>
      <c r="H200" s="24"/>
      <c r="J200" s="24"/>
      <c r="K200" s="24"/>
      <c r="L200" s="43"/>
      <c r="M200" s="56"/>
      <c r="N200" s="24"/>
      <c r="O200" s="24"/>
      <c r="P200" s="24"/>
      <c r="Q200" s="24"/>
      <c r="R200" s="24"/>
      <c r="S200" s="24"/>
      <c r="T200" s="57"/>
      <c r="AT200" s="6" t="s">
        <v>148</v>
      </c>
      <c r="AU200" s="6" t="s">
        <v>82</v>
      </c>
    </row>
    <row r="201" spans="2:51" s="6" customFormat="1" ht="15.75" customHeight="1">
      <c r="B201" s="159"/>
      <c r="C201" s="160"/>
      <c r="D201" s="161" t="s">
        <v>150</v>
      </c>
      <c r="E201" s="160"/>
      <c r="F201" s="162" t="s">
        <v>404</v>
      </c>
      <c r="G201" s="160"/>
      <c r="H201" s="160"/>
      <c r="J201" s="160"/>
      <c r="K201" s="160"/>
      <c r="L201" s="163"/>
      <c r="M201" s="164"/>
      <c r="N201" s="160"/>
      <c r="O201" s="160"/>
      <c r="P201" s="160"/>
      <c r="Q201" s="160"/>
      <c r="R201" s="160"/>
      <c r="S201" s="160"/>
      <c r="T201" s="165"/>
      <c r="AT201" s="166" t="s">
        <v>150</v>
      </c>
      <c r="AU201" s="166" t="s">
        <v>82</v>
      </c>
      <c r="AV201" s="166" t="s">
        <v>21</v>
      </c>
      <c r="AW201" s="166" t="s">
        <v>119</v>
      </c>
      <c r="AX201" s="166" t="s">
        <v>73</v>
      </c>
      <c r="AY201" s="166" t="s">
        <v>139</v>
      </c>
    </row>
    <row r="202" spans="2:51" s="6" customFormat="1" ht="15.75" customHeight="1">
      <c r="B202" s="167"/>
      <c r="C202" s="168"/>
      <c r="D202" s="161" t="s">
        <v>150</v>
      </c>
      <c r="E202" s="168"/>
      <c r="F202" s="169" t="s">
        <v>654</v>
      </c>
      <c r="G202" s="168"/>
      <c r="H202" s="170">
        <v>31.71</v>
      </c>
      <c r="J202" s="168"/>
      <c r="K202" s="168"/>
      <c r="L202" s="171"/>
      <c r="M202" s="172"/>
      <c r="N202" s="168"/>
      <c r="O202" s="168"/>
      <c r="P202" s="168"/>
      <c r="Q202" s="168"/>
      <c r="R202" s="168"/>
      <c r="S202" s="168"/>
      <c r="T202" s="173"/>
      <c r="AT202" s="174" t="s">
        <v>150</v>
      </c>
      <c r="AU202" s="174" t="s">
        <v>82</v>
      </c>
      <c r="AV202" s="174" t="s">
        <v>82</v>
      </c>
      <c r="AW202" s="174" t="s">
        <v>119</v>
      </c>
      <c r="AX202" s="174" t="s">
        <v>21</v>
      </c>
      <c r="AY202" s="174" t="s">
        <v>139</v>
      </c>
    </row>
    <row r="203" spans="2:63" s="132" customFormat="1" ht="30.75" customHeight="1">
      <c r="B203" s="133"/>
      <c r="C203" s="134"/>
      <c r="D203" s="134" t="s">
        <v>72</v>
      </c>
      <c r="E203" s="143" t="s">
        <v>172</v>
      </c>
      <c r="F203" s="143" t="s">
        <v>406</v>
      </c>
      <c r="G203" s="134"/>
      <c r="H203" s="134"/>
      <c r="J203" s="144">
        <f>$BK$203</f>
        <v>0</v>
      </c>
      <c r="K203" s="134"/>
      <c r="L203" s="137"/>
      <c r="M203" s="138"/>
      <c r="N203" s="134"/>
      <c r="O203" s="134"/>
      <c r="P203" s="139">
        <f>SUM($P$204:$P$242)</f>
        <v>0</v>
      </c>
      <c r="Q203" s="134"/>
      <c r="R203" s="139">
        <f>SUM($R$204:$R$242)</f>
        <v>3.4405008799999997</v>
      </c>
      <c r="S203" s="134"/>
      <c r="T203" s="140">
        <f>SUM($T$204:$T$242)</f>
        <v>0</v>
      </c>
      <c r="AR203" s="141" t="s">
        <v>21</v>
      </c>
      <c r="AT203" s="141" t="s">
        <v>72</v>
      </c>
      <c r="AU203" s="141" t="s">
        <v>21</v>
      </c>
      <c r="AY203" s="141" t="s">
        <v>139</v>
      </c>
      <c r="BK203" s="142">
        <f>SUM($BK$204:$BK$242)</f>
        <v>0</v>
      </c>
    </row>
    <row r="204" spans="2:65" s="6" customFormat="1" ht="15.75" customHeight="1">
      <c r="B204" s="23"/>
      <c r="C204" s="145" t="s">
        <v>374</v>
      </c>
      <c r="D204" s="145" t="s">
        <v>141</v>
      </c>
      <c r="E204" s="146" t="s">
        <v>415</v>
      </c>
      <c r="F204" s="147" t="s">
        <v>416</v>
      </c>
      <c r="G204" s="148" t="s">
        <v>155</v>
      </c>
      <c r="H204" s="149">
        <v>92.4</v>
      </c>
      <c r="I204" s="150"/>
      <c r="J204" s="151">
        <f>ROUND($I$204*$H$204,2)</f>
        <v>0</v>
      </c>
      <c r="K204" s="147" t="s">
        <v>145</v>
      </c>
      <c r="L204" s="43"/>
      <c r="M204" s="152"/>
      <c r="N204" s="153" t="s">
        <v>44</v>
      </c>
      <c r="O204" s="24"/>
      <c r="P204" s="24"/>
      <c r="Q204" s="154">
        <v>0</v>
      </c>
      <c r="R204" s="154">
        <f>$Q$204*$H$204</f>
        <v>0</v>
      </c>
      <c r="S204" s="154">
        <v>0</v>
      </c>
      <c r="T204" s="155">
        <f>$S$204*$H$204</f>
        <v>0</v>
      </c>
      <c r="AR204" s="89" t="s">
        <v>146</v>
      </c>
      <c r="AT204" s="89" t="s">
        <v>141</v>
      </c>
      <c r="AU204" s="89" t="s">
        <v>82</v>
      </c>
      <c r="AY204" s="6" t="s">
        <v>139</v>
      </c>
      <c r="BE204" s="156">
        <f>IF($N$204="základní",$J$204,0)</f>
        <v>0</v>
      </c>
      <c r="BF204" s="156">
        <f>IF($N$204="snížená",$J$204,0)</f>
        <v>0</v>
      </c>
      <c r="BG204" s="156">
        <f>IF($N$204="zákl. přenesená",$J$204,0)</f>
        <v>0</v>
      </c>
      <c r="BH204" s="156">
        <f>IF($N$204="sníž. přenesená",$J$204,0)</f>
        <v>0</v>
      </c>
      <c r="BI204" s="156">
        <f>IF($N$204="nulová",$J$204,0)</f>
        <v>0</v>
      </c>
      <c r="BJ204" s="89" t="s">
        <v>21</v>
      </c>
      <c r="BK204" s="156">
        <f>ROUND($I$204*$H$204,2)</f>
        <v>0</v>
      </c>
      <c r="BL204" s="89" t="s">
        <v>146</v>
      </c>
      <c r="BM204" s="89" t="s">
        <v>417</v>
      </c>
    </row>
    <row r="205" spans="2:47" s="6" customFormat="1" ht="16.5" customHeight="1">
      <c r="B205" s="23"/>
      <c r="C205" s="24"/>
      <c r="D205" s="157" t="s">
        <v>148</v>
      </c>
      <c r="E205" s="24"/>
      <c r="F205" s="158" t="s">
        <v>418</v>
      </c>
      <c r="G205" s="24"/>
      <c r="H205" s="24"/>
      <c r="J205" s="24"/>
      <c r="K205" s="24"/>
      <c r="L205" s="43"/>
      <c r="M205" s="56"/>
      <c r="N205" s="24"/>
      <c r="O205" s="24"/>
      <c r="P205" s="24"/>
      <c r="Q205" s="24"/>
      <c r="R205" s="24"/>
      <c r="S205" s="24"/>
      <c r="T205" s="57"/>
      <c r="AT205" s="6" t="s">
        <v>148</v>
      </c>
      <c r="AU205" s="6" t="s">
        <v>82</v>
      </c>
    </row>
    <row r="206" spans="2:51" s="6" customFormat="1" ht="15.75" customHeight="1">
      <c r="B206" s="159"/>
      <c r="C206" s="160"/>
      <c r="D206" s="161" t="s">
        <v>150</v>
      </c>
      <c r="E206" s="160"/>
      <c r="F206" s="162" t="s">
        <v>655</v>
      </c>
      <c r="G206" s="160"/>
      <c r="H206" s="160"/>
      <c r="J206" s="160"/>
      <c r="K206" s="160"/>
      <c r="L206" s="163"/>
      <c r="M206" s="164"/>
      <c r="N206" s="160"/>
      <c r="O206" s="160"/>
      <c r="P206" s="160"/>
      <c r="Q206" s="160"/>
      <c r="R206" s="160"/>
      <c r="S206" s="160"/>
      <c r="T206" s="165"/>
      <c r="AT206" s="166" t="s">
        <v>150</v>
      </c>
      <c r="AU206" s="166" t="s">
        <v>82</v>
      </c>
      <c r="AV206" s="166" t="s">
        <v>21</v>
      </c>
      <c r="AW206" s="166" t="s">
        <v>119</v>
      </c>
      <c r="AX206" s="166" t="s">
        <v>73</v>
      </c>
      <c r="AY206" s="166" t="s">
        <v>139</v>
      </c>
    </row>
    <row r="207" spans="2:51" s="6" customFormat="1" ht="15.75" customHeight="1">
      <c r="B207" s="167"/>
      <c r="C207" s="168"/>
      <c r="D207" s="161" t="s">
        <v>150</v>
      </c>
      <c r="E207" s="168"/>
      <c r="F207" s="169" t="s">
        <v>656</v>
      </c>
      <c r="G207" s="168"/>
      <c r="H207" s="170">
        <v>92.4</v>
      </c>
      <c r="J207" s="168"/>
      <c r="K207" s="168"/>
      <c r="L207" s="171"/>
      <c r="M207" s="172"/>
      <c r="N207" s="168"/>
      <c r="O207" s="168"/>
      <c r="P207" s="168"/>
      <c r="Q207" s="168"/>
      <c r="R207" s="168"/>
      <c r="S207" s="168"/>
      <c r="T207" s="173"/>
      <c r="AT207" s="174" t="s">
        <v>150</v>
      </c>
      <c r="AU207" s="174" t="s">
        <v>82</v>
      </c>
      <c r="AV207" s="174" t="s">
        <v>82</v>
      </c>
      <c r="AW207" s="174" t="s">
        <v>119</v>
      </c>
      <c r="AX207" s="174" t="s">
        <v>21</v>
      </c>
      <c r="AY207" s="174" t="s">
        <v>139</v>
      </c>
    </row>
    <row r="208" spans="2:65" s="6" customFormat="1" ht="15.75" customHeight="1">
      <c r="B208" s="23"/>
      <c r="C208" s="145" t="s">
        <v>382</v>
      </c>
      <c r="D208" s="145" t="s">
        <v>141</v>
      </c>
      <c r="E208" s="146" t="s">
        <v>422</v>
      </c>
      <c r="F208" s="147" t="s">
        <v>423</v>
      </c>
      <c r="G208" s="148" t="s">
        <v>155</v>
      </c>
      <c r="H208" s="149">
        <v>69.308</v>
      </c>
      <c r="I208" s="150"/>
      <c r="J208" s="151">
        <f>ROUND($I$208*$H$208,2)</f>
        <v>0</v>
      </c>
      <c r="K208" s="147" t="s">
        <v>145</v>
      </c>
      <c r="L208" s="43"/>
      <c r="M208" s="152"/>
      <c r="N208" s="153" t="s">
        <v>44</v>
      </c>
      <c r="O208" s="24"/>
      <c r="P208" s="24"/>
      <c r="Q208" s="154">
        <v>0</v>
      </c>
      <c r="R208" s="154">
        <f>$Q$208*$H$208</f>
        <v>0</v>
      </c>
      <c r="S208" s="154">
        <v>0</v>
      </c>
      <c r="T208" s="155">
        <f>$S$208*$H$208</f>
        <v>0</v>
      </c>
      <c r="AR208" s="89" t="s">
        <v>146</v>
      </c>
      <c r="AT208" s="89" t="s">
        <v>141</v>
      </c>
      <c r="AU208" s="89" t="s">
        <v>82</v>
      </c>
      <c r="AY208" s="6" t="s">
        <v>139</v>
      </c>
      <c r="BE208" s="156">
        <f>IF($N$208="základní",$J$208,0)</f>
        <v>0</v>
      </c>
      <c r="BF208" s="156">
        <f>IF($N$208="snížená",$J$208,0)</f>
        <v>0</v>
      </c>
      <c r="BG208" s="156">
        <f>IF($N$208="zákl. přenesená",$J$208,0)</f>
        <v>0</v>
      </c>
      <c r="BH208" s="156">
        <f>IF($N$208="sníž. přenesená",$J$208,0)</f>
        <v>0</v>
      </c>
      <c r="BI208" s="156">
        <f>IF($N$208="nulová",$J$208,0)</f>
        <v>0</v>
      </c>
      <c r="BJ208" s="89" t="s">
        <v>21</v>
      </c>
      <c r="BK208" s="156">
        <f>ROUND($I$208*$H$208,2)</f>
        <v>0</v>
      </c>
      <c r="BL208" s="89" t="s">
        <v>146</v>
      </c>
      <c r="BM208" s="89" t="s">
        <v>424</v>
      </c>
    </row>
    <row r="209" spans="2:47" s="6" customFormat="1" ht="27" customHeight="1">
      <c r="B209" s="23"/>
      <c r="C209" s="24"/>
      <c r="D209" s="157" t="s">
        <v>148</v>
      </c>
      <c r="E209" s="24"/>
      <c r="F209" s="158" t="s">
        <v>425</v>
      </c>
      <c r="G209" s="24"/>
      <c r="H209" s="24"/>
      <c r="J209" s="24"/>
      <c r="K209" s="24"/>
      <c r="L209" s="43"/>
      <c r="M209" s="56"/>
      <c r="N209" s="24"/>
      <c r="O209" s="24"/>
      <c r="P209" s="24"/>
      <c r="Q209" s="24"/>
      <c r="R209" s="24"/>
      <c r="S209" s="24"/>
      <c r="T209" s="57"/>
      <c r="AT209" s="6" t="s">
        <v>148</v>
      </c>
      <c r="AU209" s="6" t="s">
        <v>82</v>
      </c>
    </row>
    <row r="210" spans="2:51" s="6" customFormat="1" ht="15.75" customHeight="1">
      <c r="B210" s="159"/>
      <c r="C210" s="160"/>
      <c r="D210" s="161" t="s">
        <v>150</v>
      </c>
      <c r="E210" s="160"/>
      <c r="F210" s="162" t="s">
        <v>426</v>
      </c>
      <c r="G210" s="160"/>
      <c r="H210" s="160"/>
      <c r="J210" s="160"/>
      <c r="K210" s="160"/>
      <c r="L210" s="163"/>
      <c r="M210" s="164"/>
      <c r="N210" s="160"/>
      <c r="O210" s="160"/>
      <c r="P210" s="160"/>
      <c r="Q210" s="160"/>
      <c r="R210" s="160"/>
      <c r="S210" s="160"/>
      <c r="T210" s="165"/>
      <c r="AT210" s="166" t="s">
        <v>150</v>
      </c>
      <c r="AU210" s="166" t="s">
        <v>82</v>
      </c>
      <c r="AV210" s="166" t="s">
        <v>21</v>
      </c>
      <c r="AW210" s="166" t="s">
        <v>119</v>
      </c>
      <c r="AX210" s="166" t="s">
        <v>73</v>
      </c>
      <c r="AY210" s="166" t="s">
        <v>139</v>
      </c>
    </row>
    <row r="211" spans="2:51" s="6" customFormat="1" ht="15.75" customHeight="1">
      <c r="B211" s="167"/>
      <c r="C211" s="168"/>
      <c r="D211" s="161" t="s">
        <v>150</v>
      </c>
      <c r="E211" s="168"/>
      <c r="F211" s="169" t="s">
        <v>657</v>
      </c>
      <c r="G211" s="168"/>
      <c r="H211" s="170">
        <v>69.308</v>
      </c>
      <c r="J211" s="168"/>
      <c r="K211" s="168"/>
      <c r="L211" s="171"/>
      <c r="M211" s="172"/>
      <c r="N211" s="168"/>
      <c r="O211" s="168"/>
      <c r="P211" s="168"/>
      <c r="Q211" s="168"/>
      <c r="R211" s="168"/>
      <c r="S211" s="168"/>
      <c r="T211" s="173"/>
      <c r="AT211" s="174" t="s">
        <v>150</v>
      </c>
      <c r="AU211" s="174" t="s">
        <v>82</v>
      </c>
      <c r="AV211" s="174" t="s">
        <v>82</v>
      </c>
      <c r="AW211" s="174" t="s">
        <v>119</v>
      </c>
      <c r="AX211" s="174" t="s">
        <v>21</v>
      </c>
      <c r="AY211" s="174" t="s">
        <v>139</v>
      </c>
    </row>
    <row r="212" spans="2:65" s="6" customFormat="1" ht="15.75" customHeight="1">
      <c r="B212" s="23"/>
      <c r="C212" s="145" t="s">
        <v>390</v>
      </c>
      <c r="D212" s="145" t="s">
        <v>141</v>
      </c>
      <c r="E212" s="146" t="s">
        <v>429</v>
      </c>
      <c r="F212" s="147" t="s">
        <v>430</v>
      </c>
      <c r="G212" s="148" t="s">
        <v>155</v>
      </c>
      <c r="H212" s="149">
        <v>71.065</v>
      </c>
      <c r="I212" s="150"/>
      <c r="J212" s="151">
        <f>ROUND($I$212*$H$212,2)</f>
        <v>0</v>
      </c>
      <c r="K212" s="147" t="s">
        <v>145</v>
      </c>
      <c r="L212" s="43"/>
      <c r="M212" s="152"/>
      <c r="N212" s="153" t="s">
        <v>44</v>
      </c>
      <c r="O212" s="24"/>
      <c r="P212" s="24"/>
      <c r="Q212" s="154">
        <v>0</v>
      </c>
      <c r="R212" s="154">
        <f>$Q$212*$H$212</f>
        <v>0</v>
      </c>
      <c r="S212" s="154">
        <v>0</v>
      </c>
      <c r="T212" s="155">
        <f>$S$212*$H$212</f>
        <v>0</v>
      </c>
      <c r="AR212" s="89" t="s">
        <v>146</v>
      </c>
      <c r="AT212" s="89" t="s">
        <v>141</v>
      </c>
      <c r="AU212" s="89" t="s">
        <v>82</v>
      </c>
      <c r="AY212" s="6" t="s">
        <v>139</v>
      </c>
      <c r="BE212" s="156">
        <f>IF($N$212="základní",$J$212,0)</f>
        <v>0</v>
      </c>
      <c r="BF212" s="156">
        <f>IF($N$212="snížená",$J$212,0)</f>
        <v>0</v>
      </c>
      <c r="BG212" s="156">
        <f>IF($N$212="zákl. přenesená",$J$212,0)</f>
        <v>0</v>
      </c>
      <c r="BH212" s="156">
        <f>IF($N$212="sníž. přenesená",$J$212,0)</f>
        <v>0</v>
      </c>
      <c r="BI212" s="156">
        <f>IF($N$212="nulová",$J$212,0)</f>
        <v>0</v>
      </c>
      <c r="BJ212" s="89" t="s">
        <v>21</v>
      </c>
      <c r="BK212" s="156">
        <f>ROUND($I$212*$H$212,2)</f>
        <v>0</v>
      </c>
      <c r="BL212" s="89" t="s">
        <v>146</v>
      </c>
      <c r="BM212" s="89" t="s">
        <v>431</v>
      </c>
    </row>
    <row r="213" spans="2:47" s="6" customFormat="1" ht="27" customHeight="1">
      <c r="B213" s="23"/>
      <c r="C213" s="24"/>
      <c r="D213" s="157" t="s">
        <v>148</v>
      </c>
      <c r="E213" s="24"/>
      <c r="F213" s="158" t="s">
        <v>432</v>
      </c>
      <c r="G213" s="24"/>
      <c r="H213" s="24"/>
      <c r="J213" s="24"/>
      <c r="K213" s="24"/>
      <c r="L213" s="43"/>
      <c r="M213" s="56"/>
      <c r="N213" s="24"/>
      <c r="O213" s="24"/>
      <c r="P213" s="24"/>
      <c r="Q213" s="24"/>
      <c r="R213" s="24"/>
      <c r="S213" s="24"/>
      <c r="T213" s="57"/>
      <c r="AT213" s="6" t="s">
        <v>148</v>
      </c>
      <c r="AU213" s="6" t="s">
        <v>82</v>
      </c>
    </row>
    <row r="214" spans="2:51" s="6" customFormat="1" ht="15.75" customHeight="1">
      <c r="B214" s="159"/>
      <c r="C214" s="160"/>
      <c r="D214" s="161" t="s">
        <v>150</v>
      </c>
      <c r="E214" s="160"/>
      <c r="F214" s="162" t="s">
        <v>433</v>
      </c>
      <c r="G214" s="160"/>
      <c r="H214" s="160"/>
      <c r="J214" s="160"/>
      <c r="K214" s="160"/>
      <c r="L214" s="163"/>
      <c r="M214" s="164"/>
      <c r="N214" s="160"/>
      <c r="O214" s="160"/>
      <c r="P214" s="160"/>
      <c r="Q214" s="160"/>
      <c r="R214" s="160"/>
      <c r="S214" s="160"/>
      <c r="T214" s="165"/>
      <c r="AT214" s="166" t="s">
        <v>150</v>
      </c>
      <c r="AU214" s="166" t="s">
        <v>82</v>
      </c>
      <c r="AV214" s="166" t="s">
        <v>21</v>
      </c>
      <c r="AW214" s="166" t="s">
        <v>119</v>
      </c>
      <c r="AX214" s="166" t="s">
        <v>73</v>
      </c>
      <c r="AY214" s="166" t="s">
        <v>139</v>
      </c>
    </row>
    <row r="215" spans="2:51" s="6" customFormat="1" ht="15.75" customHeight="1">
      <c r="B215" s="167"/>
      <c r="C215" s="168"/>
      <c r="D215" s="161" t="s">
        <v>150</v>
      </c>
      <c r="E215" s="168"/>
      <c r="F215" s="169" t="s">
        <v>658</v>
      </c>
      <c r="G215" s="168"/>
      <c r="H215" s="170">
        <v>71.065</v>
      </c>
      <c r="J215" s="168"/>
      <c r="K215" s="168"/>
      <c r="L215" s="171"/>
      <c r="M215" s="172"/>
      <c r="N215" s="168"/>
      <c r="O215" s="168"/>
      <c r="P215" s="168"/>
      <c r="Q215" s="168"/>
      <c r="R215" s="168"/>
      <c r="S215" s="168"/>
      <c r="T215" s="173"/>
      <c r="AT215" s="174" t="s">
        <v>150</v>
      </c>
      <c r="AU215" s="174" t="s">
        <v>82</v>
      </c>
      <c r="AV215" s="174" t="s">
        <v>82</v>
      </c>
      <c r="AW215" s="174" t="s">
        <v>119</v>
      </c>
      <c r="AX215" s="174" t="s">
        <v>21</v>
      </c>
      <c r="AY215" s="174" t="s">
        <v>139</v>
      </c>
    </row>
    <row r="216" spans="2:65" s="6" customFormat="1" ht="15.75" customHeight="1">
      <c r="B216" s="23"/>
      <c r="C216" s="145" t="s">
        <v>399</v>
      </c>
      <c r="D216" s="145" t="s">
        <v>141</v>
      </c>
      <c r="E216" s="146" t="s">
        <v>443</v>
      </c>
      <c r="F216" s="147" t="s">
        <v>444</v>
      </c>
      <c r="G216" s="148" t="s">
        <v>155</v>
      </c>
      <c r="H216" s="149">
        <v>12.55</v>
      </c>
      <c r="I216" s="150"/>
      <c r="J216" s="151">
        <f>ROUND($I$216*$H$216,2)</f>
        <v>0</v>
      </c>
      <c r="K216" s="147" t="s">
        <v>145</v>
      </c>
      <c r="L216" s="43"/>
      <c r="M216" s="152"/>
      <c r="N216" s="153" t="s">
        <v>44</v>
      </c>
      <c r="O216" s="24"/>
      <c r="P216" s="24"/>
      <c r="Q216" s="154">
        <v>0.22385</v>
      </c>
      <c r="R216" s="154">
        <f>$Q$216*$H$216</f>
        <v>2.8093175</v>
      </c>
      <c r="S216" s="154">
        <v>0</v>
      </c>
      <c r="T216" s="155">
        <f>$S$216*$H$216</f>
        <v>0</v>
      </c>
      <c r="AR216" s="89" t="s">
        <v>146</v>
      </c>
      <c r="AT216" s="89" t="s">
        <v>141</v>
      </c>
      <c r="AU216" s="89" t="s">
        <v>82</v>
      </c>
      <c r="AY216" s="6" t="s">
        <v>139</v>
      </c>
      <c r="BE216" s="156">
        <f>IF($N$216="základní",$J$216,0)</f>
        <v>0</v>
      </c>
      <c r="BF216" s="156">
        <f>IF($N$216="snížená",$J$216,0)</f>
        <v>0</v>
      </c>
      <c r="BG216" s="156">
        <f>IF($N$216="zákl. přenesená",$J$216,0)</f>
        <v>0</v>
      </c>
      <c r="BH216" s="156">
        <f>IF($N$216="sníž. přenesená",$J$216,0)</f>
        <v>0</v>
      </c>
      <c r="BI216" s="156">
        <f>IF($N$216="nulová",$J$216,0)</f>
        <v>0</v>
      </c>
      <c r="BJ216" s="89" t="s">
        <v>21</v>
      </c>
      <c r="BK216" s="156">
        <f>ROUND($I$216*$H$216,2)</f>
        <v>0</v>
      </c>
      <c r="BL216" s="89" t="s">
        <v>146</v>
      </c>
      <c r="BM216" s="89" t="s">
        <v>445</v>
      </c>
    </row>
    <row r="217" spans="2:47" s="6" customFormat="1" ht="16.5" customHeight="1">
      <c r="B217" s="23"/>
      <c r="C217" s="24"/>
      <c r="D217" s="157" t="s">
        <v>148</v>
      </c>
      <c r="E217" s="24"/>
      <c r="F217" s="158" t="s">
        <v>446</v>
      </c>
      <c r="G217" s="24"/>
      <c r="H217" s="24"/>
      <c r="J217" s="24"/>
      <c r="K217" s="24"/>
      <c r="L217" s="43"/>
      <c r="M217" s="56"/>
      <c r="N217" s="24"/>
      <c r="O217" s="24"/>
      <c r="P217" s="24"/>
      <c r="Q217" s="24"/>
      <c r="R217" s="24"/>
      <c r="S217" s="24"/>
      <c r="T217" s="57"/>
      <c r="AT217" s="6" t="s">
        <v>148</v>
      </c>
      <c r="AU217" s="6" t="s">
        <v>82</v>
      </c>
    </row>
    <row r="218" spans="2:51" s="6" customFormat="1" ht="15.75" customHeight="1">
      <c r="B218" s="167"/>
      <c r="C218" s="168"/>
      <c r="D218" s="161" t="s">
        <v>150</v>
      </c>
      <c r="E218" s="168"/>
      <c r="F218" s="169" t="s">
        <v>659</v>
      </c>
      <c r="G218" s="168"/>
      <c r="H218" s="170">
        <v>12.55</v>
      </c>
      <c r="J218" s="168"/>
      <c r="K218" s="168"/>
      <c r="L218" s="171"/>
      <c r="M218" s="172"/>
      <c r="N218" s="168"/>
      <c r="O218" s="168"/>
      <c r="P218" s="168"/>
      <c r="Q218" s="168"/>
      <c r="R218" s="168"/>
      <c r="S218" s="168"/>
      <c r="T218" s="173"/>
      <c r="AT218" s="174" t="s">
        <v>150</v>
      </c>
      <c r="AU218" s="174" t="s">
        <v>82</v>
      </c>
      <c r="AV218" s="174" t="s">
        <v>82</v>
      </c>
      <c r="AW218" s="174" t="s">
        <v>119</v>
      </c>
      <c r="AX218" s="174" t="s">
        <v>73</v>
      </c>
      <c r="AY218" s="174" t="s">
        <v>139</v>
      </c>
    </row>
    <row r="219" spans="2:65" s="6" customFormat="1" ht="15.75" customHeight="1">
      <c r="B219" s="23"/>
      <c r="C219" s="145" t="s">
        <v>407</v>
      </c>
      <c r="D219" s="145" t="s">
        <v>141</v>
      </c>
      <c r="E219" s="146" t="s">
        <v>449</v>
      </c>
      <c r="F219" s="147" t="s">
        <v>450</v>
      </c>
      <c r="G219" s="148" t="s">
        <v>167</v>
      </c>
      <c r="H219" s="149">
        <v>3.263</v>
      </c>
      <c r="I219" s="150"/>
      <c r="J219" s="151">
        <f>ROUND($I$219*$H$219,2)</f>
        <v>0</v>
      </c>
      <c r="K219" s="147" t="s">
        <v>145</v>
      </c>
      <c r="L219" s="43"/>
      <c r="M219" s="152"/>
      <c r="N219" s="153" t="s">
        <v>44</v>
      </c>
      <c r="O219" s="24"/>
      <c r="P219" s="24"/>
      <c r="Q219" s="154">
        <v>0</v>
      </c>
      <c r="R219" s="154">
        <f>$Q$219*$H$219</f>
        <v>0</v>
      </c>
      <c r="S219" s="154">
        <v>0</v>
      </c>
      <c r="T219" s="155">
        <f>$S$219*$H$219</f>
        <v>0</v>
      </c>
      <c r="AR219" s="89" t="s">
        <v>146</v>
      </c>
      <c r="AT219" s="89" t="s">
        <v>141</v>
      </c>
      <c r="AU219" s="89" t="s">
        <v>82</v>
      </c>
      <c r="AY219" s="6" t="s">
        <v>139</v>
      </c>
      <c r="BE219" s="156">
        <f>IF($N$219="základní",$J$219,0)</f>
        <v>0</v>
      </c>
      <c r="BF219" s="156">
        <f>IF($N$219="snížená",$J$219,0)</f>
        <v>0</v>
      </c>
      <c r="BG219" s="156">
        <f>IF($N$219="zákl. přenesená",$J$219,0)</f>
        <v>0</v>
      </c>
      <c r="BH219" s="156">
        <f>IF($N$219="sníž. přenesená",$J$219,0)</f>
        <v>0</v>
      </c>
      <c r="BI219" s="156">
        <f>IF($N$219="nulová",$J$219,0)</f>
        <v>0</v>
      </c>
      <c r="BJ219" s="89" t="s">
        <v>21</v>
      </c>
      <c r="BK219" s="156">
        <f>ROUND($I$219*$H$219,2)</f>
        <v>0</v>
      </c>
      <c r="BL219" s="89" t="s">
        <v>146</v>
      </c>
      <c r="BM219" s="89" t="s">
        <v>451</v>
      </c>
    </row>
    <row r="220" spans="2:47" s="6" customFormat="1" ht="16.5" customHeight="1">
      <c r="B220" s="23"/>
      <c r="C220" s="24"/>
      <c r="D220" s="157" t="s">
        <v>148</v>
      </c>
      <c r="E220" s="24"/>
      <c r="F220" s="158" t="s">
        <v>452</v>
      </c>
      <c r="G220" s="24"/>
      <c r="H220" s="24"/>
      <c r="J220" s="24"/>
      <c r="K220" s="24"/>
      <c r="L220" s="43"/>
      <c r="M220" s="56"/>
      <c r="N220" s="24"/>
      <c r="O220" s="24"/>
      <c r="P220" s="24"/>
      <c r="Q220" s="24"/>
      <c r="R220" s="24"/>
      <c r="S220" s="24"/>
      <c r="T220" s="57"/>
      <c r="AT220" s="6" t="s">
        <v>148</v>
      </c>
      <c r="AU220" s="6" t="s">
        <v>82</v>
      </c>
    </row>
    <row r="221" spans="2:51" s="6" customFormat="1" ht="15.75" customHeight="1">
      <c r="B221" s="159"/>
      <c r="C221" s="160"/>
      <c r="D221" s="161" t="s">
        <v>150</v>
      </c>
      <c r="E221" s="160"/>
      <c r="F221" s="162" t="s">
        <v>453</v>
      </c>
      <c r="G221" s="160"/>
      <c r="H221" s="160"/>
      <c r="J221" s="160"/>
      <c r="K221" s="160"/>
      <c r="L221" s="163"/>
      <c r="M221" s="164"/>
      <c r="N221" s="160"/>
      <c r="O221" s="160"/>
      <c r="P221" s="160"/>
      <c r="Q221" s="160"/>
      <c r="R221" s="160"/>
      <c r="S221" s="160"/>
      <c r="T221" s="165"/>
      <c r="AT221" s="166" t="s">
        <v>150</v>
      </c>
      <c r="AU221" s="166" t="s">
        <v>82</v>
      </c>
      <c r="AV221" s="166" t="s">
        <v>21</v>
      </c>
      <c r="AW221" s="166" t="s">
        <v>119</v>
      </c>
      <c r="AX221" s="166" t="s">
        <v>73</v>
      </c>
      <c r="AY221" s="166" t="s">
        <v>139</v>
      </c>
    </row>
    <row r="222" spans="2:51" s="6" customFormat="1" ht="15.75" customHeight="1">
      <c r="B222" s="167"/>
      <c r="C222" s="168"/>
      <c r="D222" s="161" t="s">
        <v>150</v>
      </c>
      <c r="E222" s="168"/>
      <c r="F222" s="169" t="s">
        <v>660</v>
      </c>
      <c r="G222" s="168"/>
      <c r="H222" s="170">
        <v>3.263</v>
      </c>
      <c r="J222" s="168"/>
      <c r="K222" s="168"/>
      <c r="L222" s="171"/>
      <c r="M222" s="172"/>
      <c r="N222" s="168"/>
      <c r="O222" s="168"/>
      <c r="P222" s="168"/>
      <c r="Q222" s="168"/>
      <c r="R222" s="168"/>
      <c r="S222" s="168"/>
      <c r="T222" s="173"/>
      <c r="AT222" s="174" t="s">
        <v>150</v>
      </c>
      <c r="AU222" s="174" t="s">
        <v>82</v>
      </c>
      <c r="AV222" s="174" t="s">
        <v>82</v>
      </c>
      <c r="AW222" s="174" t="s">
        <v>119</v>
      </c>
      <c r="AX222" s="174" t="s">
        <v>21</v>
      </c>
      <c r="AY222" s="174" t="s">
        <v>139</v>
      </c>
    </row>
    <row r="223" spans="2:65" s="6" customFormat="1" ht="15.75" customHeight="1">
      <c r="B223" s="23"/>
      <c r="C223" s="145" t="s">
        <v>414</v>
      </c>
      <c r="D223" s="145" t="s">
        <v>141</v>
      </c>
      <c r="E223" s="146" t="s">
        <v>456</v>
      </c>
      <c r="F223" s="147" t="s">
        <v>457</v>
      </c>
      <c r="G223" s="148" t="s">
        <v>155</v>
      </c>
      <c r="H223" s="149">
        <v>71.065</v>
      </c>
      <c r="I223" s="150"/>
      <c r="J223" s="151">
        <f>ROUND($I$223*$H$223,2)</f>
        <v>0</v>
      </c>
      <c r="K223" s="147" t="s">
        <v>145</v>
      </c>
      <c r="L223" s="43"/>
      <c r="M223" s="152"/>
      <c r="N223" s="153" t="s">
        <v>44</v>
      </c>
      <c r="O223" s="24"/>
      <c r="P223" s="24"/>
      <c r="Q223" s="154">
        <v>0.00601</v>
      </c>
      <c r="R223" s="154">
        <f>$Q$223*$H$223</f>
        <v>0.42710064999999997</v>
      </c>
      <c r="S223" s="154">
        <v>0</v>
      </c>
      <c r="T223" s="155">
        <f>$S$223*$H$223</f>
        <v>0</v>
      </c>
      <c r="AR223" s="89" t="s">
        <v>146</v>
      </c>
      <c r="AT223" s="89" t="s">
        <v>141</v>
      </c>
      <c r="AU223" s="89" t="s">
        <v>82</v>
      </c>
      <c r="AY223" s="6" t="s">
        <v>139</v>
      </c>
      <c r="BE223" s="156">
        <f>IF($N$223="základní",$J$223,0)</f>
        <v>0</v>
      </c>
      <c r="BF223" s="156">
        <f>IF($N$223="snížená",$J$223,0)</f>
        <v>0</v>
      </c>
      <c r="BG223" s="156">
        <f>IF($N$223="zákl. přenesená",$J$223,0)</f>
        <v>0</v>
      </c>
      <c r="BH223" s="156">
        <f>IF($N$223="sníž. přenesená",$J$223,0)</f>
        <v>0</v>
      </c>
      <c r="BI223" s="156">
        <f>IF($N$223="nulová",$J$223,0)</f>
        <v>0</v>
      </c>
      <c r="BJ223" s="89" t="s">
        <v>21</v>
      </c>
      <c r="BK223" s="156">
        <f>ROUND($I$223*$H$223,2)</f>
        <v>0</v>
      </c>
      <c r="BL223" s="89" t="s">
        <v>146</v>
      </c>
      <c r="BM223" s="89" t="s">
        <v>458</v>
      </c>
    </row>
    <row r="224" spans="2:47" s="6" customFormat="1" ht="16.5" customHeight="1">
      <c r="B224" s="23"/>
      <c r="C224" s="24"/>
      <c r="D224" s="157" t="s">
        <v>148</v>
      </c>
      <c r="E224" s="24"/>
      <c r="F224" s="158" t="s">
        <v>459</v>
      </c>
      <c r="G224" s="24"/>
      <c r="H224" s="24"/>
      <c r="J224" s="24"/>
      <c r="K224" s="24"/>
      <c r="L224" s="43"/>
      <c r="M224" s="56"/>
      <c r="N224" s="24"/>
      <c r="O224" s="24"/>
      <c r="P224" s="24"/>
      <c r="Q224" s="24"/>
      <c r="R224" s="24"/>
      <c r="S224" s="24"/>
      <c r="T224" s="57"/>
      <c r="AT224" s="6" t="s">
        <v>148</v>
      </c>
      <c r="AU224" s="6" t="s">
        <v>82</v>
      </c>
    </row>
    <row r="225" spans="2:51" s="6" customFormat="1" ht="15.75" customHeight="1">
      <c r="B225" s="159"/>
      <c r="C225" s="160"/>
      <c r="D225" s="161" t="s">
        <v>150</v>
      </c>
      <c r="E225" s="160"/>
      <c r="F225" s="162" t="s">
        <v>433</v>
      </c>
      <c r="G225" s="160"/>
      <c r="H225" s="160"/>
      <c r="J225" s="160"/>
      <c r="K225" s="160"/>
      <c r="L225" s="163"/>
      <c r="M225" s="164"/>
      <c r="N225" s="160"/>
      <c r="O225" s="160"/>
      <c r="P225" s="160"/>
      <c r="Q225" s="160"/>
      <c r="R225" s="160"/>
      <c r="S225" s="160"/>
      <c r="T225" s="165"/>
      <c r="AT225" s="166" t="s">
        <v>150</v>
      </c>
      <c r="AU225" s="166" t="s">
        <v>82</v>
      </c>
      <c r="AV225" s="166" t="s">
        <v>21</v>
      </c>
      <c r="AW225" s="166" t="s">
        <v>119</v>
      </c>
      <c r="AX225" s="166" t="s">
        <v>73</v>
      </c>
      <c r="AY225" s="166" t="s">
        <v>139</v>
      </c>
    </row>
    <row r="226" spans="2:51" s="6" customFormat="1" ht="15.75" customHeight="1">
      <c r="B226" s="167"/>
      <c r="C226" s="168"/>
      <c r="D226" s="161" t="s">
        <v>150</v>
      </c>
      <c r="E226" s="168"/>
      <c r="F226" s="169" t="s">
        <v>658</v>
      </c>
      <c r="G226" s="168"/>
      <c r="H226" s="170">
        <v>71.065</v>
      </c>
      <c r="J226" s="168"/>
      <c r="K226" s="168"/>
      <c r="L226" s="171"/>
      <c r="M226" s="172"/>
      <c r="N226" s="168"/>
      <c r="O226" s="168"/>
      <c r="P226" s="168"/>
      <c r="Q226" s="168"/>
      <c r="R226" s="168"/>
      <c r="S226" s="168"/>
      <c r="T226" s="173"/>
      <c r="AT226" s="174" t="s">
        <v>150</v>
      </c>
      <c r="AU226" s="174" t="s">
        <v>82</v>
      </c>
      <c r="AV226" s="174" t="s">
        <v>82</v>
      </c>
      <c r="AW226" s="174" t="s">
        <v>119</v>
      </c>
      <c r="AX226" s="174" t="s">
        <v>21</v>
      </c>
      <c r="AY226" s="174" t="s">
        <v>139</v>
      </c>
    </row>
    <row r="227" spans="2:65" s="6" customFormat="1" ht="15.75" customHeight="1">
      <c r="B227" s="23"/>
      <c r="C227" s="145" t="s">
        <v>421</v>
      </c>
      <c r="D227" s="145" t="s">
        <v>141</v>
      </c>
      <c r="E227" s="146" t="s">
        <v>462</v>
      </c>
      <c r="F227" s="147" t="s">
        <v>463</v>
      </c>
      <c r="G227" s="148" t="s">
        <v>155</v>
      </c>
      <c r="H227" s="149">
        <v>137.863</v>
      </c>
      <c r="I227" s="150"/>
      <c r="J227" s="151">
        <f>ROUND($I$227*$H$227,2)</f>
        <v>0</v>
      </c>
      <c r="K227" s="147" t="s">
        <v>145</v>
      </c>
      <c r="L227" s="43"/>
      <c r="M227" s="152"/>
      <c r="N227" s="153" t="s">
        <v>44</v>
      </c>
      <c r="O227" s="24"/>
      <c r="P227" s="24"/>
      <c r="Q227" s="154">
        <v>0.00071</v>
      </c>
      <c r="R227" s="154">
        <f>$Q$227*$H$227</f>
        <v>0.09788273</v>
      </c>
      <c r="S227" s="154">
        <v>0</v>
      </c>
      <c r="T227" s="155">
        <f>$S$227*$H$227</f>
        <v>0</v>
      </c>
      <c r="AR227" s="89" t="s">
        <v>146</v>
      </c>
      <c r="AT227" s="89" t="s">
        <v>141</v>
      </c>
      <c r="AU227" s="89" t="s">
        <v>82</v>
      </c>
      <c r="AY227" s="6" t="s">
        <v>139</v>
      </c>
      <c r="BE227" s="156">
        <f>IF($N$227="základní",$J$227,0)</f>
        <v>0</v>
      </c>
      <c r="BF227" s="156">
        <f>IF($N$227="snížená",$J$227,0)</f>
        <v>0</v>
      </c>
      <c r="BG227" s="156">
        <f>IF($N$227="zákl. přenesená",$J$227,0)</f>
        <v>0</v>
      </c>
      <c r="BH227" s="156">
        <f>IF($N$227="sníž. přenesená",$J$227,0)</f>
        <v>0</v>
      </c>
      <c r="BI227" s="156">
        <f>IF($N$227="nulová",$J$227,0)</f>
        <v>0</v>
      </c>
      <c r="BJ227" s="89" t="s">
        <v>21</v>
      </c>
      <c r="BK227" s="156">
        <f>ROUND($I$227*$H$227,2)</f>
        <v>0</v>
      </c>
      <c r="BL227" s="89" t="s">
        <v>146</v>
      </c>
      <c r="BM227" s="89" t="s">
        <v>464</v>
      </c>
    </row>
    <row r="228" spans="2:47" s="6" customFormat="1" ht="16.5" customHeight="1">
      <c r="B228" s="23"/>
      <c r="C228" s="24"/>
      <c r="D228" s="157" t="s">
        <v>148</v>
      </c>
      <c r="E228" s="24"/>
      <c r="F228" s="158" t="s">
        <v>465</v>
      </c>
      <c r="G228" s="24"/>
      <c r="H228" s="24"/>
      <c r="J228" s="24"/>
      <c r="K228" s="24"/>
      <c r="L228" s="43"/>
      <c r="M228" s="56"/>
      <c r="N228" s="24"/>
      <c r="O228" s="24"/>
      <c r="P228" s="24"/>
      <c r="Q228" s="24"/>
      <c r="R228" s="24"/>
      <c r="S228" s="24"/>
      <c r="T228" s="57"/>
      <c r="AT228" s="6" t="s">
        <v>148</v>
      </c>
      <c r="AU228" s="6" t="s">
        <v>82</v>
      </c>
    </row>
    <row r="229" spans="2:51" s="6" customFormat="1" ht="15.75" customHeight="1">
      <c r="B229" s="159"/>
      <c r="C229" s="160"/>
      <c r="D229" s="161" t="s">
        <v>150</v>
      </c>
      <c r="E229" s="160"/>
      <c r="F229" s="162" t="s">
        <v>466</v>
      </c>
      <c r="G229" s="160"/>
      <c r="H229" s="160"/>
      <c r="J229" s="160"/>
      <c r="K229" s="160"/>
      <c r="L229" s="163"/>
      <c r="M229" s="164"/>
      <c r="N229" s="160"/>
      <c r="O229" s="160"/>
      <c r="P229" s="160"/>
      <c r="Q229" s="160"/>
      <c r="R229" s="160"/>
      <c r="S229" s="160"/>
      <c r="T229" s="165"/>
      <c r="AT229" s="166" t="s">
        <v>150</v>
      </c>
      <c r="AU229" s="166" t="s">
        <v>82</v>
      </c>
      <c r="AV229" s="166" t="s">
        <v>21</v>
      </c>
      <c r="AW229" s="166" t="s">
        <v>119</v>
      </c>
      <c r="AX229" s="166" t="s">
        <v>73</v>
      </c>
      <c r="AY229" s="166" t="s">
        <v>139</v>
      </c>
    </row>
    <row r="230" spans="2:51" s="6" customFormat="1" ht="15.75" customHeight="1">
      <c r="B230" s="167"/>
      <c r="C230" s="168"/>
      <c r="D230" s="161" t="s">
        <v>150</v>
      </c>
      <c r="E230" s="168"/>
      <c r="F230" s="169" t="s">
        <v>661</v>
      </c>
      <c r="G230" s="168"/>
      <c r="H230" s="170">
        <v>137.863</v>
      </c>
      <c r="J230" s="168"/>
      <c r="K230" s="168"/>
      <c r="L230" s="171"/>
      <c r="M230" s="172"/>
      <c r="N230" s="168"/>
      <c r="O230" s="168"/>
      <c r="P230" s="168"/>
      <c r="Q230" s="168"/>
      <c r="R230" s="168"/>
      <c r="S230" s="168"/>
      <c r="T230" s="173"/>
      <c r="AT230" s="174" t="s">
        <v>150</v>
      </c>
      <c r="AU230" s="174" t="s">
        <v>82</v>
      </c>
      <c r="AV230" s="174" t="s">
        <v>82</v>
      </c>
      <c r="AW230" s="174" t="s">
        <v>119</v>
      </c>
      <c r="AX230" s="174" t="s">
        <v>21</v>
      </c>
      <c r="AY230" s="174" t="s">
        <v>139</v>
      </c>
    </row>
    <row r="231" spans="2:65" s="6" customFormat="1" ht="15.75" customHeight="1">
      <c r="B231" s="23"/>
      <c r="C231" s="145" t="s">
        <v>428</v>
      </c>
      <c r="D231" s="145" t="s">
        <v>141</v>
      </c>
      <c r="E231" s="146" t="s">
        <v>469</v>
      </c>
      <c r="F231" s="147" t="s">
        <v>470</v>
      </c>
      <c r="G231" s="148" t="s">
        <v>155</v>
      </c>
      <c r="H231" s="149">
        <v>67.3</v>
      </c>
      <c r="I231" s="150"/>
      <c r="J231" s="151">
        <f>ROUND($I$231*$H$231,2)</f>
        <v>0</v>
      </c>
      <c r="K231" s="147" t="s">
        <v>145</v>
      </c>
      <c r="L231" s="43"/>
      <c r="M231" s="152"/>
      <c r="N231" s="153" t="s">
        <v>44</v>
      </c>
      <c r="O231" s="24"/>
      <c r="P231" s="24"/>
      <c r="Q231" s="154">
        <v>0</v>
      </c>
      <c r="R231" s="154">
        <f>$Q$231*$H$231</f>
        <v>0</v>
      </c>
      <c r="S231" s="154">
        <v>0</v>
      </c>
      <c r="T231" s="155">
        <f>$S$231*$H$231</f>
        <v>0</v>
      </c>
      <c r="AR231" s="89" t="s">
        <v>146</v>
      </c>
      <c r="AT231" s="89" t="s">
        <v>141</v>
      </c>
      <c r="AU231" s="89" t="s">
        <v>82</v>
      </c>
      <c r="AY231" s="6" t="s">
        <v>139</v>
      </c>
      <c r="BE231" s="156">
        <f>IF($N$231="základní",$J$231,0)</f>
        <v>0</v>
      </c>
      <c r="BF231" s="156">
        <f>IF($N$231="snížená",$J$231,0)</f>
        <v>0</v>
      </c>
      <c r="BG231" s="156">
        <f>IF($N$231="zákl. přenesená",$J$231,0)</f>
        <v>0</v>
      </c>
      <c r="BH231" s="156">
        <f>IF($N$231="sníž. přenesená",$J$231,0)</f>
        <v>0</v>
      </c>
      <c r="BI231" s="156">
        <f>IF($N$231="nulová",$J$231,0)</f>
        <v>0</v>
      </c>
      <c r="BJ231" s="89" t="s">
        <v>21</v>
      </c>
      <c r="BK231" s="156">
        <f>ROUND($I$231*$H$231,2)</f>
        <v>0</v>
      </c>
      <c r="BL231" s="89" t="s">
        <v>146</v>
      </c>
      <c r="BM231" s="89" t="s">
        <v>471</v>
      </c>
    </row>
    <row r="232" spans="2:47" s="6" customFormat="1" ht="16.5" customHeight="1">
      <c r="B232" s="23"/>
      <c r="C232" s="24"/>
      <c r="D232" s="157" t="s">
        <v>148</v>
      </c>
      <c r="E232" s="24"/>
      <c r="F232" s="158" t="s">
        <v>472</v>
      </c>
      <c r="G232" s="24"/>
      <c r="H232" s="24"/>
      <c r="J232" s="24"/>
      <c r="K232" s="24"/>
      <c r="L232" s="43"/>
      <c r="M232" s="56"/>
      <c r="N232" s="24"/>
      <c r="O232" s="24"/>
      <c r="P232" s="24"/>
      <c r="Q232" s="24"/>
      <c r="R232" s="24"/>
      <c r="S232" s="24"/>
      <c r="T232" s="57"/>
      <c r="AT232" s="6" t="s">
        <v>148</v>
      </c>
      <c r="AU232" s="6" t="s">
        <v>82</v>
      </c>
    </row>
    <row r="233" spans="2:51" s="6" customFormat="1" ht="15.75" customHeight="1">
      <c r="B233" s="159"/>
      <c r="C233" s="160"/>
      <c r="D233" s="161" t="s">
        <v>150</v>
      </c>
      <c r="E233" s="160"/>
      <c r="F233" s="162" t="s">
        <v>473</v>
      </c>
      <c r="G233" s="160"/>
      <c r="H233" s="160"/>
      <c r="J233" s="160"/>
      <c r="K233" s="160"/>
      <c r="L233" s="163"/>
      <c r="M233" s="164"/>
      <c r="N233" s="160"/>
      <c r="O233" s="160"/>
      <c r="P233" s="160"/>
      <c r="Q233" s="160"/>
      <c r="R233" s="160"/>
      <c r="S233" s="160"/>
      <c r="T233" s="165"/>
      <c r="AT233" s="166" t="s">
        <v>150</v>
      </c>
      <c r="AU233" s="166" t="s">
        <v>82</v>
      </c>
      <c r="AV233" s="166" t="s">
        <v>21</v>
      </c>
      <c r="AW233" s="166" t="s">
        <v>119</v>
      </c>
      <c r="AX233" s="166" t="s">
        <v>73</v>
      </c>
      <c r="AY233" s="166" t="s">
        <v>139</v>
      </c>
    </row>
    <row r="234" spans="2:51" s="6" customFormat="1" ht="15.75" customHeight="1">
      <c r="B234" s="167"/>
      <c r="C234" s="168"/>
      <c r="D234" s="161" t="s">
        <v>150</v>
      </c>
      <c r="E234" s="168"/>
      <c r="F234" s="169" t="s">
        <v>662</v>
      </c>
      <c r="G234" s="168"/>
      <c r="H234" s="170">
        <v>67.3</v>
      </c>
      <c r="J234" s="168"/>
      <c r="K234" s="168"/>
      <c r="L234" s="171"/>
      <c r="M234" s="172"/>
      <c r="N234" s="168"/>
      <c r="O234" s="168"/>
      <c r="P234" s="168"/>
      <c r="Q234" s="168"/>
      <c r="R234" s="168"/>
      <c r="S234" s="168"/>
      <c r="T234" s="173"/>
      <c r="AT234" s="174" t="s">
        <v>150</v>
      </c>
      <c r="AU234" s="174" t="s">
        <v>82</v>
      </c>
      <c r="AV234" s="174" t="s">
        <v>82</v>
      </c>
      <c r="AW234" s="174" t="s">
        <v>119</v>
      </c>
      <c r="AX234" s="174" t="s">
        <v>21</v>
      </c>
      <c r="AY234" s="174" t="s">
        <v>139</v>
      </c>
    </row>
    <row r="235" spans="2:65" s="6" customFormat="1" ht="15.75" customHeight="1">
      <c r="B235" s="23"/>
      <c r="C235" s="145" t="s">
        <v>435</v>
      </c>
      <c r="D235" s="145" t="s">
        <v>141</v>
      </c>
      <c r="E235" s="146" t="s">
        <v>476</v>
      </c>
      <c r="F235" s="147" t="s">
        <v>477</v>
      </c>
      <c r="G235" s="148" t="s">
        <v>155</v>
      </c>
      <c r="H235" s="149">
        <v>68.555</v>
      </c>
      <c r="I235" s="150"/>
      <c r="J235" s="151">
        <f>ROUND($I$235*$H$235,2)</f>
        <v>0</v>
      </c>
      <c r="K235" s="147" t="s">
        <v>145</v>
      </c>
      <c r="L235" s="43"/>
      <c r="M235" s="152"/>
      <c r="N235" s="153" t="s">
        <v>44</v>
      </c>
      <c r="O235" s="24"/>
      <c r="P235" s="24"/>
      <c r="Q235" s="154">
        <v>0</v>
      </c>
      <c r="R235" s="154">
        <f>$Q$235*$H$235</f>
        <v>0</v>
      </c>
      <c r="S235" s="154">
        <v>0</v>
      </c>
      <c r="T235" s="155">
        <f>$S$235*$H$235</f>
        <v>0</v>
      </c>
      <c r="AR235" s="89" t="s">
        <v>146</v>
      </c>
      <c r="AT235" s="89" t="s">
        <v>141</v>
      </c>
      <c r="AU235" s="89" t="s">
        <v>82</v>
      </c>
      <c r="AY235" s="6" t="s">
        <v>139</v>
      </c>
      <c r="BE235" s="156">
        <f>IF($N$235="základní",$J$235,0)</f>
        <v>0</v>
      </c>
      <c r="BF235" s="156">
        <f>IF($N$235="snížená",$J$235,0)</f>
        <v>0</v>
      </c>
      <c r="BG235" s="156">
        <f>IF($N$235="zákl. přenesená",$J$235,0)</f>
        <v>0</v>
      </c>
      <c r="BH235" s="156">
        <f>IF($N$235="sníž. přenesená",$J$235,0)</f>
        <v>0</v>
      </c>
      <c r="BI235" s="156">
        <f>IF($N$235="nulová",$J$235,0)</f>
        <v>0</v>
      </c>
      <c r="BJ235" s="89" t="s">
        <v>21</v>
      </c>
      <c r="BK235" s="156">
        <f>ROUND($I$235*$H$235,2)</f>
        <v>0</v>
      </c>
      <c r="BL235" s="89" t="s">
        <v>146</v>
      </c>
      <c r="BM235" s="89" t="s">
        <v>478</v>
      </c>
    </row>
    <row r="236" spans="2:47" s="6" customFormat="1" ht="27" customHeight="1">
      <c r="B236" s="23"/>
      <c r="C236" s="24"/>
      <c r="D236" s="157" t="s">
        <v>148</v>
      </c>
      <c r="E236" s="24"/>
      <c r="F236" s="158" t="s">
        <v>479</v>
      </c>
      <c r="G236" s="24"/>
      <c r="H236" s="24"/>
      <c r="J236" s="24"/>
      <c r="K236" s="24"/>
      <c r="L236" s="43"/>
      <c r="M236" s="56"/>
      <c r="N236" s="24"/>
      <c r="O236" s="24"/>
      <c r="P236" s="24"/>
      <c r="Q236" s="24"/>
      <c r="R236" s="24"/>
      <c r="S236" s="24"/>
      <c r="T236" s="57"/>
      <c r="AT236" s="6" t="s">
        <v>148</v>
      </c>
      <c r="AU236" s="6" t="s">
        <v>82</v>
      </c>
    </row>
    <row r="237" spans="2:51" s="6" customFormat="1" ht="15.75" customHeight="1">
      <c r="B237" s="159"/>
      <c r="C237" s="160"/>
      <c r="D237" s="161" t="s">
        <v>150</v>
      </c>
      <c r="E237" s="160"/>
      <c r="F237" s="162" t="s">
        <v>480</v>
      </c>
      <c r="G237" s="160"/>
      <c r="H237" s="160"/>
      <c r="J237" s="160"/>
      <c r="K237" s="160"/>
      <c r="L237" s="163"/>
      <c r="M237" s="164"/>
      <c r="N237" s="160"/>
      <c r="O237" s="160"/>
      <c r="P237" s="160"/>
      <c r="Q237" s="160"/>
      <c r="R237" s="160"/>
      <c r="S237" s="160"/>
      <c r="T237" s="165"/>
      <c r="AT237" s="166" t="s">
        <v>150</v>
      </c>
      <c r="AU237" s="166" t="s">
        <v>82</v>
      </c>
      <c r="AV237" s="166" t="s">
        <v>21</v>
      </c>
      <c r="AW237" s="166" t="s">
        <v>119</v>
      </c>
      <c r="AX237" s="166" t="s">
        <v>73</v>
      </c>
      <c r="AY237" s="166" t="s">
        <v>139</v>
      </c>
    </row>
    <row r="238" spans="2:51" s="6" customFormat="1" ht="15.75" customHeight="1">
      <c r="B238" s="167"/>
      <c r="C238" s="168"/>
      <c r="D238" s="161" t="s">
        <v>150</v>
      </c>
      <c r="E238" s="168"/>
      <c r="F238" s="169" t="s">
        <v>663</v>
      </c>
      <c r="G238" s="168"/>
      <c r="H238" s="170">
        <v>68.555</v>
      </c>
      <c r="J238" s="168"/>
      <c r="K238" s="168"/>
      <c r="L238" s="171"/>
      <c r="M238" s="172"/>
      <c r="N238" s="168"/>
      <c r="O238" s="168"/>
      <c r="P238" s="168"/>
      <c r="Q238" s="168"/>
      <c r="R238" s="168"/>
      <c r="S238" s="168"/>
      <c r="T238" s="173"/>
      <c r="AT238" s="174" t="s">
        <v>150</v>
      </c>
      <c r="AU238" s="174" t="s">
        <v>82</v>
      </c>
      <c r="AV238" s="174" t="s">
        <v>82</v>
      </c>
      <c r="AW238" s="174" t="s">
        <v>119</v>
      </c>
      <c r="AX238" s="174" t="s">
        <v>21</v>
      </c>
      <c r="AY238" s="174" t="s">
        <v>139</v>
      </c>
    </row>
    <row r="239" spans="2:65" s="6" customFormat="1" ht="15.75" customHeight="1">
      <c r="B239" s="23"/>
      <c r="C239" s="145" t="s">
        <v>442</v>
      </c>
      <c r="D239" s="145" t="s">
        <v>141</v>
      </c>
      <c r="E239" s="146" t="s">
        <v>503</v>
      </c>
      <c r="F239" s="147" t="s">
        <v>504</v>
      </c>
      <c r="G239" s="148" t="s">
        <v>393</v>
      </c>
      <c r="H239" s="149">
        <v>29.5</v>
      </c>
      <c r="I239" s="150"/>
      <c r="J239" s="151">
        <f>ROUND($I$239*$H$239,2)</f>
        <v>0</v>
      </c>
      <c r="K239" s="147" t="s">
        <v>145</v>
      </c>
      <c r="L239" s="43"/>
      <c r="M239" s="152"/>
      <c r="N239" s="153" t="s">
        <v>44</v>
      </c>
      <c r="O239" s="24"/>
      <c r="P239" s="24"/>
      <c r="Q239" s="154">
        <v>0.0036</v>
      </c>
      <c r="R239" s="154">
        <f>$Q$239*$H$239</f>
        <v>0.1062</v>
      </c>
      <c r="S239" s="154">
        <v>0</v>
      </c>
      <c r="T239" s="155">
        <f>$S$239*$H$239</f>
        <v>0</v>
      </c>
      <c r="AR239" s="89" t="s">
        <v>146</v>
      </c>
      <c r="AT239" s="89" t="s">
        <v>141</v>
      </c>
      <c r="AU239" s="89" t="s">
        <v>82</v>
      </c>
      <c r="AY239" s="6" t="s">
        <v>139</v>
      </c>
      <c r="BE239" s="156">
        <f>IF($N$239="základní",$J$239,0)</f>
        <v>0</v>
      </c>
      <c r="BF239" s="156">
        <f>IF($N$239="snížená",$J$239,0)</f>
        <v>0</v>
      </c>
      <c r="BG239" s="156">
        <f>IF($N$239="zákl. přenesená",$J$239,0)</f>
        <v>0</v>
      </c>
      <c r="BH239" s="156">
        <f>IF($N$239="sníž. přenesená",$J$239,0)</f>
        <v>0</v>
      </c>
      <c r="BI239" s="156">
        <f>IF($N$239="nulová",$J$239,0)</f>
        <v>0</v>
      </c>
      <c r="BJ239" s="89" t="s">
        <v>21</v>
      </c>
      <c r="BK239" s="156">
        <f>ROUND($I$239*$H$239,2)</f>
        <v>0</v>
      </c>
      <c r="BL239" s="89" t="s">
        <v>146</v>
      </c>
      <c r="BM239" s="89" t="s">
        <v>505</v>
      </c>
    </row>
    <row r="240" spans="2:47" s="6" customFormat="1" ht="16.5" customHeight="1">
      <c r="B240" s="23"/>
      <c r="C240" s="24"/>
      <c r="D240" s="157" t="s">
        <v>148</v>
      </c>
      <c r="E240" s="24"/>
      <c r="F240" s="158" t="s">
        <v>506</v>
      </c>
      <c r="G240" s="24"/>
      <c r="H240" s="24"/>
      <c r="J240" s="24"/>
      <c r="K240" s="24"/>
      <c r="L240" s="43"/>
      <c r="M240" s="56"/>
      <c r="N240" s="24"/>
      <c r="O240" s="24"/>
      <c r="P240" s="24"/>
      <c r="Q240" s="24"/>
      <c r="R240" s="24"/>
      <c r="S240" s="24"/>
      <c r="T240" s="57"/>
      <c r="AT240" s="6" t="s">
        <v>148</v>
      </c>
      <c r="AU240" s="6" t="s">
        <v>82</v>
      </c>
    </row>
    <row r="241" spans="2:51" s="6" customFormat="1" ht="15.75" customHeight="1">
      <c r="B241" s="159"/>
      <c r="C241" s="160"/>
      <c r="D241" s="161" t="s">
        <v>150</v>
      </c>
      <c r="E241" s="160"/>
      <c r="F241" s="162" t="s">
        <v>473</v>
      </c>
      <c r="G241" s="160"/>
      <c r="H241" s="160"/>
      <c r="J241" s="160"/>
      <c r="K241" s="160"/>
      <c r="L241" s="163"/>
      <c r="M241" s="164"/>
      <c r="N241" s="160"/>
      <c r="O241" s="160"/>
      <c r="P241" s="160"/>
      <c r="Q241" s="160"/>
      <c r="R241" s="160"/>
      <c r="S241" s="160"/>
      <c r="T241" s="165"/>
      <c r="AT241" s="166" t="s">
        <v>150</v>
      </c>
      <c r="AU241" s="166" t="s">
        <v>82</v>
      </c>
      <c r="AV241" s="166" t="s">
        <v>21</v>
      </c>
      <c r="AW241" s="166" t="s">
        <v>119</v>
      </c>
      <c r="AX241" s="166" t="s">
        <v>73</v>
      </c>
      <c r="AY241" s="166" t="s">
        <v>139</v>
      </c>
    </row>
    <row r="242" spans="2:51" s="6" customFormat="1" ht="15.75" customHeight="1">
      <c r="B242" s="167"/>
      <c r="C242" s="168"/>
      <c r="D242" s="161" t="s">
        <v>150</v>
      </c>
      <c r="E242" s="168"/>
      <c r="F242" s="169" t="s">
        <v>664</v>
      </c>
      <c r="G242" s="168"/>
      <c r="H242" s="170">
        <v>29.5</v>
      </c>
      <c r="J242" s="168"/>
      <c r="K242" s="168"/>
      <c r="L242" s="171"/>
      <c r="M242" s="172"/>
      <c r="N242" s="168"/>
      <c r="O242" s="168"/>
      <c r="P242" s="168"/>
      <c r="Q242" s="168"/>
      <c r="R242" s="168"/>
      <c r="S242" s="168"/>
      <c r="T242" s="173"/>
      <c r="AT242" s="174" t="s">
        <v>150</v>
      </c>
      <c r="AU242" s="174" t="s">
        <v>82</v>
      </c>
      <c r="AV242" s="174" t="s">
        <v>82</v>
      </c>
      <c r="AW242" s="174" t="s">
        <v>119</v>
      </c>
      <c r="AX242" s="174" t="s">
        <v>21</v>
      </c>
      <c r="AY242" s="174" t="s">
        <v>139</v>
      </c>
    </row>
    <row r="243" spans="2:63" s="132" customFormat="1" ht="30.75" customHeight="1">
      <c r="B243" s="133"/>
      <c r="C243" s="134"/>
      <c r="D243" s="134" t="s">
        <v>72</v>
      </c>
      <c r="E243" s="143" t="s">
        <v>194</v>
      </c>
      <c r="F243" s="143" t="s">
        <v>508</v>
      </c>
      <c r="G243" s="134"/>
      <c r="H243" s="134"/>
      <c r="J243" s="144">
        <f>$BK$243</f>
        <v>0</v>
      </c>
      <c r="K243" s="134"/>
      <c r="L243" s="137"/>
      <c r="M243" s="138"/>
      <c r="N243" s="134"/>
      <c r="O243" s="134"/>
      <c r="P243" s="139">
        <f>SUM($P$244:$P$255)</f>
        <v>0</v>
      </c>
      <c r="Q243" s="134"/>
      <c r="R243" s="139">
        <f>SUM($R$244:$R$255)</f>
        <v>8.600634</v>
      </c>
      <c r="S243" s="134"/>
      <c r="T243" s="140">
        <f>SUM($T$244:$T$255)</f>
        <v>0</v>
      </c>
      <c r="AR243" s="141" t="s">
        <v>21</v>
      </c>
      <c r="AT243" s="141" t="s">
        <v>72</v>
      </c>
      <c r="AU243" s="141" t="s">
        <v>21</v>
      </c>
      <c r="AY243" s="141" t="s">
        <v>139</v>
      </c>
      <c r="BK243" s="142">
        <f>SUM($BK$244:$BK$255)</f>
        <v>0</v>
      </c>
    </row>
    <row r="244" spans="2:65" s="6" customFormat="1" ht="15.75" customHeight="1">
      <c r="B244" s="23"/>
      <c r="C244" s="145" t="s">
        <v>448</v>
      </c>
      <c r="D244" s="145" t="s">
        <v>141</v>
      </c>
      <c r="E244" s="146" t="s">
        <v>530</v>
      </c>
      <c r="F244" s="147" t="s">
        <v>531</v>
      </c>
      <c r="G244" s="148" t="s">
        <v>393</v>
      </c>
      <c r="H244" s="149">
        <v>29.5</v>
      </c>
      <c r="I244" s="150"/>
      <c r="J244" s="151">
        <f>ROUND($I$244*$H$244,2)</f>
        <v>0</v>
      </c>
      <c r="K244" s="147" t="s">
        <v>145</v>
      </c>
      <c r="L244" s="43"/>
      <c r="M244" s="152"/>
      <c r="N244" s="153" t="s">
        <v>44</v>
      </c>
      <c r="O244" s="24"/>
      <c r="P244" s="24"/>
      <c r="Q244" s="154">
        <v>0</v>
      </c>
      <c r="R244" s="154">
        <f>$Q$244*$H$244</f>
        <v>0</v>
      </c>
      <c r="S244" s="154">
        <v>0</v>
      </c>
      <c r="T244" s="155">
        <f>$S$244*$H$244</f>
        <v>0</v>
      </c>
      <c r="AR244" s="89" t="s">
        <v>146</v>
      </c>
      <c r="AT244" s="89" t="s">
        <v>141</v>
      </c>
      <c r="AU244" s="89" t="s">
        <v>82</v>
      </c>
      <c r="AY244" s="6" t="s">
        <v>139</v>
      </c>
      <c r="BE244" s="156">
        <f>IF($N$244="základní",$J$244,0)</f>
        <v>0</v>
      </c>
      <c r="BF244" s="156">
        <f>IF($N$244="snížená",$J$244,0)</f>
        <v>0</v>
      </c>
      <c r="BG244" s="156">
        <f>IF($N$244="zákl. přenesená",$J$244,0)</f>
        <v>0</v>
      </c>
      <c r="BH244" s="156">
        <f>IF($N$244="sníž. přenesená",$J$244,0)</f>
        <v>0</v>
      </c>
      <c r="BI244" s="156">
        <f>IF($N$244="nulová",$J$244,0)</f>
        <v>0</v>
      </c>
      <c r="BJ244" s="89" t="s">
        <v>21</v>
      </c>
      <c r="BK244" s="156">
        <f>ROUND($I$244*$H$244,2)</f>
        <v>0</v>
      </c>
      <c r="BL244" s="89" t="s">
        <v>146</v>
      </c>
      <c r="BM244" s="89" t="s">
        <v>532</v>
      </c>
    </row>
    <row r="245" spans="2:47" s="6" customFormat="1" ht="16.5" customHeight="1">
      <c r="B245" s="23"/>
      <c r="C245" s="24"/>
      <c r="D245" s="157" t="s">
        <v>148</v>
      </c>
      <c r="E245" s="24"/>
      <c r="F245" s="158" t="s">
        <v>533</v>
      </c>
      <c r="G245" s="24"/>
      <c r="H245" s="24"/>
      <c r="J245" s="24"/>
      <c r="K245" s="24"/>
      <c r="L245" s="43"/>
      <c r="M245" s="56"/>
      <c r="N245" s="24"/>
      <c r="O245" s="24"/>
      <c r="P245" s="24"/>
      <c r="Q245" s="24"/>
      <c r="R245" s="24"/>
      <c r="S245" s="24"/>
      <c r="T245" s="57"/>
      <c r="AT245" s="6" t="s">
        <v>148</v>
      </c>
      <c r="AU245" s="6" t="s">
        <v>82</v>
      </c>
    </row>
    <row r="246" spans="2:51" s="6" customFormat="1" ht="15.75" customHeight="1">
      <c r="B246" s="159"/>
      <c r="C246" s="160"/>
      <c r="D246" s="161" t="s">
        <v>150</v>
      </c>
      <c r="E246" s="160"/>
      <c r="F246" s="162" t="s">
        <v>473</v>
      </c>
      <c r="G246" s="160"/>
      <c r="H246" s="160"/>
      <c r="J246" s="160"/>
      <c r="K246" s="160"/>
      <c r="L246" s="163"/>
      <c r="M246" s="164"/>
      <c r="N246" s="160"/>
      <c r="O246" s="160"/>
      <c r="P246" s="160"/>
      <c r="Q246" s="160"/>
      <c r="R246" s="160"/>
      <c r="S246" s="160"/>
      <c r="T246" s="165"/>
      <c r="AT246" s="166" t="s">
        <v>150</v>
      </c>
      <c r="AU246" s="166" t="s">
        <v>82</v>
      </c>
      <c r="AV246" s="166" t="s">
        <v>21</v>
      </c>
      <c r="AW246" s="166" t="s">
        <v>119</v>
      </c>
      <c r="AX246" s="166" t="s">
        <v>73</v>
      </c>
      <c r="AY246" s="166" t="s">
        <v>139</v>
      </c>
    </row>
    <row r="247" spans="2:51" s="6" customFormat="1" ht="15.75" customHeight="1">
      <c r="B247" s="167"/>
      <c r="C247" s="168"/>
      <c r="D247" s="161" t="s">
        <v>150</v>
      </c>
      <c r="E247" s="168"/>
      <c r="F247" s="169" t="s">
        <v>665</v>
      </c>
      <c r="G247" s="168"/>
      <c r="H247" s="170">
        <v>29.5</v>
      </c>
      <c r="J247" s="168"/>
      <c r="K247" s="168"/>
      <c r="L247" s="171"/>
      <c r="M247" s="172"/>
      <c r="N247" s="168"/>
      <c r="O247" s="168"/>
      <c r="P247" s="168"/>
      <c r="Q247" s="168"/>
      <c r="R247" s="168"/>
      <c r="S247" s="168"/>
      <c r="T247" s="173"/>
      <c r="AT247" s="174" t="s">
        <v>150</v>
      </c>
      <c r="AU247" s="174" t="s">
        <v>82</v>
      </c>
      <c r="AV247" s="174" t="s">
        <v>82</v>
      </c>
      <c r="AW247" s="174" t="s">
        <v>119</v>
      </c>
      <c r="AX247" s="174" t="s">
        <v>21</v>
      </c>
      <c r="AY247" s="174" t="s">
        <v>139</v>
      </c>
    </row>
    <row r="248" spans="2:65" s="6" customFormat="1" ht="15.75" customHeight="1">
      <c r="B248" s="23"/>
      <c r="C248" s="145" t="s">
        <v>455</v>
      </c>
      <c r="D248" s="145" t="s">
        <v>141</v>
      </c>
      <c r="E248" s="146" t="s">
        <v>536</v>
      </c>
      <c r="F248" s="147" t="s">
        <v>537</v>
      </c>
      <c r="G248" s="148" t="s">
        <v>393</v>
      </c>
      <c r="H248" s="149">
        <v>30.2</v>
      </c>
      <c r="I248" s="150"/>
      <c r="J248" s="151">
        <f>ROUND($I$248*$H$248,2)</f>
        <v>0</v>
      </c>
      <c r="K248" s="147" t="s">
        <v>145</v>
      </c>
      <c r="L248" s="43"/>
      <c r="M248" s="152"/>
      <c r="N248" s="153" t="s">
        <v>44</v>
      </c>
      <c r="O248" s="24"/>
      <c r="P248" s="24"/>
      <c r="Q248" s="154">
        <v>0.16371</v>
      </c>
      <c r="R248" s="154">
        <f>$Q$248*$H$248</f>
        <v>4.944042</v>
      </c>
      <c r="S248" s="154">
        <v>0</v>
      </c>
      <c r="T248" s="155">
        <f>$S$248*$H$248</f>
        <v>0</v>
      </c>
      <c r="AR248" s="89" t="s">
        <v>146</v>
      </c>
      <c r="AT248" s="89" t="s">
        <v>141</v>
      </c>
      <c r="AU248" s="89" t="s">
        <v>82</v>
      </c>
      <c r="AY248" s="6" t="s">
        <v>139</v>
      </c>
      <c r="BE248" s="156">
        <f>IF($N$248="základní",$J$248,0)</f>
        <v>0</v>
      </c>
      <c r="BF248" s="156">
        <f>IF($N$248="snížená",$J$248,0)</f>
        <v>0</v>
      </c>
      <c r="BG248" s="156">
        <f>IF($N$248="zákl. přenesená",$J$248,0)</f>
        <v>0</v>
      </c>
      <c r="BH248" s="156">
        <f>IF($N$248="sníž. přenesená",$J$248,0)</f>
        <v>0</v>
      </c>
      <c r="BI248" s="156">
        <f>IF($N$248="nulová",$J$248,0)</f>
        <v>0</v>
      </c>
      <c r="BJ248" s="89" t="s">
        <v>21</v>
      </c>
      <c r="BK248" s="156">
        <f>ROUND($I$248*$H$248,2)</f>
        <v>0</v>
      </c>
      <c r="BL248" s="89" t="s">
        <v>146</v>
      </c>
      <c r="BM248" s="89" t="s">
        <v>538</v>
      </c>
    </row>
    <row r="249" spans="2:47" s="6" customFormat="1" ht="27" customHeight="1">
      <c r="B249" s="23"/>
      <c r="C249" s="24"/>
      <c r="D249" s="157" t="s">
        <v>148</v>
      </c>
      <c r="E249" s="24"/>
      <c r="F249" s="158" t="s">
        <v>539</v>
      </c>
      <c r="G249" s="24"/>
      <c r="H249" s="24"/>
      <c r="J249" s="24"/>
      <c r="K249" s="24"/>
      <c r="L249" s="43"/>
      <c r="M249" s="56"/>
      <c r="N249" s="24"/>
      <c r="O249" s="24"/>
      <c r="P249" s="24"/>
      <c r="Q249" s="24"/>
      <c r="R249" s="24"/>
      <c r="S249" s="24"/>
      <c r="T249" s="57"/>
      <c r="AT249" s="6" t="s">
        <v>148</v>
      </c>
      <c r="AU249" s="6" t="s">
        <v>82</v>
      </c>
    </row>
    <row r="250" spans="2:51" s="6" customFormat="1" ht="15.75" customHeight="1">
      <c r="B250" s="159"/>
      <c r="C250" s="160"/>
      <c r="D250" s="161" t="s">
        <v>150</v>
      </c>
      <c r="E250" s="160"/>
      <c r="F250" s="162" t="s">
        <v>473</v>
      </c>
      <c r="G250" s="160"/>
      <c r="H250" s="160"/>
      <c r="J250" s="160"/>
      <c r="K250" s="160"/>
      <c r="L250" s="163"/>
      <c r="M250" s="164"/>
      <c r="N250" s="160"/>
      <c r="O250" s="160"/>
      <c r="P250" s="160"/>
      <c r="Q250" s="160"/>
      <c r="R250" s="160"/>
      <c r="S250" s="160"/>
      <c r="T250" s="165"/>
      <c r="AT250" s="166" t="s">
        <v>150</v>
      </c>
      <c r="AU250" s="166" t="s">
        <v>82</v>
      </c>
      <c r="AV250" s="166" t="s">
        <v>21</v>
      </c>
      <c r="AW250" s="166" t="s">
        <v>119</v>
      </c>
      <c r="AX250" s="166" t="s">
        <v>73</v>
      </c>
      <c r="AY250" s="166" t="s">
        <v>139</v>
      </c>
    </row>
    <row r="251" spans="2:51" s="6" customFormat="1" ht="15.75" customHeight="1">
      <c r="B251" s="167"/>
      <c r="C251" s="168"/>
      <c r="D251" s="161" t="s">
        <v>150</v>
      </c>
      <c r="E251" s="168"/>
      <c r="F251" s="169" t="s">
        <v>666</v>
      </c>
      <c r="G251" s="168"/>
      <c r="H251" s="170">
        <v>30.2</v>
      </c>
      <c r="J251" s="168"/>
      <c r="K251" s="168"/>
      <c r="L251" s="171"/>
      <c r="M251" s="172"/>
      <c r="N251" s="168"/>
      <c r="O251" s="168"/>
      <c r="P251" s="168"/>
      <c r="Q251" s="168"/>
      <c r="R251" s="168"/>
      <c r="S251" s="168"/>
      <c r="T251" s="173"/>
      <c r="AT251" s="174" t="s">
        <v>150</v>
      </c>
      <c r="AU251" s="174" t="s">
        <v>82</v>
      </c>
      <c r="AV251" s="174" t="s">
        <v>82</v>
      </c>
      <c r="AW251" s="174" t="s">
        <v>119</v>
      </c>
      <c r="AX251" s="174" t="s">
        <v>21</v>
      </c>
      <c r="AY251" s="174" t="s">
        <v>139</v>
      </c>
    </row>
    <row r="252" spans="2:65" s="6" customFormat="1" ht="15.75" customHeight="1">
      <c r="B252" s="23"/>
      <c r="C252" s="178" t="s">
        <v>461</v>
      </c>
      <c r="D252" s="178" t="s">
        <v>238</v>
      </c>
      <c r="E252" s="179" t="s">
        <v>542</v>
      </c>
      <c r="F252" s="180" t="s">
        <v>543</v>
      </c>
      <c r="G252" s="181" t="s">
        <v>497</v>
      </c>
      <c r="H252" s="182">
        <v>101.572</v>
      </c>
      <c r="I252" s="183"/>
      <c r="J252" s="184">
        <f>ROUND($I$252*$H$252,2)</f>
        <v>0</v>
      </c>
      <c r="K252" s="180"/>
      <c r="L252" s="185"/>
      <c r="M252" s="186"/>
      <c r="N252" s="187" t="s">
        <v>44</v>
      </c>
      <c r="O252" s="24"/>
      <c r="P252" s="24"/>
      <c r="Q252" s="154">
        <v>0.036</v>
      </c>
      <c r="R252" s="154">
        <f>$Q$252*$H$252</f>
        <v>3.656592</v>
      </c>
      <c r="S252" s="154">
        <v>0</v>
      </c>
      <c r="T252" s="155">
        <f>$S$252*$H$252</f>
        <v>0</v>
      </c>
      <c r="AR252" s="89" t="s">
        <v>188</v>
      </c>
      <c r="AT252" s="89" t="s">
        <v>238</v>
      </c>
      <c r="AU252" s="89" t="s">
        <v>82</v>
      </c>
      <c r="AY252" s="6" t="s">
        <v>139</v>
      </c>
      <c r="BE252" s="156">
        <f>IF($N$252="základní",$J$252,0)</f>
        <v>0</v>
      </c>
      <c r="BF252" s="156">
        <f>IF($N$252="snížená",$J$252,0)</f>
        <v>0</v>
      </c>
      <c r="BG252" s="156">
        <f>IF($N$252="zákl. přenesená",$J$252,0)</f>
        <v>0</v>
      </c>
      <c r="BH252" s="156">
        <f>IF($N$252="sníž. přenesená",$J$252,0)</f>
        <v>0</v>
      </c>
      <c r="BI252" s="156">
        <f>IF($N$252="nulová",$J$252,0)</f>
        <v>0</v>
      </c>
      <c r="BJ252" s="89" t="s">
        <v>21</v>
      </c>
      <c r="BK252" s="156">
        <f>ROUND($I$252*$H$252,2)</f>
        <v>0</v>
      </c>
      <c r="BL252" s="89" t="s">
        <v>146</v>
      </c>
      <c r="BM252" s="89" t="s">
        <v>544</v>
      </c>
    </row>
    <row r="253" spans="2:47" s="6" customFormat="1" ht="16.5" customHeight="1">
      <c r="B253" s="23"/>
      <c r="C253" s="24"/>
      <c r="D253" s="157" t="s">
        <v>148</v>
      </c>
      <c r="E253" s="24"/>
      <c r="F253" s="158" t="s">
        <v>545</v>
      </c>
      <c r="G253" s="24"/>
      <c r="H253" s="24"/>
      <c r="J253" s="24"/>
      <c r="K253" s="24"/>
      <c r="L253" s="43"/>
      <c r="M253" s="56"/>
      <c r="N253" s="24"/>
      <c r="O253" s="24"/>
      <c r="P253" s="24"/>
      <c r="Q253" s="24"/>
      <c r="R253" s="24"/>
      <c r="S253" s="24"/>
      <c r="T253" s="57"/>
      <c r="AT253" s="6" t="s">
        <v>148</v>
      </c>
      <c r="AU253" s="6" t="s">
        <v>82</v>
      </c>
    </row>
    <row r="254" spans="2:51" s="6" customFormat="1" ht="15.75" customHeight="1">
      <c r="B254" s="159"/>
      <c r="C254" s="160"/>
      <c r="D254" s="161" t="s">
        <v>150</v>
      </c>
      <c r="E254" s="160"/>
      <c r="F254" s="162" t="s">
        <v>546</v>
      </c>
      <c r="G254" s="160"/>
      <c r="H254" s="160"/>
      <c r="J254" s="160"/>
      <c r="K254" s="160"/>
      <c r="L254" s="163"/>
      <c r="M254" s="164"/>
      <c r="N254" s="160"/>
      <c r="O254" s="160"/>
      <c r="P254" s="160"/>
      <c r="Q254" s="160"/>
      <c r="R254" s="160"/>
      <c r="S254" s="160"/>
      <c r="T254" s="165"/>
      <c r="AT254" s="166" t="s">
        <v>150</v>
      </c>
      <c r="AU254" s="166" t="s">
        <v>82</v>
      </c>
      <c r="AV254" s="166" t="s">
        <v>21</v>
      </c>
      <c r="AW254" s="166" t="s">
        <v>119</v>
      </c>
      <c r="AX254" s="166" t="s">
        <v>73</v>
      </c>
      <c r="AY254" s="166" t="s">
        <v>139</v>
      </c>
    </row>
    <row r="255" spans="2:51" s="6" customFormat="1" ht="15.75" customHeight="1">
      <c r="B255" s="167"/>
      <c r="C255" s="168"/>
      <c r="D255" s="161" t="s">
        <v>150</v>
      </c>
      <c r="E255" s="168"/>
      <c r="F255" s="169" t="s">
        <v>667</v>
      </c>
      <c r="G255" s="168"/>
      <c r="H255" s="170">
        <v>101.572</v>
      </c>
      <c r="J255" s="168"/>
      <c r="K255" s="168"/>
      <c r="L255" s="171"/>
      <c r="M255" s="172"/>
      <c r="N255" s="168"/>
      <c r="O255" s="168"/>
      <c r="P255" s="168"/>
      <c r="Q255" s="168"/>
      <c r="R255" s="168"/>
      <c r="S255" s="168"/>
      <c r="T255" s="173"/>
      <c r="AT255" s="174" t="s">
        <v>150</v>
      </c>
      <c r="AU255" s="174" t="s">
        <v>82</v>
      </c>
      <c r="AV255" s="174" t="s">
        <v>82</v>
      </c>
      <c r="AW255" s="174" t="s">
        <v>119</v>
      </c>
      <c r="AX255" s="174" t="s">
        <v>21</v>
      </c>
      <c r="AY255" s="174" t="s">
        <v>139</v>
      </c>
    </row>
    <row r="256" spans="2:63" s="132" customFormat="1" ht="30.75" customHeight="1">
      <c r="B256" s="133"/>
      <c r="C256" s="134"/>
      <c r="D256" s="134" t="s">
        <v>72</v>
      </c>
      <c r="E256" s="143" t="s">
        <v>548</v>
      </c>
      <c r="F256" s="143" t="s">
        <v>549</v>
      </c>
      <c r="G256" s="134"/>
      <c r="H256" s="134"/>
      <c r="J256" s="144">
        <f>$BK$256</f>
        <v>0</v>
      </c>
      <c r="K256" s="134"/>
      <c r="L256" s="137"/>
      <c r="M256" s="138"/>
      <c r="N256" s="134"/>
      <c r="O256" s="134"/>
      <c r="P256" s="139">
        <f>SUM($P$257:$P$279)</f>
        <v>0</v>
      </c>
      <c r="Q256" s="134"/>
      <c r="R256" s="139">
        <f>SUM($R$257:$R$279)</f>
        <v>0</v>
      </c>
      <c r="S256" s="134"/>
      <c r="T256" s="140">
        <f>SUM($T$257:$T$279)</f>
        <v>0</v>
      </c>
      <c r="AR256" s="141" t="s">
        <v>21</v>
      </c>
      <c r="AT256" s="141" t="s">
        <v>72</v>
      </c>
      <c r="AU256" s="141" t="s">
        <v>21</v>
      </c>
      <c r="AY256" s="141" t="s">
        <v>139</v>
      </c>
      <c r="BK256" s="142">
        <f>SUM($BK$257:$BK$279)</f>
        <v>0</v>
      </c>
    </row>
    <row r="257" spans="2:65" s="6" customFormat="1" ht="15.75" customHeight="1">
      <c r="B257" s="23"/>
      <c r="C257" s="145" t="s">
        <v>468</v>
      </c>
      <c r="D257" s="145" t="s">
        <v>141</v>
      </c>
      <c r="E257" s="146" t="s">
        <v>551</v>
      </c>
      <c r="F257" s="147" t="s">
        <v>552</v>
      </c>
      <c r="G257" s="148" t="s">
        <v>241</v>
      </c>
      <c r="H257" s="149">
        <v>29.703</v>
      </c>
      <c r="I257" s="150"/>
      <c r="J257" s="151">
        <f>ROUND($I$257*$H$257,2)</f>
        <v>0</v>
      </c>
      <c r="K257" s="147" t="s">
        <v>145</v>
      </c>
      <c r="L257" s="43"/>
      <c r="M257" s="152"/>
      <c r="N257" s="153" t="s">
        <v>44</v>
      </c>
      <c r="O257" s="24"/>
      <c r="P257" s="24"/>
      <c r="Q257" s="154">
        <v>0</v>
      </c>
      <c r="R257" s="154">
        <f>$Q$257*$H$257</f>
        <v>0</v>
      </c>
      <c r="S257" s="154">
        <v>0</v>
      </c>
      <c r="T257" s="155">
        <f>$S$257*$H$257</f>
        <v>0</v>
      </c>
      <c r="AR257" s="89" t="s">
        <v>146</v>
      </c>
      <c r="AT257" s="89" t="s">
        <v>141</v>
      </c>
      <c r="AU257" s="89" t="s">
        <v>82</v>
      </c>
      <c r="AY257" s="6" t="s">
        <v>139</v>
      </c>
      <c r="BE257" s="156">
        <f>IF($N$257="základní",$J$257,0)</f>
        <v>0</v>
      </c>
      <c r="BF257" s="156">
        <f>IF($N$257="snížená",$J$257,0)</f>
        <v>0</v>
      </c>
      <c r="BG257" s="156">
        <f>IF($N$257="zákl. přenesená",$J$257,0)</f>
        <v>0</v>
      </c>
      <c r="BH257" s="156">
        <f>IF($N$257="sníž. přenesená",$J$257,0)</f>
        <v>0</v>
      </c>
      <c r="BI257" s="156">
        <f>IF($N$257="nulová",$J$257,0)</f>
        <v>0</v>
      </c>
      <c r="BJ257" s="89" t="s">
        <v>21</v>
      </c>
      <c r="BK257" s="156">
        <f>ROUND($I$257*$H$257,2)</f>
        <v>0</v>
      </c>
      <c r="BL257" s="89" t="s">
        <v>146</v>
      </c>
      <c r="BM257" s="89" t="s">
        <v>553</v>
      </c>
    </row>
    <row r="258" spans="2:47" s="6" customFormat="1" ht="16.5" customHeight="1">
      <c r="B258" s="23"/>
      <c r="C258" s="24"/>
      <c r="D258" s="157" t="s">
        <v>148</v>
      </c>
      <c r="E258" s="24"/>
      <c r="F258" s="158" t="s">
        <v>554</v>
      </c>
      <c r="G258" s="24"/>
      <c r="H258" s="24"/>
      <c r="J258" s="24"/>
      <c r="K258" s="24"/>
      <c r="L258" s="43"/>
      <c r="M258" s="56"/>
      <c r="N258" s="24"/>
      <c r="O258" s="24"/>
      <c r="P258" s="24"/>
      <c r="Q258" s="24"/>
      <c r="R258" s="24"/>
      <c r="S258" s="24"/>
      <c r="T258" s="57"/>
      <c r="AT258" s="6" t="s">
        <v>148</v>
      </c>
      <c r="AU258" s="6" t="s">
        <v>82</v>
      </c>
    </row>
    <row r="259" spans="2:51" s="6" customFormat="1" ht="15.75" customHeight="1">
      <c r="B259" s="167"/>
      <c r="C259" s="168"/>
      <c r="D259" s="161" t="s">
        <v>150</v>
      </c>
      <c r="E259" s="168"/>
      <c r="F259" s="169" t="s">
        <v>668</v>
      </c>
      <c r="G259" s="168"/>
      <c r="H259" s="170">
        <v>29.703</v>
      </c>
      <c r="J259" s="168"/>
      <c r="K259" s="168"/>
      <c r="L259" s="171"/>
      <c r="M259" s="172"/>
      <c r="N259" s="168"/>
      <c r="O259" s="168"/>
      <c r="P259" s="168"/>
      <c r="Q259" s="168"/>
      <c r="R259" s="168"/>
      <c r="S259" s="168"/>
      <c r="T259" s="173"/>
      <c r="AT259" s="174" t="s">
        <v>150</v>
      </c>
      <c r="AU259" s="174" t="s">
        <v>82</v>
      </c>
      <c r="AV259" s="174" t="s">
        <v>82</v>
      </c>
      <c r="AW259" s="174" t="s">
        <v>119</v>
      </c>
      <c r="AX259" s="174" t="s">
        <v>21</v>
      </c>
      <c r="AY259" s="174" t="s">
        <v>139</v>
      </c>
    </row>
    <row r="260" spans="2:65" s="6" customFormat="1" ht="15.75" customHeight="1">
      <c r="B260" s="23"/>
      <c r="C260" s="145" t="s">
        <v>475</v>
      </c>
      <c r="D260" s="145" t="s">
        <v>141</v>
      </c>
      <c r="E260" s="146" t="s">
        <v>557</v>
      </c>
      <c r="F260" s="147" t="s">
        <v>558</v>
      </c>
      <c r="G260" s="148" t="s">
        <v>241</v>
      </c>
      <c r="H260" s="149">
        <v>207.921</v>
      </c>
      <c r="I260" s="150"/>
      <c r="J260" s="151">
        <f>ROUND($I$260*$H$260,2)</f>
        <v>0</v>
      </c>
      <c r="K260" s="147" t="s">
        <v>145</v>
      </c>
      <c r="L260" s="43"/>
      <c r="M260" s="152"/>
      <c r="N260" s="153" t="s">
        <v>44</v>
      </c>
      <c r="O260" s="24"/>
      <c r="P260" s="24"/>
      <c r="Q260" s="154">
        <v>0</v>
      </c>
      <c r="R260" s="154">
        <f>$Q$260*$H$260</f>
        <v>0</v>
      </c>
      <c r="S260" s="154">
        <v>0</v>
      </c>
      <c r="T260" s="155">
        <f>$S$260*$H$260</f>
        <v>0</v>
      </c>
      <c r="AR260" s="89" t="s">
        <v>146</v>
      </c>
      <c r="AT260" s="89" t="s">
        <v>141</v>
      </c>
      <c r="AU260" s="89" t="s">
        <v>82</v>
      </c>
      <c r="AY260" s="6" t="s">
        <v>139</v>
      </c>
      <c r="BE260" s="156">
        <f>IF($N$260="základní",$J$260,0)</f>
        <v>0</v>
      </c>
      <c r="BF260" s="156">
        <f>IF($N$260="snížená",$J$260,0)</f>
        <v>0</v>
      </c>
      <c r="BG260" s="156">
        <f>IF($N$260="zákl. přenesená",$J$260,0)</f>
        <v>0</v>
      </c>
      <c r="BH260" s="156">
        <f>IF($N$260="sníž. přenesená",$J$260,0)</f>
        <v>0</v>
      </c>
      <c r="BI260" s="156">
        <f>IF($N$260="nulová",$J$260,0)</f>
        <v>0</v>
      </c>
      <c r="BJ260" s="89" t="s">
        <v>21</v>
      </c>
      <c r="BK260" s="156">
        <f>ROUND($I$260*$H$260,2)</f>
        <v>0</v>
      </c>
      <c r="BL260" s="89" t="s">
        <v>146</v>
      </c>
      <c r="BM260" s="89" t="s">
        <v>559</v>
      </c>
    </row>
    <row r="261" spans="2:47" s="6" customFormat="1" ht="27" customHeight="1">
      <c r="B261" s="23"/>
      <c r="C261" s="24"/>
      <c r="D261" s="157" t="s">
        <v>148</v>
      </c>
      <c r="E261" s="24"/>
      <c r="F261" s="158" t="s">
        <v>560</v>
      </c>
      <c r="G261" s="24"/>
      <c r="H261" s="24"/>
      <c r="J261" s="24"/>
      <c r="K261" s="24"/>
      <c r="L261" s="43"/>
      <c r="M261" s="56"/>
      <c r="N261" s="24"/>
      <c r="O261" s="24"/>
      <c r="P261" s="24"/>
      <c r="Q261" s="24"/>
      <c r="R261" s="24"/>
      <c r="S261" s="24"/>
      <c r="T261" s="57"/>
      <c r="AT261" s="6" t="s">
        <v>148</v>
      </c>
      <c r="AU261" s="6" t="s">
        <v>82</v>
      </c>
    </row>
    <row r="262" spans="2:51" s="6" customFormat="1" ht="15.75" customHeight="1">
      <c r="B262" s="159"/>
      <c r="C262" s="160"/>
      <c r="D262" s="161" t="s">
        <v>150</v>
      </c>
      <c r="E262" s="160"/>
      <c r="F262" s="162" t="s">
        <v>561</v>
      </c>
      <c r="G262" s="160"/>
      <c r="H262" s="160"/>
      <c r="J262" s="160"/>
      <c r="K262" s="160"/>
      <c r="L262" s="163"/>
      <c r="M262" s="164"/>
      <c r="N262" s="160"/>
      <c r="O262" s="160"/>
      <c r="P262" s="160"/>
      <c r="Q262" s="160"/>
      <c r="R262" s="160"/>
      <c r="S262" s="160"/>
      <c r="T262" s="165"/>
      <c r="AT262" s="166" t="s">
        <v>150</v>
      </c>
      <c r="AU262" s="166" t="s">
        <v>82</v>
      </c>
      <c r="AV262" s="166" t="s">
        <v>21</v>
      </c>
      <c r="AW262" s="166" t="s">
        <v>119</v>
      </c>
      <c r="AX262" s="166" t="s">
        <v>73</v>
      </c>
      <c r="AY262" s="166" t="s">
        <v>139</v>
      </c>
    </row>
    <row r="263" spans="2:51" s="6" customFormat="1" ht="15.75" customHeight="1">
      <c r="B263" s="167"/>
      <c r="C263" s="168"/>
      <c r="D263" s="161" t="s">
        <v>150</v>
      </c>
      <c r="E263" s="168"/>
      <c r="F263" s="169" t="s">
        <v>669</v>
      </c>
      <c r="G263" s="168"/>
      <c r="H263" s="170">
        <v>207.921</v>
      </c>
      <c r="J263" s="168"/>
      <c r="K263" s="168"/>
      <c r="L263" s="171"/>
      <c r="M263" s="172"/>
      <c r="N263" s="168"/>
      <c r="O263" s="168"/>
      <c r="P263" s="168"/>
      <c r="Q263" s="168"/>
      <c r="R263" s="168"/>
      <c r="S263" s="168"/>
      <c r="T263" s="173"/>
      <c r="AT263" s="174" t="s">
        <v>150</v>
      </c>
      <c r="AU263" s="174" t="s">
        <v>82</v>
      </c>
      <c r="AV263" s="174" t="s">
        <v>82</v>
      </c>
      <c r="AW263" s="174" t="s">
        <v>119</v>
      </c>
      <c r="AX263" s="174" t="s">
        <v>21</v>
      </c>
      <c r="AY263" s="174" t="s">
        <v>139</v>
      </c>
    </row>
    <row r="264" spans="2:65" s="6" customFormat="1" ht="15.75" customHeight="1">
      <c r="B264" s="23"/>
      <c r="C264" s="145" t="s">
        <v>482</v>
      </c>
      <c r="D264" s="145" t="s">
        <v>141</v>
      </c>
      <c r="E264" s="146" t="s">
        <v>564</v>
      </c>
      <c r="F264" s="147" t="s">
        <v>565</v>
      </c>
      <c r="G264" s="148" t="s">
        <v>241</v>
      </c>
      <c r="H264" s="149">
        <v>2.186</v>
      </c>
      <c r="I264" s="150"/>
      <c r="J264" s="151">
        <f>ROUND($I$264*$H$264,2)</f>
        <v>0</v>
      </c>
      <c r="K264" s="147" t="s">
        <v>145</v>
      </c>
      <c r="L264" s="43"/>
      <c r="M264" s="152"/>
      <c r="N264" s="153" t="s">
        <v>44</v>
      </c>
      <c r="O264" s="24"/>
      <c r="P264" s="24"/>
      <c r="Q264" s="154">
        <v>0</v>
      </c>
      <c r="R264" s="154">
        <f>$Q$264*$H$264</f>
        <v>0</v>
      </c>
      <c r="S264" s="154">
        <v>0</v>
      </c>
      <c r="T264" s="155">
        <f>$S$264*$H$264</f>
        <v>0</v>
      </c>
      <c r="AR264" s="89" t="s">
        <v>146</v>
      </c>
      <c r="AT264" s="89" t="s">
        <v>141</v>
      </c>
      <c r="AU264" s="89" t="s">
        <v>82</v>
      </c>
      <c r="AY264" s="6" t="s">
        <v>139</v>
      </c>
      <c r="BE264" s="156">
        <f>IF($N$264="základní",$J$264,0)</f>
        <v>0</v>
      </c>
      <c r="BF264" s="156">
        <f>IF($N$264="snížená",$J$264,0)</f>
        <v>0</v>
      </c>
      <c r="BG264" s="156">
        <f>IF($N$264="zákl. přenesená",$J$264,0)</f>
        <v>0</v>
      </c>
      <c r="BH264" s="156">
        <f>IF($N$264="sníž. přenesená",$J$264,0)</f>
        <v>0</v>
      </c>
      <c r="BI264" s="156">
        <f>IF($N$264="nulová",$J$264,0)</f>
        <v>0</v>
      </c>
      <c r="BJ264" s="89" t="s">
        <v>21</v>
      </c>
      <c r="BK264" s="156">
        <f>ROUND($I$264*$H$264,2)</f>
        <v>0</v>
      </c>
      <c r="BL264" s="89" t="s">
        <v>146</v>
      </c>
      <c r="BM264" s="89" t="s">
        <v>566</v>
      </c>
    </row>
    <row r="265" spans="2:47" s="6" customFormat="1" ht="16.5" customHeight="1">
      <c r="B265" s="23"/>
      <c r="C265" s="24"/>
      <c r="D265" s="157" t="s">
        <v>148</v>
      </c>
      <c r="E265" s="24"/>
      <c r="F265" s="158" t="s">
        <v>567</v>
      </c>
      <c r="G265" s="24"/>
      <c r="H265" s="24"/>
      <c r="J265" s="24"/>
      <c r="K265" s="24"/>
      <c r="L265" s="43"/>
      <c r="M265" s="56"/>
      <c r="N265" s="24"/>
      <c r="O265" s="24"/>
      <c r="P265" s="24"/>
      <c r="Q265" s="24"/>
      <c r="R265" s="24"/>
      <c r="S265" s="24"/>
      <c r="T265" s="57"/>
      <c r="AT265" s="6" t="s">
        <v>148</v>
      </c>
      <c r="AU265" s="6" t="s">
        <v>82</v>
      </c>
    </row>
    <row r="266" spans="2:51" s="6" customFormat="1" ht="15.75" customHeight="1">
      <c r="B266" s="167"/>
      <c r="C266" s="168"/>
      <c r="D266" s="161" t="s">
        <v>150</v>
      </c>
      <c r="E266" s="168"/>
      <c r="F266" s="169" t="s">
        <v>670</v>
      </c>
      <c r="G266" s="168"/>
      <c r="H266" s="170">
        <v>2.186</v>
      </c>
      <c r="J266" s="168"/>
      <c r="K266" s="168"/>
      <c r="L266" s="171"/>
      <c r="M266" s="172"/>
      <c r="N266" s="168"/>
      <c r="O266" s="168"/>
      <c r="P266" s="168"/>
      <c r="Q266" s="168"/>
      <c r="R266" s="168"/>
      <c r="S266" s="168"/>
      <c r="T266" s="173"/>
      <c r="AT266" s="174" t="s">
        <v>150</v>
      </c>
      <c r="AU266" s="174" t="s">
        <v>82</v>
      </c>
      <c r="AV266" s="174" t="s">
        <v>82</v>
      </c>
      <c r="AW266" s="174" t="s">
        <v>119</v>
      </c>
      <c r="AX266" s="174" t="s">
        <v>21</v>
      </c>
      <c r="AY266" s="174" t="s">
        <v>139</v>
      </c>
    </row>
    <row r="267" spans="2:65" s="6" customFormat="1" ht="15.75" customHeight="1">
      <c r="B267" s="23"/>
      <c r="C267" s="145" t="s">
        <v>487</v>
      </c>
      <c r="D267" s="145" t="s">
        <v>141</v>
      </c>
      <c r="E267" s="146" t="s">
        <v>570</v>
      </c>
      <c r="F267" s="147" t="s">
        <v>571</v>
      </c>
      <c r="G267" s="148" t="s">
        <v>241</v>
      </c>
      <c r="H267" s="149">
        <v>15.302</v>
      </c>
      <c r="I267" s="150"/>
      <c r="J267" s="151">
        <f>ROUND($I$267*$H$267,2)</f>
        <v>0</v>
      </c>
      <c r="K267" s="147" t="s">
        <v>145</v>
      </c>
      <c r="L267" s="43"/>
      <c r="M267" s="152"/>
      <c r="N267" s="153" t="s">
        <v>44</v>
      </c>
      <c r="O267" s="24"/>
      <c r="P267" s="24"/>
      <c r="Q267" s="154">
        <v>0</v>
      </c>
      <c r="R267" s="154">
        <f>$Q$267*$H$267</f>
        <v>0</v>
      </c>
      <c r="S267" s="154">
        <v>0</v>
      </c>
      <c r="T267" s="155">
        <f>$S$267*$H$267</f>
        <v>0</v>
      </c>
      <c r="AR267" s="89" t="s">
        <v>146</v>
      </c>
      <c r="AT267" s="89" t="s">
        <v>141</v>
      </c>
      <c r="AU267" s="89" t="s">
        <v>82</v>
      </c>
      <c r="AY267" s="6" t="s">
        <v>139</v>
      </c>
      <c r="BE267" s="156">
        <f>IF($N$267="základní",$J$267,0)</f>
        <v>0</v>
      </c>
      <c r="BF267" s="156">
        <f>IF($N$267="snížená",$J$267,0)</f>
        <v>0</v>
      </c>
      <c r="BG267" s="156">
        <f>IF($N$267="zákl. přenesená",$J$267,0)</f>
        <v>0</v>
      </c>
      <c r="BH267" s="156">
        <f>IF($N$267="sníž. přenesená",$J$267,0)</f>
        <v>0</v>
      </c>
      <c r="BI267" s="156">
        <f>IF($N$267="nulová",$J$267,0)</f>
        <v>0</v>
      </c>
      <c r="BJ267" s="89" t="s">
        <v>21</v>
      </c>
      <c r="BK267" s="156">
        <f>ROUND($I$267*$H$267,2)</f>
        <v>0</v>
      </c>
      <c r="BL267" s="89" t="s">
        <v>146</v>
      </c>
      <c r="BM267" s="89" t="s">
        <v>572</v>
      </c>
    </row>
    <row r="268" spans="2:47" s="6" customFormat="1" ht="27" customHeight="1">
      <c r="B268" s="23"/>
      <c r="C268" s="24"/>
      <c r="D268" s="157" t="s">
        <v>148</v>
      </c>
      <c r="E268" s="24"/>
      <c r="F268" s="158" t="s">
        <v>573</v>
      </c>
      <c r="G268" s="24"/>
      <c r="H268" s="24"/>
      <c r="J268" s="24"/>
      <c r="K268" s="24"/>
      <c r="L268" s="43"/>
      <c r="M268" s="56"/>
      <c r="N268" s="24"/>
      <c r="O268" s="24"/>
      <c r="P268" s="24"/>
      <c r="Q268" s="24"/>
      <c r="R268" s="24"/>
      <c r="S268" s="24"/>
      <c r="T268" s="57"/>
      <c r="AT268" s="6" t="s">
        <v>148</v>
      </c>
      <c r="AU268" s="6" t="s">
        <v>82</v>
      </c>
    </row>
    <row r="269" spans="2:51" s="6" customFormat="1" ht="15.75" customHeight="1">
      <c r="B269" s="159"/>
      <c r="C269" s="160"/>
      <c r="D269" s="161" t="s">
        <v>150</v>
      </c>
      <c r="E269" s="160"/>
      <c r="F269" s="162" t="s">
        <v>561</v>
      </c>
      <c r="G269" s="160"/>
      <c r="H269" s="160"/>
      <c r="J269" s="160"/>
      <c r="K269" s="160"/>
      <c r="L269" s="163"/>
      <c r="M269" s="164"/>
      <c r="N269" s="160"/>
      <c r="O269" s="160"/>
      <c r="P269" s="160"/>
      <c r="Q269" s="160"/>
      <c r="R269" s="160"/>
      <c r="S269" s="160"/>
      <c r="T269" s="165"/>
      <c r="AT269" s="166" t="s">
        <v>150</v>
      </c>
      <c r="AU269" s="166" t="s">
        <v>82</v>
      </c>
      <c r="AV269" s="166" t="s">
        <v>21</v>
      </c>
      <c r="AW269" s="166" t="s">
        <v>119</v>
      </c>
      <c r="AX269" s="166" t="s">
        <v>73</v>
      </c>
      <c r="AY269" s="166" t="s">
        <v>139</v>
      </c>
    </row>
    <row r="270" spans="2:51" s="6" customFormat="1" ht="15.75" customHeight="1">
      <c r="B270" s="167"/>
      <c r="C270" s="168"/>
      <c r="D270" s="161" t="s">
        <v>150</v>
      </c>
      <c r="E270" s="168"/>
      <c r="F270" s="169" t="s">
        <v>671</v>
      </c>
      <c r="G270" s="168"/>
      <c r="H270" s="170">
        <v>15.302</v>
      </c>
      <c r="J270" s="168"/>
      <c r="K270" s="168"/>
      <c r="L270" s="171"/>
      <c r="M270" s="172"/>
      <c r="N270" s="168"/>
      <c r="O270" s="168"/>
      <c r="P270" s="168"/>
      <c r="Q270" s="168"/>
      <c r="R270" s="168"/>
      <c r="S270" s="168"/>
      <c r="T270" s="173"/>
      <c r="AT270" s="174" t="s">
        <v>150</v>
      </c>
      <c r="AU270" s="174" t="s">
        <v>82</v>
      </c>
      <c r="AV270" s="174" t="s">
        <v>82</v>
      </c>
      <c r="AW270" s="174" t="s">
        <v>119</v>
      </c>
      <c r="AX270" s="174" t="s">
        <v>21</v>
      </c>
      <c r="AY270" s="174" t="s">
        <v>139</v>
      </c>
    </row>
    <row r="271" spans="2:65" s="6" customFormat="1" ht="15.75" customHeight="1">
      <c r="B271" s="23"/>
      <c r="C271" s="145" t="s">
        <v>494</v>
      </c>
      <c r="D271" s="145" t="s">
        <v>141</v>
      </c>
      <c r="E271" s="146" t="s">
        <v>576</v>
      </c>
      <c r="F271" s="147" t="s">
        <v>577</v>
      </c>
      <c r="G271" s="148" t="s">
        <v>241</v>
      </c>
      <c r="H271" s="149">
        <v>2.186</v>
      </c>
      <c r="I271" s="150"/>
      <c r="J271" s="151">
        <f>ROUND($I$271*$H$271,2)</f>
        <v>0</v>
      </c>
      <c r="K271" s="147" t="s">
        <v>145</v>
      </c>
      <c r="L271" s="43"/>
      <c r="M271" s="152"/>
      <c r="N271" s="153" t="s">
        <v>44</v>
      </c>
      <c r="O271" s="24"/>
      <c r="P271" s="24"/>
      <c r="Q271" s="154">
        <v>0</v>
      </c>
      <c r="R271" s="154">
        <f>$Q$271*$H$271</f>
        <v>0</v>
      </c>
      <c r="S271" s="154">
        <v>0</v>
      </c>
      <c r="T271" s="155">
        <f>$S$271*$H$271</f>
        <v>0</v>
      </c>
      <c r="AR271" s="89" t="s">
        <v>146</v>
      </c>
      <c r="AT271" s="89" t="s">
        <v>141</v>
      </c>
      <c r="AU271" s="89" t="s">
        <v>82</v>
      </c>
      <c r="AY271" s="6" t="s">
        <v>139</v>
      </c>
      <c r="BE271" s="156">
        <f>IF($N$271="základní",$J$271,0)</f>
        <v>0</v>
      </c>
      <c r="BF271" s="156">
        <f>IF($N$271="snížená",$J$271,0)</f>
        <v>0</v>
      </c>
      <c r="BG271" s="156">
        <f>IF($N$271="zákl. přenesená",$J$271,0)</f>
        <v>0</v>
      </c>
      <c r="BH271" s="156">
        <f>IF($N$271="sníž. přenesená",$J$271,0)</f>
        <v>0</v>
      </c>
      <c r="BI271" s="156">
        <f>IF($N$271="nulová",$J$271,0)</f>
        <v>0</v>
      </c>
      <c r="BJ271" s="89" t="s">
        <v>21</v>
      </c>
      <c r="BK271" s="156">
        <f>ROUND($I$271*$H$271,2)</f>
        <v>0</v>
      </c>
      <c r="BL271" s="89" t="s">
        <v>146</v>
      </c>
      <c r="BM271" s="89" t="s">
        <v>672</v>
      </c>
    </row>
    <row r="272" spans="2:47" s="6" customFormat="1" ht="16.5" customHeight="1">
      <c r="B272" s="23"/>
      <c r="C272" s="24"/>
      <c r="D272" s="157" t="s">
        <v>148</v>
      </c>
      <c r="E272" s="24"/>
      <c r="F272" s="158" t="s">
        <v>579</v>
      </c>
      <c r="G272" s="24"/>
      <c r="H272" s="24"/>
      <c r="J272" s="24"/>
      <c r="K272" s="24"/>
      <c r="L272" s="43"/>
      <c r="M272" s="56"/>
      <c r="N272" s="24"/>
      <c r="O272" s="24"/>
      <c r="P272" s="24"/>
      <c r="Q272" s="24"/>
      <c r="R272" s="24"/>
      <c r="S272" s="24"/>
      <c r="T272" s="57"/>
      <c r="AT272" s="6" t="s">
        <v>148</v>
      </c>
      <c r="AU272" s="6" t="s">
        <v>82</v>
      </c>
    </row>
    <row r="273" spans="2:51" s="6" customFormat="1" ht="15.75" customHeight="1">
      <c r="B273" s="167"/>
      <c r="C273" s="168"/>
      <c r="D273" s="161" t="s">
        <v>150</v>
      </c>
      <c r="E273" s="168"/>
      <c r="F273" s="169" t="s">
        <v>670</v>
      </c>
      <c r="G273" s="168"/>
      <c r="H273" s="170">
        <v>2.186</v>
      </c>
      <c r="J273" s="168"/>
      <c r="K273" s="168"/>
      <c r="L273" s="171"/>
      <c r="M273" s="172"/>
      <c r="N273" s="168"/>
      <c r="O273" s="168"/>
      <c r="P273" s="168"/>
      <c r="Q273" s="168"/>
      <c r="R273" s="168"/>
      <c r="S273" s="168"/>
      <c r="T273" s="173"/>
      <c r="AT273" s="174" t="s">
        <v>150</v>
      </c>
      <c r="AU273" s="174" t="s">
        <v>82</v>
      </c>
      <c r="AV273" s="174" t="s">
        <v>82</v>
      </c>
      <c r="AW273" s="174" t="s">
        <v>119</v>
      </c>
      <c r="AX273" s="174" t="s">
        <v>21</v>
      </c>
      <c r="AY273" s="174" t="s">
        <v>139</v>
      </c>
    </row>
    <row r="274" spans="2:65" s="6" customFormat="1" ht="15.75" customHeight="1">
      <c r="B274" s="23"/>
      <c r="C274" s="145" t="s">
        <v>502</v>
      </c>
      <c r="D274" s="145" t="s">
        <v>141</v>
      </c>
      <c r="E274" s="146" t="s">
        <v>581</v>
      </c>
      <c r="F274" s="147" t="s">
        <v>582</v>
      </c>
      <c r="G274" s="148" t="s">
        <v>241</v>
      </c>
      <c r="H274" s="149">
        <v>16.872</v>
      </c>
      <c r="I274" s="150"/>
      <c r="J274" s="151">
        <f>ROUND($I$274*$H$274,2)</f>
        <v>0</v>
      </c>
      <c r="K274" s="147" t="s">
        <v>145</v>
      </c>
      <c r="L274" s="43"/>
      <c r="M274" s="152"/>
      <c r="N274" s="153" t="s">
        <v>44</v>
      </c>
      <c r="O274" s="24"/>
      <c r="P274" s="24"/>
      <c r="Q274" s="154">
        <v>0</v>
      </c>
      <c r="R274" s="154">
        <f>$Q$274*$H$274</f>
        <v>0</v>
      </c>
      <c r="S274" s="154">
        <v>0</v>
      </c>
      <c r="T274" s="155">
        <f>$S$274*$H$274</f>
        <v>0</v>
      </c>
      <c r="AR274" s="89" t="s">
        <v>146</v>
      </c>
      <c r="AT274" s="89" t="s">
        <v>141</v>
      </c>
      <c r="AU274" s="89" t="s">
        <v>82</v>
      </c>
      <c r="AY274" s="6" t="s">
        <v>139</v>
      </c>
      <c r="BE274" s="156">
        <f>IF($N$274="základní",$J$274,0)</f>
        <v>0</v>
      </c>
      <c r="BF274" s="156">
        <f>IF($N$274="snížená",$J$274,0)</f>
        <v>0</v>
      </c>
      <c r="BG274" s="156">
        <f>IF($N$274="zákl. přenesená",$J$274,0)</f>
        <v>0</v>
      </c>
      <c r="BH274" s="156">
        <f>IF($N$274="sníž. přenesená",$J$274,0)</f>
        <v>0</v>
      </c>
      <c r="BI274" s="156">
        <f>IF($N$274="nulová",$J$274,0)</f>
        <v>0</v>
      </c>
      <c r="BJ274" s="89" t="s">
        <v>21</v>
      </c>
      <c r="BK274" s="156">
        <f>ROUND($I$274*$H$274,2)</f>
        <v>0</v>
      </c>
      <c r="BL274" s="89" t="s">
        <v>146</v>
      </c>
      <c r="BM274" s="89" t="s">
        <v>583</v>
      </c>
    </row>
    <row r="275" spans="2:47" s="6" customFormat="1" ht="16.5" customHeight="1">
      <c r="B275" s="23"/>
      <c r="C275" s="24"/>
      <c r="D275" s="157" t="s">
        <v>148</v>
      </c>
      <c r="E275" s="24"/>
      <c r="F275" s="158" t="s">
        <v>584</v>
      </c>
      <c r="G275" s="24"/>
      <c r="H275" s="24"/>
      <c r="J275" s="24"/>
      <c r="K275" s="24"/>
      <c r="L275" s="43"/>
      <c r="M275" s="56"/>
      <c r="N275" s="24"/>
      <c r="O275" s="24"/>
      <c r="P275" s="24"/>
      <c r="Q275" s="24"/>
      <c r="R275" s="24"/>
      <c r="S275" s="24"/>
      <c r="T275" s="57"/>
      <c r="AT275" s="6" t="s">
        <v>148</v>
      </c>
      <c r="AU275" s="6" t="s">
        <v>82</v>
      </c>
    </row>
    <row r="276" spans="2:51" s="6" customFormat="1" ht="15.75" customHeight="1">
      <c r="B276" s="167"/>
      <c r="C276" s="168"/>
      <c r="D276" s="161" t="s">
        <v>150</v>
      </c>
      <c r="E276" s="168"/>
      <c r="F276" s="169" t="s">
        <v>673</v>
      </c>
      <c r="G276" s="168"/>
      <c r="H276" s="170">
        <v>16.872</v>
      </c>
      <c r="J276" s="168"/>
      <c r="K276" s="168"/>
      <c r="L276" s="171"/>
      <c r="M276" s="172"/>
      <c r="N276" s="168"/>
      <c r="O276" s="168"/>
      <c r="P276" s="168"/>
      <c r="Q276" s="168"/>
      <c r="R276" s="168"/>
      <c r="S276" s="168"/>
      <c r="T276" s="173"/>
      <c r="AT276" s="174" t="s">
        <v>150</v>
      </c>
      <c r="AU276" s="174" t="s">
        <v>82</v>
      </c>
      <c r="AV276" s="174" t="s">
        <v>82</v>
      </c>
      <c r="AW276" s="174" t="s">
        <v>119</v>
      </c>
      <c r="AX276" s="174" t="s">
        <v>21</v>
      </c>
      <c r="AY276" s="174" t="s">
        <v>139</v>
      </c>
    </row>
    <row r="277" spans="2:65" s="6" customFormat="1" ht="15.75" customHeight="1">
      <c r="B277" s="23"/>
      <c r="C277" s="145" t="s">
        <v>509</v>
      </c>
      <c r="D277" s="145" t="s">
        <v>141</v>
      </c>
      <c r="E277" s="146" t="s">
        <v>587</v>
      </c>
      <c r="F277" s="147" t="s">
        <v>588</v>
      </c>
      <c r="G277" s="148" t="s">
        <v>241</v>
      </c>
      <c r="H277" s="149">
        <v>16.872</v>
      </c>
      <c r="I277" s="150"/>
      <c r="J277" s="151">
        <f>ROUND($I$277*$H$277,2)</f>
        <v>0</v>
      </c>
      <c r="K277" s="147" t="s">
        <v>145</v>
      </c>
      <c r="L277" s="43"/>
      <c r="M277" s="152"/>
      <c r="N277" s="153" t="s">
        <v>44</v>
      </c>
      <c r="O277" s="24"/>
      <c r="P277" s="24"/>
      <c r="Q277" s="154">
        <v>0</v>
      </c>
      <c r="R277" s="154">
        <f>$Q$277*$H$277</f>
        <v>0</v>
      </c>
      <c r="S277" s="154">
        <v>0</v>
      </c>
      <c r="T277" s="155">
        <f>$S$277*$H$277</f>
        <v>0</v>
      </c>
      <c r="AR277" s="89" t="s">
        <v>146</v>
      </c>
      <c r="AT277" s="89" t="s">
        <v>141</v>
      </c>
      <c r="AU277" s="89" t="s">
        <v>82</v>
      </c>
      <c r="AY277" s="6" t="s">
        <v>139</v>
      </c>
      <c r="BE277" s="156">
        <f>IF($N$277="základní",$J$277,0)</f>
        <v>0</v>
      </c>
      <c r="BF277" s="156">
        <f>IF($N$277="snížená",$J$277,0)</f>
        <v>0</v>
      </c>
      <c r="BG277" s="156">
        <f>IF($N$277="zákl. přenesená",$J$277,0)</f>
        <v>0</v>
      </c>
      <c r="BH277" s="156">
        <f>IF($N$277="sníž. přenesená",$J$277,0)</f>
        <v>0</v>
      </c>
      <c r="BI277" s="156">
        <f>IF($N$277="nulová",$J$277,0)</f>
        <v>0</v>
      </c>
      <c r="BJ277" s="89" t="s">
        <v>21</v>
      </c>
      <c r="BK277" s="156">
        <f>ROUND($I$277*$H$277,2)</f>
        <v>0</v>
      </c>
      <c r="BL277" s="89" t="s">
        <v>146</v>
      </c>
      <c r="BM277" s="89" t="s">
        <v>589</v>
      </c>
    </row>
    <row r="278" spans="2:47" s="6" customFormat="1" ht="16.5" customHeight="1">
      <c r="B278" s="23"/>
      <c r="C278" s="24"/>
      <c r="D278" s="157" t="s">
        <v>148</v>
      </c>
      <c r="E278" s="24"/>
      <c r="F278" s="158" t="s">
        <v>590</v>
      </c>
      <c r="G278" s="24"/>
      <c r="H278" s="24"/>
      <c r="J278" s="24"/>
      <c r="K278" s="24"/>
      <c r="L278" s="43"/>
      <c r="M278" s="56"/>
      <c r="N278" s="24"/>
      <c r="O278" s="24"/>
      <c r="P278" s="24"/>
      <c r="Q278" s="24"/>
      <c r="R278" s="24"/>
      <c r="S278" s="24"/>
      <c r="T278" s="57"/>
      <c r="AT278" s="6" t="s">
        <v>148</v>
      </c>
      <c r="AU278" s="6" t="s">
        <v>82</v>
      </c>
    </row>
    <row r="279" spans="2:51" s="6" customFormat="1" ht="15.75" customHeight="1">
      <c r="B279" s="167"/>
      <c r="C279" s="168"/>
      <c r="D279" s="161" t="s">
        <v>150</v>
      </c>
      <c r="E279" s="168"/>
      <c r="F279" s="169" t="s">
        <v>674</v>
      </c>
      <c r="G279" s="168"/>
      <c r="H279" s="170">
        <v>16.872</v>
      </c>
      <c r="J279" s="168"/>
      <c r="K279" s="168"/>
      <c r="L279" s="171"/>
      <c r="M279" s="172"/>
      <c r="N279" s="168"/>
      <c r="O279" s="168"/>
      <c r="P279" s="168"/>
      <c r="Q279" s="168"/>
      <c r="R279" s="168"/>
      <c r="S279" s="168"/>
      <c r="T279" s="173"/>
      <c r="AT279" s="174" t="s">
        <v>150</v>
      </c>
      <c r="AU279" s="174" t="s">
        <v>82</v>
      </c>
      <c r="AV279" s="174" t="s">
        <v>82</v>
      </c>
      <c r="AW279" s="174" t="s">
        <v>119</v>
      </c>
      <c r="AX279" s="174" t="s">
        <v>21</v>
      </c>
      <c r="AY279" s="174" t="s">
        <v>139</v>
      </c>
    </row>
    <row r="280" spans="2:63" s="132" customFormat="1" ht="30.75" customHeight="1">
      <c r="B280" s="133"/>
      <c r="C280" s="134"/>
      <c r="D280" s="134" t="s">
        <v>72</v>
      </c>
      <c r="E280" s="143" t="s">
        <v>592</v>
      </c>
      <c r="F280" s="143" t="s">
        <v>593</v>
      </c>
      <c r="G280" s="134"/>
      <c r="H280" s="134"/>
      <c r="J280" s="144">
        <f>$BK$280</f>
        <v>0</v>
      </c>
      <c r="K280" s="134"/>
      <c r="L280" s="137"/>
      <c r="M280" s="138"/>
      <c r="N280" s="134"/>
      <c r="O280" s="134"/>
      <c r="P280" s="139">
        <f>SUM($P$281:$P$288)</f>
        <v>0</v>
      </c>
      <c r="Q280" s="134"/>
      <c r="R280" s="139">
        <f>SUM($R$281:$R$288)</f>
        <v>0</v>
      </c>
      <c r="S280" s="134"/>
      <c r="T280" s="140">
        <f>SUM($T$281:$T$288)</f>
        <v>0</v>
      </c>
      <c r="AR280" s="141" t="s">
        <v>21</v>
      </c>
      <c r="AT280" s="141" t="s">
        <v>72</v>
      </c>
      <c r="AU280" s="141" t="s">
        <v>21</v>
      </c>
      <c r="AY280" s="141" t="s">
        <v>139</v>
      </c>
      <c r="BK280" s="142">
        <f>SUM($BK$281:$BK$288)</f>
        <v>0</v>
      </c>
    </row>
    <row r="281" spans="2:65" s="6" customFormat="1" ht="15.75" customHeight="1">
      <c r="B281" s="23"/>
      <c r="C281" s="145" t="s">
        <v>515</v>
      </c>
      <c r="D281" s="145" t="s">
        <v>141</v>
      </c>
      <c r="E281" s="146" t="s">
        <v>595</v>
      </c>
      <c r="F281" s="147" t="s">
        <v>596</v>
      </c>
      <c r="G281" s="148" t="s">
        <v>241</v>
      </c>
      <c r="H281" s="149">
        <v>13.683</v>
      </c>
      <c r="I281" s="150"/>
      <c r="J281" s="151">
        <f>ROUND($I$281*$H$281,2)</f>
        <v>0</v>
      </c>
      <c r="K281" s="147" t="s">
        <v>145</v>
      </c>
      <c r="L281" s="43"/>
      <c r="M281" s="152"/>
      <c r="N281" s="153" t="s">
        <v>44</v>
      </c>
      <c r="O281" s="24"/>
      <c r="P281" s="24"/>
      <c r="Q281" s="154">
        <v>0</v>
      </c>
      <c r="R281" s="154">
        <f>$Q$281*$H$281</f>
        <v>0</v>
      </c>
      <c r="S281" s="154">
        <v>0</v>
      </c>
      <c r="T281" s="155">
        <f>$S$281*$H$281</f>
        <v>0</v>
      </c>
      <c r="AR281" s="89" t="s">
        <v>146</v>
      </c>
      <c r="AT281" s="89" t="s">
        <v>141</v>
      </c>
      <c r="AU281" s="89" t="s">
        <v>82</v>
      </c>
      <c r="AY281" s="6" t="s">
        <v>139</v>
      </c>
      <c r="BE281" s="156">
        <f>IF($N$281="základní",$J$281,0)</f>
        <v>0</v>
      </c>
      <c r="BF281" s="156">
        <f>IF($N$281="snížená",$J$281,0)</f>
        <v>0</v>
      </c>
      <c r="BG281" s="156">
        <f>IF($N$281="zákl. přenesená",$J$281,0)</f>
        <v>0</v>
      </c>
      <c r="BH281" s="156">
        <f>IF($N$281="sníž. přenesená",$J$281,0)</f>
        <v>0</v>
      </c>
      <c r="BI281" s="156">
        <f>IF($N$281="nulová",$J$281,0)</f>
        <v>0</v>
      </c>
      <c r="BJ281" s="89" t="s">
        <v>21</v>
      </c>
      <c r="BK281" s="156">
        <f>ROUND($I$281*$H$281,2)</f>
        <v>0</v>
      </c>
      <c r="BL281" s="89" t="s">
        <v>146</v>
      </c>
      <c r="BM281" s="89" t="s">
        <v>597</v>
      </c>
    </row>
    <row r="282" spans="2:47" s="6" customFormat="1" ht="27" customHeight="1">
      <c r="B282" s="23"/>
      <c r="C282" s="24"/>
      <c r="D282" s="157" t="s">
        <v>148</v>
      </c>
      <c r="E282" s="24"/>
      <c r="F282" s="158" t="s">
        <v>598</v>
      </c>
      <c r="G282" s="24"/>
      <c r="H282" s="24"/>
      <c r="J282" s="24"/>
      <c r="K282" s="24"/>
      <c r="L282" s="43"/>
      <c r="M282" s="56"/>
      <c r="N282" s="24"/>
      <c r="O282" s="24"/>
      <c r="P282" s="24"/>
      <c r="Q282" s="24"/>
      <c r="R282" s="24"/>
      <c r="S282" s="24"/>
      <c r="T282" s="57"/>
      <c r="AT282" s="6" t="s">
        <v>148</v>
      </c>
      <c r="AU282" s="6" t="s">
        <v>82</v>
      </c>
    </row>
    <row r="283" spans="2:51" s="6" customFormat="1" ht="15.75" customHeight="1">
      <c r="B283" s="159"/>
      <c r="C283" s="160"/>
      <c r="D283" s="161" t="s">
        <v>150</v>
      </c>
      <c r="E283" s="160"/>
      <c r="F283" s="162" t="s">
        <v>599</v>
      </c>
      <c r="G283" s="160"/>
      <c r="H283" s="160"/>
      <c r="J283" s="160"/>
      <c r="K283" s="160"/>
      <c r="L283" s="163"/>
      <c r="M283" s="164"/>
      <c r="N283" s="160"/>
      <c r="O283" s="160"/>
      <c r="P283" s="160"/>
      <c r="Q283" s="160"/>
      <c r="R283" s="160"/>
      <c r="S283" s="160"/>
      <c r="T283" s="165"/>
      <c r="AT283" s="166" t="s">
        <v>150</v>
      </c>
      <c r="AU283" s="166" t="s">
        <v>82</v>
      </c>
      <c r="AV283" s="166" t="s">
        <v>21</v>
      </c>
      <c r="AW283" s="166" t="s">
        <v>119</v>
      </c>
      <c r="AX283" s="166" t="s">
        <v>73</v>
      </c>
      <c r="AY283" s="166" t="s">
        <v>139</v>
      </c>
    </row>
    <row r="284" spans="2:51" s="6" customFormat="1" ht="15.75" customHeight="1">
      <c r="B284" s="167"/>
      <c r="C284" s="168"/>
      <c r="D284" s="161" t="s">
        <v>150</v>
      </c>
      <c r="E284" s="168"/>
      <c r="F284" s="169" t="s">
        <v>675</v>
      </c>
      <c r="G284" s="168"/>
      <c r="H284" s="170">
        <v>13.683</v>
      </c>
      <c r="J284" s="168"/>
      <c r="K284" s="168"/>
      <c r="L284" s="171"/>
      <c r="M284" s="172"/>
      <c r="N284" s="168"/>
      <c r="O284" s="168"/>
      <c r="P284" s="168"/>
      <c r="Q284" s="168"/>
      <c r="R284" s="168"/>
      <c r="S284" s="168"/>
      <c r="T284" s="173"/>
      <c r="AT284" s="174" t="s">
        <v>150</v>
      </c>
      <c r="AU284" s="174" t="s">
        <v>82</v>
      </c>
      <c r="AV284" s="174" t="s">
        <v>82</v>
      </c>
      <c r="AW284" s="174" t="s">
        <v>119</v>
      </c>
      <c r="AX284" s="174" t="s">
        <v>21</v>
      </c>
      <c r="AY284" s="174" t="s">
        <v>139</v>
      </c>
    </row>
    <row r="285" spans="2:65" s="6" customFormat="1" ht="15.75" customHeight="1">
      <c r="B285" s="23"/>
      <c r="C285" s="145" t="s">
        <v>522</v>
      </c>
      <c r="D285" s="145" t="s">
        <v>141</v>
      </c>
      <c r="E285" s="146" t="s">
        <v>602</v>
      </c>
      <c r="F285" s="147" t="s">
        <v>603</v>
      </c>
      <c r="G285" s="148" t="s">
        <v>241</v>
      </c>
      <c r="H285" s="149">
        <v>13.683</v>
      </c>
      <c r="I285" s="150"/>
      <c r="J285" s="151">
        <f>ROUND($I$285*$H$285,2)</f>
        <v>0</v>
      </c>
      <c r="K285" s="147" t="s">
        <v>145</v>
      </c>
      <c r="L285" s="43"/>
      <c r="M285" s="152"/>
      <c r="N285" s="153" t="s">
        <v>44</v>
      </c>
      <c r="O285" s="24"/>
      <c r="P285" s="24"/>
      <c r="Q285" s="154">
        <v>0</v>
      </c>
      <c r="R285" s="154">
        <f>$Q$285*$H$285</f>
        <v>0</v>
      </c>
      <c r="S285" s="154">
        <v>0</v>
      </c>
      <c r="T285" s="155">
        <f>$S$285*$H$285</f>
        <v>0</v>
      </c>
      <c r="AR285" s="89" t="s">
        <v>146</v>
      </c>
      <c r="AT285" s="89" t="s">
        <v>141</v>
      </c>
      <c r="AU285" s="89" t="s">
        <v>82</v>
      </c>
      <c r="AY285" s="6" t="s">
        <v>139</v>
      </c>
      <c r="BE285" s="156">
        <f>IF($N$285="základní",$J$285,0)</f>
        <v>0</v>
      </c>
      <c r="BF285" s="156">
        <f>IF($N$285="snížená",$J$285,0)</f>
        <v>0</v>
      </c>
      <c r="BG285" s="156">
        <f>IF($N$285="zákl. přenesená",$J$285,0)</f>
        <v>0</v>
      </c>
      <c r="BH285" s="156">
        <f>IF($N$285="sníž. přenesená",$J$285,0)</f>
        <v>0</v>
      </c>
      <c r="BI285" s="156">
        <f>IF($N$285="nulová",$J$285,0)</f>
        <v>0</v>
      </c>
      <c r="BJ285" s="89" t="s">
        <v>21</v>
      </c>
      <c r="BK285" s="156">
        <f>ROUND($I$285*$H$285,2)</f>
        <v>0</v>
      </c>
      <c r="BL285" s="89" t="s">
        <v>146</v>
      </c>
      <c r="BM285" s="89" t="s">
        <v>604</v>
      </c>
    </row>
    <row r="286" spans="2:47" s="6" customFormat="1" ht="27" customHeight="1">
      <c r="B286" s="23"/>
      <c r="C286" s="24"/>
      <c r="D286" s="157" t="s">
        <v>148</v>
      </c>
      <c r="E286" s="24"/>
      <c r="F286" s="158" t="s">
        <v>605</v>
      </c>
      <c r="G286" s="24"/>
      <c r="H286" s="24"/>
      <c r="J286" s="24"/>
      <c r="K286" s="24"/>
      <c r="L286" s="43"/>
      <c r="M286" s="56"/>
      <c r="N286" s="24"/>
      <c r="O286" s="24"/>
      <c r="P286" s="24"/>
      <c r="Q286" s="24"/>
      <c r="R286" s="24"/>
      <c r="S286" s="24"/>
      <c r="T286" s="57"/>
      <c r="AT286" s="6" t="s">
        <v>148</v>
      </c>
      <c r="AU286" s="6" t="s">
        <v>82</v>
      </c>
    </row>
    <row r="287" spans="2:51" s="6" customFormat="1" ht="15.75" customHeight="1">
      <c r="B287" s="159"/>
      <c r="C287" s="160"/>
      <c r="D287" s="161" t="s">
        <v>150</v>
      </c>
      <c r="E287" s="160"/>
      <c r="F287" s="162" t="s">
        <v>599</v>
      </c>
      <c r="G287" s="160"/>
      <c r="H287" s="160"/>
      <c r="J287" s="160"/>
      <c r="K287" s="160"/>
      <c r="L287" s="163"/>
      <c r="M287" s="164"/>
      <c r="N287" s="160"/>
      <c r="O287" s="160"/>
      <c r="P287" s="160"/>
      <c r="Q287" s="160"/>
      <c r="R287" s="160"/>
      <c r="S287" s="160"/>
      <c r="T287" s="165"/>
      <c r="AT287" s="166" t="s">
        <v>150</v>
      </c>
      <c r="AU287" s="166" t="s">
        <v>82</v>
      </c>
      <c r="AV287" s="166" t="s">
        <v>21</v>
      </c>
      <c r="AW287" s="166" t="s">
        <v>119</v>
      </c>
      <c r="AX287" s="166" t="s">
        <v>73</v>
      </c>
      <c r="AY287" s="166" t="s">
        <v>139</v>
      </c>
    </row>
    <row r="288" spans="2:51" s="6" customFormat="1" ht="15.75" customHeight="1">
      <c r="B288" s="167"/>
      <c r="C288" s="168"/>
      <c r="D288" s="161" t="s">
        <v>150</v>
      </c>
      <c r="E288" s="168"/>
      <c r="F288" s="169" t="s">
        <v>675</v>
      </c>
      <c r="G288" s="168"/>
      <c r="H288" s="170">
        <v>13.683</v>
      </c>
      <c r="J288" s="168"/>
      <c r="K288" s="168"/>
      <c r="L288" s="171"/>
      <c r="M288" s="175"/>
      <c r="N288" s="176"/>
      <c r="O288" s="176"/>
      <c r="P288" s="176"/>
      <c r="Q288" s="176"/>
      <c r="R288" s="176"/>
      <c r="S288" s="176"/>
      <c r="T288" s="177"/>
      <c r="AT288" s="174" t="s">
        <v>150</v>
      </c>
      <c r="AU288" s="174" t="s">
        <v>82</v>
      </c>
      <c r="AV288" s="174" t="s">
        <v>82</v>
      </c>
      <c r="AW288" s="174" t="s">
        <v>119</v>
      </c>
      <c r="AX288" s="174" t="s">
        <v>21</v>
      </c>
      <c r="AY288" s="174" t="s">
        <v>139</v>
      </c>
    </row>
    <row r="289" spans="2:12" s="6" customFormat="1" ht="7.5" customHeight="1">
      <c r="B289" s="38"/>
      <c r="C289" s="39"/>
      <c r="D289" s="39"/>
      <c r="E289" s="39"/>
      <c r="F289" s="39"/>
      <c r="G289" s="39"/>
      <c r="H289" s="39"/>
      <c r="I289" s="101"/>
      <c r="J289" s="39"/>
      <c r="K289" s="39"/>
      <c r="L289" s="43"/>
    </row>
    <row r="339" s="2" customFormat="1" ht="14.25" customHeight="1"/>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2" manualBreakCount="2">
    <brk id="149" min="2" max="10" man="1"/>
    <brk id="234" min="2" max="10" man="1"/>
  </rowBreaks>
  <drawing r:id="rId1"/>
</worksheet>
</file>

<file path=xl/worksheets/sheet5.xml><?xml version="1.0" encoding="utf-8"?>
<worksheet xmlns="http://schemas.openxmlformats.org/spreadsheetml/2006/main" xmlns:r="http://schemas.openxmlformats.org/officeDocument/2006/relationships">
  <dimension ref="A1:IV167"/>
  <sheetViews>
    <sheetView showGridLines="0" zoomScalePageLayoutView="0" workbookViewId="0" topLeftCell="A1">
      <pane ySplit="1" topLeftCell="A119"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93</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676</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90</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ROUND(SUM($BE$80:$BE$166),2)</f>
        <v>0</v>
      </c>
      <c r="G30" s="24"/>
      <c r="H30" s="24"/>
      <c r="I30" s="97">
        <v>0.21</v>
      </c>
      <c r="J30" s="96">
        <f>ROUND(SUM($BE$80:$BE$166)*$I$30,2)</f>
        <v>0</v>
      </c>
      <c r="K30" s="27"/>
    </row>
    <row r="31" spans="2:11" s="6" customFormat="1" ht="15" customHeight="1">
      <c r="B31" s="23"/>
      <c r="C31" s="24"/>
      <c r="D31" s="24"/>
      <c r="E31" s="30" t="s">
        <v>45</v>
      </c>
      <c r="F31" s="96">
        <f>ROUND(SUM($BF$80:$BF$166),2)</f>
        <v>0</v>
      </c>
      <c r="G31" s="24"/>
      <c r="H31" s="24"/>
      <c r="I31" s="97">
        <v>0.15</v>
      </c>
      <c r="J31" s="96">
        <f>ROUND(SUM($BF$80:$BF$166)*$I$31,2)</f>
        <v>0</v>
      </c>
      <c r="K31" s="27"/>
    </row>
    <row r="32" spans="2:11" s="6" customFormat="1" ht="15" customHeight="1" hidden="1">
      <c r="B32" s="23"/>
      <c r="C32" s="24"/>
      <c r="D32" s="24"/>
      <c r="E32" s="30" t="s">
        <v>46</v>
      </c>
      <c r="F32" s="96">
        <f>ROUND(SUM($BG$80:$BG$166),2)</f>
        <v>0</v>
      </c>
      <c r="G32" s="24"/>
      <c r="H32" s="24"/>
      <c r="I32" s="97">
        <v>0.21</v>
      </c>
      <c r="J32" s="96">
        <v>0</v>
      </c>
      <c r="K32" s="27"/>
    </row>
    <row r="33" spans="2:11" s="6" customFormat="1" ht="15" customHeight="1" hidden="1">
      <c r="B33" s="23"/>
      <c r="C33" s="24"/>
      <c r="D33" s="24"/>
      <c r="E33" s="30" t="s">
        <v>47</v>
      </c>
      <c r="F33" s="96">
        <f>ROUND(SUM($BH$80:$BH$166),2)</f>
        <v>0</v>
      </c>
      <c r="G33" s="24"/>
      <c r="H33" s="24"/>
      <c r="I33" s="97">
        <v>0.15</v>
      </c>
      <c r="J33" s="96">
        <v>0</v>
      </c>
      <c r="K33" s="27"/>
    </row>
    <row r="34" spans="2:11" s="6" customFormat="1" ht="15" customHeight="1" hidden="1">
      <c r="B34" s="23"/>
      <c r="C34" s="24"/>
      <c r="D34" s="24"/>
      <c r="E34" s="30" t="s">
        <v>48</v>
      </c>
      <c r="F34" s="96">
        <f>ROUND(SUM($BI$80:$BI$166),2)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105 - Dopravní značení ŘSD</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ROUND($J$80,2)</f>
        <v>0</v>
      </c>
      <c r="K56" s="27"/>
      <c r="AU56" s="6" t="s">
        <v>119</v>
      </c>
    </row>
    <row r="57" spans="2:11" s="73" customFormat="1" ht="25.5" customHeight="1">
      <c r="B57" s="108"/>
      <c r="C57" s="109"/>
      <c r="D57" s="110" t="s">
        <v>120</v>
      </c>
      <c r="E57" s="110"/>
      <c r="F57" s="110"/>
      <c r="G57" s="110"/>
      <c r="H57" s="110"/>
      <c r="I57" s="111"/>
      <c r="J57" s="112">
        <f>ROUND($J$81,2)</f>
        <v>0</v>
      </c>
      <c r="K57" s="113"/>
    </row>
    <row r="58" spans="2:11" s="114" customFormat="1" ht="21" customHeight="1">
      <c r="B58" s="115"/>
      <c r="C58" s="116"/>
      <c r="D58" s="117" t="s">
        <v>203</v>
      </c>
      <c r="E58" s="117"/>
      <c r="F58" s="117"/>
      <c r="G58" s="117"/>
      <c r="H58" s="117"/>
      <c r="I58" s="118"/>
      <c r="J58" s="119">
        <f>ROUND($J$82,2)</f>
        <v>0</v>
      </c>
      <c r="K58" s="120"/>
    </row>
    <row r="59" spans="2:11" s="114" customFormat="1" ht="21" customHeight="1">
      <c r="B59" s="115"/>
      <c r="C59" s="116"/>
      <c r="D59" s="117" t="s">
        <v>204</v>
      </c>
      <c r="E59" s="117"/>
      <c r="F59" s="117"/>
      <c r="G59" s="117"/>
      <c r="H59" s="117"/>
      <c r="I59" s="118"/>
      <c r="J59" s="119">
        <f>ROUND($J$157,2)</f>
        <v>0</v>
      </c>
      <c r="K59" s="120"/>
    </row>
    <row r="60" spans="2:11" s="114" customFormat="1" ht="21" customHeight="1">
      <c r="B60" s="115"/>
      <c r="C60" s="116"/>
      <c r="D60" s="117" t="s">
        <v>205</v>
      </c>
      <c r="E60" s="117"/>
      <c r="F60" s="117"/>
      <c r="G60" s="117"/>
      <c r="H60" s="117"/>
      <c r="I60" s="118"/>
      <c r="J60" s="119">
        <f>ROUND($J$164,2)</f>
        <v>0</v>
      </c>
      <c r="K60" s="120"/>
    </row>
    <row r="61" spans="2:11" s="6" customFormat="1" ht="22.5" customHeight="1">
      <c r="B61" s="23"/>
      <c r="C61" s="24"/>
      <c r="D61" s="24"/>
      <c r="E61" s="24"/>
      <c r="F61" s="24"/>
      <c r="G61" s="24"/>
      <c r="H61" s="24"/>
      <c r="J61" s="24"/>
      <c r="K61" s="27"/>
    </row>
    <row r="62" spans="2:11" s="6" customFormat="1" ht="7.5" customHeight="1">
      <c r="B62" s="38"/>
      <c r="C62" s="39"/>
      <c r="D62" s="39"/>
      <c r="E62" s="39"/>
      <c r="F62" s="39"/>
      <c r="G62" s="39"/>
      <c r="H62" s="39"/>
      <c r="I62" s="101"/>
      <c r="J62" s="39"/>
      <c r="K62" s="40"/>
    </row>
    <row r="66" spans="2:12" s="6" customFormat="1" ht="7.5" customHeight="1">
      <c r="B66" s="41"/>
      <c r="C66" s="42"/>
      <c r="D66" s="42"/>
      <c r="E66" s="42"/>
      <c r="F66" s="42"/>
      <c r="G66" s="42"/>
      <c r="H66" s="42"/>
      <c r="I66" s="103"/>
      <c r="J66" s="42"/>
      <c r="K66" s="42"/>
      <c r="L66" s="43"/>
    </row>
    <row r="67" spans="2:12" s="6" customFormat="1" ht="37.5" customHeight="1">
      <c r="B67" s="23"/>
      <c r="C67" s="12" t="s">
        <v>122</v>
      </c>
      <c r="D67" s="24"/>
      <c r="E67" s="24"/>
      <c r="F67" s="24"/>
      <c r="G67" s="24"/>
      <c r="H67" s="24"/>
      <c r="J67" s="24"/>
      <c r="K67" s="24"/>
      <c r="L67" s="43"/>
    </row>
    <row r="68" spans="2:12" s="6" customFormat="1" ht="7.5" customHeight="1">
      <c r="B68" s="23"/>
      <c r="C68" s="24"/>
      <c r="D68" s="24"/>
      <c r="E68" s="24"/>
      <c r="F68" s="24"/>
      <c r="G68" s="24"/>
      <c r="H68" s="24"/>
      <c r="J68" s="24"/>
      <c r="K68" s="24"/>
      <c r="L68" s="43"/>
    </row>
    <row r="69" spans="2:12" s="6" customFormat="1" ht="15" customHeight="1">
      <c r="B69" s="23"/>
      <c r="C69" s="19" t="s">
        <v>15</v>
      </c>
      <c r="D69" s="24"/>
      <c r="E69" s="24"/>
      <c r="F69" s="24"/>
      <c r="G69" s="24"/>
      <c r="H69" s="24"/>
      <c r="J69" s="24"/>
      <c r="K69" s="24"/>
      <c r="L69" s="43"/>
    </row>
    <row r="70" spans="2:12" s="6" customFormat="1" ht="16.5" customHeight="1">
      <c r="B70" s="23"/>
      <c r="C70" s="24"/>
      <c r="D70" s="24"/>
      <c r="E70" s="313" t="str">
        <f>$E$7</f>
        <v>Úprava sjezdu MÚK Jeneč</v>
      </c>
      <c r="F70" s="293"/>
      <c r="G70" s="293"/>
      <c r="H70" s="293"/>
      <c r="J70" s="24"/>
      <c r="K70" s="24"/>
      <c r="L70" s="43"/>
    </row>
    <row r="71" spans="2:12" s="6" customFormat="1" ht="15" customHeight="1">
      <c r="B71" s="23"/>
      <c r="C71" s="19" t="s">
        <v>113</v>
      </c>
      <c r="D71" s="24"/>
      <c r="E71" s="24"/>
      <c r="F71" s="24"/>
      <c r="G71" s="24"/>
      <c r="H71" s="24"/>
      <c r="J71" s="24"/>
      <c r="K71" s="24"/>
      <c r="L71" s="43"/>
    </row>
    <row r="72" spans="2:12" s="6" customFormat="1" ht="19.5" customHeight="1">
      <c r="B72" s="23"/>
      <c r="C72" s="24"/>
      <c r="D72" s="24"/>
      <c r="E72" s="290" t="str">
        <f>$E$9</f>
        <v>SO 105 - Dopravní značení ŘSD</v>
      </c>
      <c r="F72" s="293"/>
      <c r="G72" s="293"/>
      <c r="H72" s="293"/>
      <c r="J72" s="24"/>
      <c r="K72" s="24"/>
      <c r="L72" s="43"/>
    </row>
    <row r="73" spans="2:12" s="6" customFormat="1" ht="7.5" customHeight="1">
      <c r="B73" s="23"/>
      <c r="C73" s="24"/>
      <c r="D73" s="24"/>
      <c r="E73" s="24"/>
      <c r="F73" s="24"/>
      <c r="G73" s="24"/>
      <c r="H73" s="24"/>
      <c r="J73" s="24"/>
      <c r="K73" s="24"/>
      <c r="L73" s="43"/>
    </row>
    <row r="74" spans="2:12" s="6" customFormat="1" ht="18.75" customHeight="1">
      <c r="B74" s="23"/>
      <c r="C74" s="19" t="s">
        <v>22</v>
      </c>
      <c r="D74" s="24"/>
      <c r="E74" s="24"/>
      <c r="F74" s="17" t="str">
        <f>$F$12</f>
        <v>k.ú. Jeneč, k.ú.Dobrovíz</v>
      </c>
      <c r="G74" s="24"/>
      <c r="H74" s="24"/>
      <c r="I74" s="88" t="s">
        <v>24</v>
      </c>
      <c r="J74" s="52" t="str">
        <f>IF($J$12="","",$J$12)</f>
        <v>19.05.2015</v>
      </c>
      <c r="K74" s="24"/>
      <c r="L74" s="43"/>
    </row>
    <row r="75" spans="2:12" s="6" customFormat="1" ht="7.5" customHeight="1">
      <c r="B75" s="23"/>
      <c r="C75" s="24"/>
      <c r="D75" s="24"/>
      <c r="E75" s="24"/>
      <c r="F75" s="24"/>
      <c r="G75" s="24"/>
      <c r="H75" s="24"/>
      <c r="J75" s="24"/>
      <c r="K75" s="24"/>
      <c r="L75" s="43"/>
    </row>
    <row r="76" spans="2:12" s="6" customFormat="1" ht="15.75" customHeight="1">
      <c r="B76" s="23"/>
      <c r="C76" s="19" t="s">
        <v>28</v>
      </c>
      <c r="D76" s="24"/>
      <c r="E76" s="24"/>
      <c r="F76" s="17" t="str">
        <f>$E$15</f>
        <v> </v>
      </c>
      <c r="G76" s="24"/>
      <c r="H76" s="24"/>
      <c r="I76" s="88" t="s">
        <v>34</v>
      </c>
      <c r="J76" s="17" t="str">
        <f>$E$21</f>
        <v>ETC s.r.o.</v>
      </c>
      <c r="K76" s="24"/>
      <c r="L76" s="43"/>
    </row>
    <row r="77" spans="2:12" s="6" customFormat="1" ht="15" customHeight="1">
      <c r="B77" s="23"/>
      <c r="C77" s="19" t="s">
        <v>32</v>
      </c>
      <c r="D77" s="24"/>
      <c r="E77" s="24"/>
      <c r="F77" s="17">
        <f>IF($E$18="","",$E$18)</f>
      </c>
      <c r="G77" s="24"/>
      <c r="H77" s="24"/>
      <c r="J77" s="24"/>
      <c r="K77" s="24"/>
      <c r="L77" s="43"/>
    </row>
    <row r="78" spans="2:12" s="6" customFormat="1" ht="11.25" customHeight="1">
      <c r="B78" s="23"/>
      <c r="C78" s="24"/>
      <c r="D78" s="24"/>
      <c r="E78" s="24"/>
      <c r="F78" s="24"/>
      <c r="G78" s="24"/>
      <c r="H78" s="24"/>
      <c r="J78" s="24"/>
      <c r="K78" s="24"/>
      <c r="L78" s="43"/>
    </row>
    <row r="79" spans="2:20" s="121" customFormat="1" ht="30" customHeight="1">
      <c r="B79" s="122"/>
      <c r="C79" s="123" t="s">
        <v>123</v>
      </c>
      <c r="D79" s="124" t="s">
        <v>58</v>
      </c>
      <c r="E79" s="124" t="s">
        <v>54</v>
      </c>
      <c r="F79" s="124" t="s">
        <v>124</v>
      </c>
      <c r="G79" s="124" t="s">
        <v>125</v>
      </c>
      <c r="H79" s="124" t="s">
        <v>126</v>
      </c>
      <c r="I79" s="125" t="s">
        <v>127</v>
      </c>
      <c r="J79" s="124" t="s">
        <v>128</v>
      </c>
      <c r="K79" s="126" t="s">
        <v>129</v>
      </c>
      <c r="L79" s="127"/>
      <c r="M79" s="59" t="s">
        <v>130</v>
      </c>
      <c r="N79" s="60" t="s">
        <v>43</v>
      </c>
      <c r="O79" s="60" t="s">
        <v>131</v>
      </c>
      <c r="P79" s="60" t="s">
        <v>132</v>
      </c>
      <c r="Q79" s="60" t="s">
        <v>133</v>
      </c>
      <c r="R79" s="60" t="s">
        <v>134</v>
      </c>
      <c r="S79" s="60" t="s">
        <v>135</v>
      </c>
      <c r="T79" s="61" t="s">
        <v>136</v>
      </c>
    </row>
    <row r="80" spans="2:63" s="6" customFormat="1" ht="30" customHeight="1">
      <c r="B80" s="23"/>
      <c r="C80" s="66" t="s">
        <v>118</v>
      </c>
      <c r="D80" s="24"/>
      <c r="E80" s="24"/>
      <c r="F80" s="24"/>
      <c r="G80" s="24"/>
      <c r="H80" s="24"/>
      <c r="J80" s="128">
        <f>$BK$80</f>
        <v>0</v>
      </c>
      <c r="K80" s="24"/>
      <c r="L80" s="43"/>
      <c r="M80" s="63"/>
      <c r="N80" s="64"/>
      <c r="O80" s="64"/>
      <c r="P80" s="129">
        <f>$P$81</f>
        <v>0</v>
      </c>
      <c r="Q80" s="64"/>
      <c r="R80" s="129">
        <f>$R$81</f>
        <v>4.144655</v>
      </c>
      <c r="S80" s="64"/>
      <c r="T80" s="130">
        <f>$T$81</f>
        <v>0.43400000000000005</v>
      </c>
      <c r="AT80" s="6" t="s">
        <v>72</v>
      </c>
      <c r="AU80" s="6" t="s">
        <v>119</v>
      </c>
      <c r="BK80" s="131">
        <f>$BK$81</f>
        <v>0</v>
      </c>
    </row>
    <row r="81" spans="2:63" s="132" customFormat="1" ht="37.5" customHeight="1">
      <c r="B81" s="133"/>
      <c r="C81" s="134"/>
      <c r="D81" s="134" t="s">
        <v>72</v>
      </c>
      <c r="E81" s="135" t="s">
        <v>137</v>
      </c>
      <c r="F81" s="135" t="s">
        <v>138</v>
      </c>
      <c r="G81" s="134"/>
      <c r="H81" s="134"/>
      <c r="J81" s="136">
        <f>$BK$81</f>
        <v>0</v>
      </c>
      <c r="K81" s="134"/>
      <c r="L81" s="137"/>
      <c r="M81" s="138"/>
      <c r="N81" s="134"/>
      <c r="O81" s="134"/>
      <c r="P81" s="139">
        <f>$P$82+$P$157+$P$164</f>
        <v>0</v>
      </c>
      <c r="Q81" s="134"/>
      <c r="R81" s="139">
        <f>$R$82+$R$157+$R$164</f>
        <v>4.144655</v>
      </c>
      <c r="S81" s="134"/>
      <c r="T81" s="140">
        <f>$T$82+$T$157+$T$164</f>
        <v>0.43400000000000005</v>
      </c>
      <c r="AR81" s="141" t="s">
        <v>21</v>
      </c>
      <c r="AT81" s="141" t="s">
        <v>72</v>
      </c>
      <c r="AU81" s="141" t="s">
        <v>73</v>
      </c>
      <c r="AY81" s="141" t="s">
        <v>139</v>
      </c>
      <c r="BK81" s="142">
        <f>$BK$82+$BK$157+$BK$164</f>
        <v>0</v>
      </c>
    </row>
    <row r="82" spans="2:63" s="132" customFormat="1" ht="21" customHeight="1">
      <c r="B82" s="133"/>
      <c r="C82" s="134"/>
      <c r="D82" s="134" t="s">
        <v>72</v>
      </c>
      <c r="E82" s="143" t="s">
        <v>194</v>
      </c>
      <c r="F82" s="143" t="s">
        <v>508</v>
      </c>
      <c r="G82" s="134"/>
      <c r="H82" s="134"/>
      <c r="J82" s="144">
        <f>$BK$82</f>
        <v>0</v>
      </c>
      <c r="K82" s="134"/>
      <c r="L82" s="137"/>
      <c r="M82" s="138"/>
      <c r="N82" s="134"/>
      <c r="O82" s="134"/>
      <c r="P82" s="139">
        <f>SUM($P$83:$P$156)</f>
        <v>0</v>
      </c>
      <c r="Q82" s="134"/>
      <c r="R82" s="139">
        <f>SUM($R$83:$R$156)</f>
        <v>4.144655</v>
      </c>
      <c r="S82" s="134"/>
      <c r="T82" s="140">
        <f>SUM($T$83:$T$156)</f>
        <v>0.43400000000000005</v>
      </c>
      <c r="AR82" s="141" t="s">
        <v>21</v>
      </c>
      <c r="AT82" s="141" t="s">
        <v>72</v>
      </c>
      <c r="AU82" s="141" t="s">
        <v>21</v>
      </c>
      <c r="AY82" s="141" t="s">
        <v>139</v>
      </c>
      <c r="BK82" s="142">
        <f>SUM($BK$83:$BK$156)</f>
        <v>0</v>
      </c>
    </row>
    <row r="83" spans="2:65" s="6" customFormat="1" ht="15.75" customHeight="1">
      <c r="B83" s="23"/>
      <c r="C83" s="145" t="s">
        <v>21</v>
      </c>
      <c r="D83" s="145" t="s">
        <v>141</v>
      </c>
      <c r="E83" s="146" t="s">
        <v>677</v>
      </c>
      <c r="F83" s="147" t="s">
        <v>678</v>
      </c>
      <c r="G83" s="148" t="s">
        <v>497</v>
      </c>
      <c r="H83" s="149">
        <v>3</v>
      </c>
      <c r="I83" s="150"/>
      <c r="J83" s="151">
        <f>ROUND($I$83*$H$83,2)</f>
        <v>0</v>
      </c>
      <c r="K83" s="147" t="s">
        <v>145</v>
      </c>
      <c r="L83" s="43"/>
      <c r="M83" s="152"/>
      <c r="N83" s="153" t="s">
        <v>44</v>
      </c>
      <c r="O83" s="24"/>
      <c r="P83" s="24"/>
      <c r="Q83" s="154">
        <v>0.0007</v>
      </c>
      <c r="R83" s="154">
        <f>$Q$83*$H$83</f>
        <v>0.0021</v>
      </c>
      <c r="S83" s="154">
        <v>0</v>
      </c>
      <c r="T83" s="155">
        <f>$S$83*$H$83</f>
        <v>0</v>
      </c>
      <c r="AR83" s="89" t="s">
        <v>146</v>
      </c>
      <c r="AT83" s="89" t="s">
        <v>141</v>
      </c>
      <c r="AU83" s="89" t="s">
        <v>82</v>
      </c>
      <c r="AY83" s="6" t="s">
        <v>139</v>
      </c>
      <c r="BE83" s="156">
        <f>IF($N$83="základní",$J$83,0)</f>
        <v>0</v>
      </c>
      <c r="BF83" s="156">
        <f>IF($N$83="snížená",$J$83,0)</f>
        <v>0</v>
      </c>
      <c r="BG83" s="156">
        <f>IF($N$83="zákl. přenesená",$J$83,0)</f>
        <v>0</v>
      </c>
      <c r="BH83" s="156">
        <f>IF($N$83="sníž. přenesená",$J$83,0)</f>
        <v>0</v>
      </c>
      <c r="BI83" s="156">
        <f>IF($N$83="nulová",$J$83,0)</f>
        <v>0</v>
      </c>
      <c r="BJ83" s="89" t="s">
        <v>21</v>
      </c>
      <c r="BK83" s="156">
        <f>ROUND($I$83*$H$83,2)</f>
        <v>0</v>
      </c>
      <c r="BL83" s="89" t="s">
        <v>146</v>
      </c>
      <c r="BM83" s="89" t="s">
        <v>679</v>
      </c>
    </row>
    <row r="84" spans="2:47" s="6" customFormat="1" ht="16.5" customHeight="1">
      <c r="B84" s="23"/>
      <c r="C84" s="24"/>
      <c r="D84" s="157" t="s">
        <v>148</v>
      </c>
      <c r="E84" s="24"/>
      <c r="F84" s="158" t="s">
        <v>678</v>
      </c>
      <c r="G84" s="24"/>
      <c r="H84" s="24"/>
      <c r="J84" s="24"/>
      <c r="K84" s="24"/>
      <c r="L84" s="43"/>
      <c r="M84" s="56"/>
      <c r="N84" s="24"/>
      <c r="O84" s="24"/>
      <c r="P84" s="24"/>
      <c r="Q84" s="24"/>
      <c r="R84" s="24"/>
      <c r="S84" s="24"/>
      <c r="T84" s="57"/>
      <c r="AT84" s="6" t="s">
        <v>148</v>
      </c>
      <c r="AU84" s="6" t="s">
        <v>82</v>
      </c>
    </row>
    <row r="85" spans="2:51" s="6" customFormat="1" ht="15.75" customHeight="1">
      <c r="B85" s="167"/>
      <c r="C85" s="168"/>
      <c r="D85" s="161" t="s">
        <v>150</v>
      </c>
      <c r="E85" s="168"/>
      <c r="F85" s="169" t="s">
        <v>680</v>
      </c>
      <c r="G85" s="168"/>
      <c r="H85" s="170">
        <v>2</v>
      </c>
      <c r="J85" s="168"/>
      <c r="K85" s="168"/>
      <c r="L85" s="171"/>
      <c r="M85" s="172"/>
      <c r="N85" s="168"/>
      <c r="O85" s="168"/>
      <c r="P85" s="168"/>
      <c r="Q85" s="168"/>
      <c r="R85" s="168"/>
      <c r="S85" s="168"/>
      <c r="T85" s="173"/>
      <c r="AT85" s="174" t="s">
        <v>150</v>
      </c>
      <c r="AU85" s="174" t="s">
        <v>82</v>
      </c>
      <c r="AV85" s="174" t="s">
        <v>82</v>
      </c>
      <c r="AW85" s="174" t="s">
        <v>119</v>
      </c>
      <c r="AX85" s="174" t="s">
        <v>73</v>
      </c>
      <c r="AY85" s="174" t="s">
        <v>139</v>
      </c>
    </row>
    <row r="86" spans="2:51" s="6" customFormat="1" ht="15.75" customHeight="1">
      <c r="B86" s="167"/>
      <c r="C86" s="168"/>
      <c r="D86" s="161" t="s">
        <v>150</v>
      </c>
      <c r="E86" s="168"/>
      <c r="F86" s="169" t="s">
        <v>681</v>
      </c>
      <c r="G86" s="168"/>
      <c r="H86" s="170">
        <v>1</v>
      </c>
      <c r="J86" s="168"/>
      <c r="K86" s="168"/>
      <c r="L86" s="171"/>
      <c r="M86" s="172"/>
      <c r="N86" s="168"/>
      <c r="O86" s="168"/>
      <c r="P86" s="168"/>
      <c r="Q86" s="168"/>
      <c r="R86" s="168"/>
      <c r="S86" s="168"/>
      <c r="T86" s="173"/>
      <c r="AT86" s="174" t="s">
        <v>150</v>
      </c>
      <c r="AU86" s="174" t="s">
        <v>82</v>
      </c>
      <c r="AV86" s="174" t="s">
        <v>82</v>
      </c>
      <c r="AW86" s="174" t="s">
        <v>119</v>
      </c>
      <c r="AX86" s="174" t="s">
        <v>73</v>
      </c>
      <c r="AY86" s="174" t="s">
        <v>139</v>
      </c>
    </row>
    <row r="87" spans="2:65" s="6" customFormat="1" ht="15.75" customHeight="1">
      <c r="B87" s="23"/>
      <c r="C87" s="178" t="s">
        <v>82</v>
      </c>
      <c r="D87" s="178" t="s">
        <v>238</v>
      </c>
      <c r="E87" s="179" t="s">
        <v>682</v>
      </c>
      <c r="F87" s="180" t="s">
        <v>683</v>
      </c>
      <c r="G87" s="181" t="s">
        <v>497</v>
      </c>
      <c r="H87" s="182">
        <v>1</v>
      </c>
      <c r="I87" s="183"/>
      <c r="J87" s="184">
        <f>ROUND($I$87*$H$87,2)</f>
        <v>0</v>
      </c>
      <c r="K87" s="180" t="s">
        <v>145</v>
      </c>
      <c r="L87" s="185"/>
      <c r="M87" s="186"/>
      <c r="N87" s="187" t="s">
        <v>44</v>
      </c>
      <c r="O87" s="24"/>
      <c r="P87" s="24"/>
      <c r="Q87" s="154">
        <v>0.002</v>
      </c>
      <c r="R87" s="154">
        <f>$Q$87*$H$87</f>
        <v>0.002</v>
      </c>
      <c r="S87" s="154">
        <v>0</v>
      </c>
      <c r="T87" s="155">
        <f>$S$87*$H$87</f>
        <v>0</v>
      </c>
      <c r="AR87" s="89" t="s">
        <v>188</v>
      </c>
      <c r="AT87" s="89" t="s">
        <v>238</v>
      </c>
      <c r="AU87" s="89" t="s">
        <v>82</v>
      </c>
      <c r="AY87" s="6" t="s">
        <v>139</v>
      </c>
      <c r="BE87" s="156">
        <f>IF($N$87="základní",$J$87,0)</f>
        <v>0</v>
      </c>
      <c r="BF87" s="156">
        <f>IF($N$87="snížená",$J$87,0)</f>
        <v>0</v>
      </c>
      <c r="BG87" s="156">
        <f>IF($N$87="zákl. přenesená",$J$87,0)</f>
        <v>0</v>
      </c>
      <c r="BH87" s="156">
        <f>IF($N$87="sníž. přenesená",$J$87,0)</f>
        <v>0</v>
      </c>
      <c r="BI87" s="156">
        <f>IF($N$87="nulová",$J$87,0)</f>
        <v>0</v>
      </c>
      <c r="BJ87" s="89" t="s">
        <v>21</v>
      </c>
      <c r="BK87" s="156">
        <f>ROUND($I$87*$H$87,2)</f>
        <v>0</v>
      </c>
      <c r="BL87" s="89" t="s">
        <v>146</v>
      </c>
      <c r="BM87" s="89" t="s">
        <v>684</v>
      </c>
    </row>
    <row r="88" spans="2:47" s="6" customFormat="1" ht="27" customHeight="1">
      <c r="B88" s="23"/>
      <c r="C88" s="24"/>
      <c r="D88" s="157" t="s">
        <v>148</v>
      </c>
      <c r="E88" s="24"/>
      <c r="F88" s="158" t="s">
        <v>685</v>
      </c>
      <c r="G88" s="24"/>
      <c r="H88" s="24"/>
      <c r="J88" s="24"/>
      <c r="K88" s="24"/>
      <c r="L88" s="43"/>
      <c r="M88" s="56"/>
      <c r="N88" s="24"/>
      <c r="O88" s="24"/>
      <c r="P88" s="24"/>
      <c r="Q88" s="24"/>
      <c r="R88" s="24"/>
      <c r="S88" s="24"/>
      <c r="T88" s="57"/>
      <c r="AT88" s="6" t="s">
        <v>148</v>
      </c>
      <c r="AU88" s="6" t="s">
        <v>82</v>
      </c>
    </row>
    <row r="89" spans="2:51" s="6" customFormat="1" ht="15.75" customHeight="1">
      <c r="B89" s="159"/>
      <c r="C89" s="160"/>
      <c r="D89" s="161" t="s">
        <v>150</v>
      </c>
      <c r="E89" s="160"/>
      <c r="F89" s="162" t="s">
        <v>686</v>
      </c>
      <c r="G89" s="160"/>
      <c r="H89" s="160"/>
      <c r="J89" s="160"/>
      <c r="K89" s="160"/>
      <c r="L89" s="163"/>
      <c r="M89" s="164"/>
      <c r="N89" s="160"/>
      <c r="O89" s="160"/>
      <c r="P89" s="160"/>
      <c r="Q89" s="160"/>
      <c r="R89" s="160"/>
      <c r="S89" s="160"/>
      <c r="T89" s="165"/>
      <c r="AT89" s="166" t="s">
        <v>150</v>
      </c>
      <c r="AU89" s="166" t="s">
        <v>82</v>
      </c>
      <c r="AV89" s="166" t="s">
        <v>21</v>
      </c>
      <c r="AW89" s="166" t="s">
        <v>119</v>
      </c>
      <c r="AX89" s="166" t="s">
        <v>73</v>
      </c>
      <c r="AY89" s="166" t="s">
        <v>139</v>
      </c>
    </row>
    <row r="90" spans="2:51" s="6" customFormat="1" ht="15.75" customHeight="1">
      <c r="B90" s="167"/>
      <c r="C90" s="168"/>
      <c r="D90" s="161" t="s">
        <v>150</v>
      </c>
      <c r="E90" s="168"/>
      <c r="F90" s="169" t="s">
        <v>21</v>
      </c>
      <c r="G90" s="168"/>
      <c r="H90" s="170">
        <v>1</v>
      </c>
      <c r="J90" s="168"/>
      <c r="K90" s="168"/>
      <c r="L90" s="171"/>
      <c r="M90" s="172"/>
      <c r="N90" s="168"/>
      <c r="O90" s="168"/>
      <c r="P90" s="168"/>
      <c r="Q90" s="168"/>
      <c r="R90" s="168"/>
      <c r="S90" s="168"/>
      <c r="T90" s="173"/>
      <c r="AT90" s="174" t="s">
        <v>150</v>
      </c>
      <c r="AU90" s="174" t="s">
        <v>82</v>
      </c>
      <c r="AV90" s="174" t="s">
        <v>82</v>
      </c>
      <c r="AW90" s="174" t="s">
        <v>119</v>
      </c>
      <c r="AX90" s="174" t="s">
        <v>21</v>
      </c>
      <c r="AY90" s="174" t="s">
        <v>139</v>
      </c>
    </row>
    <row r="91" spans="2:65" s="6" customFormat="1" ht="15.75" customHeight="1">
      <c r="B91" s="23"/>
      <c r="C91" s="178" t="s">
        <v>160</v>
      </c>
      <c r="D91" s="178" t="s">
        <v>238</v>
      </c>
      <c r="E91" s="179" t="s">
        <v>687</v>
      </c>
      <c r="F91" s="180" t="s">
        <v>688</v>
      </c>
      <c r="G91" s="181" t="s">
        <v>497</v>
      </c>
      <c r="H91" s="182">
        <v>1</v>
      </c>
      <c r="I91" s="183"/>
      <c r="J91" s="184">
        <f>ROUND($I$91*$H$91,2)</f>
        <v>0</v>
      </c>
      <c r="K91" s="180" t="s">
        <v>145</v>
      </c>
      <c r="L91" s="185"/>
      <c r="M91" s="186"/>
      <c r="N91" s="187" t="s">
        <v>44</v>
      </c>
      <c r="O91" s="24"/>
      <c r="P91" s="24"/>
      <c r="Q91" s="154">
        <v>0.0031</v>
      </c>
      <c r="R91" s="154">
        <f>$Q$91*$H$91</f>
        <v>0.0031</v>
      </c>
      <c r="S91" s="154">
        <v>0</v>
      </c>
      <c r="T91" s="155">
        <f>$S$91*$H$91</f>
        <v>0</v>
      </c>
      <c r="AR91" s="89" t="s">
        <v>188</v>
      </c>
      <c r="AT91" s="89" t="s">
        <v>238</v>
      </c>
      <c r="AU91" s="89" t="s">
        <v>82</v>
      </c>
      <c r="AY91" s="6" t="s">
        <v>139</v>
      </c>
      <c r="BE91" s="156">
        <f>IF($N$91="základní",$J$91,0)</f>
        <v>0</v>
      </c>
      <c r="BF91" s="156">
        <f>IF($N$91="snížená",$J$91,0)</f>
        <v>0</v>
      </c>
      <c r="BG91" s="156">
        <f>IF($N$91="zákl. přenesená",$J$91,0)</f>
        <v>0</v>
      </c>
      <c r="BH91" s="156">
        <f>IF($N$91="sníž. přenesená",$J$91,0)</f>
        <v>0</v>
      </c>
      <c r="BI91" s="156">
        <f>IF($N$91="nulová",$J$91,0)</f>
        <v>0</v>
      </c>
      <c r="BJ91" s="89" t="s">
        <v>21</v>
      </c>
      <c r="BK91" s="156">
        <f>ROUND($I$91*$H$91,2)</f>
        <v>0</v>
      </c>
      <c r="BL91" s="89" t="s">
        <v>146</v>
      </c>
      <c r="BM91" s="89" t="s">
        <v>689</v>
      </c>
    </row>
    <row r="92" spans="2:47" s="6" customFormat="1" ht="27" customHeight="1">
      <c r="B92" s="23"/>
      <c r="C92" s="24"/>
      <c r="D92" s="157" t="s">
        <v>148</v>
      </c>
      <c r="E92" s="24"/>
      <c r="F92" s="158" t="s">
        <v>690</v>
      </c>
      <c r="G92" s="24"/>
      <c r="H92" s="24"/>
      <c r="J92" s="24"/>
      <c r="K92" s="24"/>
      <c r="L92" s="43"/>
      <c r="M92" s="56"/>
      <c r="N92" s="24"/>
      <c r="O92" s="24"/>
      <c r="P92" s="24"/>
      <c r="Q92" s="24"/>
      <c r="R92" s="24"/>
      <c r="S92" s="24"/>
      <c r="T92" s="57"/>
      <c r="AT92" s="6" t="s">
        <v>148</v>
      </c>
      <c r="AU92" s="6" t="s">
        <v>82</v>
      </c>
    </row>
    <row r="93" spans="2:51" s="6" customFormat="1" ht="15.75" customHeight="1">
      <c r="B93" s="159"/>
      <c r="C93" s="160"/>
      <c r="D93" s="161" t="s">
        <v>150</v>
      </c>
      <c r="E93" s="160"/>
      <c r="F93" s="162" t="s">
        <v>691</v>
      </c>
      <c r="G93" s="160"/>
      <c r="H93" s="160"/>
      <c r="J93" s="160"/>
      <c r="K93" s="160"/>
      <c r="L93" s="163"/>
      <c r="M93" s="164"/>
      <c r="N93" s="160"/>
      <c r="O93" s="160"/>
      <c r="P93" s="160"/>
      <c r="Q93" s="160"/>
      <c r="R93" s="160"/>
      <c r="S93" s="160"/>
      <c r="T93" s="165"/>
      <c r="AT93" s="166" t="s">
        <v>150</v>
      </c>
      <c r="AU93" s="166" t="s">
        <v>82</v>
      </c>
      <c r="AV93" s="166" t="s">
        <v>21</v>
      </c>
      <c r="AW93" s="166" t="s">
        <v>119</v>
      </c>
      <c r="AX93" s="166" t="s">
        <v>73</v>
      </c>
      <c r="AY93" s="166" t="s">
        <v>139</v>
      </c>
    </row>
    <row r="94" spans="2:51" s="6" customFormat="1" ht="15.75" customHeight="1">
      <c r="B94" s="167"/>
      <c r="C94" s="168"/>
      <c r="D94" s="161" t="s">
        <v>150</v>
      </c>
      <c r="E94" s="168"/>
      <c r="F94" s="169" t="s">
        <v>21</v>
      </c>
      <c r="G94" s="168"/>
      <c r="H94" s="170">
        <v>1</v>
      </c>
      <c r="J94" s="168"/>
      <c r="K94" s="168"/>
      <c r="L94" s="171"/>
      <c r="M94" s="172"/>
      <c r="N94" s="168"/>
      <c r="O94" s="168"/>
      <c r="P94" s="168"/>
      <c r="Q94" s="168"/>
      <c r="R94" s="168"/>
      <c r="S94" s="168"/>
      <c r="T94" s="173"/>
      <c r="AT94" s="174" t="s">
        <v>150</v>
      </c>
      <c r="AU94" s="174" t="s">
        <v>82</v>
      </c>
      <c r="AV94" s="174" t="s">
        <v>82</v>
      </c>
      <c r="AW94" s="174" t="s">
        <v>119</v>
      </c>
      <c r="AX94" s="174" t="s">
        <v>21</v>
      </c>
      <c r="AY94" s="174" t="s">
        <v>139</v>
      </c>
    </row>
    <row r="95" spans="2:65" s="6" customFormat="1" ht="15.75" customHeight="1">
      <c r="B95" s="23"/>
      <c r="C95" s="145" t="s">
        <v>146</v>
      </c>
      <c r="D95" s="145" t="s">
        <v>141</v>
      </c>
      <c r="E95" s="146" t="s">
        <v>692</v>
      </c>
      <c r="F95" s="147" t="s">
        <v>693</v>
      </c>
      <c r="G95" s="148" t="s">
        <v>497</v>
      </c>
      <c r="H95" s="149">
        <v>1</v>
      </c>
      <c r="I95" s="150"/>
      <c r="J95" s="151">
        <f>ROUND($I$95*$H$95,2)</f>
        <v>0</v>
      </c>
      <c r="K95" s="147" t="s">
        <v>145</v>
      </c>
      <c r="L95" s="43"/>
      <c r="M95" s="152"/>
      <c r="N95" s="153" t="s">
        <v>44</v>
      </c>
      <c r="O95" s="24"/>
      <c r="P95" s="24"/>
      <c r="Q95" s="154">
        <v>3.75475</v>
      </c>
      <c r="R95" s="154">
        <f>$Q$95*$H$95</f>
        <v>3.75475</v>
      </c>
      <c r="S95" s="154">
        <v>0</v>
      </c>
      <c r="T95" s="155">
        <f>$S$95*$H$95</f>
        <v>0</v>
      </c>
      <c r="AR95" s="89" t="s">
        <v>146</v>
      </c>
      <c r="AT95" s="89" t="s">
        <v>141</v>
      </c>
      <c r="AU95" s="89" t="s">
        <v>82</v>
      </c>
      <c r="AY95" s="6" t="s">
        <v>139</v>
      </c>
      <c r="BE95" s="156">
        <f>IF($N$95="základní",$J$95,0)</f>
        <v>0</v>
      </c>
      <c r="BF95" s="156">
        <f>IF($N$95="snížená",$J$95,0)</f>
        <v>0</v>
      </c>
      <c r="BG95" s="156">
        <f>IF($N$95="zákl. přenesená",$J$95,0)</f>
        <v>0</v>
      </c>
      <c r="BH95" s="156">
        <f>IF($N$95="sníž. přenesená",$J$95,0)</f>
        <v>0</v>
      </c>
      <c r="BI95" s="156">
        <f>IF($N$95="nulová",$J$95,0)</f>
        <v>0</v>
      </c>
      <c r="BJ95" s="89" t="s">
        <v>21</v>
      </c>
      <c r="BK95" s="156">
        <f>ROUND($I$95*$H$95,2)</f>
        <v>0</v>
      </c>
      <c r="BL95" s="89" t="s">
        <v>146</v>
      </c>
      <c r="BM95" s="89" t="s">
        <v>694</v>
      </c>
    </row>
    <row r="96" spans="2:47" s="6" customFormat="1" ht="16.5" customHeight="1">
      <c r="B96" s="23"/>
      <c r="C96" s="24"/>
      <c r="D96" s="157" t="s">
        <v>148</v>
      </c>
      <c r="E96" s="24"/>
      <c r="F96" s="158" t="s">
        <v>693</v>
      </c>
      <c r="G96" s="24"/>
      <c r="H96" s="24"/>
      <c r="J96" s="24"/>
      <c r="K96" s="24"/>
      <c r="L96" s="43"/>
      <c r="M96" s="56"/>
      <c r="N96" s="24"/>
      <c r="O96" s="24"/>
      <c r="P96" s="24"/>
      <c r="Q96" s="24"/>
      <c r="R96" s="24"/>
      <c r="S96" s="24"/>
      <c r="T96" s="57"/>
      <c r="AT96" s="6" t="s">
        <v>148</v>
      </c>
      <c r="AU96" s="6" t="s">
        <v>82</v>
      </c>
    </row>
    <row r="97" spans="2:51" s="6" customFormat="1" ht="15.75" customHeight="1">
      <c r="B97" s="159"/>
      <c r="C97" s="160"/>
      <c r="D97" s="161" t="s">
        <v>150</v>
      </c>
      <c r="E97" s="160"/>
      <c r="F97" s="162" t="s">
        <v>695</v>
      </c>
      <c r="G97" s="160"/>
      <c r="H97" s="160"/>
      <c r="J97" s="160"/>
      <c r="K97" s="160"/>
      <c r="L97" s="163"/>
      <c r="M97" s="164"/>
      <c r="N97" s="160"/>
      <c r="O97" s="160"/>
      <c r="P97" s="160"/>
      <c r="Q97" s="160"/>
      <c r="R97" s="160"/>
      <c r="S97" s="160"/>
      <c r="T97" s="165"/>
      <c r="AT97" s="166" t="s">
        <v>150</v>
      </c>
      <c r="AU97" s="166" t="s">
        <v>82</v>
      </c>
      <c r="AV97" s="166" t="s">
        <v>21</v>
      </c>
      <c r="AW97" s="166" t="s">
        <v>119</v>
      </c>
      <c r="AX97" s="166" t="s">
        <v>73</v>
      </c>
      <c r="AY97" s="166" t="s">
        <v>139</v>
      </c>
    </row>
    <row r="98" spans="2:51" s="6" customFormat="1" ht="15.75" customHeight="1">
      <c r="B98" s="167"/>
      <c r="C98" s="168"/>
      <c r="D98" s="161" t="s">
        <v>150</v>
      </c>
      <c r="E98" s="168"/>
      <c r="F98" s="169" t="s">
        <v>21</v>
      </c>
      <c r="G98" s="168"/>
      <c r="H98" s="170">
        <v>1</v>
      </c>
      <c r="J98" s="168"/>
      <c r="K98" s="168"/>
      <c r="L98" s="171"/>
      <c r="M98" s="172"/>
      <c r="N98" s="168"/>
      <c r="O98" s="168"/>
      <c r="P98" s="168"/>
      <c r="Q98" s="168"/>
      <c r="R98" s="168"/>
      <c r="S98" s="168"/>
      <c r="T98" s="173"/>
      <c r="AT98" s="174" t="s">
        <v>150</v>
      </c>
      <c r="AU98" s="174" t="s">
        <v>82</v>
      </c>
      <c r="AV98" s="174" t="s">
        <v>82</v>
      </c>
      <c r="AW98" s="174" t="s">
        <v>119</v>
      </c>
      <c r="AX98" s="174" t="s">
        <v>21</v>
      </c>
      <c r="AY98" s="174" t="s">
        <v>139</v>
      </c>
    </row>
    <row r="99" spans="2:65" s="6" customFormat="1" ht="15.75" customHeight="1">
      <c r="B99" s="23"/>
      <c r="C99" s="178" t="s">
        <v>172</v>
      </c>
      <c r="D99" s="178" t="s">
        <v>238</v>
      </c>
      <c r="E99" s="179" t="s">
        <v>696</v>
      </c>
      <c r="F99" s="180" t="s">
        <v>697</v>
      </c>
      <c r="G99" s="181" t="s">
        <v>497</v>
      </c>
      <c r="H99" s="182">
        <v>1</v>
      </c>
      <c r="I99" s="183"/>
      <c r="J99" s="184">
        <f>ROUND($I$99*$H$99,2)</f>
        <v>0</v>
      </c>
      <c r="K99" s="180"/>
      <c r="L99" s="185"/>
      <c r="M99" s="186"/>
      <c r="N99" s="187" t="s">
        <v>44</v>
      </c>
      <c r="O99" s="24"/>
      <c r="P99" s="24"/>
      <c r="Q99" s="154">
        <v>0</v>
      </c>
      <c r="R99" s="154">
        <f>$Q$99*$H$99</f>
        <v>0</v>
      </c>
      <c r="S99" s="154">
        <v>0</v>
      </c>
      <c r="T99" s="155">
        <f>$S$99*$H$99</f>
        <v>0</v>
      </c>
      <c r="AR99" s="89" t="s">
        <v>188</v>
      </c>
      <c r="AT99" s="89" t="s">
        <v>238</v>
      </c>
      <c r="AU99" s="89" t="s">
        <v>82</v>
      </c>
      <c r="AY99" s="6" t="s">
        <v>139</v>
      </c>
      <c r="BE99" s="156">
        <f>IF($N$99="základní",$J$99,0)</f>
        <v>0</v>
      </c>
      <c r="BF99" s="156">
        <f>IF($N$99="snížená",$J$99,0)</f>
        <v>0</v>
      </c>
      <c r="BG99" s="156">
        <f>IF($N$99="zákl. přenesená",$J$99,0)</f>
        <v>0</v>
      </c>
      <c r="BH99" s="156">
        <f>IF($N$99="sníž. přenesená",$J$99,0)</f>
        <v>0</v>
      </c>
      <c r="BI99" s="156">
        <f>IF($N$99="nulová",$J$99,0)</f>
        <v>0</v>
      </c>
      <c r="BJ99" s="89" t="s">
        <v>21</v>
      </c>
      <c r="BK99" s="156">
        <f>ROUND($I$99*$H$99,2)</f>
        <v>0</v>
      </c>
      <c r="BL99" s="89" t="s">
        <v>146</v>
      </c>
      <c r="BM99" s="89" t="s">
        <v>698</v>
      </c>
    </row>
    <row r="100" spans="2:47" s="6" customFormat="1" ht="38.25" customHeight="1">
      <c r="B100" s="23"/>
      <c r="C100" s="24"/>
      <c r="D100" s="157" t="s">
        <v>148</v>
      </c>
      <c r="E100" s="24"/>
      <c r="F100" s="158" t="s">
        <v>699</v>
      </c>
      <c r="G100" s="24"/>
      <c r="H100" s="24"/>
      <c r="J100" s="24"/>
      <c r="K100" s="24"/>
      <c r="L100" s="43"/>
      <c r="M100" s="56"/>
      <c r="N100" s="24"/>
      <c r="O100" s="24"/>
      <c r="P100" s="24"/>
      <c r="Q100" s="24"/>
      <c r="R100" s="24"/>
      <c r="S100" s="24"/>
      <c r="T100" s="57"/>
      <c r="AT100" s="6" t="s">
        <v>148</v>
      </c>
      <c r="AU100" s="6" t="s">
        <v>82</v>
      </c>
    </row>
    <row r="101" spans="2:51" s="6" customFormat="1" ht="15.75" customHeight="1">
      <c r="B101" s="159"/>
      <c r="C101" s="160"/>
      <c r="D101" s="161" t="s">
        <v>150</v>
      </c>
      <c r="E101" s="160"/>
      <c r="F101" s="162" t="s">
        <v>700</v>
      </c>
      <c r="G101" s="160"/>
      <c r="H101" s="160"/>
      <c r="J101" s="160"/>
      <c r="K101" s="160"/>
      <c r="L101" s="163"/>
      <c r="M101" s="164"/>
      <c r="N101" s="160"/>
      <c r="O101" s="160"/>
      <c r="P101" s="160"/>
      <c r="Q101" s="160"/>
      <c r="R101" s="160"/>
      <c r="S101" s="160"/>
      <c r="T101" s="165"/>
      <c r="AT101" s="166" t="s">
        <v>150</v>
      </c>
      <c r="AU101" s="166" t="s">
        <v>82</v>
      </c>
      <c r="AV101" s="166" t="s">
        <v>21</v>
      </c>
      <c r="AW101" s="166" t="s">
        <v>119</v>
      </c>
      <c r="AX101" s="166" t="s">
        <v>73</v>
      </c>
      <c r="AY101" s="166" t="s">
        <v>139</v>
      </c>
    </row>
    <row r="102" spans="2:51" s="6" customFormat="1" ht="15.75" customHeight="1">
      <c r="B102" s="167"/>
      <c r="C102" s="168"/>
      <c r="D102" s="161" t="s">
        <v>150</v>
      </c>
      <c r="E102" s="168"/>
      <c r="F102" s="169" t="s">
        <v>21</v>
      </c>
      <c r="G102" s="168"/>
      <c r="H102" s="170">
        <v>1</v>
      </c>
      <c r="J102" s="168"/>
      <c r="K102" s="168"/>
      <c r="L102" s="171"/>
      <c r="M102" s="172"/>
      <c r="N102" s="168"/>
      <c r="O102" s="168"/>
      <c r="P102" s="168"/>
      <c r="Q102" s="168"/>
      <c r="R102" s="168"/>
      <c r="S102" s="168"/>
      <c r="T102" s="173"/>
      <c r="AT102" s="174" t="s">
        <v>150</v>
      </c>
      <c r="AU102" s="174" t="s">
        <v>82</v>
      </c>
      <c r="AV102" s="174" t="s">
        <v>82</v>
      </c>
      <c r="AW102" s="174" t="s">
        <v>119</v>
      </c>
      <c r="AX102" s="174" t="s">
        <v>21</v>
      </c>
      <c r="AY102" s="174" t="s">
        <v>139</v>
      </c>
    </row>
    <row r="103" spans="2:65" s="6" customFormat="1" ht="15.75" customHeight="1">
      <c r="B103" s="23"/>
      <c r="C103" s="178" t="s">
        <v>178</v>
      </c>
      <c r="D103" s="178" t="s">
        <v>238</v>
      </c>
      <c r="E103" s="179" t="s">
        <v>701</v>
      </c>
      <c r="F103" s="180" t="s">
        <v>702</v>
      </c>
      <c r="G103" s="181" t="s">
        <v>497</v>
      </c>
      <c r="H103" s="182">
        <v>2</v>
      </c>
      <c r="I103" s="183"/>
      <c r="J103" s="184">
        <f>ROUND($I$103*$H$103,2)</f>
        <v>0</v>
      </c>
      <c r="K103" s="180"/>
      <c r="L103" s="185"/>
      <c r="M103" s="186"/>
      <c r="N103" s="187" t="s">
        <v>44</v>
      </c>
      <c r="O103" s="24"/>
      <c r="P103" s="24"/>
      <c r="Q103" s="154">
        <v>0</v>
      </c>
      <c r="R103" s="154">
        <f>$Q$103*$H$103</f>
        <v>0</v>
      </c>
      <c r="S103" s="154">
        <v>0</v>
      </c>
      <c r="T103" s="155">
        <f>$S$103*$H$103</f>
        <v>0</v>
      </c>
      <c r="AR103" s="89" t="s">
        <v>188</v>
      </c>
      <c r="AT103" s="89" t="s">
        <v>238</v>
      </c>
      <c r="AU103" s="89" t="s">
        <v>82</v>
      </c>
      <c r="AY103" s="6" t="s">
        <v>139</v>
      </c>
      <c r="BE103" s="156">
        <f>IF($N$103="základní",$J$103,0)</f>
        <v>0</v>
      </c>
      <c r="BF103" s="156">
        <f>IF($N$103="snížená",$J$103,0)</f>
        <v>0</v>
      </c>
      <c r="BG103" s="156">
        <f>IF($N$103="zákl. přenesená",$J$103,0)</f>
        <v>0</v>
      </c>
      <c r="BH103" s="156">
        <f>IF($N$103="sníž. přenesená",$J$103,0)</f>
        <v>0</v>
      </c>
      <c r="BI103" s="156">
        <f>IF($N$103="nulová",$J$103,0)</f>
        <v>0</v>
      </c>
      <c r="BJ103" s="89" t="s">
        <v>21</v>
      </c>
      <c r="BK103" s="156">
        <f>ROUND($I$103*$H$103,2)</f>
        <v>0</v>
      </c>
      <c r="BL103" s="89" t="s">
        <v>146</v>
      </c>
      <c r="BM103" s="89" t="s">
        <v>703</v>
      </c>
    </row>
    <row r="104" spans="2:47" s="6" customFormat="1" ht="38.25" customHeight="1">
      <c r="B104" s="23"/>
      <c r="C104" s="24"/>
      <c r="D104" s="157" t="s">
        <v>148</v>
      </c>
      <c r="E104" s="24"/>
      <c r="F104" s="158" t="s">
        <v>699</v>
      </c>
      <c r="G104" s="24"/>
      <c r="H104" s="24"/>
      <c r="J104" s="24"/>
      <c r="K104" s="24"/>
      <c r="L104" s="43"/>
      <c r="M104" s="56"/>
      <c r="N104" s="24"/>
      <c r="O104" s="24"/>
      <c r="P104" s="24"/>
      <c r="Q104" s="24"/>
      <c r="R104" s="24"/>
      <c r="S104" s="24"/>
      <c r="T104" s="57"/>
      <c r="AT104" s="6" t="s">
        <v>148</v>
      </c>
      <c r="AU104" s="6" t="s">
        <v>82</v>
      </c>
    </row>
    <row r="105" spans="2:51" s="6" customFormat="1" ht="15.75" customHeight="1">
      <c r="B105" s="159"/>
      <c r="C105" s="160"/>
      <c r="D105" s="161" t="s">
        <v>150</v>
      </c>
      <c r="E105" s="160"/>
      <c r="F105" s="162" t="s">
        <v>704</v>
      </c>
      <c r="G105" s="160"/>
      <c r="H105" s="160"/>
      <c r="J105" s="160"/>
      <c r="K105" s="160"/>
      <c r="L105" s="163"/>
      <c r="M105" s="164"/>
      <c r="N105" s="160"/>
      <c r="O105" s="160"/>
      <c r="P105" s="160"/>
      <c r="Q105" s="160"/>
      <c r="R105" s="160"/>
      <c r="S105" s="160"/>
      <c r="T105" s="165"/>
      <c r="AT105" s="166" t="s">
        <v>150</v>
      </c>
      <c r="AU105" s="166" t="s">
        <v>82</v>
      </c>
      <c r="AV105" s="166" t="s">
        <v>21</v>
      </c>
      <c r="AW105" s="166" t="s">
        <v>119</v>
      </c>
      <c r="AX105" s="166" t="s">
        <v>73</v>
      </c>
      <c r="AY105" s="166" t="s">
        <v>139</v>
      </c>
    </row>
    <row r="106" spans="2:51" s="6" customFormat="1" ht="15.75" customHeight="1">
      <c r="B106" s="167"/>
      <c r="C106" s="168"/>
      <c r="D106" s="161" t="s">
        <v>150</v>
      </c>
      <c r="E106" s="168"/>
      <c r="F106" s="169" t="s">
        <v>705</v>
      </c>
      <c r="G106" s="168"/>
      <c r="H106" s="170">
        <v>2</v>
      </c>
      <c r="J106" s="168"/>
      <c r="K106" s="168"/>
      <c r="L106" s="171"/>
      <c r="M106" s="172"/>
      <c r="N106" s="168"/>
      <c r="O106" s="168"/>
      <c r="P106" s="168"/>
      <c r="Q106" s="168"/>
      <c r="R106" s="168"/>
      <c r="S106" s="168"/>
      <c r="T106" s="173"/>
      <c r="AT106" s="174" t="s">
        <v>150</v>
      </c>
      <c r="AU106" s="174" t="s">
        <v>82</v>
      </c>
      <c r="AV106" s="174" t="s">
        <v>82</v>
      </c>
      <c r="AW106" s="174" t="s">
        <v>119</v>
      </c>
      <c r="AX106" s="174" t="s">
        <v>21</v>
      </c>
      <c r="AY106" s="174" t="s">
        <v>139</v>
      </c>
    </row>
    <row r="107" spans="2:65" s="6" customFormat="1" ht="15.75" customHeight="1">
      <c r="B107" s="23"/>
      <c r="C107" s="145" t="s">
        <v>159</v>
      </c>
      <c r="D107" s="145" t="s">
        <v>141</v>
      </c>
      <c r="E107" s="146" t="s">
        <v>706</v>
      </c>
      <c r="F107" s="147" t="s">
        <v>707</v>
      </c>
      <c r="G107" s="148" t="s">
        <v>497</v>
      </c>
      <c r="H107" s="149">
        <v>3</v>
      </c>
      <c r="I107" s="150"/>
      <c r="J107" s="151">
        <f>ROUND($I$107*$H$107,2)</f>
        <v>0</v>
      </c>
      <c r="K107" s="147" t="s">
        <v>145</v>
      </c>
      <c r="L107" s="43"/>
      <c r="M107" s="152"/>
      <c r="N107" s="153" t="s">
        <v>44</v>
      </c>
      <c r="O107" s="24"/>
      <c r="P107" s="24"/>
      <c r="Q107" s="154">
        <v>0.109405</v>
      </c>
      <c r="R107" s="154">
        <f>$Q$107*$H$107</f>
        <v>0.32821500000000003</v>
      </c>
      <c r="S107" s="154">
        <v>0</v>
      </c>
      <c r="T107" s="155">
        <f>$S$107*$H$107</f>
        <v>0</v>
      </c>
      <c r="AR107" s="89" t="s">
        <v>146</v>
      </c>
      <c r="AT107" s="89" t="s">
        <v>141</v>
      </c>
      <c r="AU107" s="89" t="s">
        <v>82</v>
      </c>
      <c r="AY107" s="6" t="s">
        <v>139</v>
      </c>
      <c r="BE107" s="156">
        <f>IF($N$107="základní",$J$107,0)</f>
        <v>0</v>
      </c>
      <c r="BF107" s="156">
        <f>IF($N$107="snížená",$J$107,0)</f>
        <v>0</v>
      </c>
      <c r="BG107" s="156">
        <f>IF($N$107="zákl. přenesená",$J$107,0)</f>
        <v>0</v>
      </c>
      <c r="BH107" s="156">
        <f>IF($N$107="sníž. přenesená",$J$107,0)</f>
        <v>0</v>
      </c>
      <c r="BI107" s="156">
        <f>IF($N$107="nulová",$J$107,0)</f>
        <v>0</v>
      </c>
      <c r="BJ107" s="89" t="s">
        <v>21</v>
      </c>
      <c r="BK107" s="156">
        <f>ROUND($I$107*$H$107,2)</f>
        <v>0</v>
      </c>
      <c r="BL107" s="89" t="s">
        <v>146</v>
      </c>
      <c r="BM107" s="89" t="s">
        <v>708</v>
      </c>
    </row>
    <row r="108" spans="2:47" s="6" customFormat="1" ht="16.5" customHeight="1">
      <c r="B108" s="23"/>
      <c r="C108" s="24"/>
      <c r="D108" s="157" t="s">
        <v>148</v>
      </c>
      <c r="E108" s="24"/>
      <c r="F108" s="158" t="s">
        <v>709</v>
      </c>
      <c r="G108" s="24"/>
      <c r="H108" s="24"/>
      <c r="J108" s="24"/>
      <c r="K108" s="24"/>
      <c r="L108" s="43"/>
      <c r="M108" s="56"/>
      <c r="N108" s="24"/>
      <c r="O108" s="24"/>
      <c r="P108" s="24"/>
      <c r="Q108" s="24"/>
      <c r="R108" s="24"/>
      <c r="S108" s="24"/>
      <c r="T108" s="57"/>
      <c r="AT108" s="6" t="s">
        <v>148</v>
      </c>
      <c r="AU108" s="6" t="s">
        <v>82</v>
      </c>
    </row>
    <row r="109" spans="2:51" s="6" customFormat="1" ht="15.75" customHeight="1">
      <c r="B109" s="167"/>
      <c r="C109" s="168"/>
      <c r="D109" s="161" t="s">
        <v>150</v>
      </c>
      <c r="E109" s="168"/>
      <c r="F109" s="169" t="s">
        <v>710</v>
      </c>
      <c r="G109" s="168"/>
      <c r="H109" s="170">
        <v>1</v>
      </c>
      <c r="J109" s="168"/>
      <c r="K109" s="168"/>
      <c r="L109" s="171"/>
      <c r="M109" s="172"/>
      <c r="N109" s="168"/>
      <c r="O109" s="168"/>
      <c r="P109" s="168"/>
      <c r="Q109" s="168"/>
      <c r="R109" s="168"/>
      <c r="S109" s="168"/>
      <c r="T109" s="173"/>
      <c r="AT109" s="174" t="s">
        <v>150</v>
      </c>
      <c r="AU109" s="174" t="s">
        <v>82</v>
      </c>
      <c r="AV109" s="174" t="s">
        <v>82</v>
      </c>
      <c r="AW109" s="174" t="s">
        <v>119</v>
      </c>
      <c r="AX109" s="174" t="s">
        <v>73</v>
      </c>
      <c r="AY109" s="174" t="s">
        <v>139</v>
      </c>
    </row>
    <row r="110" spans="2:51" s="6" customFormat="1" ht="15.75" customHeight="1">
      <c r="B110" s="167"/>
      <c r="C110" s="168"/>
      <c r="D110" s="161" t="s">
        <v>150</v>
      </c>
      <c r="E110" s="168"/>
      <c r="F110" s="169" t="s">
        <v>711</v>
      </c>
      <c r="G110" s="168"/>
      <c r="H110" s="170">
        <v>2</v>
      </c>
      <c r="J110" s="168"/>
      <c r="K110" s="168"/>
      <c r="L110" s="171"/>
      <c r="M110" s="172"/>
      <c r="N110" s="168"/>
      <c r="O110" s="168"/>
      <c r="P110" s="168"/>
      <c r="Q110" s="168"/>
      <c r="R110" s="168"/>
      <c r="S110" s="168"/>
      <c r="T110" s="173"/>
      <c r="AT110" s="174" t="s">
        <v>150</v>
      </c>
      <c r="AU110" s="174" t="s">
        <v>82</v>
      </c>
      <c r="AV110" s="174" t="s">
        <v>82</v>
      </c>
      <c r="AW110" s="174" t="s">
        <v>119</v>
      </c>
      <c r="AX110" s="174" t="s">
        <v>73</v>
      </c>
      <c r="AY110" s="174" t="s">
        <v>139</v>
      </c>
    </row>
    <row r="111" spans="2:65" s="6" customFormat="1" ht="15.75" customHeight="1">
      <c r="B111" s="23"/>
      <c r="C111" s="178" t="s">
        <v>188</v>
      </c>
      <c r="D111" s="178" t="s">
        <v>238</v>
      </c>
      <c r="E111" s="179" t="s">
        <v>712</v>
      </c>
      <c r="F111" s="180" t="s">
        <v>713</v>
      </c>
      <c r="G111" s="181" t="s">
        <v>497</v>
      </c>
      <c r="H111" s="182">
        <v>1</v>
      </c>
      <c r="I111" s="183"/>
      <c r="J111" s="184">
        <f>ROUND($I$111*$H$111,2)</f>
        <v>0</v>
      </c>
      <c r="K111" s="180" t="s">
        <v>145</v>
      </c>
      <c r="L111" s="185"/>
      <c r="M111" s="186"/>
      <c r="N111" s="187" t="s">
        <v>44</v>
      </c>
      <c r="O111" s="24"/>
      <c r="P111" s="24"/>
      <c r="Q111" s="154">
        <v>0.0025</v>
      </c>
      <c r="R111" s="154">
        <f>$Q$111*$H$111</f>
        <v>0.0025</v>
      </c>
      <c r="S111" s="154">
        <v>0</v>
      </c>
      <c r="T111" s="155">
        <f>$S$111*$H$111</f>
        <v>0</v>
      </c>
      <c r="AR111" s="89" t="s">
        <v>188</v>
      </c>
      <c r="AT111" s="89" t="s">
        <v>238</v>
      </c>
      <c r="AU111" s="89" t="s">
        <v>82</v>
      </c>
      <c r="AY111" s="6" t="s">
        <v>139</v>
      </c>
      <c r="BE111" s="156">
        <f>IF($N$111="základní",$J$111,0)</f>
        <v>0</v>
      </c>
      <c r="BF111" s="156">
        <f>IF($N$111="snížená",$J$111,0)</f>
        <v>0</v>
      </c>
      <c r="BG111" s="156">
        <f>IF($N$111="zákl. přenesená",$J$111,0)</f>
        <v>0</v>
      </c>
      <c r="BH111" s="156">
        <f>IF($N$111="sníž. přenesená",$J$111,0)</f>
        <v>0</v>
      </c>
      <c r="BI111" s="156">
        <f>IF($N$111="nulová",$J$111,0)</f>
        <v>0</v>
      </c>
      <c r="BJ111" s="89" t="s">
        <v>21</v>
      </c>
      <c r="BK111" s="156">
        <f>ROUND($I$111*$H$111,2)</f>
        <v>0</v>
      </c>
      <c r="BL111" s="89" t="s">
        <v>146</v>
      </c>
      <c r="BM111" s="89" t="s">
        <v>714</v>
      </c>
    </row>
    <row r="112" spans="2:47" s="6" customFormat="1" ht="16.5" customHeight="1">
      <c r="B112" s="23"/>
      <c r="C112" s="24"/>
      <c r="D112" s="157" t="s">
        <v>148</v>
      </c>
      <c r="E112" s="24"/>
      <c r="F112" s="158" t="s">
        <v>713</v>
      </c>
      <c r="G112" s="24"/>
      <c r="H112" s="24"/>
      <c r="J112" s="24"/>
      <c r="K112" s="24"/>
      <c r="L112" s="43"/>
      <c r="M112" s="56"/>
      <c r="N112" s="24"/>
      <c r="O112" s="24"/>
      <c r="P112" s="24"/>
      <c r="Q112" s="24"/>
      <c r="R112" s="24"/>
      <c r="S112" s="24"/>
      <c r="T112" s="57"/>
      <c r="AT112" s="6" t="s">
        <v>148</v>
      </c>
      <c r="AU112" s="6" t="s">
        <v>82</v>
      </c>
    </row>
    <row r="113" spans="2:51" s="6" customFormat="1" ht="15.75" customHeight="1">
      <c r="B113" s="159"/>
      <c r="C113" s="160"/>
      <c r="D113" s="161" t="s">
        <v>150</v>
      </c>
      <c r="E113" s="160"/>
      <c r="F113" s="162" t="s">
        <v>715</v>
      </c>
      <c r="G113" s="160"/>
      <c r="H113" s="160"/>
      <c r="J113" s="160"/>
      <c r="K113" s="160"/>
      <c r="L113" s="163"/>
      <c r="M113" s="164"/>
      <c r="N113" s="160"/>
      <c r="O113" s="160"/>
      <c r="P113" s="160"/>
      <c r="Q113" s="160"/>
      <c r="R113" s="160"/>
      <c r="S113" s="160"/>
      <c r="T113" s="165"/>
      <c r="AT113" s="166" t="s">
        <v>150</v>
      </c>
      <c r="AU113" s="166" t="s">
        <v>82</v>
      </c>
      <c r="AV113" s="166" t="s">
        <v>21</v>
      </c>
      <c r="AW113" s="166" t="s">
        <v>119</v>
      </c>
      <c r="AX113" s="166" t="s">
        <v>73</v>
      </c>
      <c r="AY113" s="166" t="s">
        <v>139</v>
      </c>
    </row>
    <row r="114" spans="2:51" s="6" customFormat="1" ht="15.75" customHeight="1">
      <c r="B114" s="167"/>
      <c r="C114" s="168"/>
      <c r="D114" s="161" t="s">
        <v>150</v>
      </c>
      <c r="E114" s="168"/>
      <c r="F114" s="169" t="s">
        <v>21</v>
      </c>
      <c r="G114" s="168"/>
      <c r="H114" s="170">
        <v>1</v>
      </c>
      <c r="J114" s="168"/>
      <c r="K114" s="168"/>
      <c r="L114" s="171"/>
      <c r="M114" s="172"/>
      <c r="N114" s="168"/>
      <c r="O114" s="168"/>
      <c r="P114" s="168"/>
      <c r="Q114" s="168"/>
      <c r="R114" s="168"/>
      <c r="S114" s="168"/>
      <c r="T114" s="173"/>
      <c r="AT114" s="174" t="s">
        <v>150</v>
      </c>
      <c r="AU114" s="174" t="s">
        <v>82</v>
      </c>
      <c r="AV114" s="174" t="s">
        <v>82</v>
      </c>
      <c r="AW114" s="174" t="s">
        <v>119</v>
      </c>
      <c r="AX114" s="174" t="s">
        <v>21</v>
      </c>
      <c r="AY114" s="174" t="s">
        <v>139</v>
      </c>
    </row>
    <row r="115" spans="2:65" s="6" customFormat="1" ht="15.75" customHeight="1">
      <c r="B115" s="23"/>
      <c r="C115" s="178" t="s">
        <v>194</v>
      </c>
      <c r="D115" s="178" t="s">
        <v>238</v>
      </c>
      <c r="E115" s="179" t="s">
        <v>716</v>
      </c>
      <c r="F115" s="180" t="s">
        <v>717</v>
      </c>
      <c r="G115" s="181" t="s">
        <v>497</v>
      </c>
      <c r="H115" s="182">
        <v>1</v>
      </c>
      <c r="I115" s="183"/>
      <c r="J115" s="184">
        <f>ROUND($I$115*$H$115,2)</f>
        <v>0</v>
      </c>
      <c r="K115" s="180" t="s">
        <v>145</v>
      </c>
      <c r="L115" s="185"/>
      <c r="M115" s="186"/>
      <c r="N115" s="187" t="s">
        <v>44</v>
      </c>
      <c r="O115" s="24"/>
      <c r="P115" s="24"/>
      <c r="Q115" s="154">
        <v>0.003</v>
      </c>
      <c r="R115" s="154">
        <f>$Q$115*$H$115</f>
        <v>0.003</v>
      </c>
      <c r="S115" s="154">
        <v>0</v>
      </c>
      <c r="T115" s="155">
        <f>$S$115*$H$115</f>
        <v>0</v>
      </c>
      <c r="AR115" s="89" t="s">
        <v>188</v>
      </c>
      <c r="AT115" s="89" t="s">
        <v>238</v>
      </c>
      <c r="AU115" s="89" t="s">
        <v>82</v>
      </c>
      <c r="AY115" s="6" t="s">
        <v>139</v>
      </c>
      <c r="BE115" s="156">
        <f>IF($N$115="základní",$J$115,0)</f>
        <v>0</v>
      </c>
      <c r="BF115" s="156">
        <f>IF($N$115="snížená",$J$115,0)</f>
        <v>0</v>
      </c>
      <c r="BG115" s="156">
        <f>IF($N$115="zákl. přenesená",$J$115,0)</f>
        <v>0</v>
      </c>
      <c r="BH115" s="156">
        <f>IF($N$115="sníž. přenesená",$J$115,0)</f>
        <v>0</v>
      </c>
      <c r="BI115" s="156">
        <f>IF($N$115="nulová",$J$115,0)</f>
        <v>0</v>
      </c>
      <c r="BJ115" s="89" t="s">
        <v>21</v>
      </c>
      <c r="BK115" s="156">
        <f>ROUND($I$115*$H$115,2)</f>
        <v>0</v>
      </c>
      <c r="BL115" s="89" t="s">
        <v>146</v>
      </c>
      <c r="BM115" s="89" t="s">
        <v>718</v>
      </c>
    </row>
    <row r="116" spans="2:47" s="6" customFormat="1" ht="16.5" customHeight="1">
      <c r="B116" s="23"/>
      <c r="C116" s="24"/>
      <c r="D116" s="157" t="s">
        <v>148</v>
      </c>
      <c r="E116" s="24"/>
      <c r="F116" s="158" t="s">
        <v>717</v>
      </c>
      <c r="G116" s="24"/>
      <c r="H116" s="24"/>
      <c r="J116" s="24"/>
      <c r="K116" s="24"/>
      <c r="L116" s="43"/>
      <c r="M116" s="56"/>
      <c r="N116" s="24"/>
      <c r="O116" s="24"/>
      <c r="P116" s="24"/>
      <c r="Q116" s="24"/>
      <c r="R116" s="24"/>
      <c r="S116" s="24"/>
      <c r="T116" s="57"/>
      <c r="AT116" s="6" t="s">
        <v>148</v>
      </c>
      <c r="AU116" s="6" t="s">
        <v>82</v>
      </c>
    </row>
    <row r="117" spans="2:51" s="6" customFormat="1" ht="15.75" customHeight="1">
      <c r="B117" s="159"/>
      <c r="C117" s="160"/>
      <c r="D117" s="161" t="s">
        <v>150</v>
      </c>
      <c r="E117" s="160"/>
      <c r="F117" s="162" t="s">
        <v>715</v>
      </c>
      <c r="G117" s="160"/>
      <c r="H117" s="160"/>
      <c r="J117" s="160"/>
      <c r="K117" s="160"/>
      <c r="L117" s="163"/>
      <c r="M117" s="164"/>
      <c r="N117" s="160"/>
      <c r="O117" s="160"/>
      <c r="P117" s="160"/>
      <c r="Q117" s="160"/>
      <c r="R117" s="160"/>
      <c r="S117" s="160"/>
      <c r="T117" s="165"/>
      <c r="AT117" s="166" t="s">
        <v>150</v>
      </c>
      <c r="AU117" s="166" t="s">
        <v>82</v>
      </c>
      <c r="AV117" s="166" t="s">
        <v>21</v>
      </c>
      <c r="AW117" s="166" t="s">
        <v>119</v>
      </c>
      <c r="AX117" s="166" t="s">
        <v>73</v>
      </c>
      <c r="AY117" s="166" t="s">
        <v>139</v>
      </c>
    </row>
    <row r="118" spans="2:51" s="6" customFormat="1" ht="15.75" customHeight="1">
      <c r="B118" s="167"/>
      <c r="C118" s="168"/>
      <c r="D118" s="161" t="s">
        <v>150</v>
      </c>
      <c r="E118" s="168"/>
      <c r="F118" s="169" t="s">
        <v>21</v>
      </c>
      <c r="G118" s="168"/>
      <c r="H118" s="170">
        <v>1</v>
      </c>
      <c r="J118" s="168"/>
      <c r="K118" s="168"/>
      <c r="L118" s="171"/>
      <c r="M118" s="172"/>
      <c r="N118" s="168"/>
      <c r="O118" s="168"/>
      <c r="P118" s="168"/>
      <c r="Q118" s="168"/>
      <c r="R118" s="168"/>
      <c r="S118" s="168"/>
      <c r="T118" s="173"/>
      <c r="AT118" s="174" t="s">
        <v>150</v>
      </c>
      <c r="AU118" s="174" t="s">
        <v>82</v>
      </c>
      <c r="AV118" s="174" t="s">
        <v>82</v>
      </c>
      <c r="AW118" s="174" t="s">
        <v>119</v>
      </c>
      <c r="AX118" s="174" t="s">
        <v>21</v>
      </c>
      <c r="AY118" s="174" t="s">
        <v>139</v>
      </c>
    </row>
    <row r="119" spans="2:65" s="6" customFormat="1" ht="15.75" customHeight="1">
      <c r="B119" s="23"/>
      <c r="C119" s="178" t="s">
        <v>26</v>
      </c>
      <c r="D119" s="178" t="s">
        <v>238</v>
      </c>
      <c r="E119" s="179" t="s">
        <v>719</v>
      </c>
      <c r="F119" s="180" t="s">
        <v>720</v>
      </c>
      <c r="G119" s="181" t="s">
        <v>497</v>
      </c>
      <c r="H119" s="182">
        <v>1</v>
      </c>
      <c r="I119" s="183"/>
      <c r="J119" s="184">
        <f>ROUND($I$119*$H$119,2)</f>
        <v>0</v>
      </c>
      <c r="K119" s="180" t="s">
        <v>145</v>
      </c>
      <c r="L119" s="185"/>
      <c r="M119" s="186"/>
      <c r="N119" s="187" t="s">
        <v>44</v>
      </c>
      <c r="O119" s="24"/>
      <c r="P119" s="24"/>
      <c r="Q119" s="154">
        <v>0.0001</v>
      </c>
      <c r="R119" s="154">
        <f>$Q$119*$H$119</f>
        <v>0.0001</v>
      </c>
      <c r="S119" s="154">
        <v>0</v>
      </c>
      <c r="T119" s="155">
        <f>$S$119*$H$119</f>
        <v>0</v>
      </c>
      <c r="AR119" s="89" t="s">
        <v>188</v>
      </c>
      <c r="AT119" s="89" t="s">
        <v>238</v>
      </c>
      <c r="AU119" s="89" t="s">
        <v>82</v>
      </c>
      <c r="AY119" s="6" t="s">
        <v>139</v>
      </c>
      <c r="BE119" s="156">
        <f>IF($N$119="základní",$J$119,0)</f>
        <v>0</v>
      </c>
      <c r="BF119" s="156">
        <f>IF($N$119="snížená",$J$119,0)</f>
        <v>0</v>
      </c>
      <c r="BG119" s="156">
        <f>IF($N$119="zákl. přenesená",$J$119,0)</f>
        <v>0</v>
      </c>
      <c r="BH119" s="156">
        <f>IF($N$119="sníž. přenesená",$J$119,0)</f>
        <v>0</v>
      </c>
      <c r="BI119" s="156">
        <f>IF($N$119="nulová",$J$119,0)</f>
        <v>0</v>
      </c>
      <c r="BJ119" s="89" t="s">
        <v>21</v>
      </c>
      <c r="BK119" s="156">
        <f>ROUND($I$119*$H$119,2)</f>
        <v>0</v>
      </c>
      <c r="BL119" s="89" t="s">
        <v>146</v>
      </c>
      <c r="BM119" s="89" t="s">
        <v>721</v>
      </c>
    </row>
    <row r="120" spans="2:47" s="6" customFormat="1" ht="16.5" customHeight="1">
      <c r="B120" s="23"/>
      <c r="C120" s="24"/>
      <c r="D120" s="157" t="s">
        <v>148</v>
      </c>
      <c r="E120" s="24"/>
      <c r="F120" s="158" t="s">
        <v>720</v>
      </c>
      <c r="G120" s="24"/>
      <c r="H120" s="24"/>
      <c r="J120" s="24"/>
      <c r="K120" s="24"/>
      <c r="L120" s="43"/>
      <c r="M120" s="56"/>
      <c r="N120" s="24"/>
      <c r="O120" s="24"/>
      <c r="P120" s="24"/>
      <c r="Q120" s="24"/>
      <c r="R120" s="24"/>
      <c r="S120" s="24"/>
      <c r="T120" s="57"/>
      <c r="AT120" s="6" t="s">
        <v>148</v>
      </c>
      <c r="AU120" s="6" t="s">
        <v>82</v>
      </c>
    </row>
    <row r="121" spans="2:51" s="6" customFormat="1" ht="15.75" customHeight="1">
      <c r="B121" s="159"/>
      <c r="C121" s="160"/>
      <c r="D121" s="161" t="s">
        <v>150</v>
      </c>
      <c r="E121" s="160"/>
      <c r="F121" s="162" t="s">
        <v>715</v>
      </c>
      <c r="G121" s="160"/>
      <c r="H121" s="160"/>
      <c r="J121" s="160"/>
      <c r="K121" s="160"/>
      <c r="L121" s="163"/>
      <c r="M121" s="164"/>
      <c r="N121" s="160"/>
      <c r="O121" s="160"/>
      <c r="P121" s="160"/>
      <c r="Q121" s="160"/>
      <c r="R121" s="160"/>
      <c r="S121" s="160"/>
      <c r="T121" s="165"/>
      <c r="AT121" s="166" t="s">
        <v>150</v>
      </c>
      <c r="AU121" s="166" t="s">
        <v>82</v>
      </c>
      <c r="AV121" s="166" t="s">
        <v>21</v>
      </c>
      <c r="AW121" s="166" t="s">
        <v>119</v>
      </c>
      <c r="AX121" s="166" t="s">
        <v>73</v>
      </c>
      <c r="AY121" s="166" t="s">
        <v>139</v>
      </c>
    </row>
    <row r="122" spans="2:51" s="6" customFormat="1" ht="15.75" customHeight="1">
      <c r="B122" s="167"/>
      <c r="C122" s="168"/>
      <c r="D122" s="161" t="s">
        <v>150</v>
      </c>
      <c r="E122" s="168"/>
      <c r="F122" s="169" t="s">
        <v>21</v>
      </c>
      <c r="G122" s="168"/>
      <c r="H122" s="170">
        <v>1</v>
      </c>
      <c r="J122" s="168"/>
      <c r="K122" s="168"/>
      <c r="L122" s="171"/>
      <c r="M122" s="172"/>
      <c r="N122" s="168"/>
      <c r="O122" s="168"/>
      <c r="P122" s="168"/>
      <c r="Q122" s="168"/>
      <c r="R122" s="168"/>
      <c r="S122" s="168"/>
      <c r="T122" s="173"/>
      <c r="AT122" s="174" t="s">
        <v>150</v>
      </c>
      <c r="AU122" s="174" t="s">
        <v>82</v>
      </c>
      <c r="AV122" s="174" t="s">
        <v>82</v>
      </c>
      <c r="AW122" s="174" t="s">
        <v>119</v>
      </c>
      <c r="AX122" s="174" t="s">
        <v>21</v>
      </c>
      <c r="AY122" s="174" t="s">
        <v>139</v>
      </c>
    </row>
    <row r="123" spans="2:65" s="6" customFormat="1" ht="15.75" customHeight="1">
      <c r="B123" s="23"/>
      <c r="C123" s="178" t="s">
        <v>265</v>
      </c>
      <c r="D123" s="178" t="s">
        <v>238</v>
      </c>
      <c r="E123" s="179" t="s">
        <v>722</v>
      </c>
      <c r="F123" s="180" t="s">
        <v>723</v>
      </c>
      <c r="G123" s="181" t="s">
        <v>497</v>
      </c>
      <c r="H123" s="182">
        <v>2</v>
      </c>
      <c r="I123" s="183"/>
      <c r="J123" s="184">
        <f>ROUND($I$123*$H$123,2)</f>
        <v>0</v>
      </c>
      <c r="K123" s="180" t="s">
        <v>145</v>
      </c>
      <c r="L123" s="185"/>
      <c r="M123" s="186"/>
      <c r="N123" s="187" t="s">
        <v>44</v>
      </c>
      <c r="O123" s="24"/>
      <c r="P123" s="24"/>
      <c r="Q123" s="154">
        <v>0.00035</v>
      </c>
      <c r="R123" s="154">
        <f>$Q$123*$H$123</f>
        <v>0.0007</v>
      </c>
      <c r="S123" s="154">
        <v>0</v>
      </c>
      <c r="T123" s="155">
        <f>$S$123*$H$123</f>
        <v>0</v>
      </c>
      <c r="AR123" s="89" t="s">
        <v>188</v>
      </c>
      <c r="AT123" s="89" t="s">
        <v>238</v>
      </c>
      <c r="AU123" s="89" t="s">
        <v>82</v>
      </c>
      <c r="AY123" s="6" t="s">
        <v>139</v>
      </c>
      <c r="BE123" s="156">
        <f>IF($N$123="základní",$J$123,0)</f>
        <v>0</v>
      </c>
      <c r="BF123" s="156">
        <f>IF($N$123="snížená",$J$123,0)</f>
        <v>0</v>
      </c>
      <c r="BG123" s="156">
        <f>IF($N$123="zákl. přenesená",$J$123,0)</f>
        <v>0</v>
      </c>
      <c r="BH123" s="156">
        <f>IF($N$123="sníž. přenesená",$J$123,0)</f>
        <v>0</v>
      </c>
      <c r="BI123" s="156">
        <f>IF($N$123="nulová",$J$123,0)</f>
        <v>0</v>
      </c>
      <c r="BJ123" s="89" t="s">
        <v>21</v>
      </c>
      <c r="BK123" s="156">
        <f>ROUND($I$123*$H$123,2)</f>
        <v>0</v>
      </c>
      <c r="BL123" s="89" t="s">
        <v>146</v>
      </c>
      <c r="BM123" s="89" t="s">
        <v>724</v>
      </c>
    </row>
    <row r="124" spans="2:47" s="6" customFormat="1" ht="16.5" customHeight="1">
      <c r="B124" s="23"/>
      <c r="C124" s="24"/>
      <c r="D124" s="157" t="s">
        <v>148</v>
      </c>
      <c r="E124" s="24"/>
      <c r="F124" s="158" t="s">
        <v>723</v>
      </c>
      <c r="G124" s="24"/>
      <c r="H124" s="24"/>
      <c r="J124" s="24"/>
      <c r="K124" s="24"/>
      <c r="L124" s="43"/>
      <c r="M124" s="56"/>
      <c r="N124" s="24"/>
      <c r="O124" s="24"/>
      <c r="P124" s="24"/>
      <c r="Q124" s="24"/>
      <c r="R124" s="24"/>
      <c r="S124" s="24"/>
      <c r="T124" s="57"/>
      <c r="AT124" s="6" t="s">
        <v>148</v>
      </c>
      <c r="AU124" s="6" t="s">
        <v>82</v>
      </c>
    </row>
    <row r="125" spans="2:51" s="6" customFormat="1" ht="15.75" customHeight="1">
      <c r="B125" s="159"/>
      <c r="C125" s="160"/>
      <c r="D125" s="161" t="s">
        <v>150</v>
      </c>
      <c r="E125" s="160"/>
      <c r="F125" s="162" t="s">
        <v>715</v>
      </c>
      <c r="G125" s="160"/>
      <c r="H125" s="160"/>
      <c r="J125" s="160"/>
      <c r="K125" s="160"/>
      <c r="L125" s="163"/>
      <c r="M125" s="164"/>
      <c r="N125" s="160"/>
      <c r="O125" s="160"/>
      <c r="P125" s="160"/>
      <c r="Q125" s="160"/>
      <c r="R125" s="160"/>
      <c r="S125" s="160"/>
      <c r="T125" s="165"/>
      <c r="AT125" s="166" t="s">
        <v>150</v>
      </c>
      <c r="AU125" s="166" t="s">
        <v>82</v>
      </c>
      <c r="AV125" s="166" t="s">
        <v>21</v>
      </c>
      <c r="AW125" s="166" t="s">
        <v>119</v>
      </c>
      <c r="AX125" s="166" t="s">
        <v>73</v>
      </c>
      <c r="AY125" s="166" t="s">
        <v>139</v>
      </c>
    </row>
    <row r="126" spans="2:51" s="6" customFormat="1" ht="15.75" customHeight="1">
      <c r="B126" s="167"/>
      <c r="C126" s="168"/>
      <c r="D126" s="161" t="s">
        <v>150</v>
      </c>
      <c r="E126" s="168"/>
      <c r="F126" s="169" t="s">
        <v>82</v>
      </c>
      <c r="G126" s="168"/>
      <c r="H126" s="170">
        <v>2</v>
      </c>
      <c r="J126" s="168"/>
      <c r="K126" s="168"/>
      <c r="L126" s="171"/>
      <c r="M126" s="172"/>
      <c r="N126" s="168"/>
      <c r="O126" s="168"/>
      <c r="P126" s="168"/>
      <c r="Q126" s="168"/>
      <c r="R126" s="168"/>
      <c r="S126" s="168"/>
      <c r="T126" s="173"/>
      <c r="AT126" s="174" t="s">
        <v>150</v>
      </c>
      <c r="AU126" s="174" t="s">
        <v>82</v>
      </c>
      <c r="AV126" s="174" t="s">
        <v>82</v>
      </c>
      <c r="AW126" s="174" t="s">
        <v>119</v>
      </c>
      <c r="AX126" s="174" t="s">
        <v>21</v>
      </c>
      <c r="AY126" s="174" t="s">
        <v>139</v>
      </c>
    </row>
    <row r="127" spans="2:65" s="6" customFormat="1" ht="15.75" customHeight="1">
      <c r="B127" s="23"/>
      <c r="C127" s="145" t="s">
        <v>270</v>
      </c>
      <c r="D127" s="145" t="s">
        <v>141</v>
      </c>
      <c r="E127" s="146" t="s">
        <v>725</v>
      </c>
      <c r="F127" s="147" t="s">
        <v>726</v>
      </c>
      <c r="G127" s="148" t="s">
        <v>393</v>
      </c>
      <c r="H127" s="149">
        <v>18</v>
      </c>
      <c r="I127" s="150"/>
      <c r="J127" s="151">
        <f>ROUND($I$127*$H$127,2)</f>
        <v>0</v>
      </c>
      <c r="K127" s="147" t="s">
        <v>145</v>
      </c>
      <c r="L127" s="43"/>
      <c r="M127" s="152"/>
      <c r="N127" s="153" t="s">
        <v>44</v>
      </c>
      <c r="O127" s="24"/>
      <c r="P127" s="24"/>
      <c r="Q127" s="154">
        <v>0.00033</v>
      </c>
      <c r="R127" s="154">
        <f>$Q$127*$H$127</f>
        <v>0.00594</v>
      </c>
      <c r="S127" s="154">
        <v>0</v>
      </c>
      <c r="T127" s="155">
        <f>$S$127*$H$127</f>
        <v>0</v>
      </c>
      <c r="AR127" s="89" t="s">
        <v>146</v>
      </c>
      <c r="AT127" s="89" t="s">
        <v>141</v>
      </c>
      <c r="AU127" s="89" t="s">
        <v>82</v>
      </c>
      <c r="AY127" s="6" t="s">
        <v>139</v>
      </c>
      <c r="BE127" s="156">
        <f>IF($N$127="základní",$J$127,0)</f>
        <v>0</v>
      </c>
      <c r="BF127" s="156">
        <f>IF($N$127="snížená",$J$127,0)</f>
        <v>0</v>
      </c>
      <c r="BG127" s="156">
        <f>IF($N$127="zákl. přenesená",$J$127,0)</f>
        <v>0</v>
      </c>
      <c r="BH127" s="156">
        <f>IF($N$127="sníž. přenesená",$J$127,0)</f>
        <v>0</v>
      </c>
      <c r="BI127" s="156">
        <f>IF($N$127="nulová",$J$127,0)</f>
        <v>0</v>
      </c>
      <c r="BJ127" s="89" t="s">
        <v>21</v>
      </c>
      <c r="BK127" s="156">
        <f>ROUND($I$127*$H$127,2)</f>
        <v>0</v>
      </c>
      <c r="BL127" s="89" t="s">
        <v>146</v>
      </c>
      <c r="BM127" s="89" t="s">
        <v>727</v>
      </c>
    </row>
    <row r="128" spans="2:47" s="6" customFormat="1" ht="16.5" customHeight="1">
      <c r="B128" s="23"/>
      <c r="C128" s="24"/>
      <c r="D128" s="157" t="s">
        <v>148</v>
      </c>
      <c r="E128" s="24"/>
      <c r="F128" s="158" t="s">
        <v>728</v>
      </c>
      <c r="G128" s="24"/>
      <c r="H128" s="24"/>
      <c r="J128" s="24"/>
      <c r="K128" s="24"/>
      <c r="L128" s="43"/>
      <c r="M128" s="56"/>
      <c r="N128" s="24"/>
      <c r="O128" s="24"/>
      <c r="P128" s="24"/>
      <c r="Q128" s="24"/>
      <c r="R128" s="24"/>
      <c r="S128" s="24"/>
      <c r="T128" s="57"/>
      <c r="AT128" s="6" t="s">
        <v>148</v>
      </c>
      <c r="AU128" s="6" t="s">
        <v>82</v>
      </c>
    </row>
    <row r="129" spans="2:51" s="6" customFormat="1" ht="15.75" customHeight="1">
      <c r="B129" s="159"/>
      <c r="C129" s="160"/>
      <c r="D129" s="161" t="s">
        <v>150</v>
      </c>
      <c r="E129" s="160"/>
      <c r="F129" s="162" t="s">
        <v>729</v>
      </c>
      <c r="G129" s="160"/>
      <c r="H129" s="160"/>
      <c r="J129" s="160"/>
      <c r="K129" s="160"/>
      <c r="L129" s="163"/>
      <c r="M129" s="164"/>
      <c r="N129" s="160"/>
      <c r="O129" s="160"/>
      <c r="P129" s="160"/>
      <c r="Q129" s="160"/>
      <c r="R129" s="160"/>
      <c r="S129" s="160"/>
      <c r="T129" s="165"/>
      <c r="AT129" s="166" t="s">
        <v>150</v>
      </c>
      <c r="AU129" s="166" t="s">
        <v>82</v>
      </c>
      <c r="AV129" s="166" t="s">
        <v>21</v>
      </c>
      <c r="AW129" s="166" t="s">
        <v>119</v>
      </c>
      <c r="AX129" s="166" t="s">
        <v>73</v>
      </c>
      <c r="AY129" s="166" t="s">
        <v>139</v>
      </c>
    </row>
    <row r="130" spans="2:51" s="6" customFormat="1" ht="15.75" customHeight="1">
      <c r="B130" s="167"/>
      <c r="C130" s="168"/>
      <c r="D130" s="161" t="s">
        <v>150</v>
      </c>
      <c r="E130" s="168"/>
      <c r="F130" s="169" t="s">
        <v>730</v>
      </c>
      <c r="G130" s="168"/>
      <c r="H130" s="170">
        <v>18</v>
      </c>
      <c r="J130" s="168"/>
      <c r="K130" s="168"/>
      <c r="L130" s="171"/>
      <c r="M130" s="172"/>
      <c r="N130" s="168"/>
      <c r="O130" s="168"/>
      <c r="P130" s="168"/>
      <c r="Q130" s="168"/>
      <c r="R130" s="168"/>
      <c r="S130" s="168"/>
      <c r="T130" s="173"/>
      <c r="AT130" s="174" t="s">
        <v>150</v>
      </c>
      <c r="AU130" s="174" t="s">
        <v>82</v>
      </c>
      <c r="AV130" s="174" t="s">
        <v>82</v>
      </c>
      <c r="AW130" s="174" t="s">
        <v>119</v>
      </c>
      <c r="AX130" s="174" t="s">
        <v>21</v>
      </c>
      <c r="AY130" s="174" t="s">
        <v>139</v>
      </c>
    </row>
    <row r="131" spans="2:65" s="6" customFormat="1" ht="15.75" customHeight="1">
      <c r="B131" s="23"/>
      <c r="C131" s="145" t="s">
        <v>276</v>
      </c>
      <c r="D131" s="145" t="s">
        <v>141</v>
      </c>
      <c r="E131" s="146" t="s">
        <v>731</v>
      </c>
      <c r="F131" s="147" t="s">
        <v>732</v>
      </c>
      <c r="G131" s="148" t="s">
        <v>393</v>
      </c>
      <c r="H131" s="149">
        <v>38.9</v>
      </c>
      <c r="I131" s="150"/>
      <c r="J131" s="151">
        <f>ROUND($I$131*$H$131,2)</f>
        <v>0</v>
      </c>
      <c r="K131" s="147" t="s">
        <v>145</v>
      </c>
      <c r="L131" s="43"/>
      <c r="M131" s="152"/>
      <c r="N131" s="153" t="s">
        <v>44</v>
      </c>
      <c r="O131" s="24"/>
      <c r="P131" s="24"/>
      <c r="Q131" s="154">
        <v>0.00065</v>
      </c>
      <c r="R131" s="154">
        <f>$Q$131*$H$131</f>
        <v>0.025285</v>
      </c>
      <c r="S131" s="154">
        <v>0</v>
      </c>
      <c r="T131" s="155">
        <f>$S$131*$H$131</f>
        <v>0</v>
      </c>
      <c r="AR131" s="89" t="s">
        <v>146</v>
      </c>
      <c r="AT131" s="89" t="s">
        <v>141</v>
      </c>
      <c r="AU131" s="89" t="s">
        <v>82</v>
      </c>
      <c r="AY131" s="6" t="s">
        <v>139</v>
      </c>
      <c r="BE131" s="156">
        <f>IF($N$131="základní",$J$131,0)</f>
        <v>0</v>
      </c>
      <c r="BF131" s="156">
        <f>IF($N$131="snížená",$J$131,0)</f>
        <v>0</v>
      </c>
      <c r="BG131" s="156">
        <f>IF($N$131="zákl. přenesená",$J$131,0)</f>
        <v>0</v>
      </c>
      <c r="BH131" s="156">
        <f>IF($N$131="sníž. přenesená",$J$131,0)</f>
        <v>0</v>
      </c>
      <c r="BI131" s="156">
        <f>IF($N$131="nulová",$J$131,0)</f>
        <v>0</v>
      </c>
      <c r="BJ131" s="89" t="s">
        <v>21</v>
      </c>
      <c r="BK131" s="156">
        <f>ROUND($I$131*$H$131,2)</f>
        <v>0</v>
      </c>
      <c r="BL131" s="89" t="s">
        <v>146</v>
      </c>
      <c r="BM131" s="89" t="s">
        <v>733</v>
      </c>
    </row>
    <row r="132" spans="2:47" s="6" customFormat="1" ht="16.5" customHeight="1">
      <c r="B132" s="23"/>
      <c r="C132" s="24"/>
      <c r="D132" s="157" t="s">
        <v>148</v>
      </c>
      <c r="E132" s="24"/>
      <c r="F132" s="158" t="s">
        <v>734</v>
      </c>
      <c r="G132" s="24"/>
      <c r="H132" s="24"/>
      <c r="J132" s="24"/>
      <c r="K132" s="24"/>
      <c r="L132" s="43"/>
      <c r="M132" s="56"/>
      <c r="N132" s="24"/>
      <c r="O132" s="24"/>
      <c r="P132" s="24"/>
      <c r="Q132" s="24"/>
      <c r="R132" s="24"/>
      <c r="S132" s="24"/>
      <c r="T132" s="57"/>
      <c r="AT132" s="6" t="s">
        <v>148</v>
      </c>
      <c r="AU132" s="6" t="s">
        <v>82</v>
      </c>
    </row>
    <row r="133" spans="2:51" s="6" customFormat="1" ht="15.75" customHeight="1">
      <c r="B133" s="159"/>
      <c r="C133" s="160"/>
      <c r="D133" s="161" t="s">
        <v>150</v>
      </c>
      <c r="E133" s="160"/>
      <c r="F133" s="162" t="s">
        <v>735</v>
      </c>
      <c r="G133" s="160"/>
      <c r="H133" s="160"/>
      <c r="J133" s="160"/>
      <c r="K133" s="160"/>
      <c r="L133" s="163"/>
      <c r="M133" s="164"/>
      <c r="N133" s="160"/>
      <c r="O133" s="160"/>
      <c r="P133" s="160"/>
      <c r="Q133" s="160"/>
      <c r="R133" s="160"/>
      <c r="S133" s="160"/>
      <c r="T133" s="165"/>
      <c r="AT133" s="166" t="s">
        <v>150</v>
      </c>
      <c r="AU133" s="166" t="s">
        <v>82</v>
      </c>
      <c r="AV133" s="166" t="s">
        <v>21</v>
      </c>
      <c r="AW133" s="166" t="s">
        <v>119</v>
      </c>
      <c r="AX133" s="166" t="s">
        <v>73</v>
      </c>
      <c r="AY133" s="166" t="s">
        <v>139</v>
      </c>
    </row>
    <row r="134" spans="2:51" s="6" customFormat="1" ht="15.75" customHeight="1">
      <c r="B134" s="167"/>
      <c r="C134" s="168"/>
      <c r="D134" s="161" t="s">
        <v>150</v>
      </c>
      <c r="E134" s="168"/>
      <c r="F134" s="169" t="s">
        <v>736</v>
      </c>
      <c r="G134" s="168"/>
      <c r="H134" s="170">
        <v>38.9</v>
      </c>
      <c r="J134" s="168"/>
      <c r="K134" s="168"/>
      <c r="L134" s="171"/>
      <c r="M134" s="172"/>
      <c r="N134" s="168"/>
      <c r="O134" s="168"/>
      <c r="P134" s="168"/>
      <c r="Q134" s="168"/>
      <c r="R134" s="168"/>
      <c r="S134" s="168"/>
      <c r="T134" s="173"/>
      <c r="AT134" s="174" t="s">
        <v>150</v>
      </c>
      <c r="AU134" s="174" t="s">
        <v>82</v>
      </c>
      <c r="AV134" s="174" t="s">
        <v>82</v>
      </c>
      <c r="AW134" s="174" t="s">
        <v>119</v>
      </c>
      <c r="AX134" s="174" t="s">
        <v>21</v>
      </c>
      <c r="AY134" s="174" t="s">
        <v>139</v>
      </c>
    </row>
    <row r="135" spans="2:65" s="6" customFormat="1" ht="15.75" customHeight="1">
      <c r="B135" s="23"/>
      <c r="C135" s="145" t="s">
        <v>283</v>
      </c>
      <c r="D135" s="145" t="s">
        <v>141</v>
      </c>
      <c r="E135" s="146" t="s">
        <v>737</v>
      </c>
      <c r="F135" s="147" t="s">
        <v>738</v>
      </c>
      <c r="G135" s="148" t="s">
        <v>155</v>
      </c>
      <c r="H135" s="149">
        <v>6.5</v>
      </c>
      <c r="I135" s="150"/>
      <c r="J135" s="151">
        <f>ROUND($I$135*$H$135,2)</f>
        <v>0</v>
      </c>
      <c r="K135" s="147" t="s">
        <v>145</v>
      </c>
      <c r="L135" s="43"/>
      <c r="M135" s="152"/>
      <c r="N135" s="153" t="s">
        <v>44</v>
      </c>
      <c r="O135" s="24"/>
      <c r="P135" s="24"/>
      <c r="Q135" s="154">
        <v>0.0026</v>
      </c>
      <c r="R135" s="154">
        <f>$Q$135*$H$135</f>
        <v>0.0169</v>
      </c>
      <c r="S135" s="154">
        <v>0</v>
      </c>
      <c r="T135" s="155">
        <f>$S$135*$H$135</f>
        <v>0</v>
      </c>
      <c r="AR135" s="89" t="s">
        <v>146</v>
      </c>
      <c r="AT135" s="89" t="s">
        <v>141</v>
      </c>
      <c r="AU135" s="89" t="s">
        <v>82</v>
      </c>
      <c r="AY135" s="6" t="s">
        <v>139</v>
      </c>
      <c r="BE135" s="156">
        <f>IF($N$135="základní",$J$135,0)</f>
        <v>0</v>
      </c>
      <c r="BF135" s="156">
        <f>IF($N$135="snížená",$J$135,0)</f>
        <v>0</v>
      </c>
      <c r="BG135" s="156">
        <f>IF($N$135="zákl. přenesená",$J$135,0)</f>
        <v>0</v>
      </c>
      <c r="BH135" s="156">
        <f>IF($N$135="sníž. přenesená",$J$135,0)</f>
        <v>0</v>
      </c>
      <c r="BI135" s="156">
        <f>IF($N$135="nulová",$J$135,0)</f>
        <v>0</v>
      </c>
      <c r="BJ135" s="89" t="s">
        <v>21</v>
      </c>
      <c r="BK135" s="156">
        <f>ROUND($I$135*$H$135,2)</f>
        <v>0</v>
      </c>
      <c r="BL135" s="89" t="s">
        <v>146</v>
      </c>
      <c r="BM135" s="89" t="s">
        <v>739</v>
      </c>
    </row>
    <row r="136" spans="2:47" s="6" customFormat="1" ht="16.5" customHeight="1">
      <c r="B136" s="23"/>
      <c r="C136" s="24"/>
      <c r="D136" s="157" t="s">
        <v>148</v>
      </c>
      <c r="E136" s="24"/>
      <c r="F136" s="158" t="s">
        <v>740</v>
      </c>
      <c r="G136" s="24"/>
      <c r="H136" s="24"/>
      <c r="J136" s="24"/>
      <c r="K136" s="24"/>
      <c r="L136" s="43"/>
      <c r="M136" s="56"/>
      <c r="N136" s="24"/>
      <c r="O136" s="24"/>
      <c r="P136" s="24"/>
      <c r="Q136" s="24"/>
      <c r="R136" s="24"/>
      <c r="S136" s="24"/>
      <c r="T136" s="57"/>
      <c r="AT136" s="6" t="s">
        <v>148</v>
      </c>
      <c r="AU136" s="6" t="s">
        <v>82</v>
      </c>
    </row>
    <row r="137" spans="2:51" s="6" customFormat="1" ht="15.75" customHeight="1">
      <c r="B137" s="159"/>
      <c r="C137" s="160"/>
      <c r="D137" s="161" t="s">
        <v>150</v>
      </c>
      <c r="E137" s="160"/>
      <c r="F137" s="162" t="s">
        <v>741</v>
      </c>
      <c r="G137" s="160"/>
      <c r="H137" s="160"/>
      <c r="J137" s="160"/>
      <c r="K137" s="160"/>
      <c r="L137" s="163"/>
      <c r="M137" s="164"/>
      <c r="N137" s="160"/>
      <c r="O137" s="160"/>
      <c r="P137" s="160"/>
      <c r="Q137" s="160"/>
      <c r="R137" s="160"/>
      <c r="S137" s="160"/>
      <c r="T137" s="165"/>
      <c r="AT137" s="166" t="s">
        <v>150</v>
      </c>
      <c r="AU137" s="166" t="s">
        <v>82</v>
      </c>
      <c r="AV137" s="166" t="s">
        <v>21</v>
      </c>
      <c r="AW137" s="166" t="s">
        <v>119</v>
      </c>
      <c r="AX137" s="166" t="s">
        <v>73</v>
      </c>
      <c r="AY137" s="166" t="s">
        <v>139</v>
      </c>
    </row>
    <row r="138" spans="2:51" s="6" customFormat="1" ht="15.75" customHeight="1">
      <c r="B138" s="167"/>
      <c r="C138" s="168"/>
      <c r="D138" s="161" t="s">
        <v>150</v>
      </c>
      <c r="E138" s="168"/>
      <c r="F138" s="169" t="s">
        <v>742</v>
      </c>
      <c r="G138" s="168"/>
      <c r="H138" s="170">
        <v>6.5</v>
      </c>
      <c r="J138" s="168"/>
      <c r="K138" s="168"/>
      <c r="L138" s="171"/>
      <c r="M138" s="172"/>
      <c r="N138" s="168"/>
      <c r="O138" s="168"/>
      <c r="P138" s="168"/>
      <c r="Q138" s="168"/>
      <c r="R138" s="168"/>
      <c r="S138" s="168"/>
      <c r="T138" s="173"/>
      <c r="AT138" s="174" t="s">
        <v>150</v>
      </c>
      <c r="AU138" s="174" t="s">
        <v>82</v>
      </c>
      <c r="AV138" s="174" t="s">
        <v>82</v>
      </c>
      <c r="AW138" s="174" t="s">
        <v>119</v>
      </c>
      <c r="AX138" s="174" t="s">
        <v>21</v>
      </c>
      <c r="AY138" s="174" t="s">
        <v>139</v>
      </c>
    </row>
    <row r="139" spans="2:65" s="6" customFormat="1" ht="15.75" customHeight="1">
      <c r="B139" s="23"/>
      <c r="C139" s="145" t="s">
        <v>7</v>
      </c>
      <c r="D139" s="145" t="s">
        <v>141</v>
      </c>
      <c r="E139" s="146" t="s">
        <v>743</v>
      </c>
      <c r="F139" s="147" t="s">
        <v>744</v>
      </c>
      <c r="G139" s="148" t="s">
        <v>393</v>
      </c>
      <c r="H139" s="149">
        <v>56.9</v>
      </c>
      <c r="I139" s="150"/>
      <c r="J139" s="151">
        <f>ROUND($I$139*$H$139,2)</f>
        <v>0</v>
      </c>
      <c r="K139" s="147" t="s">
        <v>145</v>
      </c>
      <c r="L139" s="43"/>
      <c r="M139" s="152"/>
      <c r="N139" s="153" t="s">
        <v>44</v>
      </c>
      <c r="O139" s="24"/>
      <c r="P139" s="24"/>
      <c r="Q139" s="154">
        <v>0</v>
      </c>
      <c r="R139" s="154">
        <f>$Q$139*$H$139</f>
        <v>0</v>
      </c>
      <c r="S139" s="154">
        <v>0</v>
      </c>
      <c r="T139" s="155">
        <f>$S$139*$H$139</f>
        <v>0</v>
      </c>
      <c r="AR139" s="89" t="s">
        <v>146</v>
      </c>
      <c r="AT139" s="89" t="s">
        <v>141</v>
      </c>
      <c r="AU139" s="89" t="s">
        <v>82</v>
      </c>
      <c r="AY139" s="6" t="s">
        <v>139</v>
      </c>
      <c r="BE139" s="156">
        <f>IF($N$139="základní",$J$139,0)</f>
        <v>0</v>
      </c>
      <c r="BF139" s="156">
        <f>IF($N$139="snížená",$J$139,0)</f>
        <v>0</v>
      </c>
      <c r="BG139" s="156">
        <f>IF($N$139="zákl. přenesená",$J$139,0)</f>
        <v>0</v>
      </c>
      <c r="BH139" s="156">
        <f>IF($N$139="sníž. přenesená",$J$139,0)</f>
        <v>0</v>
      </c>
      <c r="BI139" s="156">
        <f>IF($N$139="nulová",$J$139,0)</f>
        <v>0</v>
      </c>
      <c r="BJ139" s="89" t="s">
        <v>21</v>
      </c>
      <c r="BK139" s="156">
        <f>ROUND($I$139*$H$139,2)</f>
        <v>0</v>
      </c>
      <c r="BL139" s="89" t="s">
        <v>146</v>
      </c>
      <c r="BM139" s="89" t="s">
        <v>745</v>
      </c>
    </row>
    <row r="140" spans="2:47" s="6" customFormat="1" ht="16.5" customHeight="1">
      <c r="B140" s="23"/>
      <c r="C140" s="24"/>
      <c r="D140" s="157" t="s">
        <v>148</v>
      </c>
      <c r="E140" s="24"/>
      <c r="F140" s="158" t="s">
        <v>746</v>
      </c>
      <c r="G140" s="24"/>
      <c r="H140" s="24"/>
      <c r="J140" s="24"/>
      <c r="K140" s="24"/>
      <c r="L140" s="43"/>
      <c r="M140" s="56"/>
      <c r="N140" s="24"/>
      <c r="O140" s="24"/>
      <c r="P140" s="24"/>
      <c r="Q140" s="24"/>
      <c r="R140" s="24"/>
      <c r="S140" s="24"/>
      <c r="T140" s="57"/>
      <c r="AT140" s="6" t="s">
        <v>148</v>
      </c>
      <c r="AU140" s="6" t="s">
        <v>82</v>
      </c>
    </row>
    <row r="141" spans="2:51" s="6" customFormat="1" ht="15.75" customHeight="1">
      <c r="B141" s="159"/>
      <c r="C141" s="160"/>
      <c r="D141" s="161" t="s">
        <v>150</v>
      </c>
      <c r="E141" s="160"/>
      <c r="F141" s="162" t="s">
        <v>715</v>
      </c>
      <c r="G141" s="160"/>
      <c r="H141" s="160"/>
      <c r="J141" s="160"/>
      <c r="K141" s="160"/>
      <c r="L141" s="163"/>
      <c r="M141" s="164"/>
      <c r="N141" s="160"/>
      <c r="O141" s="160"/>
      <c r="P141" s="160"/>
      <c r="Q141" s="160"/>
      <c r="R141" s="160"/>
      <c r="S141" s="160"/>
      <c r="T141" s="165"/>
      <c r="AT141" s="166" t="s">
        <v>150</v>
      </c>
      <c r="AU141" s="166" t="s">
        <v>82</v>
      </c>
      <c r="AV141" s="166" t="s">
        <v>21</v>
      </c>
      <c r="AW141" s="166" t="s">
        <v>119</v>
      </c>
      <c r="AX141" s="166" t="s">
        <v>73</v>
      </c>
      <c r="AY141" s="166" t="s">
        <v>139</v>
      </c>
    </row>
    <row r="142" spans="2:51" s="6" customFormat="1" ht="15.75" customHeight="1">
      <c r="B142" s="167"/>
      <c r="C142" s="168"/>
      <c r="D142" s="161" t="s">
        <v>150</v>
      </c>
      <c r="E142" s="168"/>
      <c r="F142" s="169" t="s">
        <v>747</v>
      </c>
      <c r="G142" s="168"/>
      <c r="H142" s="170">
        <v>56.9</v>
      </c>
      <c r="J142" s="168"/>
      <c r="K142" s="168"/>
      <c r="L142" s="171"/>
      <c r="M142" s="172"/>
      <c r="N142" s="168"/>
      <c r="O142" s="168"/>
      <c r="P142" s="168"/>
      <c r="Q142" s="168"/>
      <c r="R142" s="168"/>
      <c r="S142" s="168"/>
      <c r="T142" s="173"/>
      <c r="AT142" s="174" t="s">
        <v>150</v>
      </c>
      <c r="AU142" s="174" t="s">
        <v>82</v>
      </c>
      <c r="AV142" s="174" t="s">
        <v>82</v>
      </c>
      <c r="AW142" s="174" t="s">
        <v>119</v>
      </c>
      <c r="AX142" s="174" t="s">
        <v>21</v>
      </c>
      <c r="AY142" s="174" t="s">
        <v>139</v>
      </c>
    </row>
    <row r="143" spans="2:65" s="6" customFormat="1" ht="15.75" customHeight="1">
      <c r="B143" s="23"/>
      <c r="C143" s="145" t="s">
        <v>296</v>
      </c>
      <c r="D143" s="145" t="s">
        <v>141</v>
      </c>
      <c r="E143" s="146" t="s">
        <v>748</v>
      </c>
      <c r="F143" s="147" t="s">
        <v>749</v>
      </c>
      <c r="G143" s="148" t="s">
        <v>155</v>
      </c>
      <c r="H143" s="149">
        <v>6.5</v>
      </c>
      <c r="I143" s="150"/>
      <c r="J143" s="151">
        <f>ROUND($I$143*$H$143,2)</f>
        <v>0</v>
      </c>
      <c r="K143" s="147" t="s">
        <v>145</v>
      </c>
      <c r="L143" s="43"/>
      <c r="M143" s="152"/>
      <c r="N143" s="153" t="s">
        <v>44</v>
      </c>
      <c r="O143" s="24"/>
      <c r="P143" s="24"/>
      <c r="Q143" s="154">
        <v>1E-05</v>
      </c>
      <c r="R143" s="154">
        <f>$Q$143*$H$143</f>
        <v>6.500000000000001E-05</v>
      </c>
      <c r="S143" s="154">
        <v>0</v>
      </c>
      <c r="T143" s="155">
        <f>$S$143*$H$143</f>
        <v>0</v>
      </c>
      <c r="AR143" s="89" t="s">
        <v>146</v>
      </c>
      <c r="AT143" s="89" t="s">
        <v>141</v>
      </c>
      <c r="AU143" s="89" t="s">
        <v>82</v>
      </c>
      <c r="AY143" s="6" t="s">
        <v>139</v>
      </c>
      <c r="BE143" s="156">
        <f>IF($N$143="základní",$J$143,0)</f>
        <v>0</v>
      </c>
      <c r="BF143" s="156">
        <f>IF($N$143="snížená",$J$143,0)</f>
        <v>0</v>
      </c>
      <c r="BG143" s="156">
        <f>IF($N$143="zákl. přenesená",$J$143,0)</f>
        <v>0</v>
      </c>
      <c r="BH143" s="156">
        <f>IF($N$143="sníž. přenesená",$J$143,0)</f>
        <v>0</v>
      </c>
      <c r="BI143" s="156">
        <f>IF($N$143="nulová",$J$143,0)</f>
        <v>0</v>
      </c>
      <c r="BJ143" s="89" t="s">
        <v>21</v>
      </c>
      <c r="BK143" s="156">
        <f>ROUND($I$143*$H$143,2)</f>
        <v>0</v>
      </c>
      <c r="BL143" s="89" t="s">
        <v>146</v>
      </c>
      <c r="BM143" s="89" t="s">
        <v>750</v>
      </c>
    </row>
    <row r="144" spans="2:47" s="6" customFormat="1" ht="16.5" customHeight="1">
      <c r="B144" s="23"/>
      <c r="C144" s="24"/>
      <c r="D144" s="157" t="s">
        <v>148</v>
      </c>
      <c r="E144" s="24"/>
      <c r="F144" s="158" t="s">
        <v>751</v>
      </c>
      <c r="G144" s="24"/>
      <c r="H144" s="24"/>
      <c r="J144" s="24"/>
      <c r="K144" s="24"/>
      <c r="L144" s="43"/>
      <c r="M144" s="56"/>
      <c r="N144" s="24"/>
      <c r="O144" s="24"/>
      <c r="P144" s="24"/>
      <c r="Q144" s="24"/>
      <c r="R144" s="24"/>
      <c r="S144" s="24"/>
      <c r="T144" s="57"/>
      <c r="AT144" s="6" t="s">
        <v>148</v>
      </c>
      <c r="AU144" s="6" t="s">
        <v>82</v>
      </c>
    </row>
    <row r="145" spans="2:51" s="6" customFormat="1" ht="15.75" customHeight="1">
      <c r="B145" s="167"/>
      <c r="C145" s="168"/>
      <c r="D145" s="161" t="s">
        <v>150</v>
      </c>
      <c r="E145" s="168"/>
      <c r="F145" s="169" t="s">
        <v>742</v>
      </c>
      <c r="G145" s="168"/>
      <c r="H145" s="170">
        <v>6.5</v>
      </c>
      <c r="J145" s="168"/>
      <c r="K145" s="168"/>
      <c r="L145" s="171"/>
      <c r="M145" s="172"/>
      <c r="N145" s="168"/>
      <c r="O145" s="168"/>
      <c r="P145" s="168"/>
      <c r="Q145" s="168"/>
      <c r="R145" s="168"/>
      <c r="S145" s="168"/>
      <c r="T145" s="173"/>
      <c r="AT145" s="174" t="s">
        <v>150</v>
      </c>
      <c r="AU145" s="174" t="s">
        <v>82</v>
      </c>
      <c r="AV145" s="174" t="s">
        <v>82</v>
      </c>
      <c r="AW145" s="174" t="s">
        <v>119</v>
      </c>
      <c r="AX145" s="174" t="s">
        <v>73</v>
      </c>
      <c r="AY145" s="174" t="s">
        <v>139</v>
      </c>
    </row>
    <row r="146" spans="2:65" s="6" customFormat="1" ht="15.75" customHeight="1">
      <c r="B146" s="23"/>
      <c r="C146" s="145" t="s">
        <v>300</v>
      </c>
      <c r="D146" s="145" t="s">
        <v>141</v>
      </c>
      <c r="E146" s="146" t="s">
        <v>752</v>
      </c>
      <c r="F146" s="147" t="s">
        <v>753</v>
      </c>
      <c r="G146" s="148" t="s">
        <v>497</v>
      </c>
      <c r="H146" s="149">
        <v>5</v>
      </c>
      <c r="I146" s="150"/>
      <c r="J146" s="151">
        <f>ROUND($I$146*$H$146,2)</f>
        <v>0</v>
      </c>
      <c r="K146" s="147" t="s">
        <v>145</v>
      </c>
      <c r="L146" s="43"/>
      <c r="M146" s="152"/>
      <c r="N146" s="153" t="s">
        <v>44</v>
      </c>
      <c r="O146" s="24"/>
      <c r="P146" s="24"/>
      <c r="Q146" s="154">
        <v>0</v>
      </c>
      <c r="R146" s="154">
        <f>$Q$146*$H$146</f>
        <v>0</v>
      </c>
      <c r="S146" s="154">
        <v>0.082</v>
      </c>
      <c r="T146" s="155">
        <f>$S$146*$H$146</f>
        <v>0.41000000000000003</v>
      </c>
      <c r="AR146" s="89" t="s">
        <v>146</v>
      </c>
      <c r="AT146" s="89" t="s">
        <v>141</v>
      </c>
      <c r="AU146" s="89" t="s">
        <v>82</v>
      </c>
      <c r="AY146" s="6" t="s">
        <v>139</v>
      </c>
      <c r="BE146" s="156">
        <f>IF($N$146="základní",$J$146,0)</f>
        <v>0</v>
      </c>
      <c r="BF146" s="156">
        <f>IF($N$146="snížená",$J$146,0)</f>
        <v>0</v>
      </c>
      <c r="BG146" s="156">
        <f>IF($N$146="zákl. přenesená",$J$146,0)</f>
        <v>0</v>
      </c>
      <c r="BH146" s="156">
        <f>IF($N$146="sníž. přenesená",$J$146,0)</f>
        <v>0</v>
      </c>
      <c r="BI146" s="156">
        <f>IF($N$146="nulová",$J$146,0)</f>
        <v>0</v>
      </c>
      <c r="BJ146" s="89" t="s">
        <v>21</v>
      </c>
      <c r="BK146" s="156">
        <f>ROUND($I$146*$H$146,2)</f>
        <v>0</v>
      </c>
      <c r="BL146" s="89" t="s">
        <v>146</v>
      </c>
      <c r="BM146" s="89" t="s">
        <v>754</v>
      </c>
    </row>
    <row r="147" spans="2:47" s="6" customFormat="1" ht="27" customHeight="1">
      <c r="B147" s="23"/>
      <c r="C147" s="24"/>
      <c r="D147" s="157" t="s">
        <v>148</v>
      </c>
      <c r="E147" s="24"/>
      <c r="F147" s="158" t="s">
        <v>755</v>
      </c>
      <c r="G147" s="24"/>
      <c r="H147" s="24"/>
      <c r="J147" s="24"/>
      <c r="K147" s="24"/>
      <c r="L147" s="43"/>
      <c r="M147" s="56"/>
      <c r="N147" s="24"/>
      <c r="O147" s="24"/>
      <c r="P147" s="24"/>
      <c r="Q147" s="24"/>
      <c r="R147" s="24"/>
      <c r="S147" s="24"/>
      <c r="T147" s="57"/>
      <c r="AT147" s="6" t="s">
        <v>148</v>
      </c>
      <c r="AU147" s="6" t="s">
        <v>82</v>
      </c>
    </row>
    <row r="148" spans="2:51" s="6" customFormat="1" ht="15.75" customHeight="1">
      <c r="B148" s="167"/>
      <c r="C148" s="168"/>
      <c r="D148" s="161" t="s">
        <v>150</v>
      </c>
      <c r="E148" s="168"/>
      <c r="F148" s="169" t="s">
        <v>756</v>
      </c>
      <c r="G148" s="168"/>
      <c r="H148" s="170">
        <v>3</v>
      </c>
      <c r="J148" s="168"/>
      <c r="K148" s="168"/>
      <c r="L148" s="171"/>
      <c r="M148" s="172"/>
      <c r="N148" s="168"/>
      <c r="O148" s="168"/>
      <c r="P148" s="168"/>
      <c r="Q148" s="168"/>
      <c r="R148" s="168"/>
      <c r="S148" s="168"/>
      <c r="T148" s="173"/>
      <c r="AT148" s="174" t="s">
        <v>150</v>
      </c>
      <c r="AU148" s="174" t="s">
        <v>82</v>
      </c>
      <c r="AV148" s="174" t="s">
        <v>82</v>
      </c>
      <c r="AW148" s="174" t="s">
        <v>119</v>
      </c>
      <c r="AX148" s="174" t="s">
        <v>73</v>
      </c>
      <c r="AY148" s="174" t="s">
        <v>139</v>
      </c>
    </row>
    <row r="149" spans="2:51" s="6" customFormat="1" ht="15.75" customHeight="1">
      <c r="B149" s="167"/>
      <c r="C149" s="168"/>
      <c r="D149" s="161" t="s">
        <v>150</v>
      </c>
      <c r="E149" s="168"/>
      <c r="F149" s="169" t="s">
        <v>757</v>
      </c>
      <c r="G149" s="168"/>
      <c r="H149" s="170">
        <v>2</v>
      </c>
      <c r="J149" s="168"/>
      <c r="K149" s="168"/>
      <c r="L149" s="171"/>
      <c r="M149" s="172"/>
      <c r="N149" s="168"/>
      <c r="O149" s="168"/>
      <c r="P149" s="168"/>
      <c r="Q149" s="168"/>
      <c r="R149" s="168"/>
      <c r="S149" s="168"/>
      <c r="T149" s="173"/>
      <c r="AT149" s="174" t="s">
        <v>150</v>
      </c>
      <c r="AU149" s="174" t="s">
        <v>82</v>
      </c>
      <c r="AV149" s="174" t="s">
        <v>82</v>
      </c>
      <c r="AW149" s="174" t="s">
        <v>119</v>
      </c>
      <c r="AX149" s="174" t="s">
        <v>73</v>
      </c>
      <c r="AY149" s="174" t="s">
        <v>139</v>
      </c>
    </row>
    <row r="150" spans="2:65" s="6" customFormat="1" ht="15.75" customHeight="1">
      <c r="B150" s="23"/>
      <c r="C150" s="145" t="s">
        <v>306</v>
      </c>
      <c r="D150" s="145" t="s">
        <v>141</v>
      </c>
      <c r="E150" s="146" t="s">
        <v>758</v>
      </c>
      <c r="F150" s="147" t="s">
        <v>759</v>
      </c>
      <c r="G150" s="148" t="s">
        <v>497</v>
      </c>
      <c r="H150" s="149">
        <v>6</v>
      </c>
      <c r="I150" s="150"/>
      <c r="J150" s="151">
        <f>ROUND($I$150*$H$150,2)</f>
        <v>0</v>
      </c>
      <c r="K150" s="147" t="s">
        <v>145</v>
      </c>
      <c r="L150" s="43"/>
      <c r="M150" s="152"/>
      <c r="N150" s="153" t="s">
        <v>44</v>
      </c>
      <c r="O150" s="24"/>
      <c r="P150" s="24"/>
      <c r="Q150" s="154">
        <v>0</v>
      </c>
      <c r="R150" s="154">
        <f>$Q$150*$H$150</f>
        <v>0</v>
      </c>
      <c r="S150" s="154">
        <v>0.004</v>
      </c>
      <c r="T150" s="155">
        <f>$S$150*$H$150</f>
        <v>0.024</v>
      </c>
      <c r="AR150" s="89" t="s">
        <v>146</v>
      </c>
      <c r="AT150" s="89" t="s">
        <v>141</v>
      </c>
      <c r="AU150" s="89" t="s">
        <v>82</v>
      </c>
      <c r="AY150" s="6" t="s">
        <v>139</v>
      </c>
      <c r="BE150" s="156">
        <f>IF($N$150="základní",$J$150,0)</f>
        <v>0</v>
      </c>
      <c r="BF150" s="156">
        <f>IF($N$150="snížená",$J$150,0)</f>
        <v>0</v>
      </c>
      <c r="BG150" s="156">
        <f>IF($N$150="zákl. přenesená",$J$150,0)</f>
        <v>0</v>
      </c>
      <c r="BH150" s="156">
        <f>IF($N$150="sníž. přenesená",$J$150,0)</f>
        <v>0</v>
      </c>
      <c r="BI150" s="156">
        <f>IF($N$150="nulová",$J$150,0)</f>
        <v>0</v>
      </c>
      <c r="BJ150" s="89" t="s">
        <v>21</v>
      </c>
      <c r="BK150" s="156">
        <f>ROUND($I$150*$H$150,2)</f>
        <v>0</v>
      </c>
      <c r="BL150" s="89" t="s">
        <v>146</v>
      </c>
      <c r="BM150" s="89" t="s">
        <v>760</v>
      </c>
    </row>
    <row r="151" spans="2:47" s="6" customFormat="1" ht="27" customHeight="1">
      <c r="B151" s="23"/>
      <c r="C151" s="24"/>
      <c r="D151" s="157" t="s">
        <v>148</v>
      </c>
      <c r="E151" s="24"/>
      <c r="F151" s="158" t="s">
        <v>761</v>
      </c>
      <c r="G151" s="24"/>
      <c r="H151" s="24"/>
      <c r="J151" s="24"/>
      <c r="K151" s="24"/>
      <c r="L151" s="43"/>
      <c r="M151" s="56"/>
      <c r="N151" s="24"/>
      <c r="O151" s="24"/>
      <c r="P151" s="24"/>
      <c r="Q151" s="24"/>
      <c r="R151" s="24"/>
      <c r="S151" s="24"/>
      <c r="T151" s="57"/>
      <c r="AT151" s="6" t="s">
        <v>148</v>
      </c>
      <c r="AU151" s="6" t="s">
        <v>82</v>
      </c>
    </row>
    <row r="152" spans="2:51" s="6" customFormat="1" ht="15.75" customHeight="1">
      <c r="B152" s="167"/>
      <c r="C152" s="168"/>
      <c r="D152" s="161" t="s">
        <v>150</v>
      </c>
      <c r="E152" s="168"/>
      <c r="F152" s="169" t="s">
        <v>762</v>
      </c>
      <c r="G152" s="168"/>
      <c r="H152" s="170">
        <v>5</v>
      </c>
      <c r="J152" s="168"/>
      <c r="K152" s="168"/>
      <c r="L152" s="171"/>
      <c r="M152" s="172"/>
      <c r="N152" s="168"/>
      <c r="O152" s="168"/>
      <c r="P152" s="168"/>
      <c r="Q152" s="168"/>
      <c r="R152" s="168"/>
      <c r="S152" s="168"/>
      <c r="T152" s="173"/>
      <c r="AT152" s="174" t="s">
        <v>150</v>
      </c>
      <c r="AU152" s="174" t="s">
        <v>82</v>
      </c>
      <c r="AV152" s="174" t="s">
        <v>82</v>
      </c>
      <c r="AW152" s="174" t="s">
        <v>119</v>
      </c>
      <c r="AX152" s="174" t="s">
        <v>73</v>
      </c>
      <c r="AY152" s="174" t="s">
        <v>139</v>
      </c>
    </row>
    <row r="153" spans="2:51" s="6" customFormat="1" ht="15.75" customHeight="1">
      <c r="B153" s="167"/>
      <c r="C153" s="168"/>
      <c r="D153" s="161" t="s">
        <v>150</v>
      </c>
      <c r="E153" s="168"/>
      <c r="F153" s="169" t="s">
        <v>763</v>
      </c>
      <c r="G153" s="168"/>
      <c r="H153" s="170">
        <v>1</v>
      </c>
      <c r="J153" s="168"/>
      <c r="K153" s="168"/>
      <c r="L153" s="171"/>
      <c r="M153" s="172"/>
      <c r="N153" s="168"/>
      <c r="O153" s="168"/>
      <c r="P153" s="168"/>
      <c r="Q153" s="168"/>
      <c r="R153" s="168"/>
      <c r="S153" s="168"/>
      <c r="T153" s="173"/>
      <c r="AT153" s="174" t="s">
        <v>150</v>
      </c>
      <c r="AU153" s="174" t="s">
        <v>82</v>
      </c>
      <c r="AV153" s="174" t="s">
        <v>82</v>
      </c>
      <c r="AW153" s="174" t="s">
        <v>119</v>
      </c>
      <c r="AX153" s="174" t="s">
        <v>73</v>
      </c>
      <c r="AY153" s="174" t="s">
        <v>139</v>
      </c>
    </row>
    <row r="154" spans="2:65" s="6" customFormat="1" ht="15.75" customHeight="1">
      <c r="B154" s="23"/>
      <c r="C154" s="145" t="s">
        <v>313</v>
      </c>
      <c r="D154" s="145" t="s">
        <v>141</v>
      </c>
      <c r="E154" s="146" t="s">
        <v>764</v>
      </c>
      <c r="F154" s="147" t="s">
        <v>765</v>
      </c>
      <c r="G154" s="148" t="s">
        <v>497</v>
      </c>
      <c r="H154" s="149">
        <v>1</v>
      </c>
      <c r="I154" s="150"/>
      <c r="J154" s="151">
        <f>ROUND($I$154*$H$154,2)</f>
        <v>0</v>
      </c>
      <c r="K154" s="147"/>
      <c r="L154" s="43"/>
      <c r="M154" s="152"/>
      <c r="N154" s="153" t="s">
        <v>44</v>
      </c>
      <c r="O154" s="24"/>
      <c r="P154" s="24"/>
      <c r="Q154" s="154">
        <v>0</v>
      </c>
      <c r="R154" s="154">
        <f>$Q$154*$H$154</f>
        <v>0</v>
      </c>
      <c r="S154" s="154">
        <v>0</v>
      </c>
      <c r="T154" s="155">
        <f>$S$154*$H$154</f>
        <v>0</v>
      </c>
      <c r="AR154" s="89" t="s">
        <v>146</v>
      </c>
      <c r="AT154" s="89" t="s">
        <v>141</v>
      </c>
      <c r="AU154" s="89" t="s">
        <v>82</v>
      </c>
      <c r="AY154" s="6" t="s">
        <v>139</v>
      </c>
      <c r="BE154" s="156">
        <f>IF($N$154="základní",$J$154,0)</f>
        <v>0</v>
      </c>
      <c r="BF154" s="156">
        <f>IF($N$154="snížená",$J$154,0)</f>
        <v>0</v>
      </c>
      <c r="BG154" s="156">
        <f>IF($N$154="zákl. přenesená",$J$154,0)</f>
        <v>0</v>
      </c>
      <c r="BH154" s="156">
        <f>IF($N$154="sníž. přenesená",$J$154,0)</f>
        <v>0</v>
      </c>
      <c r="BI154" s="156">
        <f>IF($N$154="nulová",$J$154,0)</f>
        <v>0</v>
      </c>
      <c r="BJ154" s="89" t="s">
        <v>21</v>
      </c>
      <c r="BK154" s="156">
        <f>ROUND($I$154*$H$154,2)</f>
        <v>0</v>
      </c>
      <c r="BL154" s="89" t="s">
        <v>146</v>
      </c>
      <c r="BM154" s="89" t="s">
        <v>766</v>
      </c>
    </row>
    <row r="155" spans="2:47" s="6" customFormat="1" ht="16.5" customHeight="1">
      <c r="B155" s="23"/>
      <c r="C155" s="24"/>
      <c r="D155" s="157" t="s">
        <v>148</v>
      </c>
      <c r="E155" s="24"/>
      <c r="F155" s="158" t="s">
        <v>765</v>
      </c>
      <c r="G155" s="24"/>
      <c r="H155" s="24"/>
      <c r="J155" s="24"/>
      <c r="K155" s="24"/>
      <c r="L155" s="43"/>
      <c r="M155" s="56"/>
      <c r="N155" s="24"/>
      <c r="O155" s="24"/>
      <c r="P155" s="24"/>
      <c r="Q155" s="24"/>
      <c r="R155" s="24"/>
      <c r="S155" s="24"/>
      <c r="T155" s="57"/>
      <c r="AT155" s="6" t="s">
        <v>148</v>
      </c>
      <c r="AU155" s="6" t="s">
        <v>82</v>
      </c>
    </row>
    <row r="156" spans="2:51" s="6" customFormat="1" ht="15.75" customHeight="1">
      <c r="B156" s="167"/>
      <c r="C156" s="168"/>
      <c r="D156" s="161" t="s">
        <v>150</v>
      </c>
      <c r="E156" s="168"/>
      <c r="F156" s="169" t="s">
        <v>767</v>
      </c>
      <c r="G156" s="168"/>
      <c r="H156" s="170">
        <v>1</v>
      </c>
      <c r="J156" s="168"/>
      <c r="K156" s="168"/>
      <c r="L156" s="171"/>
      <c r="M156" s="172"/>
      <c r="N156" s="168"/>
      <c r="O156" s="168"/>
      <c r="P156" s="168"/>
      <c r="Q156" s="168"/>
      <c r="R156" s="168"/>
      <c r="S156" s="168"/>
      <c r="T156" s="173"/>
      <c r="AT156" s="174" t="s">
        <v>150</v>
      </c>
      <c r="AU156" s="174" t="s">
        <v>82</v>
      </c>
      <c r="AV156" s="174" t="s">
        <v>82</v>
      </c>
      <c r="AW156" s="174" t="s">
        <v>119</v>
      </c>
      <c r="AX156" s="174" t="s">
        <v>73</v>
      </c>
      <c r="AY156" s="174" t="s">
        <v>139</v>
      </c>
    </row>
    <row r="157" spans="2:63" s="132" customFormat="1" ht="30.75" customHeight="1">
      <c r="B157" s="133"/>
      <c r="C157" s="134"/>
      <c r="D157" s="134" t="s">
        <v>72</v>
      </c>
      <c r="E157" s="143" t="s">
        <v>548</v>
      </c>
      <c r="F157" s="143" t="s">
        <v>549</v>
      </c>
      <c r="G157" s="134"/>
      <c r="H157" s="134"/>
      <c r="J157" s="144">
        <f>$BK$157</f>
        <v>0</v>
      </c>
      <c r="K157" s="134"/>
      <c r="L157" s="137"/>
      <c r="M157" s="138"/>
      <c r="N157" s="134"/>
      <c r="O157" s="134"/>
      <c r="P157" s="139">
        <f>SUM($P$158:$P$163)</f>
        <v>0</v>
      </c>
      <c r="Q157" s="134"/>
      <c r="R157" s="139">
        <f>SUM($R$158:$R$163)</f>
        <v>0</v>
      </c>
      <c r="S157" s="134"/>
      <c r="T157" s="140">
        <f>SUM($T$158:$T$163)</f>
        <v>0</v>
      </c>
      <c r="AR157" s="141" t="s">
        <v>21</v>
      </c>
      <c r="AT157" s="141" t="s">
        <v>72</v>
      </c>
      <c r="AU157" s="141" t="s">
        <v>21</v>
      </c>
      <c r="AY157" s="141" t="s">
        <v>139</v>
      </c>
      <c r="BK157" s="142">
        <f>SUM($BK$158:$BK$163)</f>
        <v>0</v>
      </c>
    </row>
    <row r="158" spans="2:65" s="6" customFormat="1" ht="15.75" customHeight="1">
      <c r="B158" s="23"/>
      <c r="C158" s="145" t="s">
        <v>317</v>
      </c>
      <c r="D158" s="145" t="s">
        <v>141</v>
      </c>
      <c r="E158" s="146" t="s">
        <v>564</v>
      </c>
      <c r="F158" s="147" t="s">
        <v>565</v>
      </c>
      <c r="G158" s="148" t="s">
        <v>241</v>
      </c>
      <c r="H158" s="149">
        <v>0.434</v>
      </c>
      <c r="I158" s="150"/>
      <c r="J158" s="151">
        <f>ROUND($I$158*$H$158,2)</f>
        <v>0</v>
      </c>
      <c r="K158" s="147" t="s">
        <v>145</v>
      </c>
      <c r="L158" s="43"/>
      <c r="M158" s="152"/>
      <c r="N158" s="153" t="s">
        <v>44</v>
      </c>
      <c r="O158" s="24"/>
      <c r="P158" s="24"/>
      <c r="Q158" s="154">
        <v>0</v>
      </c>
      <c r="R158" s="154">
        <f>$Q$158*$H$158</f>
        <v>0</v>
      </c>
      <c r="S158" s="154">
        <v>0</v>
      </c>
      <c r="T158" s="155">
        <f>$S$158*$H$158</f>
        <v>0</v>
      </c>
      <c r="AR158" s="89" t="s">
        <v>146</v>
      </c>
      <c r="AT158" s="89" t="s">
        <v>141</v>
      </c>
      <c r="AU158" s="89" t="s">
        <v>82</v>
      </c>
      <c r="AY158" s="6" t="s">
        <v>139</v>
      </c>
      <c r="BE158" s="156">
        <f>IF($N$158="základní",$J$158,0)</f>
        <v>0</v>
      </c>
      <c r="BF158" s="156">
        <f>IF($N$158="snížená",$J$158,0)</f>
        <v>0</v>
      </c>
      <c r="BG158" s="156">
        <f>IF($N$158="zákl. přenesená",$J$158,0)</f>
        <v>0</v>
      </c>
      <c r="BH158" s="156">
        <f>IF($N$158="sníž. přenesená",$J$158,0)</f>
        <v>0</v>
      </c>
      <c r="BI158" s="156">
        <f>IF($N$158="nulová",$J$158,0)</f>
        <v>0</v>
      </c>
      <c r="BJ158" s="89" t="s">
        <v>21</v>
      </c>
      <c r="BK158" s="156">
        <f>ROUND($I$158*$H$158,2)</f>
        <v>0</v>
      </c>
      <c r="BL158" s="89" t="s">
        <v>146</v>
      </c>
      <c r="BM158" s="89" t="s">
        <v>768</v>
      </c>
    </row>
    <row r="159" spans="2:47" s="6" customFormat="1" ht="16.5" customHeight="1">
      <c r="B159" s="23"/>
      <c r="C159" s="24"/>
      <c r="D159" s="157" t="s">
        <v>148</v>
      </c>
      <c r="E159" s="24"/>
      <c r="F159" s="158" t="s">
        <v>567</v>
      </c>
      <c r="G159" s="24"/>
      <c r="H159" s="24"/>
      <c r="J159" s="24"/>
      <c r="K159" s="24"/>
      <c r="L159" s="43"/>
      <c r="M159" s="56"/>
      <c r="N159" s="24"/>
      <c r="O159" s="24"/>
      <c r="P159" s="24"/>
      <c r="Q159" s="24"/>
      <c r="R159" s="24"/>
      <c r="S159" s="24"/>
      <c r="T159" s="57"/>
      <c r="AT159" s="6" t="s">
        <v>148</v>
      </c>
      <c r="AU159" s="6" t="s">
        <v>82</v>
      </c>
    </row>
    <row r="160" spans="2:65" s="6" customFormat="1" ht="15.75" customHeight="1">
      <c r="B160" s="23"/>
      <c r="C160" s="145" t="s">
        <v>6</v>
      </c>
      <c r="D160" s="145" t="s">
        <v>141</v>
      </c>
      <c r="E160" s="146" t="s">
        <v>570</v>
      </c>
      <c r="F160" s="147" t="s">
        <v>571</v>
      </c>
      <c r="G160" s="148" t="s">
        <v>241</v>
      </c>
      <c r="H160" s="149">
        <v>1.862</v>
      </c>
      <c r="I160" s="150"/>
      <c r="J160" s="151">
        <f>ROUND($I$160*$H$160,2)</f>
        <v>0</v>
      </c>
      <c r="K160" s="147" t="s">
        <v>145</v>
      </c>
      <c r="L160" s="43"/>
      <c r="M160" s="152"/>
      <c r="N160" s="153" t="s">
        <v>44</v>
      </c>
      <c r="O160" s="24"/>
      <c r="P160" s="24"/>
      <c r="Q160" s="154">
        <v>0</v>
      </c>
      <c r="R160" s="154">
        <f>$Q$160*$H$160</f>
        <v>0</v>
      </c>
      <c r="S160" s="154">
        <v>0</v>
      </c>
      <c r="T160" s="155">
        <f>$S$160*$H$160</f>
        <v>0</v>
      </c>
      <c r="AR160" s="89" t="s">
        <v>146</v>
      </c>
      <c r="AT160" s="89" t="s">
        <v>141</v>
      </c>
      <c r="AU160" s="89" t="s">
        <v>82</v>
      </c>
      <c r="AY160" s="6" t="s">
        <v>139</v>
      </c>
      <c r="BE160" s="156">
        <f>IF($N$160="základní",$J$160,0)</f>
        <v>0</v>
      </c>
      <c r="BF160" s="156">
        <f>IF($N$160="snížená",$J$160,0)</f>
        <v>0</v>
      </c>
      <c r="BG160" s="156">
        <f>IF($N$160="zákl. přenesená",$J$160,0)</f>
        <v>0</v>
      </c>
      <c r="BH160" s="156">
        <f>IF($N$160="sníž. přenesená",$J$160,0)</f>
        <v>0</v>
      </c>
      <c r="BI160" s="156">
        <f>IF($N$160="nulová",$J$160,0)</f>
        <v>0</v>
      </c>
      <c r="BJ160" s="89" t="s">
        <v>21</v>
      </c>
      <c r="BK160" s="156">
        <f>ROUND($I$160*$H$160,2)</f>
        <v>0</v>
      </c>
      <c r="BL160" s="89" t="s">
        <v>146</v>
      </c>
      <c r="BM160" s="89" t="s">
        <v>769</v>
      </c>
    </row>
    <row r="161" spans="2:47" s="6" customFormat="1" ht="27" customHeight="1">
      <c r="B161" s="23"/>
      <c r="C161" s="24"/>
      <c r="D161" s="157" t="s">
        <v>148</v>
      </c>
      <c r="E161" s="24"/>
      <c r="F161" s="158" t="s">
        <v>573</v>
      </c>
      <c r="G161" s="24"/>
      <c r="H161" s="24"/>
      <c r="J161" s="24"/>
      <c r="K161" s="24"/>
      <c r="L161" s="43"/>
      <c r="M161" s="56"/>
      <c r="N161" s="24"/>
      <c r="O161" s="24"/>
      <c r="P161" s="24"/>
      <c r="Q161" s="24"/>
      <c r="R161" s="24"/>
      <c r="S161" s="24"/>
      <c r="T161" s="57"/>
      <c r="AT161" s="6" t="s">
        <v>148</v>
      </c>
      <c r="AU161" s="6" t="s">
        <v>82</v>
      </c>
    </row>
    <row r="162" spans="2:51" s="6" customFormat="1" ht="15.75" customHeight="1">
      <c r="B162" s="159"/>
      <c r="C162" s="160"/>
      <c r="D162" s="161" t="s">
        <v>150</v>
      </c>
      <c r="E162" s="160"/>
      <c r="F162" s="162" t="s">
        <v>561</v>
      </c>
      <c r="G162" s="160"/>
      <c r="H162" s="160"/>
      <c r="J162" s="160"/>
      <c r="K162" s="160"/>
      <c r="L162" s="163"/>
      <c r="M162" s="164"/>
      <c r="N162" s="160"/>
      <c r="O162" s="160"/>
      <c r="P162" s="160"/>
      <c r="Q162" s="160"/>
      <c r="R162" s="160"/>
      <c r="S162" s="160"/>
      <c r="T162" s="165"/>
      <c r="AT162" s="166" t="s">
        <v>150</v>
      </c>
      <c r="AU162" s="166" t="s">
        <v>82</v>
      </c>
      <c r="AV162" s="166" t="s">
        <v>21</v>
      </c>
      <c r="AW162" s="166" t="s">
        <v>119</v>
      </c>
      <c r="AX162" s="166" t="s">
        <v>73</v>
      </c>
      <c r="AY162" s="166" t="s">
        <v>139</v>
      </c>
    </row>
    <row r="163" spans="2:51" s="6" customFormat="1" ht="15.75" customHeight="1">
      <c r="B163" s="167"/>
      <c r="C163" s="168"/>
      <c r="D163" s="161" t="s">
        <v>150</v>
      </c>
      <c r="E163" s="168"/>
      <c r="F163" s="169" t="s">
        <v>770</v>
      </c>
      <c r="G163" s="168"/>
      <c r="H163" s="170">
        <v>1.862</v>
      </c>
      <c r="J163" s="168"/>
      <c r="K163" s="168"/>
      <c r="L163" s="171"/>
      <c r="M163" s="172"/>
      <c r="N163" s="168"/>
      <c r="O163" s="168"/>
      <c r="P163" s="168"/>
      <c r="Q163" s="168"/>
      <c r="R163" s="168"/>
      <c r="S163" s="168"/>
      <c r="T163" s="173"/>
      <c r="AT163" s="174" t="s">
        <v>150</v>
      </c>
      <c r="AU163" s="174" t="s">
        <v>82</v>
      </c>
      <c r="AV163" s="174" t="s">
        <v>82</v>
      </c>
      <c r="AW163" s="174" t="s">
        <v>119</v>
      </c>
      <c r="AX163" s="174" t="s">
        <v>21</v>
      </c>
      <c r="AY163" s="174" t="s">
        <v>139</v>
      </c>
    </row>
    <row r="164" spans="2:63" s="132" customFormat="1" ht="30.75" customHeight="1">
      <c r="B164" s="133"/>
      <c r="C164" s="134"/>
      <c r="D164" s="134" t="s">
        <v>72</v>
      </c>
      <c r="E164" s="143" t="s">
        <v>592</v>
      </c>
      <c r="F164" s="143" t="s">
        <v>593</v>
      </c>
      <c r="G164" s="134"/>
      <c r="H164" s="134"/>
      <c r="J164" s="144">
        <f>$BK$164</f>
        <v>0</v>
      </c>
      <c r="K164" s="134"/>
      <c r="L164" s="137"/>
      <c r="M164" s="138"/>
      <c r="N164" s="134"/>
      <c r="O164" s="134"/>
      <c r="P164" s="139">
        <f>SUM($P$165:$P$166)</f>
        <v>0</v>
      </c>
      <c r="Q164" s="134"/>
      <c r="R164" s="139">
        <f>SUM($R$165:$R$166)</f>
        <v>0</v>
      </c>
      <c r="S164" s="134"/>
      <c r="T164" s="140">
        <f>SUM($T$165:$T$166)</f>
        <v>0</v>
      </c>
      <c r="AR164" s="141" t="s">
        <v>21</v>
      </c>
      <c r="AT164" s="141" t="s">
        <v>72</v>
      </c>
      <c r="AU164" s="141" t="s">
        <v>21</v>
      </c>
      <c r="AY164" s="141" t="s">
        <v>139</v>
      </c>
      <c r="BK164" s="142">
        <f>SUM($BK$165:$BK$166)</f>
        <v>0</v>
      </c>
    </row>
    <row r="165" spans="2:65" s="6" customFormat="1" ht="15.75" customHeight="1">
      <c r="B165" s="23"/>
      <c r="C165" s="145" t="s">
        <v>328</v>
      </c>
      <c r="D165" s="145" t="s">
        <v>141</v>
      </c>
      <c r="E165" s="146" t="s">
        <v>595</v>
      </c>
      <c r="F165" s="147" t="s">
        <v>596</v>
      </c>
      <c r="G165" s="148" t="s">
        <v>241</v>
      </c>
      <c r="H165" s="149">
        <v>4.145</v>
      </c>
      <c r="I165" s="150"/>
      <c r="J165" s="151">
        <f>ROUND($I$165*$H$165,2)</f>
        <v>0</v>
      </c>
      <c r="K165" s="147" t="s">
        <v>145</v>
      </c>
      <c r="L165" s="43"/>
      <c r="M165" s="152"/>
      <c r="N165" s="153" t="s">
        <v>44</v>
      </c>
      <c r="O165" s="24"/>
      <c r="P165" s="24"/>
      <c r="Q165" s="154">
        <v>0</v>
      </c>
      <c r="R165" s="154">
        <f>$Q$165*$H$165</f>
        <v>0</v>
      </c>
      <c r="S165" s="154">
        <v>0</v>
      </c>
      <c r="T165" s="155">
        <f>$S$165*$H$165</f>
        <v>0</v>
      </c>
      <c r="AR165" s="89" t="s">
        <v>146</v>
      </c>
      <c r="AT165" s="89" t="s">
        <v>141</v>
      </c>
      <c r="AU165" s="89" t="s">
        <v>82</v>
      </c>
      <c r="AY165" s="6" t="s">
        <v>139</v>
      </c>
      <c r="BE165" s="156">
        <f>IF($N$165="základní",$J$165,0)</f>
        <v>0</v>
      </c>
      <c r="BF165" s="156">
        <f>IF($N$165="snížená",$J$165,0)</f>
        <v>0</v>
      </c>
      <c r="BG165" s="156">
        <f>IF($N$165="zákl. přenesená",$J$165,0)</f>
        <v>0</v>
      </c>
      <c r="BH165" s="156">
        <f>IF($N$165="sníž. přenesená",$J$165,0)</f>
        <v>0</v>
      </c>
      <c r="BI165" s="156">
        <f>IF($N$165="nulová",$J$165,0)</f>
        <v>0</v>
      </c>
      <c r="BJ165" s="89" t="s">
        <v>21</v>
      </c>
      <c r="BK165" s="156">
        <f>ROUND($I$165*$H$165,2)</f>
        <v>0</v>
      </c>
      <c r="BL165" s="89" t="s">
        <v>146</v>
      </c>
      <c r="BM165" s="89" t="s">
        <v>771</v>
      </c>
    </row>
    <row r="166" spans="2:47" s="6" customFormat="1" ht="27" customHeight="1">
      <c r="B166" s="23"/>
      <c r="C166" s="24"/>
      <c r="D166" s="157" t="s">
        <v>148</v>
      </c>
      <c r="E166" s="24"/>
      <c r="F166" s="158" t="s">
        <v>598</v>
      </c>
      <c r="G166" s="24"/>
      <c r="H166" s="24"/>
      <c r="J166" s="24"/>
      <c r="K166" s="24"/>
      <c r="L166" s="43"/>
      <c r="M166" s="188"/>
      <c r="N166" s="189"/>
      <c r="O166" s="189"/>
      <c r="P166" s="189"/>
      <c r="Q166" s="189"/>
      <c r="R166" s="189"/>
      <c r="S166" s="189"/>
      <c r="T166" s="190"/>
      <c r="AT166" s="6" t="s">
        <v>148</v>
      </c>
      <c r="AU166" s="6" t="s">
        <v>82</v>
      </c>
    </row>
    <row r="167" spans="2:12" s="6" customFormat="1" ht="7.5" customHeight="1">
      <c r="B167" s="38"/>
      <c r="C167" s="39"/>
      <c r="D167" s="39"/>
      <c r="E167" s="39"/>
      <c r="F167" s="39"/>
      <c r="G167" s="39"/>
      <c r="H167" s="39"/>
      <c r="I167" s="101"/>
      <c r="J167" s="39"/>
      <c r="K167" s="39"/>
      <c r="L167" s="43"/>
    </row>
    <row r="339" s="2" customFormat="1" ht="14.25" customHeight="1"/>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1" manualBreakCount="1">
    <brk id="149" min="2" max="10"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V193"/>
  <sheetViews>
    <sheetView showGridLines="0" zoomScalePageLayoutView="0" workbookViewId="0" topLeftCell="A1">
      <pane ySplit="1" topLeftCell="A161"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96</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772</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86</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ROUND(SUM($BE$80:$BE$192),2)</f>
        <v>0</v>
      </c>
      <c r="G30" s="24"/>
      <c r="H30" s="24"/>
      <c r="I30" s="97">
        <v>0.21</v>
      </c>
      <c r="J30" s="96">
        <f>ROUND(SUM($BE$80:$BE$192)*$I$30,2)</f>
        <v>0</v>
      </c>
      <c r="K30" s="27"/>
    </row>
    <row r="31" spans="2:11" s="6" customFormat="1" ht="15" customHeight="1">
      <c r="B31" s="23"/>
      <c r="C31" s="24"/>
      <c r="D31" s="24"/>
      <c r="E31" s="30" t="s">
        <v>45</v>
      </c>
      <c r="F31" s="96">
        <f>ROUND(SUM($BF$80:$BF$192),2)</f>
        <v>0</v>
      </c>
      <c r="G31" s="24"/>
      <c r="H31" s="24"/>
      <c r="I31" s="97">
        <v>0.15</v>
      </c>
      <c r="J31" s="96">
        <f>ROUND(SUM($BF$80:$BF$192)*$I$31,2)</f>
        <v>0</v>
      </c>
      <c r="K31" s="27"/>
    </row>
    <row r="32" spans="2:11" s="6" customFormat="1" ht="15" customHeight="1" hidden="1">
      <c r="B32" s="23"/>
      <c r="C32" s="24"/>
      <c r="D32" s="24"/>
      <c r="E32" s="30" t="s">
        <v>46</v>
      </c>
      <c r="F32" s="96">
        <f>ROUND(SUM($BG$80:$BG$192),2)</f>
        <v>0</v>
      </c>
      <c r="G32" s="24"/>
      <c r="H32" s="24"/>
      <c r="I32" s="97">
        <v>0.21</v>
      </c>
      <c r="J32" s="96">
        <v>0</v>
      </c>
      <c r="K32" s="27"/>
    </row>
    <row r="33" spans="2:11" s="6" customFormat="1" ht="15" customHeight="1" hidden="1">
      <c r="B33" s="23"/>
      <c r="C33" s="24"/>
      <c r="D33" s="24"/>
      <c r="E33" s="30" t="s">
        <v>47</v>
      </c>
      <c r="F33" s="96">
        <f>ROUND(SUM($BH$80:$BH$192),2)</f>
        <v>0</v>
      </c>
      <c r="G33" s="24"/>
      <c r="H33" s="24"/>
      <c r="I33" s="97">
        <v>0.15</v>
      </c>
      <c r="J33" s="96">
        <v>0</v>
      </c>
      <c r="K33" s="27"/>
    </row>
    <row r="34" spans="2:11" s="6" customFormat="1" ht="15" customHeight="1" hidden="1">
      <c r="B34" s="23"/>
      <c r="C34" s="24"/>
      <c r="D34" s="24"/>
      <c r="E34" s="30" t="s">
        <v>48</v>
      </c>
      <c r="F34" s="96">
        <f>ROUND(SUM($BI$80:$BI$192),2)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106 - Dopravní značení KSÚS</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ROUND($J$80,2)</f>
        <v>0</v>
      </c>
      <c r="K56" s="27"/>
      <c r="AU56" s="6" t="s">
        <v>119</v>
      </c>
    </row>
    <row r="57" spans="2:11" s="73" customFormat="1" ht="25.5" customHeight="1">
      <c r="B57" s="108"/>
      <c r="C57" s="109"/>
      <c r="D57" s="110" t="s">
        <v>120</v>
      </c>
      <c r="E57" s="110"/>
      <c r="F57" s="110"/>
      <c r="G57" s="110"/>
      <c r="H57" s="110"/>
      <c r="I57" s="111"/>
      <c r="J57" s="112">
        <f>ROUND($J$81,2)</f>
        <v>0</v>
      </c>
      <c r="K57" s="113"/>
    </row>
    <row r="58" spans="2:11" s="114" customFormat="1" ht="21" customHeight="1">
      <c r="B58" s="115"/>
      <c r="C58" s="116"/>
      <c r="D58" s="117" t="s">
        <v>203</v>
      </c>
      <c r="E58" s="117"/>
      <c r="F58" s="117"/>
      <c r="G58" s="117"/>
      <c r="H58" s="117"/>
      <c r="I58" s="118"/>
      <c r="J58" s="119">
        <f>ROUND($J$82,2)</f>
        <v>0</v>
      </c>
      <c r="K58" s="120"/>
    </row>
    <row r="59" spans="2:11" s="114" customFormat="1" ht="21" customHeight="1">
      <c r="B59" s="115"/>
      <c r="C59" s="116"/>
      <c r="D59" s="117" t="s">
        <v>204</v>
      </c>
      <c r="E59" s="117"/>
      <c r="F59" s="117"/>
      <c r="G59" s="117"/>
      <c r="H59" s="117"/>
      <c r="I59" s="118"/>
      <c r="J59" s="119">
        <f>ROUND($J$183,2)</f>
        <v>0</v>
      </c>
      <c r="K59" s="120"/>
    </row>
    <row r="60" spans="2:11" s="114" customFormat="1" ht="21" customHeight="1">
      <c r="B60" s="115"/>
      <c r="C60" s="116"/>
      <c r="D60" s="117" t="s">
        <v>205</v>
      </c>
      <c r="E60" s="117"/>
      <c r="F60" s="117"/>
      <c r="G60" s="117"/>
      <c r="H60" s="117"/>
      <c r="I60" s="118"/>
      <c r="J60" s="119">
        <f>ROUND($J$190,2)</f>
        <v>0</v>
      </c>
      <c r="K60" s="120"/>
    </row>
    <row r="61" spans="2:11" s="6" customFormat="1" ht="22.5" customHeight="1">
      <c r="B61" s="23"/>
      <c r="C61" s="24"/>
      <c r="D61" s="24"/>
      <c r="E61" s="24"/>
      <c r="F61" s="24"/>
      <c r="G61" s="24"/>
      <c r="H61" s="24"/>
      <c r="J61" s="24"/>
      <c r="K61" s="27"/>
    </row>
    <row r="62" spans="2:11" s="6" customFormat="1" ht="7.5" customHeight="1">
      <c r="B62" s="38"/>
      <c r="C62" s="39"/>
      <c r="D62" s="39"/>
      <c r="E62" s="39"/>
      <c r="F62" s="39"/>
      <c r="G62" s="39"/>
      <c r="H62" s="39"/>
      <c r="I62" s="101"/>
      <c r="J62" s="39"/>
      <c r="K62" s="40"/>
    </row>
    <row r="66" spans="2:12" s="6" customFormat="1" ht="7.5" customHeight="1">
      <c r="B66" s="41"/>
      <c r="C66" s="42"/>
      <c r="D66" s="42"/>
      <c r="E66" s="42"/>
      <c r="F66" s="42"/>
      <c r="G66" s="42"/>
      <c r="H66" s="42"/>
      <c r="I66" s="103"/>
      <c r="J66" s="42"/>
      <c r="K66" s="42"/>
      <c r="L66" s="43"/>
    </row>
    <row r="67" spans="2:12" s="6" customFormat="1" ht="37.5" customHeight="1">
      <c r="B67" s="23"/>
      <c r="C67" s="12" t="s">
        <v>122</v>
      </c>
      <c r="D67" s="24"/>
      <c r="E67" s="24"/>
      <c r="F67" s="24"/>
      <c r="G67" s="24"/>
      <c r="H67" s="24"/>
      <c r="J67" s="24"/>
      <c r="K67" s="24"/>
      <c r="L67" s="43"/>
    </row>
    <row r="68" spans="2:12" s="6" customFormat="1" ht="7.5" customHeight="1">
      <c r="B68" s="23"/>
      <c r="C68" s="24"/>
      <c r="D68" s="24"/>
      <c r="E68" s="24"/>
      <c r="F68" s="24"/>
      <c r="G68" s="24"/>
      <c r="H68" s="24"/>
      <c r="J68" s="24"/>
      <c r="K68" s="24"/>
      <c r="L68" s="43"/>
    </row>
    <row r="69" spans="2:12" s="6" customFormat="1" ht="15" customHeight="1">
      <c r="B69" s="23"/>
      <c r="C69" s="19" t="s">
        <v>15</v>
      </c>
      <c r="D69" s="24"/>
      <c r="E69" s="24"/>
      <c r="F69" s="24"/>
      <c r="G69" s="24"/>
      <c r="H69" s="24"/>
      <c r="J69" s="24"/>
      <c r="K69" s="24"/>
      <c r="L69" s="43"/>
    </row>
    <row r="70" spans="2:12" s="6" customFormat="1" ht="16.5" customHeight="1">
      <c r="B70" s="23"/>
      <c r="C70" s="24"/>
      <c r="D70" s="24"/>
      <c r="E70" s="313" t="str">
        <f>$E$7</f>
        <v>Úprava sjezdu MÚK Jeneč</v>
      </c>
      <c r="F70" s="293"/>
      <c r="G70" s="293"/>
      <c r="H70" s="293"/>
      <c r="J70" s="24"/>
      <c r="K70" s="24"/>
      <c r="L70" s="43"/>
    </row>
    <row r="71" spans="2:12" s="6" customFormat="1" ht="15" customHeight="1">
      <c r="B71" s="23"/>
      <c r="C71" s="19" t="s">
        <v>113</v>
      </c>
      <c r="D71" s="24"/>
      <c r="E71" s="24"/>
      <c r="F71" s="24"/>
      <c r="G71" s="24"/>
      <c r="H71" s="24"/>
      <c r="J71" s="24"/>
      <c r="K71" s="24"/>
      <c r="L71" s="43"/>
    </row>
    <row r="72" spans="2:12" s="6" customFormat="1" ht="19.5" customHeight="1">
      <c r="B72" s="23"/>
      <c r="C72" s="24"/>
      <c r="D72" s="24"/>
      <c r="E72" s="290" t="str">
        <f>$E$9</f>
        <v>SO 106 - Dopravní značení KSÚS</v>
      </c>
      <c r="F72" s="293"/>
      <c r="G72" s="293"/>
      <c r="H72" s="293"/>
      <c r="J72" s="24"/>
      <c r="K72" s="24"/>
      <c r="L72" s="43"/>
    </row>
    <row r="73" spans="2:12" s="6" customFormat="1" ht="7.5" customHeight="1">
      <c r="B73" s="23"/>
      <c r="C73" s="24"/>
      <c r="D73" s="24"/>
      <c r="E73" s="24"/>
      <c r="F73" s="24"/>
      <c r="G73" s="24"/>
      <c r="H73" s="24"/>
      <c r="J73" s="24"/>
      <c r="K73" s="24"/>
      <c r="L73" s="43"/>
    </row>
    <row r="74" spans="2:12" s="6" customFormat="1" ht="18.75" customHeight="1">
      <c r="B74" s="23"/>
      <c r="C74" s="19" t="s">
        <v>22</v>
      </c>
      <c r="D74" s="24"/>
      <c r="E74" s="24"/>
      <c r="F74" s="17" t="str">
        <f>$F$12</f>
        <v>k.ú. Jeneč, k.ú.Dobrovíz</v>
      </c>
      <c r="G74" s="24"/>
      <c r="H74" s="24"/>
      <c r="I74" s="88" t="s">
        <v>24</v>
      </c>
      <c r="J74" s="52" t="str">
        <f>IF($J$12="","",$J$12)</f>
        <v>19.05.2015</v>
      </c>
      <c r="K74" s="24"/>
      <c r="L74" s="43"/>
    </row>
    <row r="75" spans="2:12" s="6" customFormat="1" ht="7.5" customHeight="1">
      <c r="B75" s="23"/>
      <c r="C75" s="24"/>
      <c r="D75" s="24"/>
      <c r="E75" s="24"/>
      <c r="F75" s="24"/>
      <c r="G75" s="24"/>
      <c r="H75" s="24"/>
      <c r="J75" s="24"/>
      <c r="K75" s="24"/>
      <c r="L75" s="43"/>
    </row>
    <row r="76" spans="2:12" s="6" customFormat="1" ht="15.75" customHeight="1">
      <c r="B76" s="23"/>
      <c r="C76" s="19" t="s">
        <v>28</v>
      </c>
      <c r="D76" s="24"/>
      <c r="E76" s="24"/>
      <c r="F76" s="17" t="str">
        <f>$E$15</f>
        <v> </v>
      </c>
      <c r="G76" s="24"/>
      <c r="H76" s="24"/>
      <c r="I76" s="88" t="s">
        <v>34</v>
      </c>
      <c r="J76" s="17" t="str">
        <f>$E$21</f>
        <v>ETC s.r.o.</v>
      </c>
      <c r="K76" s="24"/>
      <c r="L76" s="43"/>
    </row>
    <row r="77" spans="2:12" s="6" customFormat="1" ht="15" customHeight="1">
      <c r="B77" s="23"/>
      <c r="C77" s="19" t="s">
        <v>32</v>
      </c>
      <c r="D77" s="24"/>
      <c r="E77" s="24"/>
      <c r="F77" s="17">
        <f>IF($E$18="","",$E$18)</f>
      </c>
      <c r="G77" s="24"/>
      <c r="H77" s="24"/>
      <c r="J77" s="24"/>
      <c r="K77" s="24"/>
      <c r="L77" s="43"/>
    </row>
    <row r="78" spans="2:12" s="6" customFormat="1" ht="11.25" customHeight="1">
      <c r="B78" s="23"/>
      <c r="C78" s="24"/>
      <c r="D78" s="24"/>
      <c r="E78" s="24"/>
      <c r="F78" s="24"/>
      <c r="G78" s="24"/>
      <c r="H78" s="24"/>
      <c r="J78" s="24"/>
      <c r="K78" s="24"/>
      <c r="L78" s="43"/>
    </row>
    <row r="79" spans="2:20" s="121" customFormat="1" ht="30" customHeight="1">
      <c r="B79" s="122"/>
      <c r="C79" s="123" t="s">
        <v>123</v>
      </c>
      <c r="D79" s="124" t="s">
        <v>58</v>
      </c>
      <c r="E79" s="124" t="s">
        <v>54</v>
      </c>
      <c r="F79" s="124" t="s">
        <v>124</v>
      </c>
      <c r="G79" s="124" t="s">
        <v>125</v>
      </c>
      <c r="H79" s="124" t="s">
        <v>126</v>
      </c>
      <c r="I79" s="125" t="s">
        <v>127</v>
      </c>
      <c r="J79" s="124" t="s">
        <v>128</v>
      </c>
      <c r="K79" s="126" t="s">
        <v>129</v>
      </c>
      <c r="L79" s="127"/>
      <c r="M79" s="59" t="s">
        <v>130</v>
      </c>
      <c r="N79" s="60" t="s">
        <v>43</v>
      </c>
      <c r="O79" s="60" t="s">
        <v>131</v>
      </c>
      <c r="P79" s="60" t="s">
        <v>132</v>
      </c>
      <c r="Q79" s="60" t="s">
        <v>133</v>
      </c>
      <c r="R79" s="60" t="s">
        <v>134</v>
      </c>
      <c r="S79" s="60" t="s">
        <v>135</v>
      </c>
      <c r="T79" s="61" t="s">
        <v>136</v>
      </c>
    </row>
    <row r="80" spans="2:63" s="6" customFormat="1" ht="30" customHeight="1">
      <c r="B80" s="23"/>
      <c r="C80" s="66" t="s">
        <v>118</v>
      </c>
      <c r="D80" s="24"/>
      <c r="E80" s="24"/>
      <c r="F80" s="24"/>
      <c r="G80" s="24"/>
      <c r="H80" s="24"/>
      <c r="J80" s="128">
        <f>$BK$80</f>
        <v>0</v>
      </c>
      <c r="K80" s="24"/>
      <c r="L80" s="43"/>
      <c r="M80" s="63"/>
      <c r="N80" s="64"/>
      <c r="O80" s="64"/>
      <c r="P80" s="129">
        <f>$P$81</f>
        <v>0</v>
      </c>
      <c r="Q80" s="64"/>
      <c r="R80" s="129">
        <f>$R$81</f>
        <v>10.21855</v>
      </c>
      <c r="S80" s="64"/>
      <c r="T80" s="130">
        <f>$T$81</f>
        <v>0.822</v>
      </c>
      <c r="AT80" s="6" t="s">
        <v>72</v>
      </c>
      <c r="AU80" s="6" t="s">
        <v>119</v>
      </c>
      <c r="BK80" s="131">
        <f>$BK$81</f>
        <v>0</v>
      </c>
    </row>
    <row r="81" spans="2:63" s="132" customFormat="1" ht="37.5" customHeight="1">
      <c r="B81" s="133"/>
      <c r="C81" s="134"/>
      <c r="D81" s="134" t="s">
        <v>72</v>
      </c>
      <c r="E81" s="135" t="s">
        <v>137</v>
      </c>
      <c r="F81" s="135" t="s">
        <v>138</v>
      </c>
      <c r="G81" s="134"/>
      <c r="H81" s="134"/>
      <c r="J81" s="136">
        <f>$BK$81</f>
        <v>0</v>
      </c>
      <c r="K81" s="134"/>
      <c r="L81" s="137"/>
      <c r="M81" s="138"/>
      <c r="N81" s="134"/>
      <c r="O81" s="134"/>
      <c r="P81" s="139">
        <f>$P$82+$P$183+$P$190</f>
        <v>0</v>
      </c>
      <c r="Q81" s="134"/>
      <c r="R81" s="139">
        <f>$R$82+$R$183+$R$190</f>
        <v>10.21855</v>
      </c>
      <c r="S81" s="134"/>
      <c r="T81" s="140">
        <f>$T$82+$T$183+$T$190</f>
        <v>0.822</v>
      </c>
      <c r="AR81" s="141" t="s">
        <v>21</v>
      </c>
      <c r="AT81" s="141" t="s">
        <v>72</v>
      </c>
      <c r="AU81" s="141" t="s">
        <v>73</v>
      </c>
      <c r="AY81" s="141" t="s">
        <v>139</v>
      </c>
      <c r="BK81" s="142">
        <f>$BK$82+$BK$183+$BK$190</f>
        <v>0</v>
      </c>
    </row>
    <row r="82" spans="2:63" s="132" customFormat="1" ht="21" customHeight="1">
      <c r="B82" s="133"/>
      <c r="C82" s="134"/>
      <c r="D82" s="134" t="s">
        <v>72</v>
      </c>
      <c r="E82" s="143" t="s">
        <v>194</v>
      </c>
      <c r="F82" s="143" t="s">
        <v>508</v>
      </c>
      <c r="G82" s="134"/>
      <c r="H82" s="134"/>
      <c r="J82" s="144">
        <f>$BK$82</f>
        <v>0</v>
      </c>
      <c r="K82" s="134"/>
      <c r="L82" s="137"/>
      <c r="M82" s="138"/>
      <c r="N82" s="134"/>
      <c r="O82" s="134"/>
      <c r="P82" s="139">
        <f>SUM($P$83:$P$182)</f>
        <v>0</v>
      </c>
      <c r="Q82" s="134"/>
      <c r="R82" s="139">
        <f>SUM($R$83:$R$182)</f>
        <v>10.21855</v>
      </c>
      <c r="S82" s="134"/>
      <c r="T82" s="140">
        <f>SUM($T$83:$T$182)</f>
        <v>0.822</v>
      </c>
      <c r="AR82" s="141" t="s">
        <v>21</v>
      </c>
      <c r="AT82" s="141" t="s">
        <v>72</v>
      </c>
      <c r="AU82" s="141" t="s">
        <v>21</v>
      </c>
      <c r="AY82" s="141" t="s">
        <v>139</v>
      </c>
      <c r="BK82" s="142">
        <f>SUM($BK$83:$BK$182)</f>
        <v>0</v>
      </c>
    </row>
    <row r="83" spans="2:65" s="6" customFormat="1" ht="15.75" customHeight="1">
      <c r="B83" s="23"/>
      <c r="C83" s="145" t="s">
        <v>21</v>
      </c>
      <c r="D83" s="145" t="s">
        <v>141</v>
      </c>
      <c r="E83" s="146" t="s">
        <v>677</v>
      </c>
      <c r="F83" s="147" t="s">
        <v>678</v>
      </c>
      <c r="G83" s="148" t="s">
        <v>497</v>
      </c>
      <c r="H83" s="149">
        <v>25</v>
      </c>
      <c r="I83" s="150"/>
      <c r="J83" s="151">
        <f>ROUND($I$83*$H$83,2)</f>
        <v>0</v>
      </c>
      <c r="K83" s="147" t="s">
        <v>145</v>
      </c>
      <c r="L83" s="43"/>
      <c r="M83" s="152"/>
      <c r="N83" s="153" t="s">
        <v>44</v>
      </c>
      <c r="O83" s="24"/>
      <c r="P83" s="24"/>
      <c r="Q83" s="154">
        <v>0.0007</v>
      </c>
      <c r="R83" s="154">
        <f>$Q$83*$H$83</f>
        <v>0.017499999999999998</v>
      </c>
      <c r="S83" s="154">
        <v>0</v>
      </c>
      <c r="T83" s="155">
        <f>$S$83*$H$83</f>
        <v>0</v>
      </c>
      <c r="AR83" s="89" t="s">
        <v>146</v>
      </c>
      <c r="AT83" s="89" t="s">
        <v>141</v>
      </c>
      <c r="AU83" s="89" t="s">
        <v>82</v>
      </c>
      <c r="AY83" s="6" t="s">
        <v>139</v>
      </c>
      <c r="BE83" s="156">
        <f>IF($N$83="základní",$J$83,0)</f>
        <v>0</v>
      </c>
      <c r="BF83" s="156">
        <f>IF($N$83="snížená",$J$83,0)</f>
        <v>0</v>
      </c>
      <c r="BG83" s="156">
        <f>IF($N$83="zákl. přenesená",$J$83,0)</f>
        <v>0</v>
      </c>
      <c r="BH83" s="156">
        <f>IF($N$83="sníž. přenesená",$J$83,0)</f>
        <v>0</v>
      </c>
      <c r="BI83" s="156">
        <f>IF($N$83="nulová",$J$83,0)</f>
        <v>0</v>
      </c>
      <c r="BJ83" s="89" t="s">
        <v>21</v>
      </c>
      <c r="BK83" s="156">
        <f>ROUND($I$83*$H$83,2)</f>
        <v>0</v>
      </c>
      <c r="BL83" s="89" t="s">
        <v>146</v>
      </c>
      <c r="BM83" s="89" t="s">
        <v>679</v>
      </c>
    </row>
    <row r="84" spans="2:47" s="6" customFormat="1" ht="16.5" customHeight="1">
      <c r="B84" s="23"/>
      <c r="C84" s="24"/>
      <c r="D84" s="157" t="s">
        <v>148</v>
      </c>
      <c r="E84" s="24"/>
      <c r="F84" s="158" t="s">
        <v>678</v>
      </c>
      <c r="G84" s="24"/>
      <c r="H84" s="24"/>
      <c r="J84" s="24"/>
      <c r="K84" s="24"/>
      <c r="L84" s="43"/>
      <c r="M84" s="56"/>
      <c r="N84" s="24"/>
      <c r="O84" s="24"/>
      <c r="P84" s="24"/>
      <c r="Q84" s="24"/>
      <c r="R84" s="24"/>
      <c r="S84" s="24"/>
      <c r="T84" s="57"/>
      <c r="AT84" s="6" t="s">
        <v>148</v>
      </c>
      <c r="AU84" s="6" t="s">
        <v>82</v>
      </c>
    </row>
    <row r="85" spans="2:65" s="6" customFormat="1" ht="15.75" customHeight="1">
      <c r="B85" s="23"/>
      <c r="C85" s="178" t="s">
        <v>82</v>
      </c>
      <c r="D85" s="178" t="s">
        <v>238</v>
      </c>
      <c r="E85" s="179" t="s">
        <v>682</v>
      </c>
      <c r="F85" s="180" t="s">
        <v>683</v>
      </c>
      <c r="G85" s="181" t="s">
        <v>497</v>
      </c>
      <c r="H85" s="182">
        <v>3</v>
      </c>
      <c r="I85" s="183"/>
      <c r="J85" s="184">
        <f>ROUND($I$85*$H$85,2)</f>
        <v>0</v>
      </c>
      <c r="K85" s="180" t="s">
        <v>145</v>
      </c>
      <c r="L85" s="185"/>
      <c r="M85" s="186"/>
      <c r="N85" s="187" t="s">
        <v>44</v>
      </c>
      <c r="O85" s="24"/>
      <c r="P85" s="24"/>
      <c r="Q85" s="154">
        <v>0.002</v>
      </c>
      <c r="R85" s="154">
        <f>$Q$85*$H$85</f>
        <v>0.006</v>
      </c>
      <c r="S85" s="154">
        <v>0</v>
      </c>
      <c r="T85" s="155">
        <f>$S$85*$H$85</f>
        <v>0</v>
      </c>
      <c r="AR85" s="89" t="s">
        <v>188</v>
      </c>
      <c r="AT85" s="89" t="s">
        <v>238</v>
      </c>
      <c r="AU85" s="89" t="s">
        <v>82</v>
      </c>
      <c r="AY85" s="6" t="s">
        <v>139</v>
      </c>
      <c r="BE85" s="156">
        <f>IF($N$85="základní",$J$85,0)</f>
        <v>0</v>
      </c>
      <c r="BF85" s="156">
        <f>IF($N$85="snížená",$J$85,0)</f>
        <v>0</v>
      </c>
      <c r="BG85" s="156">
        <f>IF($N$85="zákl. přenesená",$J$85,0)</f>
        <v>0</v>
      </c>
      <c r="BH85" s="156">
        <f>IF($N$85="sníž. přenesená",$J$85,0)</f>
        <v>0</v>
      </c>
      <c r="BI85" s="156">
        <f>IF($N$85="nulová",$J$85,0)</f>
        <v>0</v>
      </c>
      <c r="BJ85" s="89" t="s">
        <v>21</v>
      </c>
      <c r="BK85" s="156">
        <f>ROUND($I$85*$H$85,2)</f>
        <v>0</v>
      </c>
      <c r="BL85" s="89" t="s">
        <v>146</v>
      </c>
      <c r="BM85" s="89" t="s">
        <v>684</v>
      </c>
    </row>
    <row r="86" spans="2:47" s="6" customFormat="1" ht="27" customHeight="1">
      <c r="B86" s="23"/>
      <c r="C86" s="24"/>
      <c r="D86" s="157" t="s">
        <v>148</v>
      </c>
      <c r="E86" s="24"/>
      <c r="F86" s="158" t="s">
        <v>685</v>
      </c>
      <c r="G86" s="24"/>
      <c r="H86" s="24"/>
      <c r="J86" s="24"/>
      <c r="K86" s="24"/>
      <c r="L86" s="43"/>
      <c r="M86" s="56"/>
      <c r="N86" s="24"/>
      <c r="O86" s="24"/>
      <c r="P86" s="24"/>
      <c r="Q86" s="24"/>
      <c r="R86" s="24"/>
      <c r="S86" s="24"/>
      <c r="T86" s="57"/>
      <c r="AT86" s="6" t="s">
        <v>148</v>
      </c>
      <c r="AU86" s="6" t="s">
        <v>82</v>
      </c>
    </row>
    <row r="87" spans="2:51" s="6" customFormat="1" ht="15.75" customHeight="1">
      <c r="B87" s="159"/>
      <c r="C87" s="160"/>
      <c r="D87" s="161" t="s">
        <v>150</v>
      </c>
      <c r="E87" s="160"/>
      <c r="F87" s="162" t="s">
        <v>686</v>
      </c>
      <c r="G87" s="160"/>
      <c r="H87" s="160"/>
      <c r="J87" s="160"/>
      <c r="K87" s="160"/>
      <c r="L87" s="163"/>
      <c r="M87" s="164"/>
      <c r="N87" s="160"/>
      <c r="O87" s="160"/>
      <c r="P87" s="160"/>
      <c r="Q87" s="160"/>
      <c r="R87" s="160"/>
      <c r="S87" s="160"/>
      <c r="T87" s="165"/>
      <c r="AT87" s="166" t="s">
        <v>150</v>
      </c>
      <c r="AU87" s="166" t="s">
        <v>82</v>
      </c>
      <c r="AV87" s="166" t="s">
        <v>21</v>
      </c>
      <c r="AW87" s="166" t="s">
        <v>119</v>
      </c>
      <c r="AX87" s="166" t="s">
        <v>73</v>
      </c>
      <c r="AY87" s="166" t="s">
        <v>139</v>
      </c>
    </row>
    <row r="88" spans="2:51" s="6" customFormat="1" ht="15.75" customHeight="1">
      <c r="B88" s="167"/>
      <c r="C88" s="168"/>
      <c r="D88" s="161" t="s">
        <v>150</v>
      </c>
      <c r="E88" s="168"/>
      <c r="F88" s="169" t="s">
        <v>160</v>
      </c>
      <c r="G88" s="168"/>
      <c r="H88" s="170">
        <v>3</v>
      </c>
      <c r="J88" s="168"/>
      <c r="K88" s="168"/>
      <c r="L88" s="171"/>
      <c r="M88" s="172"/>
      <c r="N88" s="168"/>
      <c r="O88" s="168"/>
      <c r="P88" s="168"/>
      <c r="Q88" s="168"/>
      <c r="R88" s="168"/>
      <c r="S88" s="168"/>
      <c r="T88" s="173"/>
      <c r="AT88" s="174" t="s">
        <v>150</v>
      </c>
      <c r="AU88" s="174" t="s">
        <v>82</v>
      </c>
      <c r="AV88" s="174" t="s">
        <v>82</v>
      </c>
      <c r="AW88" s="174" t="s">
        <v>119</v>
      </c>
      <c r="AX88" s="174" t="s">
        <v>73</v>
      </c>
      <c r="AY88" s="174" t="s">
        <v>139</v>
      </c>
    </row>
    <row r="89" spans="2:65" s="6" customFormat="1" ht="15.75" customHeight="1">
      <c r="B89" s="23"/>
      <c r="C89" s="178" t="s">
        <v>160</v>
      </c>
      <c r="D89" s="178" t="s">
        <v>238</v>
      </c>
      <c r="E89" s="179" t="s">
        <v>687</v>
      </c>
      <c r="F89" s="180" t="s">
        <v>688</v>
      </c>
      <c r="G89" s="181" t="s">
        <v>497</v>
      </c>
      <c r="H89" s="182">
        <v>3</v>
      </c>
      <c r="I89" s="183"/>
      <c r="J89" s="184">
        <f>ROUND($I$89*$H$89,2)</f>
        <v>0</v>
      </c>
      <c r="K89" s="180" t="s">
        <v>145</v>
      </c>
      <c r="L89" s="185"/>
      <c r="M89" s="186"/>
      <c r="N89" s="187" t="s">
        <v>44</v>
      </c>
      <c r="O89" s="24"/>
      <c r="P89" s="24"/>
      <c r="Q89" s="154">
        <v>0.0031</v>
      </c>
      <c r="R89" s="154">
        <f>$Q$89*$H$89</f>
        <v>0.0093</v>
      </c>
      <c r="S89" s="154">
        <v>0</v>
      </c>
      <c r="T89" s="155">
        <f>$S$89*$H$89</f>
        <v>0</v>
      </c>
      <c r="AR89" s="89" t="s">
        <v>188</v>
      </c>
      <c r="AT89" s="89" t="s">
        <v>238</v>
      </c>
      <c r="AU89" s="89" t="s">
        <v>82</v>
      </c>
      <c r="AY89" s="6" t="s">
        <v>139</v>
      </c>
      <c r="BE89" s="156">
        <f>IF($N$89="základní",$J$89,0)</f>
        <v>0</v>
      </c>
      <c r="BF89" s="156">
        <f>IF($N$89="snížená",$J$89,0)</f>
        <v>0</v>
      </c>
      <c r="BG89" s="156">
        <f>IF($N$89="zákl. přenesená",$J$89,0)</f>
        <v>0</v>
      </c>
      <c r="BH89" s="156">
        <f>IF($N$89="sníž. přenesená",$J$89,0)</f>
        <v>0</v>
      </c>
      <c r="BI89" s="156">
        <f>IF($N$89="nulová",$J$89,0)</f>
        <v>0</v>
      </c>
      <c r="BJ89" s="89" t="s">
        <v>21</v>
      </c>
      <c r="BK89" s="156">
        <f>ROUND($I$89*$H$89,2)</f>
        <v>0</v>
      </c>
      <c r="BL89" s="89" t="s">
        <v>146</v>
      </c>
      <c r="BM89" s="89" t="s">
        <v>773</v>
      </c>
    </row>
    <row r="90" spans="2:47" s="6" customFormat="1" ht="27" customHeight="1">
      <c r="B90" s="23"/>
      <c r="C90" s="24"/>
      <c r="D90" s="157" t="s">
        <v>148</v>
      </c>
      <c r="E90" s="24"/>
      <c r="F90" s="158" t="s">
        <v>690</v>
      </c>
      <c r="G90" s="24"/>
      <c r="H90" s="24"/>
      <c r="J90" s="24"/>
      <c r="K90" s="24"/>
      <c r="L90" s="43"/>
      <c r="M90" s="56"/>
      <c r="N90" s="24"/>
      <c r="O90" s="24"/>
      <c r="P90" s="24"/>
      <c r="Q90" s="24"/>
      <c r="R90" s="24"/>
      <c r="S90" s="24"/>
      <c r="T90" s="57"/>
      <c r="AT90" s="6" t="s">
        <v>148</v>
      </c>
      <c r="AU90" s="6" t="s">
        <v>82</v>
      </c>
    </row>
    <row r="91" spans="2:51" s="6" customFormat="1" ht="15.75" customHeight="1">
      <c r="B91" s="159"/>
      <c r="C91" s="160"/>
      <c r="D91" s="161" t="s">
        <v>150</v>
      </c>
      <c r="E91" s="160"/>
      <c r="F91" s="162" t="s">
        <v>774</v>
      </c>
      <c r="G91" s="160"/>
      <c r="H91" s="160"/>
      <c r="J91" s="160"/>
      <c r="K91" s="160"/>
      <c r="L91" s="163"/>
      <c r="M91" s="164"/>
      <c r="N91" s="160"/>
      <c r="O91" s="160"/>
      <c r="P91" s="160"/>
      <c r="Q91" s="160"/>
      <c r="R91" s="160"/>
      <c r="S91" s="160"/>
      <c r="T91" s="165"/>
      <c r="AT91" s="166" t="s">
        <v>150</v>
      </c>
      <c r="AU91" s="166" t="s">
        <v>82</v>
      </c>
      <c r="AV91" s="166" t="s">
        <v>21</v>
      </c>
      <c r="AW91" s="166" t="s">
        <v>119</v>
      </c>
      <c r="AX91" s="166" t="s">
        <v>73</v>
      </c>
      <c r="AY91" s="166" t="s">
        <v>139</v>
      </c>
    </row>
    <row r="92" spans="2:51" s="6" customFormat="1" ht="15.75" customHeight="1">
      <c r="B92" s="167"/>
      <c r="C92" s="168"/>
      <c r="D92" s="161" t="s">
        <v>150</v>
      </c>
      <c r="E92" s="168"/>
      <c r="F92" s="169" t="s">
        <v>160</v>
      </c>
      <c r="G92" s="168"/>
      <c r="H92" s="170">
        <v>3</v>
      </c>
      <c r="J92" s="168"/>
      <c r="K92" s="168"/>
      <c r="L92" s="171"/>
      <c r="M92" s="172"/>
      <c r="N92" s="168"/>
      <c r="O92" s="168"/>
      <c r="P92" s="168"/>
      <c r="Q92" s="168"/>
      <c r="R92" s="168"/>
      <c r="S92" s="168"/>
      <c r="T92" s="173"/>
      <c r="AT92" s="174" t="s">
        <v>150</v>
      </c>
      <c r="AU92" s="174" t="s">
        <v>82</v>
      </c>
      <c r="AV92" s="174" t="s">
        <v>82</v>
      </c>
      <c r="AW92" s="174" t="s">
        <v>119</v>
      </c>
      <c r="AX92" s="174" t="s">
        <v>73</v>
      </c>
      <c r="AY92" s="174" t="s">
        <v>139</v>
      </c>
    </row>
    <row r="93" spans="2:65" s="6" customFormat="1" ht="15.75" customHeight="1">
      <c r="B93" s="23"/>
      <c r="C93" s="178" t="s">
        <v>146</v>
      </c>
      <c r="D93" s="178" t="s">
        <v>238</v>
      </c>
      <c r="E93" s="179" t="s">
        <v>775</v>
      </c>
      <c r="F93" s="180" t="s">
        <v>776</v>
      </c>
      <c r="G93" s="181" t="s">
        <v>497</v>
      </c>
      <c r="H93" s="182">
        <v>2</v>
      </c>
      <c r="I93" s="183"/>
      <c r="J93" s="184">
        <f>ROUND($I$93*$H$93,2)</f>
        <v>0</v>
      </c>
      <c r="K93" s="180" t="s">
        <v>145</v>
      </c>
      <c r="L93" s="185"/>
      <c r="M93" s="186"/>
      <c r="N93" s="187" t="s">
        <v>44</v>
      </c>
      <c r="O93" s="24"/>
      <c r="P93" s="24"/>
      <c r="Q93" s="154">
        <v>0.004</v>
      </c>
      <c r="R93" s="154">
        <f>$Q$93*$H$93</f>
        <v>0.008</v>
      </c>
      <c r="S93" s="154">
        <v>0</v>
      </c>
      <c r="T93" s="155">
        <f>$S$93*$H$93</f>
        <v>0</v>
      </c>
      <c r="AR93" s="89" t="s">
        <v>188</v>
      </c>
      <c r="AT93" s="89" t="s">
        <v>238</v>
      </c>
      <c r="AU93" s="89" t="s">
        <v>82</v>
      </c>
      <c r="AY93" s="6" t="s">
        <v>139</v>
      </c>
      <c r="BE93" s="156">
        <f>IF($N$93="základní",$J$93,0)</f>
        <v>0</v>
      </c>
      <c r="BF93" s="156">
        <f>IF($N$93="snížená",$J$93,0)</f>
        <v>0</v>
      </c>
      <c r="BG93" s="156">
        <f>IF($N$93="zákl. přenesená",$J$93,0)</f>
        <v>0</v>
      </c>
      <c r="BH93" s="156">
        <f>IF($N$93="sníž. přenesená",$J$93,0)</f>
        <v>0</v>
      </c>
      <c r="BI93" s="156">
        <f>IF($N$93="nulová",$J$93,0)</f>
        <v>0</v>
      </c>
      <c r="BJ93" s="89" t="s">
        <v>21</v>
      </c>
      <c r="BK93" s="156">
        <f>ROUND($I$93*$H$93,2)</f>
        <v>0</v>
      </c>
      <c r="BL93" s="89" t="s">
        <v>146</v>
      </c>
      <c r="BM93" s="89" t="s">
        <v>777</v>
      </c>
    </row>
    <row r="94" spans="2:47" s="6" customFormat="1" ht="38.25" customHeight="1">
      <c r="B94" s="23"/>
      <c r="C94" s="24"/>
      <c r="D94" s="157" t="s">
        <v>148</v>
      </c>
      <c r="E94" s="24"/>
      <c r="F94" s="158" t="s">
        <v>778</v>
      </c>
      <c r="G94" s="24"/>
      <c r="H94" s="24"/>
      <c r="J94" s="24"/>
      <c r="K94" s="24"/>
      <c r="L94" s="43"/>
      <c r="M94" s="56"/>
      <c r="N94" s="24"/>
      <c r="O94" s="24"/>
      <c r="P94" s="24"/>
      <c r="Q94" s="24"/>
      <c r="R94" s="24"/>
      <c r="S94" s="24"/>
      <c r="T94" s="57"/>
      <c r="AT94" s="6" t="s">
        <v>148</v>
      </c>
      <c r="AU94" s="6" t="s">
        <v>82</v>
      </c>
    </row>
    <row r="95" spans="2:51" s="6" customFormat="1" ht="15.75" customHeight="1">
      <c r="B95" s="159"/>
      <c r="C95" s="160"/>
      <c r="D95" s="161" t="s">
        <v>150</v>
      </c>
      <c r="E95" s="160"/>
      <c r="F95" s="162" t="s">
        <v>779</v>
      </c>
      <c r="G95" s="160"/>
      <c r="H95" s="160"/>
      <c r="J95" s="160"/>
      <c r="K95" s="160"/>
      <c r="L95" s="163"/>
      <c r="M95" s="164"/>
      <c r="N95" s="160"/>
      <c r="O95" s="160"/>
      <c r="P95" s="160"/>
      <c r="Q95" s="160"/>
      <c r="R95" s="160"/>
      <c r="S95" s="160"/>
      <c r="T95" s="165"/>
      <c r="AT95" s="166" t="s">
        <v>150</v>
      </c>
      <c r="AU95" s="166" t="s">
        <v>82</v>
      </c>
      <c r="AV95" s="166" t="s">
        <v>21</v>
      </c>
      <c r="AW95" s="166" t="s">
        <v>119</v>
      </c>
      <c r="AX95" s="166" t="s">
        <v>73</v>
      </c>
      <c r="AY95" s="166" t="s">
        <v>139</v>
      </c>
    </row>
    <row r="96" spans="2:51" s="6" customFormat="1" ht="15.75" customHeight="1">
      <c r="B96" s="167"/>
      <c r="C96" s="168"/>
      <c r="D96" s="161" t="s">
        <v>150</v>
      </c>
      <c r="E96" s="168"/>
      <c r="F96" s="169" t="s">
        <v>82</v>
      </c>
      <c r="G96" s="168"/>
      <c r="H96" s="170">
        <v>2</v>
      </c>
      <c r="J96" s="168"/>
      <c r="K96" s="168"/>
      <c r="L96" s="171"/>
      <c r="M96" s="172"/>
      <c r="N96" s="168"/>
      <c r="O96" s="168"/>
      <c r="P96" s="168"/>
      <c r="Q96" s="168"/>
      <c r="R96" s="168"/>
      <c r="S96" s="168"/>
      <c r="T96" s="173"/>
      <c r="AT96" s="174" t="s">
        <v>150</v>
      </c>
      <c r="AU96" s="174" t="s">
        <v>82</v>
      </c>
      <c r="AV96" s="174" t="s">
        <v>82</v>
      </c>
      <c r="AW96" s="174" t="s">
        <v>119</v>
      </c>
      <c r="AX96" s="174" t="s">
        <v>73</v>
      </c>
      <c r="AY96" s="174" t="s">
        <v>139</v>
      </c>
    </row>
    <row r="97" spans="2:65" s="6" customFormat="1" ht="15.75" customHeight="1">
      <c r="B97" s="23"/>
      <c r="C97" s="178" t="s">
        <v>172</v>
      </c>
      <c r="D97" s="178" t="s">
        <v>238</v>
      </c>
      <c r="E97" s="179" t="s">
        <v>775</v>
      </c>
      <c r="F97" s="180" t="s">
        <v>776</v>
      </c>
      <c r="G97" s="181" t="s">
        <v>497</v>
      </c>
      <c r="H97" s="182">
        <v>2</v>
      </c>
      <c r="I97" s="183"/>
      <c r="J97" s="184">
        <f>ROUND($I$97*$H$97,2)</f>
        <v>0</v>
      </c>
      <c r="K97" s="180" t="s">
        <v>145</v>
      </c>
      <c r="L97" s="185"/>
      <c r="M97" s="186"/>
      <c r="N97" s="187" t="s">
        <v>44</v>
      </c>
      <c r="O97" s="24"/>
      <c r="P97" s="24"/>
      <c r="Q97" s="154">
        <v>0.004</v>
      </c>
      <c r="R97" s="154">
        <f>$Q$97*$H$97</f>
        <v>0.008</v>
      </c>
      <c r="S97" s="154">
        <v>0</v>
      </c>
      <c r="T97" s="155">
        <f>$S$97*$H$97</f>
        <v>0</v>
      </c>
      <c r="AR97" s="89" t="s">
        <v>188</v>
      </c>
      <c r="AT97" s="89" t="s">
        <v>238</v>
      </c>
      <c r="AU97" s="89" t="s">
        <v>82</v>
      </c>
      <c r="AY97" s="6" t="s">
        <v>139</v>
      </c>
      <c r="BE97" s="156">
        <f>IF($N$97="základní",$J$97,0)</f>
        <v>0</v>
      </c>
      <c r="BF97" s="156">
        <f>IF($N$97="snížená",$J$97,0)</f>
        <v>0</v>
      </c>
      <c r="BG97" s="156">
        <f>IF($N$97="zákl. přenesená",$J$97,0)</f>
        <v>0</v>
      </c>
      <c r="BH97" s="156">
        <f>IF($N$97="sníž. přenesená",$J$97,0)</f>
        <v>0</v>
      </c>
      <c r="BI97" s="156">
        <f>IF($N$97="nulová",$J$97,0)</f>
        <v>0</v>
      </c>
      <c r="BJ97" s="89" t="s">
        <v>21</v>
      </c>
      <c r="BK97" s="156">
        <f>ROUND($I$97*$H$97,2)</f>
        <v>0</v>
      </c>
      <c r="BL97" s="89" t="s">
        <v>146</v>
      </c>
      <c r="BM97" s="89" t="s">
        <v>780</v>
      </c>
    </row>
    <row r="98" spans="2:47" s="6" customFormat="1" ht="38.25" customHeight="1">
      <c r="B98" s="23"/>
      <c r="C98" s="24"/>
      <c r="D98" s="157" t="s">
        <v>148</v>
      </c>
      <c r="E98" s="24"/>
      <c r="F98" s="158" t="s">
        <v>778</v>
      </c>
      <c r="G98" s="24"/>
      <c r="H98" s="24"/>
      <c r="J98" s="24"/>
      <c r="K98" s="24"/>
      <c r="L98" s="43"/>
      <c r="M98" s="56"/>
      <c r="N98" s="24"/>
      <c r="O98" s="24"/>
      <c r="P98" s="24"/>
      <c r="Q98" s="24"/>
      <c r="R98" s="24"/>
      <c r="S98" s="24"/>
      <c r="T98" s="57"/>
      <c r="AT98" s="6" t="s">
        <v>148</v>
      </c>
      <c r="AU98" s="6" t="s">
        <v>82</v>
      </c>
    </row>
    <row r="99" spans="2:51" s="6" customFormat="1" ht="15.75" customHeight="1">
      <c r="B99" s="159"/>
      <c r="C99" s="160"/>
      <c r="D99" s="161" t="s">
        <v>150</v>
      </c>
      <c r="E99" s="160"/>
      <c r="F99" s="162" t="s">
        <v>781</v>
      </c>
      <c r="G99" s="160"/>
      <c r="H99" s="160"/>
      <c r="J99" s="160"/>
      <c r="K99" s="160"/>
      <c r="L99" s="163"/>
      <c r="M99" s="164"/>
      <c r="N99" s="160"/>
      <c r="O99" s="160"/>
      <c r="P99" s="160"/>
      <c r="Q99" s="160"/>
      <c r="R99" s="160"/>
      <c r="S99" s="160"/>
      <c r="T99" s="165"/>
      <c r="AT99" s="166" t="s">
        <v>150</v>
      </c>
      <c r="AU99" s="166" t="s">
        <v>82</v>
      </c>
      <c r="AV99" s="166" t="s">
        <v>21</v>
      </c>
      <c r="AW99" s="166" t="s">
        <v>119</v>
      </c>
      <c r="AX99" s="166" t="s">
        <v>73</v>
      </c>
      <c r="AY99" s="166" t="s">
        <v>139</v>
      </c>
    </row>
    <row r="100" spans="2:51" s="6" customFormat="1" ht="15.75" customHeight="1">
      <c r="B100" s="167"/>
      <c r="C100" s="168"/>
      <c r="D100" s="161" t="s">
        <v>150</v>
      </c>
      <c r="E100" s="168"/>
      <c r="F100" s="169" t="s">
        <v>82</v>
      </c>
      <c r="G100" s="168"/>
      <c r="H100" s="170">
        <v>2</v>
      </c>
      <c r="J100" s="168"/>
      <c r="K100" s="168"/>
      <c r="L100" s="171"/>
      <c r="M100" s="172"/>
      <c r="N100" s="168"/>
      <c r="O100" s="168"/>
      <c r="P100" s="168"/>
      <c r="Q100" s="168"/>
      <c r="R100" s="168"/>
      <c r="S100" s="168"/>
      <c r="T100" s="173"/>
      <c r="AT100" s="174" t="s">
        <v>150</v>
      </c>
      <c r="AU100" s="174" t="s">
        <v>82</v>
      </c>
      <c r="AV100" s="174" t="s">
        <v>82</v>
      </c>
      <c r="AW100" s="174" t="s">
        <v>119</v>
      </c>
      <c r="AX100" s="174" t="s">
        <v>73</v>
      </c>
      <c r="AY100" s="174" t="s">
        <v>139</v>
      </c>
    </row>
    <row r="101" spans="2:65" s="6" customFormat="1" ht="15.75" customHeight="1">
      <c r="B101" s="23"/>
      <c r="C101" s="178" t="s">
        <v>178</v>
      </c>
      <c r="D101" s="178" t="s">
        <v>238</v>
      </c>
      <c r="E101" s="179" t="s">
        <v>782</v>
      </c>
      <c r="F101" s="180" t="s">
        <v>783</v>
      </c>
      <c r="G101" s="181" t="s">
        <v>497</v>
      </c>
      <c r="H101" s="182">
        <v>1</v>
      </c>
      <c r="I101" s="183"/>
      <c r="J101" s="184">
        <f>ROUND($I$101*$H$101,2)</f>
        <v>0</v>
      </c>
      <c r="K101" s="180" t="s">
        <v>145</v>
      </c>
      <c r="L101" s="185"/>
      <c r="M101" s="186"/>
      <c r="N101" s="187" t="s">
        <v>44</v>
      </c>
      <c r="O101" s="24"/>
      <c r="P101" s="24"/>
      <c r="Q101" s="154">
        <v>0.004</v>
      </c>
      <c r="R101" s="154">
        <f>$Q$101*$H$101</f>
        <v>0.004</v>
      </c>
      <c r="S101" s="154">
        <v>0</v>
      </c>
      <c r="T101" s="155">
        <f>$S$101*$H$101</f>
        <v>0</v>
      </c>
      <c r="AR101" s="89" t="s">
        <v>188</v>
      </c>
      <c r="AT101" s="89" t="s">
        <v>238</v>
      </c>
      <c r="AU101" s="89" t="s">
        <v>82</v>
      </c>
      <c r="AY101" s="6" t="s">
        <v>139</v>
      </c>
      <c r="BE101" s="156">
        <f>IF($N$101="základní",$J$101,0)</f>
        <v>0</v>
      </c>
      <c r="BF101" s="156">
        <f>IF($N$101="snížená",$J$101,0)</f>
        <v>0</v>
      </c>
      <c r="BG101" s="156">
        <f>IF($N$101="zákl. přenesená",$J$101,0)</f>
        <v>0</v>
      </c>
      <c r="BH101" s="156">
        <f>IF($N$101="sníž. přenesená",$J$101,0)</f>
        <v>0</v>
      </c>
      <c r="BI101" s="156">
        <f>IF($N$101="nulová",$J$101,0)</f>
        <v>0</v>
      </c>
      <c r="BJ101" s="89" t="s">
        <v>21</v>
      </c>
      <c r="BK101" s="156">
        <f>ROUND($I$101*$H$101,2)</f>
        <v>0</v>
      </c>
      <c r="BL101" s="89" t="s">
        <v>146</v>
      </c>
      <c r="BM101" s="89" t="s">
        <v>784</v>
      </c>
    </row>
    <row r="102" spans="2:47" s="6" customFormat="1" ht="38.25" customHeight="1">
      <c r="B102" s="23"/>
      <c r="C102" s="24"/>
      <c r="D102" s="157" t="s">
        <v>148</v>
      </c>
      <c r="E102" s="24"/>
      <c r="F102" s="158" t="s">
        <v>699</v>
      </c>
      <c r="G102" s="24"/>
      <c r="H102" s="24"/>
      <c r="J102" s="24"/>
      <c r="K102" s="24"/>
      <c r="L102" s="43"/>
      <c r="M102" s="56"/>
      <c r="N102" s="24"/>
      <c r="O102" s="24"/>
      <c r="P102" s="24"/>
      <c r="Q102" s="24"/>
      <c r="R102" s="24"/>
      <c r="S102" s="24"/>
      <c r="T102" s="57"/>
      <c r="AT102" s="6" t="s">
        <v>148</v>
      </c>
      <c r="AU102" s="6" t="s">
        <v>82</v>
      </c>
    </row>
    <row r="103" spans="2:51" s="6" customFormat="1" ht="15.75" customHeight="1">
      <c r="B103" s="159"/>
      <c r="C103" s="160"/>
      <c r="D103" s="161" t="s">
        <v>150</v>
      </c>
      <c r="E103" s="160"/>
      <c r="F103" s="162" t="s">
        <v>785</v>
      </c>
      <c r="G103" s="160"/>
      <c r="H103" s="160"/>
      <c r="J103" s="160"/>
      <c r="K103" s="160"/>
      <c r="L103" s="163"/>
      <c r="M103" s="164"/>
      <c r="N103" s="160"/>
      <c r="O103" s="160"/>
      <c r="P103" s="160"/>
      <c r="Q103" s="160"/>
      <c r="R103" s="160"/>
      <c r="S103" s="160"/>
      <c r="T103" s="165"/>
      <c r="AT103" s="166" t="s">
        <v>150</v>
      </c>
      <c r="AU103" s="166" t="s">
        <v>82</v>
      </c>
      <c r="AV103" s="166" t="s">
        <v>21</v>
      </c>
      <c r="AW103" s="166" t="s">
        <v>119</v>
      </c>
      <c r="AX103" s="166" t="s">
        <v>73</v>
      </c>
      <c r="AY103" s="166" t="s">
        <v>139</v>
      </c>
    </row>
    <row r="104" spans="2:51" s="6" customFormat="1" ht="15.75" customHeight="1">
      <c r="B104" s="167"/>
      <c r="C104" s="168"/>
      <c r="D104" s="161" t="s">
        <v>150</v>
      </c>
      <c r="E104" s="168"/>
      <c r="F104" s="169" t="s">
        <v>21</v>
      </c>
      <c r="G104" s="168"/>
      <c r="H104" s="170">
        <v>1</v>
      </c>
      <c r="J104" s="168"/>
      <c r="K104" s="168"/>
      <c r="L104" s="171"/>
      <c r="M104" s="172"/>
      <c r="N104" s="168"/>
      <c r="O104" s="168"/>
      <c r="P104" s="168"/>
      <c r="Q104" s="168"/>
      <c r="R104" s="168"/>
      <c r="S104" s="168"/>
      <c r="T104" s="173"/>
      <c r="AT104" s="174" t="s">
        <v>150</v>
      </c>
      <c r="AU104" s="174" t="s">
        <v>82</v>
      </c>
      <c r="AV104" s="174" t="s">
        <v>82</v>
      </c>
      <c r="AW104" s="174" t="s">
        <v>119</v>
      </c>
      <c r="AX104" s="174" t="s">
        <v>73</v>
      </c>
      <c r="AY104" s="174" t="s">
        <v>139</v>
      </c>
    </row>
    <row r="105" spans="2:65" s="6" customFormat="1" ht="15.75" customHeight="1">
      <c r="B105" s="23"/>
      <c r="C105" s="178" t="s">
        <v>159</v>
      </c>
      <c r="D105" s="178" t="s">
        <v>238</v>
      </c>
      <c r="E105" s="179" t="s">
        <v>775</v>
      </c>
      <c r="F105" s="180" t="s">
        <v>776</v>
      </c>
      <c r="G105" s="181" t="s">
        <v>497</v>
      </c>
      <c r="H105" s="182">
        <v>1</v>
      </c>
      <c r="I105" s="183"/>
      <c r="J105" s="184">
        <f>ROUND($I$105*$H$105,2)</f>
        <v>0</v>
      </c>
      <c r="K105" s="180" t="s">
        <v>145</v>
      </c>
      <c r="L105" s="185"/>
      <c r="M105" s="186"/>
      <c r="N105" s="187" t="s">
        <v>44</v>
      </c>
      <c r="O105" s="24"/>
      <c r="P105" s="24"/>
      <c r="Q105" s="154">
        <v>0.004</v>
      </c>
      <c r="R105" s="154">
        <f>$Q$105*$H$105</f>
        <v>0.004</v>
      </c>
      <c r="S105" s="154">
        <v>0</v>
      </c>
      <c r="T105" s="155">
        <f>$S$105*$H$105</f>
        <v>0</v>
      </c>
      <c r="AR105" s="89" t="s">
        <v>188</v>
      </c>
      <c r="AT105" s="89" t="s">
        <v>238</v>
      </c>
      <c r="AU105" s="89" t="s">
        <v>82</v>
      </c>
      <c r="AY105" s="6" t="s">
        <v>139</v>
      </c>
      <c r="BE105" s="156">
        <f>IF($N$105="základní",$J$105,0)</f>
        <v>0</v>
      </c>
      <c r="BF105" s="156">
        <f>IF($N$105="snížená",$J$105,0)</f>
        <v>0</v>
      </c>
      <c r="BG105" s="156">
        <f>IF($N$105="zákl. přenesená",$J$105,0)</f>
        <v>0</v>
      </c>
      <c r="BH105" s="156">
        <f>IF($N$105="sníž. přenesená",$J$105,0)</f>
        <v>0</v>
      </c>
      <c r="BI105" s="156">
        <f>IF($N$105="nulová",$J$105,0)</f>
        <v>0</v>
      </c>
      <c r="BJ105" s="89" t="s">
        <v>21</v>
      </c>
      <c r="BK105" s="156">
        <f>ROUND($I$105*$H$105,2)</f>
        <v>0</v>
      </c>
      <c r="BL105" s="89" t="s">
        <v>146</v>
      </c>
      <c r="BM105" s="89" t="s">
        <v>786</v>
      </c>
    </row>
    <row r="106" spans="2:47" s="6" customFormat="1" ht="38.25" customHeight="1">
      <c r="B106" s="23"/>
      <c r="C106" s="24"/>
      <c r="D106" s="157" t="s">
        <v>148</v>
      </c>
      <c r="E106" s="24"/>
      <c r="F106" s="158" t="s">
        <v>778</v>
      </c>
      <c r="G106" s="24"/>
      <c r="H106" s="24"/>
      <c r="J106" s="24"/>
      <c r="K106" s="24"/>
      <c r="L106" s="43"/>
      <c r="M106" s="56"/>
      <c r="N106" s="24"/>
      <c r="O106" s="24"/>
      <c r="P106" s="24"/>
      <c r="Q106" s="24"/>
      <c r="R106" s="24"/>
      <c r="S106" s="24"/>
      <c r="T106" s="57"/>
      <c r="AT106" s="6" t="s">
        <v>148</v>
      </c>
      <c r="AU106" s="6" t="s">
        <v>82</v>
      </c>
    </row>
    <row r="107" spans="2:51" s="6" customFormat="1" ht="15.75" customHeight="1">
      <c r="B107" s="159"/>
      <c r="C107" s="160"/>
      <c r="D107" s="161" t="s">
        <v>150</v>
      </c>
      <c r="E107" s="160"/>
      <c r="F107" s="162" t="s">
        <v>787</v>
      </c>
      <c r="G107" s="160"/>
      <c r="H107" s="160"/>
      <c r="J107" s="160"/>
      <c r="K107" s="160"/>
      <c r="L107" s="163"/>
      <c r="M107" s="164"/>
      <c r="N107" s="160"/>
      <c r="O107" s="160"/>
      <c r="P107" s="160"/>
      <c r="Q107" s="160"/>
      <c r="R107" s="160"/>
      <c r="S107" s="160"/>
      <c r="T107" s="165"/>
      <c r="AT107" s="166" t="s">
        <v>150</v>
      </c>
      <c r="AU107" s="166" t="s">
        <v>82</v>
      </c>
      <c r="AV107" s="166" t="s">
        <v>21</v>
      </c>
      <c r="AW107" s="166" t="s">
        <v>119</v>
      </c>
      <c r="AX107" s="166" t="s">
        <v>73</v>
      </c>
      <c r="AY107" s="166" t="s">
        <v>139</v>
      </c>
    </row>
    <row r="108" spans="2:51" s="6" customFormat="1" ht="15.75" customHeight="1">
      <c r="B108" s="167"/>
      <c r="C108" s="168"/>
      <c r="D108" s="161" t="s">
        <v>150</v>
      </c>
      <c r="E108" s="168"/>
      <c r="F108" s="169" t="s">
        <v>21</v>
      </c>
      <c r="G108" s="168"/>
      <c r="H108" s="170">
        <v>1</v>
      </c>
      <c r="J108" s="168"/>
      <c r="K108" s="168"/>
      <c r="L108" s="171"/>
      <c r="M108" s="172"/>
      <c r="N108" s="168"/>
      <c r="O108" s="168"/>
      <c r="P108" s="168"/>
      <c r="Q108" s="168"/>
      <c r="R108" s="168"/>
      <c r="S108" s="168"/>
      <c r="T108" s="173"/>
      <c r="AT108" s="174" t="s">
        <v>150</v>
      </c>
      <c r="AU108" s="174" t="s">
        <v>82</v>
      </c>
      <c r="AV108" s="174" t="s">
        <v>82</v>
      </c>
      <c r="AW108" s="174" t="s">
        <v>119</v>
      </c>
      <c r="AX108" s="174" t="s">
        <v>73</v>
      </c>
      <c r="AY108" s="174" t="s">
        <v>139</v>
      </c>
    </row>
    <row r="109" spans="2:65" s="6" customFormat="1" ht="15.75" customHeight="1">
      <c r="B109" s="23"/>
      <c r="C109" s="178" t="s">
        <v>188</v>
      </c>
      <c r="D109" s="178" t="s">
        <v>238</v>
      </c>
      <c r="E109" s="179" t="s">
        <v>788</v>
      </c>
      <c r="F109" s="180" t="s">
        <v>789</v>
      </c>
      <c r="G109" s="181" t="s">
        <v>497</v>
      </c>
      <c r="H109" s="182">
        <v>1</v>
      </c>
      <c r="I109" s="183"/>
      <c r="J109" s="184">
        <f>ROUND($I$109*$H$109,2)</f>
        <v>0</v>
      </c>
      <c r="K109" s="180" t="s">
        <v>145</v>
      </c>
      <c r="L109" s="185"/>
      <c r="M109" s="186"/>
      <c r="N109" s="187" t="s">
        <v>44</v>
      </c>
      <c r="O109" s="24"/>
      <c r="P109" s="24"/>
      <c r="Q109" s="154">
        <v>0.004</v>
      </c>
      <c r="R109" s="154">
        <f>$Q$109*$H$109</f>
        <v>0.004</v>
      </c>
      <c r="S109" s="154">
        <v>0</v>
      </c>
      <c r="T109" s="155">
        <f>$S$109*$H$109</f>
        <v>0</v>
      </c>
      <c r="AR109" s="89" t="s">
        <v>188</v>
      </c>
      <c r="AT109" s="89" t="s">
        <v>238</v>
      </c>
      <c r="AU109" s="89" t="s">
        <v>82</v>
      </c>
      <c r="AY109" s="6" t="s">
        <v>139</v>
      </c>
      <c r="BE109" s="156">
        <f>IF($N$109="základní",$J$109,0)</f>
        <v>0</v>
      </c>
      <c r="BF109" s="156">
        <f>IF($N$109="snížená",$J$109,0)</f>
        <v>0</v>
      </c>
      <c r="BG109" s="156">
        <f>IF($N$109="zákl. přenesená",$J$109,0)</f>
        <v>0</v>
      </c>
      <c r="BH109" s="156">
        <f>IF($N$109="sníž. přenesená",$J$109,0)</f>
        <v>0</v>
      </c>
      <c r="BI109" s="156">
        <f>IF($N$109="nulová",$J$109,0)</f>
        <v>0</v>
      </c>
      <c r="BJ109" s="89" t="s">
        <v>21</v>
      </c>
      <c r="BK109" s="156">
        <f>ROUND($I$109*$H$109,2)</f>
        <v>0</v>
      </c>
      <c r="BL109" s="89" t="s">
        <v>146</v>
      </c>
      <c r="BM109" s="89" t="s">
        <v>790</v>
      </c>
    </row>
    <row r="110" spans="2:47" s="6" customFormat="1" ht="38.25" customHeight="1">
      <c r="B110" s="23"/>
      <c r="C110" s="24"/>
      <c r="D110" s="157" t="s">
        <v>148</v>
      </c>
      <c r="E110" s="24"/>
      <c r="F110" s="158" t="s">
        <v>791</v>
      </c>
      <c r="G110" s="24"/>
      <c r="H110" s="24"/>
      <c r="J110" s="24"/>
      <c r="K110" s="24"/>
      <c r="L110" s="43"/>
      <c r="M110" s="56"/>
      <c r="N110" s="24"/>
      <c r="O110" s="24"/>
      <c r="P110" s="24"/>
      <c r="Q110" s="24"/>
      <c r="R110" s="24"/>
      <c r="S110" s="24"/>
      <c r="T110" s="57"/>
      <c r="AT110" s="6" t="s">
        <v>148</v>
      </c>
      <c r="AU110" s="6" t="s">
        <v>82</v>
      </c>
    </row>
    <row r="111" spans="2:51" s="6" customFormat="1" ht="15.75" customHeight="1">
      <c r="B111" s="159"/>
      <c r="C111" s="160"/>
      <c r="D111" s="161" t="s">
        <v>150</v>
      </c>
      <c r="E111" s="160"/>
      <c r="F111" s="162" t="s">
        <v>792</v>
      </c>
      <c r="G111" s="160"/>
      <c r="H111" s="160"/>
      <c r="J111" s="160"/>
      <c r="K111" s="160"/>
      <c r="L111" s="163"/>
      <c r="M111" s="164"/>
      <c r="N111" s="160"/>
      <c r="O111" s="160"/>
      <c r="P111" s="160"/>
      <c r="Q111" s="160"/>
      <c r="R111" s="160"/>
      <c r="S111" s="160"/>
      <c r="T111" s="165"/>
      <c r="AT111" s="166" t="s">
        <v>150</v>
      </c>
      <c r="AU111" s="166" t="s">
        <v>82</v>
      </c>
      <c r="AV111" s="166" t="s">
        <v>21</v>
      </c>
      <c r="AW111" s="166" t="s">
        <v>119</v>
      </c>
      <c r="AX111" s="166" t="s">
        <v>73</v>
      </c>
      <c r="AY111" s="166" t="s">
        <v>139</v>
      </c>
    </row>
    <row r="112" spans="2:51" s="6" customFormat="1" ht="15.75" customHeight="1">
      <c r="B112" s="167"/>
      <c r="C112" s="168"/>
      <c r="D112" s="161" t="s">
        <v>150</v>
      </c>
      <c r="E112" s="168"/>
      <c r="F112" s="169" t="s">
        <v>21</v>
      </c>
      <c r="G112" s="168"/>
      <c r="H112" s="170">
        <v>1</v>
      </c>
      <c r="J112" s="168"/>
      <c r="K112" s="168"/>
      <c r="L112" s="171"/>
      <c r="M112" s="172"/>
      <c r="N112" s="168"/>
      <c r="O112" s="168"/>
      <c r="P112" s="168"/>
      <c r="Q112" s="168"/>
      <c r="R112" s="168"/>
      <c r="S112" s="168"/>
      <c r="T112" s="173"/>
      <c r="AT112" s="174" t="s">
        <v>150</v>
      </c>
      <c r="AU112" s="174" t="s">
        <v>82</v>
      </c>
      <c r="AV112" s="174" t="s">
        <v>82</v>
      </c>
      <c r="AW112" s="174" t="s">
        <v>119</v>
      </c>
      <c r="AX112" s="174" t="s">
        <v>73</v>
      </c>
      <c r="AY112" s="174" t="s">
        <v>139</v>
      </c>
    </row>
    <row r="113" spans="2:65" s="6" customFormat="1" ht="15.75" customHeight="1">
      <c r="B113" s="23"/>
      <c r="C113" s="178" t="s">
        <v>194</v>
      </c>
      <c r="D113" s="178" t="s">
        <v>238</v>
      </c>
      <c r="E113" s="179" t="s">
        <v>793</v>
      </c>
      <c r="F113" s="180" t="s">
        <v>794</v>
      </c>
      <c r="G113" s="181" t="s">
        <v>497</v>
      </c>
      <c r="H113" s="182">
        <v>12</v>
      </c>
      <c r="I113" s="183"/>
      <c r="J113" s="184">
        <f>ROUND($I$113*$H$113,2)</f>
        <v>0</v>
      </c>
      <c r="K113" s="180" t="s">
        <v>145</v>
      </c>
      <c r="L113" s="185"/>
      <c r="M113" s="186"/>
      <c r="N113" s="187" t="s">
        <v>44</v>
      </c>
      <c r="O113" s="24"/>
      <c r="P113" s="24"/>
      <c r="Q113" s="154">
        <v>0.0031</v>
      </c>
      <c r="R113" s="154">
        <f>$Q$113*$H$113</f>
        <v>0.0372</v>
      </c>
      <c r="S113" s="154">
        <v>0</v>
      </c>
      <c r="T113" s="155">
        <f>$S$113*$H$113</f>
        <v>0</v>
      </c>
      <c r="AR113" s="89" t="s">
        <v>188</v>
      </c>
      <c r="AT113" s="89" t="s">
        <v>238</v>
      </c>
      <c r="AU113" s="89" t="s">
        <v>82</v>
      </c>
      <c r="AY113" s="6" t="s">
        <v>139</v>
      </c>
      <c r="BE113" s="156">
        <f>IF($N$113="základní",$J$113,0)</f>
        <v>0</v>
      </c>
      <c r="BF113" s="156">
        <f>IF($N$113="snížená",$J$113,0)</f>
        <v>0</v>
      </c>
      <c r="BG113" s="156">
        <f>IF($N$113="zákl. přenesená",$J$113,0)</f>
        <v>0</v>
      </c>
      <c r="BH113" s="156">
        <f>IF($N$113="sníž. přenesená",$J$113,0)</f>
        <v>0</v>
      </c>
      <c r="BI113" s="156">
        <f>IF($N$113="nulová",$J$113,0)</f>
        <v>0</v>
      </c>
      <c r="BJ113" s="89" t="s">
        <v>21</v>
      </c>
      <c r="BK113" s="156">
        <f>ROUND($I$113*$H$113,2)</f>
        <v>0</v>
      </c>
      <c r="BL113" s="89" t="s">
        <v>146</v>
      </c>
      <c r="BM113" s="89" t="s">
        <v>795</v>
      </c>
    </row>
    <row r="114" spans="2:47" s="6" customFormat="1" ht="38.25" customHeight="1">
      <c r="B114" s="23"/>
      <c r="C114" s="24"/>
      <c r="D114" s="157" t="s">
        <v>148</v>
      </c>
      <c r="E114" s="24"/>
      <c r="F114" s="158" t="s">
        <v>796</v>
      </c>
      <c r="G114" s="24"/>
      <c r="H114" s="24"/>
      <c r="J114" s="24"/>
      <c r="K114" s="24"/>
      <c r="L114" s="43"/>
      <c r="M114" s="56"/>
      <c r="N114" s="24"/>
      <c r="O114" s="24"/>
      <c r="P114" s="24"/>
      <c r="Q114" s="24"/>
      <c r="R114" s="24"/>
      <c r="S114" s="24"/>
      <c r="T114" s="57"/>
      <c r="AT114" s="6" t="s">
        <v>148</v>
      </c>
      <c r="AU114" s="6" t="s">
        <v>82</v>
      </c>
    </row>
    <row r="115" spans="2:51" s="6" customFormat="1" ht="15.75" customHeight="1">
      <c r="B115" s="159"/>
      <c r="C115" s="160"/>
      <c r="D115" s="161" t="s">
        <v>150</v>
      </c>
      <c r="E115" s="160"/>
      <c r="F115" s="162" t="s">
        <v>797</v>
      </c>
      <c r="G115" s="160"/>
      <c r="H115" s="160"/>
      <c r="J115" s="160"/>
      <c r="K115" s="160"/>
      <c r="L115" s="163"/>
      <c r="M115" s="164"/>
      <c r="N115" s="160"/>
      <c r="O115" s="160"/>
      <c r="P115" s="160"/>
      <c r="Q115" s="160"/>
      <c r="R115" s="160"/>
      <c r="S115" s="160"/>
      <c r="T115" s="165"/>
      <c r="AT115" s="166" t="s">
        <v>150</v>
      </c>
      <c r="AU115" s="166" t="s">
        <v>82</v>
      </c>
      <c r="AV115" s="166" t="s">
        <v>21</v>
      </c>
      <c r="AW115" s="166" t="s">
        <v>119</v>
      </c>
      <c r="AX115" s="166" t="s">
        <v>73</v>
      </c>
      <c r="AY115" s="166" t="s">
        <v>139</v>
      </c>
    </row>
    <row r="116" spans="2:51" s="6" customFormat="1" ht="15.75" customHeight="1">
      <c r="B116" s="167"/>
      <c r="C116" s="168"/>
      <c r="D116" s="161" t="s">
        <v>150</v>
      </c>
      <c r="E116" s="168"/>
      <c r="F116" s="169" t="s">
        <v>270</v>
      </c>
      <c r="G116" s="168"/>
      <c r="H116" s="170">
        <v>12</v>
      </c>
      <c r="J116" s="168"/>
      <c r="K116" s="168"/>
      <c r="L116" s="171"/>
      <c r="M116" s="172"/>
      <c r="N116" s="168"/>
      <c r="O116" s="168"/>
      <c r="P116" s="168"/>
      <c r="Q116" s="168"/>
      <c r="R116" s="168"/>
      <c r="S116" s="168"/>
      <c r="T116" s="173"/>
      <c r="AT116" s="174" t="s">
        <v>150</v>
      </c>
      <c r="AU116" s="174" t="s">
        <v>82</v>
      </c>
      <c r="AV116" s="174" t="s">
        <v>82</v>
      </c>
      <c r="AW116" s="174" t="s">
        <v>119</v>
      </c>
      <c r="AX116" s="174" t="s">
        <v>73</v>
      </c>
      <c r="AY116" s="174" t="s">
        <v>139</v>
      </c>
    </row>
    <row r="117" spans="2:65" s="6" customFormat="1" ht="15.75" customHeight="1">
      <c r="B117" s="23"/>
      <c r="C117" s="145" t="s">
        <v>26</v>
      </c>
      <c r="D117" s="145" t="s">
        <v>141</v>
      </c>
      <c r="E117" s="146" t="s">
        <v>798</v>
      </c>
      <c r="F117" s="147" t="s">
        <v>799</v>
      </c>
      <c r="G117" s="148" t="s">
        <v>497</v>
      </c>
      <c r="H117" s="149">
        <v>3</v>
      </c>
      <c r="I117" s="150"/>
      <c r="J117" s="151">
        <f>ROUND($I$117*$H$117,2)</f>
        <v>0</v>
      </c>
      <c r="K117" s="147" t="s">
        <v>145</v>
      </c>
      <c r="L117" s="43"/>
      <c r="M117" s="152"/>
      <c r="N117" s="153" t="s">
        <v>44</v>
      </c>
      <c r="O117" s="24"/>
      <c r="P117" s="24"/>
      <c r="Q117" s="154">
        <v>2.501154</v>
      </c>
      <c r="R117" s="154">
        <f>$Q$117*$H$117</f>
        <v>7.503462000000001</v>
      </c>
      <c r="S117" s="154">
        <v>0</v>
      </c>
      <c r="T117" s="155">
        <f>$S$117*$H$117</f>
        <v>0</v>
      </c>
      <c r="AR117" s="89" t="s">
        <v>146</v>
      </c>
      <c r="AT117" s="89" t="s">
        <v>141</v>
      </c>
      <c r="AU117" s="89" t="s">
        <v>82</v>
      </c>
      <c r="AY117" s="6" t="s">
        <v>139</v>
      </c>
      <c r="BE117" s="156">
        <f>IF($N$117="základní",$J$117,0)</f>
        <v>0</v>
      </c>
      <c r="BF117" s="156">
        <f>IF($N$117="snížená",$J$117,0)</f>
        <v>0</v>
      </c>
      <c r="BG117" s="156">
        <f>IF($N$117="zákl. přenesená",$J$117,0)</f>
        <v>0</v>
      </c>
      <c r="BH117" s="156">
        <f>IF($N$117="sníž. přenesená",$J$117,0)</f>
        <v>0</v>
      </c>
      <c r="BI117" s="156">
        <f>IF($N$117="nulová",$J$117,0)</f>
        <v>0</v>
      </c>
      <c r="BJ117" s="89" t="s">
        <v>21</v>
      </c>
      <c r="BK117" s="156">
        <f>ROUND($I$117*$H$117,2)</f>
        <v>0</v>
      </c>
      <c r="BL117" s="89" t="s">
        <v>146</v>
      </c>
      <c r="BM117" s="89" t="s">
        <v>800</v>
      </c>
    </row>
    <row r="118" spans="2:47" s="6" customFormat="1" ht="16.5" customHeight="1">
      <c r="B118" s="23"/>
      <c r="C118" s="24"/>
      <c r="D118" s="157" t="s">
        <v>148</v>
      </c>
      <c r="E118" s="24"/>
      <c r="F118" s="158" t="s">
        <v>799</v>
      </c>
      <c r="G118" s="24"/>
      <c r="H118" s="24"/>
      <c r="J118" s="24"/>
      <c r="K118" s="24"/>
      <c r="L118" s="43"/>
      <c r="M118" s="56"/>
      <c r="N118" s="24"/>
      <c r="O118" s="24"/>
      <c r="P118" s="24"/>
      <c r="Q118" s="24"/>
      <c r="R118" s="24"/>
      <c r="S118" s="24"/>
      <c r="T118" s="57"/>
      <c r="AT118" s="6" t="s">
        <v>148</v>
      </c>
      <c r="AU118" s="6" t="s">
        <v>82</v>
      </c>
    </row>
    <row r="119" spans="2:51" s="6" customFormat="1" ht="15.75" customHeight="1">
      <c r="B119" s="159"/>
      <c r="C119" s="160"/>
      <c r="D119" s="161" t="s">
        <v>150</v>
      </c>
      <c r="E119" s="160"/>
      <c r="F119" s="162" t="s">
        <v>801</v>
      </c>
      <c r="G119" s="160"/>
      <c r="H119" s="160"/>
      <c r="J119" s="160"/>
      <c r="K119" s="160"/>
      <c r="L119" s="163"/>
      <c r="M119" s="164"/>
      <c r="N119" s="160"/>
      <c r="O119" s="160"/>
      <c r="P119" s="160"/>
      <c r="Q119" s="160"/>
      <c r="R119" s="160"/>
      <c r="S119" s="160"/>
      <c r="T119" s="165"/>
      <c r="AT119" s="166" t="s">
        <v>150</v>
      </c>
      <c r="AU119" s="166" t="s">
        <v>82</v>
      </c>
      <c r="AV119" s="166" t="s">
        <v>21</v>
      </c>
      <c r="AW119" s="166" t="s">
        <v>119</v>
      </c>
      <c r="AX119" s="166" t="s">
        <v>73</v>
      </c>
      <c r="AY119" s="166" t="s">
        <v>139</v>
      </c>
    </row>
    <row r="120" spans="2:51" s="6" customFormat="1" ht="15.75" customHeight="1">
      <c r="B120" s="167"/>
      <c r="C120" s="168"/>
      <c r="D120" s="161" t="s">
        <v>150</v>
      </c>
      <c r="E120" s="168"/>
      <c r="F120" s="169" t="s">
        <v>160</v>
      </c>
      <c r="G120" s="168"/>
      <c r="H120" s="170">
        <v>3</v>
      </c>
      <c r="J120" s="168"/>
      <c r="K120" s="168"/>
      <c r="L120" s="171"/>
      <c r="M120" s="172"/>
      <c r="N120" s="168"/>
      <c r="O120" s="168"/>
      <c r="P120" s="168"/>
      <c r="Q120" s="168"/>
      <c r="R120" s="168"/>
      <c r="S120" s="168"/>
      <c r="T120" s="173"/>
      <c r="AT120" s="174" t="s">
        <v>150</v>
      </c>
      <c r="AU120" s="174" t="s">
        <v>82</v>
      </c>
      <c r="AV120" s="174" t="s">
        <v>82</v>
      </c>
      <c r="AW120" s="174" t="s">
        <v>119</v>
      </c>
      <c r="AX120" s="174" t="s">
        <v>21</v>
      </c>
      <c r="AY120" s="174" t="s">
        <v>139</v>
      </c>
    </row>
    <row r="121" spans="2:65" s="6" customFormat="1" ht="15.75" customHeight="1">
      <c r="B121" s="23"/>
      <c r="C121" s="178" t="s">
        <v>265</v>
      </c>
      <c r="D121" s="178" t="s">
        <v>238</v>
      </c>
      <c r="E121" s="179" t="s">
        <v>802</v>
      </c>
      <c r="F121" s="180" t="s">
        <v>803</v>
      </c>
      <c r="G121" s="181" t="s">
        <v>497</v>
      </c>
      <c r="H121" s="182">
        <v>3</v>
      </c>
      <c r="I121" s="183"/>
      <c r="J121" s="184">
        <f>ROUND($I$121*$H$121,2)</f>
        <v>0</v>
      </c>
      <c r="K121" s="180"/>
      <c r="L121" s="185"/>
      <c r="M121" s="186"/>
      <c r="N121" s="187" t="s">
        <v>44</v>
      </c>
      <c r="O121" s="24"/>
      <c r="P121" s="24"/>
      <c r="Q121" s="154">
        <v>0</v>
      </c>
      <c r="R121" s="154">
        <f>$Q$121*$H$121</f>
        <v>0</v>
      </c>
      <c r="S121" s="154">
        <v>0</v>
      </c>
      <c r="T121" s="155">
        <f>$S$121*$H$121</f>
        <v>0</v>
      </c>
      <c r="AR121" s="89" t="s">
        <v>188</v>
      </c>
      <c r="AT121" s="89" t="s">
        <v>238</v>
      </c>
      <c r="AU121" s="89" t="s">
        <v>82</v>
      </c>
      <c r="AY121" s="6" t="s">
        <v>139</v>
      </c>
      <c r="BE121" s="156">
        <f>IF($N$121="základní",$J$121,0)</f>
        <v>0</v>
      </c>
      <c r="BF121" s="156">
        <f>IF($N$121="snížená",$J$121,0)</f>
        <v>0</v>
      </c>
      <c r="BG121" s="156">
        <f>IF($N$121="zákl. přenesená",$J$121,0)</f>
        <v>0</v>
      </c>
      <c r="BH121" s="156">
        <f>IF($N$121="sníž. přenesená",$J$121,0)</f>
        <v>0</v>
      </c>
      <c r="BI121" s="156">
        <f>IF($N$121="nulová",$J$121,0)</f>
        <v>0</v>
      </c>
      <c r="BJ121" s="89" t="s">
        <v>21</v>
      </c>
      <c r="BK121" s="156">
        <f>ROUND($I$121*$H$121,2)</f>
        <v>0</v>
      </c>
      <c r="BL121" s="89" t="s">
        <v>146</v>
      </c>
      <c r="BM121" s="89" t="s">
        <v>804</v>
      </c>
    </row>
    <row r="122" spans="2:47" s="6" customFormat="1" ht="38.25" customHeight="1">
      <c r="B122" s="23"/>
      <c r="C122" s="24"/>
      <c r="D122" s="157" t="s">
        <v>148</v>
      </c>
      <c r="E122" s="24"/>
      <c r="F122" s="158" t="s">
        <v>699</v>
      </c>
      <c r="G122" s="24"/>
      <c r="H122" s="24"/>
      <c r="J122" s="24"/>
      <c r="K122" s="24"/>
      <c r="L122" s="43"/>
      <c r="M122" s="56"/>
      <c r="N122" s="24"/>
      <c r="O122" s="24"/>
      <c r="P122" s="24"/>
      <c r="Q122" s="24"/>
      <c r="R122" s="24"/>
      <c r="S122" s="24"/>
      <c r="T122" s="57"/>
      <c r="AT122" s="6" t="s">
        <v>148</v>
      </c>
      <c r="AU122" s="6" t="s">
        <v>82</v>
      </c>
    </row>
    <row r="123" spans="2:51" s="6" customFormat="1" ht="15.75" customHeight="1">
      <c r="B123" s="159"/>
      <c r="C123" s="160"/>
      <c r="D123" s="161" t="s">
        <v>150</v>
      </c>
      <c r="E123" s="160"/>
      <c r="F123" s="162" t="s">
        <v>805</v>
      </c>
      <c r="G123" s="160"/>
      <c r="H123" s="160"/>
      <c r="J123" s="160"/>
      <c r="K123" s="160"/>
      <c r="L123" s="163"/>
      <c r="M123" s="164"/>
      <c r="N123" s="160"/>
      <c r="O123" s="160"/>
      <c r="P123" s="160"/>
      <c r="Q123" s="160"/>
      <c r="R123" s="160"/>
      <c r="S123" s="160"/>
      <c r="T123" s="165"/>
      <c r="AT123" s="166" t="s">
        <v>150</v>
      </c>
      <c r="AU123" s="166" t="s">
        <v>82</v>
      </c>
      <c r="AV123" s="166" t="s">
        <v>21</v>
      </c>
      <c r="AW123" s="166" t="s">
        <v>119</v>
      </c>
      <c r="AX123" s="166" t="s">
        <v>73</v>
      </c>
      <c r="AY123" s="166" t="s">
        <v>139</v>
      </c>
    </row>
    <row r="124" spans="2:51" s="6" customFormat="1" ht="15.75" customHeight="1">
      <c r="B124" s="167"/>
      <c r="C124" s="168"/>
      <c r="D124" s="161" t="s">
        <v>150</v>
      </c>
      <c r="E124" s="168"/>
      <c r="F124" s="169" t="s">
        <v>160</v>
      </c>
      <c r="G124" s="168"/>
      <c r="H124" s="170">
        <v>3</v>
      </c>
      <c r="J124" s="168"/>
      <c r="K124" s="168"/>
      <c r="L124" s="171"/>
      <c r="M124" s="172"/>
      <c r="N124" s="168"/>
      <c r="O124" s="168"/>
      <c r="P124" s="168"/>
      <c r="Q124" s="168"/>
      <c r="R124" s="168"/>
      <c r="S124" s="168"/>
      <c r="T124" s="173"/>
      <c r="AT124" s="174" t="s">
        <v>150</v>
      </c>
      <c r="AU124" s="174" t="s">
        <v>82</v>
      </c>
      <c r="AV124" s="174" t="s">
        <v>82</v>
      </c>
      <c r="AW124" s="174" t="s">
        <v>119</v>
      </c>
      <c r="AX124" s="174" t="s">
        <v>21</v>
      </c>
      <c r="AY124" s="174" t="s">
        <v>139</v>
      </c>
    </row>
    <row r="125" spans="2:65" s="6" customFormat="1" ht="15.75" customHeight="1">
      <c r="B125" s="23"/>
      <c r="C125" s="178" t="s">
        <v>270</v>
      </c>
      <c r="D125" s="178" t="s">
        <v>238</v>
      </c>
      <c r="E125" s="179" t="s">
        <v>806</v>
      </c>
      <c r="F125" s="180" t="s">
        <v>807</v>
      </c>
      <c r="G125" s="181" t="s">
        <v>497</v>
      </c>
      <c r="H125" s="182">
        <v>6</v>
      </c>
      <c r="I125" s="183"/>
      <c r="J125" s="184">
        <f>ROUND($I$125*$H$125,2)</f>
        <v>0</v>
      </c>
      <c r="K125" s="180"/>
      <c r="L125" s="185"/>
      <c r="M125" s="186"/>
      <c r="N125" s="187" t="s">
        <v>44</v>
      </c>
      <c r="O125" s="24"/>
      <c r="P125" s="24"/>
      <c r="Q125" s="154">
        <v>0</v>
      </c>
      <c r="R125" s="154">
        <f>$Q$125*$H$125</f>
        <v>0</v>
      </c>
      <c r="S125" s="154">
        <v>0</v>
      </c>
      <c r="T125" s="155">
        <f>$S$125*$H$125</f>
        <v>0</v>
      </c>
      <c r="AR125" s="89" t="s">
        <v>188</v>
      </c>
      <c r="AT125" s="89" t="s">
        <v>238</v>
      </c>
      <c r="AU125" s="89" t="s">
        <v>82</v>
      </c>
      <c r="AY125" s="6" t="s">
        <v>139</v>
      </c>
      <c r="BE125" s="156">
        <f>IF($N$125="základní",$J$125,0)</f>
        <v>0</v>
      </c>
      <c r="BF125" s="156">
        <f>IF($N$125="snížená",$J$125,0)</f>
        <v>0</v>
      </c>
      <c r="BG125" s="156">
        <f>IF($N$125="zákl. přenesená",$J$125,0)</f>
        <v>0</v>
      </c>
      <c r="BH125" s="156">
        <f>IF($N$125="sníž. přenesená",$J$125,0)</f>
        <v>0</v>
      </c>
      <c r="BI125" s="156">
        <f>IF($N$125="nulová",$J$125,0)</f>
        <v>0</v>
      </c>
      <c r="BJ125" s="89" t="s">
        <v>21</v>
      </c>
      <c r="BK125" s="156">
        <f>ROUND($I$125*$H$125,2)</f>
        <v>0</v>
      </c>
      <c r="BL125" s="89" t="s">
        <v>146</v>
      </c>
      <c r="BM125" s="89" t="s">
        <v>808</v>
      </c>
    </row>
    <row r="126" spans="2:47" s="6" customFormat="1" ht="38.25" customHeight="1">
      <c r="B126" s="23"/>
      <c r="C126" s="24"/>
      <c r="D126" s="157" t="s">
        <v>148</v>
      </c>
      <c r="E126" s="24"/>
      <c r="F126" s="158" t="s">
        <v>699</v>
      </c>
      <c r="G126" s="24"/>
      <c r="H126" s="24"/>
      <c r="J126" s="24"/>
      <c r="K126" s="24"/>
      <c r="L126" s="43"/>
      <c r="M126" s="56"/>
      <c r="N126" s="24"/>
      <c r="O126" s="24"/>
      <c r="P126" s="24"/>
      <c r="Q126" s="24"/>
      <c r="R126" s="24"/>
      <c r="S126" s="24"/>
      <c r="T126" s="57"/>
      <c r="AT126" s="6" t="s">
        <v>148</v>
      </c>
      <c r="AU126" s="6" t="s">
        <v>82</v>
      </c>
    </row>
    <row r="127" spans="2:51" s="6" customFormat="1" ht="15.75" customHeight="1">
      <c r="B127" s="159"/>
      <c r="C127" s="160"/>
      <c r="D127" s="161" t="s">
        <v>150</v>
      </c>
      <c r="E127" s="160"/>
      <c r="F127" s="162" t="s">
        <v>809</v>
      </c>
      <c r="G127" s="160"/>
      <c r="H127" s="160"/>
      <c r="J127" s="160"/>
      <c r="K127" s="160"/>
      <c r="L127" s="163"/>
      <c r="M127" s="164"/>
      <c r="N127" s="160"/>
      <c r="O127" s="160"/>
      <c r="P127" s="160"/>
      <c r="Q127" s="160"/>
      <c r="R127" s="160"/>
      <c r="S127" s="160"/>
      <c r="T127" s="165"/>
      <c r="AT127" s="166" t="s">
        <v>150</v>
      </c>
      <c r="AU127" s="166" t="s">
        <v>82</v>
      </c>
      <c r="AV127" s="166" t="s">
        <v>21</v>
      </c>
      <c r="AW127" s="166" t="s">
        <v>119</v>
      </c>
      <c r="AX127" s="166" t="s">
        <v>73</v>
      </c>
      <c r="AY127" s="166" t="s">
        <v>139</v>
      </c>
    </row>
    <row r="128" spans="2:51" s="6" customFormat="1" ht="15.75" customHeight="1">
      <c r="B128" s="167"/>
      <c r="C128" s="168"/>
      <c r="D128" s="161" t="s">
        <v>150</v>
      </c>
      <c r="E128" s="168"/>
      <c r="F128" s="169" t="s">
        <v>810</v>
      </c>
      <c r="G128" s="168"/>
      <c r="H128" s="170">
        <v>6</v>
      </c>
      <c r="J128" s="168"/>
      <c r="K128" s="168"/>
      <c r="L128" s="171"/>
      <c r="M128" s="172"/>
      <c r="N128" s="168"/>
      <c r="O128" s="168"/>
      <c r="P128" s="168"/>
      <c r="Q128" s="168"/>
      <c r="R128" s="168"/>
      <c r="S128" s="168"/>
      <c r="T128" s="173"/>
      <c r="AT128" s="174" t="s">
        <v>150</v>
      </c>
      <c r="AU128" s="174" t="s">
        <v>82</v>
      </c>
      <c r="AV128" s="174" t="s">
        <v>82</v>
      </c>
      <c r="AW128" s="174" t="s">
        <v>119</v>
      </c>
      <c r="AX128" s="174" t="s">
        <v>21</v>
      </c>
      <c r="AY128" s="174" t="s">
        <v>139</v>
      </c>
    </row>
    <row r="129" spans="2:65" s="6" customFormat="1" ht="15.75" customHeight="1">
      <c r="B129" s="23"/>
      <c r="C129" s="145" t="s">
        <v>276</v>
      </c>
      <c r="D129" s="145" t="s">
        <v>141</v>
      </c>
      <c r="E129" s="146" t="s">
        <v>706</v>
      </c>
      <c r="F129" s="147" t="s">
        <v>707</v>
      </c>
      <c r="G129" s="148" t="s">
        <v>497</v>
      </c>
      <c r="H129" s="149">
        <v>20</v>
      </c>
      <c r="I129" s="150"/>
      <c r="J129" s="151">
        <f>ROUND($I$129*$H$129,2)</f>
        <v>0</v>
      </c>
      <c r="K129" s="147" t="s">
        <v>145</v>
      </c>
      <c r="L129" s="43"/>
      <c r="M129" s="152"/>
      <c r="N129" s="153" t="s">
        <v>44</v>
      </c>
      <c r="O129" s="24"/>
      <c r="P129" s="24"/>
      <c r="Q129" s="154">
        <v>0.109405</v>
      </c>
      <c r="R129" s="154">
        <f>$Q$129*$H$129</f>
        <v>2.1881</v>
      </c>
      <c r="S129" s="154">
        <v>0</v>
      </c>
      <c r="T129" s="155">
        <f>$S$129*$H$129</f>
        <v>0</v>
      </c>
      <c r="AR129" s="89" t="s">
        <v>146</v>
      </c>
      <c r="AT129" s="89" t="s">
        <v>141</v>
      </c>
      <c r="AU129" s="89" t="s">
        <v>82</v>
      </c>
      <c r="AY129" s="6" t="s">
        <v>139</v>
      </c>
      <c r="BE129" s="156">
        <f>IF($N$129="základní",$J$129,0)</f>
        <v>0</v>
      </c>
      <c r="BF129" s="156">
        <f>IF($N$129="snížená",$J$129,0)</f>
        <v>0</v>
      </c>
      <c r="BG129" s="156">
        <f>IF($N$129="zákl. přenesená",$J$129,0)</f>
        <v>0</v>
      </c>
      <c r="BH129" s="156">
        <f>IF($N$129="sníž. přenesená",$J$129,0)</f>
        <v>0</v>
      </c>
      <c r="BI129" s="156">
        <f>IF($N$129="nulová",$J$129,0)</f>
        <v>0</v>
      </c>
      <c r="BJ129" s="89" t="s">
        <v>21</v>
      </c>
      <c r="BK129" s="156">
        <f>ROUND($I$129*$H$129,2)</f>
        <v>0</v>
      </c>
      <c r="BL129" s="89" t="s">
        <v>146</v>
      </c>
      <c r="BM129" s="89" t="s">
        <v>708</v>
      </c>
    </row>
    <row r="130" spans="2:47" s="6" customFormat="1" ht="16.5" customHeight="1">
      <c r="B130" s="23"/>
      <c r="C130" s="24"/>
      <c r="D130" s="157" t="s">
        <v>148</v>
      </c>
      <c r="E130" s="24"/>
      <c r="F130" s="158" t="s">
        <v>709</v>
      </c>
      <c r="G130" s="24"/>
      <c r="H130" s="24"/>
      <c r="J130" s="24"/>
      <c r="K130" s="24"/>
      <c r="L130" s="43"/>
      <c r="M130" s="56"/>
      <c r="N130" s="24"/>
      <c r="O130" s="24"/>
      <c r="P130" s="24"/>
      <c r="Q130" s="24"/>
      <c r="R130" s="24"/>
      <c r="S130" s="24"/>
      <c r="T130" s="57"/>
      <c r="AT130" s="6" t="s">
        <v>148</v>
      </c>
      <c r="AU130" s="6" t="s">
        <v>82</v>
      </c>
    </row>
    <row r="131" spans="2:51" s="6" customFormat="1" ht="15.75" customHeight="1">
      <c r="B131" s="159"/>
      <c r="C131" s="160"/>
      <c r="D131" s="161" t="s">
        <v>150</v>
      </c>
      <c r="E131" s="160"/>
      <c r="F131" s="162" t="s">
        <v>715</v>
      </c>
      <c r="G131" s="160"/>
      <c r="H131" s="160"/>
      <c r="J131" s="160"/>
      <c r="K131" s="160"/>
      <c r="L131" s="163"/>
      <c r="M131" s="164"/>
      <c r="N131" s="160"/>
      <c r="O131" s="160"/>
      <c r="P131" s="160"/>
      <c r="Q131" s="160"/>
      <c r="R131" s="160"/>
      <c r="S131" s="160"/>
      <c r="T131" s="165"/>
      <c r="AT131" s="166" t="s">
        <v>150</v>
      </c>
      <c r="AU131" s="166" t="s">
        <v>82</v>
      </c>
      <c r="AV131" s="166" t="s">
        <v>21</v>
      </c>
      <c r="AW131" s="166" t="s">
        <v>119</v>
      </c>
      <c r="AX131" s="166" t="s">
        <v>73</v>
      </c>
      <c r="AY131" s="166" t="s">
        <v>139</v>
      </c>
    </row>
    <row r="132" spans="2:51" s="6" customFormat="1" ht="15.75" customHeight="1">
      <c r="B132" s="167"/>
      <c r="C132" s="168"/>
      <c r="D132" s="161" t="s">
        <v>150</v>
      </c>
      <c r="E132" s="168"/>
      <c r="F132" s="169" t="s">
        <v>317</v>
      </c>
      <c r="G132" s="168"/>
      <c r="H132" s="170">
        <v>20</v>
      </c>
      <c r="J132" s="168"/>
      <c r="K132" s="168"/>
      <c r="L132" s="171"/>
      <c r="M132" s="172"/>
      <c r="N132" s="168"/>
      <c r="O132" s="168"/>
      <c r="P132" s="168"/>
      <c r="Q132" s="168"/>
      <c r="R132" s="168"/>
      <c r="S132" s="168"/>
      <c r="T132" s="173"/>
      <c r="AT132" s="174" t="s">
        <v>150</v>
      </c>
      <c r="AU132" s="174" t="s">
        <v>82</v>
      </c>
      <c r="AV132" s="174" t="s">
        <v>82</v>
      </c>
      <c r="AW132" s="174" t="s">
        <v>119</v>
      </c>
      <c r="AX132" s="174" t="s">
        <v>21</v>
      </c>
      <c r="AY132" s="174" t="s">
        <v>139</v>
      </c>
    </row>
    <row r="133" spans="2:65" s="6" customFormat="1" ht="15.75" customHeight="1">
      <c r="B133" s="23"/>
      <c r="C133" s="178" t="s">
        <v>283</v>
      </c>
      <c r="D133" s="178" t="s">
        <v>238</v>
      </c>
      <c r="E133" s="179" t="s">
        <v>712</v>
      </c>
      <c r="F133" s="180" t="s">
        <v>713</v>
      </c>
      <c r="G133" s="181" t="s">
        <v>497</v>
      </c>
      <c r="H133" s="182">
        <v>20</v>
      </c>
      <c r="I133" s="183"/>
      <c r="J133" s="184">
        <f>ROUND($I$133*$H$133,2)</f>
        <v>0</v>
      </c>
      <c r="K133" s="180" t="s">
        <v>145</v>
      </c>
      <c r="L133" s="185"/>
      <c r="M133" s="186"/>
      <c r="N133" s="187" t="s">
        <v>44</v>
      </c>
      <c r="O133" s="24"/>
      <c r="P133" s="24"/>
      <c r="Q133" s="154">
        <v>0.0025</v>
      </c>
      <c r="R133" s="154">
        <f>$Q$133*$H$133</f>
        <v>0.05</v>
      </c>
      <c r="S133" s="154">
        <v>0</v>
      </c>
      <c r="T133" s="155">
        <f>$S$133*$H$133</f>
        <v>0</v>
      </c>
      <c r="AR133" s="89" t="s">
        <v>188</v>
      </c>
      <c r="AT133" s="89" t="s">
        <v>238</v>
      </c>
      <c r="AU133" s="89" t="s">
        <v>82</v>
      </c>
      <c r="AY133" s="6" t="s">
        <v>139</v>
      </c>
      <c r="BE133" s="156">
        <f>IF($N$133="základní",$J$133,0)</f>
        <v>0</v>
      </c>
      <c r="BF133" s="156">
        <f>IF($N$133="snížená",$J$133,0)</f>
        <v>0</v>
      </c>
      <c r="BG133" s="156">
        <f>IF($N$133="zákl. přenesená",$J$133,0)</f>
        <v>0</v>
      </c>
      <c r="BH133" s="156">
        <f>IF($N$133="sníž. přenesená",$J$133,0)</f>
        <v>0</v>
      </c>
      <c r="BI133" s="156">
        <f>IF($N$133="nulová",$J$133,0)</f>
        <v>0</v>
      </c>
      <c r="BJ133" s="89" t="s">
        <v>21</v>
      </c>
      <c r="BK133" s="156">
        <f>ROUND($I$133*$H$133,2)</f>
        <v>0</v>
      </c>
      <c r="BL133" s="89" t="s">
        <v>146</v>
      </c>
      <c r="BM133" s="89" t="s">
        <v>714</v>
      </c>
    </row>
    <row r="134" spans="2:47" s="6" customFormat="1" ht="16.5" customHeight="1">
      <c r="B134" s="23"/>
      <c r="C134" s="24"/>
      <c r="D134" s="157" t="s">
        <v>148</v>
      </c>
      <c r="E134" s="24"/>
      <c r="F134" s="158" t="s">
        <v>713</v>
      </c>
      <c r="G134" s="24"/>
      <c r="H134" s="24"/>
      <c r="J134" s="24"/>
      <c r="K134" s="24"/>
      <c r="L134" s="43"/>
      <c r="M134" s="56"/>
      <c r="N134" s="24"/>
      <c r="O134" s="24"/>
      <c r="P134" s="24"/>
      <c r="Q134" s="24"/>
      <c r="R134" s="24"/>
      <c r="S134" s="24"/>
      <c r="T134" s="57"/>
      <c r="AT134" s="6" t="s">
        <v>148</v>
      </c>
      <c r="AU134" s="6" t="s">
        <v>82</v>
      </c>
    </row>
    <row r="135" spans="2:51" s="6" customFormat="1" ht="15.75" customHeight="1">
      <c r="B135" s="159"/>
      <c r="C135" s="160"/>
      <c r="D135" s="161" t="s">
        <v>150</v>
      </c>
      <c r="E135" s="160"/>
      <c r="F135" s="162" t="s">
        <v>715</v>
      </c>
      <c r="G135" s="160"/>
      <c r="H135" s="160"/>
      <c r="J135" s="160"/>
      <c r="K135" s="160"/>
      <c r="L135" s="163"/>
      <c r="M135" s="164"/>
      <c r="N135" s="160"/>
      <c r="O135" s="160"/>
      <c r="P135" s="160"/>
      <c r="Q135" s="160"/>
      <c r="R135" s="160"/>
      <c r="S135" s="160"/>
      <c r="T135" s="165"/>
      <c r="AT135" s="166" t="s">
        <v>150</v>
      </c>
      <c r="AU135" s="166" t="s">
        <v>82</v>
      </c>
      <c r="AV135" s="166" t="s">
        <v>21</v>
      </c>
      <c r="AW135" s="166" t="s">
        <v>119</v>
      </c>
      <c r="AX135" s="166" t="s">
        <v>73</v>
      </c>
      <c r="AY135" s="166" t="s">
        <v>139</v>
      </c>
    </row>
    <row r="136" spans="2:51" s="6" customFormat="1" ht="15.75" customHeight="1">
      <c r="B136" s="167"/>
      <c r="C136" s="168"/>
      <c r="D136" s="161" t="s">
        <v>150</v>
      </c>
      <c r="E136" s="168"/>
      <c r="F136" s="169" t="s">
        <v>317</v>
      </c>
      <c r="G136" s="168"/>
      <c r="H136" s="170">
        <v>20</v>
      </c>
      <c r="J136" s="168"/>
      <c r="K136" s="168"/>
      <c r="L136" s="171"/>
      <c r="M136" s="172"/>
      <c r="N136" s="168"/>
      <c r="O136" s="168"/>
      <c r="P136" s="168"/>
      <c r="Q136" s="168"/>
      <c r="R136" s="168"/>
      <c r="S136" s="168"/>
      <c r="T136" s="173"/>
      <c r="AT136" s="174" t="s">
        <v>150</v>
      </c>
      <c r="AU136" s="174" t="s">
        <v>82</v>
      </c>
      <c r="AV136" s="174" t="s">
        <v>82</v>
      </c>
      <c r="AW136" s="174" t="s">
        <v>119</v>
      </c>
      <c r="AX136" s="174" t="s">
        <v>21</v>
      </c>
      <c r="AY136" s="174" t="s">
        <v>139</v>
      </c>
    </row>
    <row r="137" spans="2:65" s="6" customFormat="1" ht="15.75" customHeight="1">
      <c r="B137" s="23"/>
      <c r="C137" s="178" t="s">
        <v>7</v>
      </c>
      <c r="D137" s="178" t="s">
        <v>238</v>
      </c>
      <c r="E137" s="179" t="s">
        <v>716</v>
      </c>
      <c r="F137" s="180" t="s">
        <v>717</v>
      </c>
      <c r="G137" s="181" t="s">
        <v>497</v>
      </c>
      <c r="H137" s="182">
        <v>20</v>
      </c>
      <c r="I137" s="183"/>
      <c r="J137" s="184">
        <f>ROUND($I$137*$H$137,2)</f>
        <v>0</v>
      </c>
      <c r="K137" s="180" t="s">
        <v>145</v>
      </c>
      <c r="L137" s="185"/>
      <c r="M137" s="186"/>
      <c r="N137" s="187" t="s">
        <v>44</v>
      </c>
      <c r="O137" s="24"/>
      <c r="P137" s="24"/>
      <c r="Q137" s="154">
        <v>0.003</v>
      </c>
      <c r="R137" s="154">
        <f>$Q$137*$H$137</f>
        <v>0.06</v>
      </c>
      <c r="S137" s="154">
        <v>0</v>
      </c>
      <c r="T137" s="155">
        <f>$S$137*$H$137</f>
        <v>0</v>
      </c>
      <c r="AR137" s="89" t="s">
        <v>188</v>
      </c>
      <c r="AT137" s="89" t="s">
        <v>238</v>
      </c>
      <c r="AU137" s="89" t="s">
        <v>82</v>
      </c>
      <c r="AY137" s="6" t="s">
        <v>139</v>
      </c>
      <c r="BE137" s="156">
        <f>IF($N$137="základní",$J$137,0)</f>
        <v>0</v>
      </c>
      <c r="BF137" s="156">
        <f>IF($N$137="snížená",$J$137,0)</f>
        <v>0</v>
      </c>
      <c r="BG137" s="156">
        <f>IF($N$137="zákl. přenesená",$J$137,0)</f>
        <v>0</v>
      </c>
      <c r="BH137" s="156">
        <f>IF($N$137="sníž. přenesená",$J$137,0)</f>
        <v>0</v>
      </c>
      <c r="BI137" s="156">
        <f>IF($N$137="nulová",$J$137,0)</f>
        <v>0</v>
      </c>
      <c r="BJ137" s="89" t="s">
        <v>21</v>
      </c>
      <c r="BK137" s="156">
        <f>ROUND($I$137*$H$137,2)</f>
        <v>0</v>
      </c>
      <c r="BL137" s="89" t="s">
        <v>146</v>
      </c>
      <c r="BM137" s="89" t="s">
        <v>718</v>
      </c>
    </row>
    <row r="138" spans="2:47" s="6" customFormat="1" ht="16.5" customHeight="1">
      <c r="B138" s="23"/>
      <c r="C138" s="24"/>
      <c r="D138" s="157" t="s">
        <v>148</v>
      </c>
      <c r="E138" s="24"/>
      <c r="F138" s="158" t="s">
        <v>717</v>
      </c>
      <c r="G138" s="24"/>
      <c r="H138" s="24"/>
      <c r="J138" s="24"/>
      <c r="K138" s="24"/>
      <c r="L138" s="43"/>
      <c r="M138" s="56"/>
      <c r="N138" s="24"/>
      <c r="O138" s="24"/>
      <c r="P138" s="24"/>
      <c r="Q138" s="24"/>
      <c r="R138" s="24"/>
      <c r="S138" s="24"/>
      <c r="T138" s="57"/>
      <c r="AT138" s="6" t="s">
        <v>148</v>
      </c>
      <c r="AU138" s="6" t="s">
        <v>82</v>
      </c>
    </row>
    <row r="139" spans="2:51" s="6" customFormat="1" ht="15.75" customHeight="1">
      <c r="B139" s="159"/>
      <c r="C139" s="160"/>
      <c r="D139" s="161" t="s">
        <v>150</v>
      </c>
      <c r="E139" s="160"/>
      <c r="F139" s="162" t="s">
        <v>715</v>
      </c>
      <c r="G139" s="160"/>
      <c r="H139" s="160"/>
      <c r="J139" s="160"/>
      <c r="K139" s="160"/>
      <c r="L139" s="163"/>
      <c r="M139" s="164"/>
      <c r="N139" s="160"/>
      <c r="O139" s="160"/>
      <c r="P139" s="160"/>
      <c r="Q139" s="160"/>
      <c r="R139" s="160"/>
      <c r="S139" s="160"/>
      <c r="T139" s="165"/>
      <c r="AT139" s="166" t="s">
        <v>150</v>
      </c>
      <c r="AU139" s="166" t="s">
        <v>82</v>
      </c>
      <c r="AV139" s="166" t="s">
        <v>21</v>
      </c>
      <c r="AW139" s="166" t="s">
        <v>119</v>
      </c>
      <c r="AX139" s="166" t="s">
        <v>73</v>
      </c>
      <c r="AY139" s="166" t="s">
        <v>139</v>
      </c>
    </row>
    <row r="140" spans="2:51" s="6" customFormat="1" ht="15.75" customHeight="1">
      <c r="B140" s="167"/>
      <c r="C140" s="168"/>
      <c r="D140" s="161" t="s">
        <v>150</v>
      </c>
      <c r="E140" s="168"/>
      <c r="F140" s="169" t="s">
        <v>317</v>
      </c>
      <c r="G140" s="168"/>
      <c r="H140" s="170">
        <v>20</v>
      </c>
      <c r="J140" s="168"/>
      <c r="K140" s="168"/>
      <c r="L140" s="171"/>
      <c r="M140" s="172"/>
      <c r="N140" s="168"/>
      <c r="O140" s="168"/>
      <c r="P140" s="168"/>
      <c r="Q140" s="168"/>
      <c r="R140" s="168"/>
      <c r="S140" s="168"/>
      <c r="T140" s="173"/>
      <c r="AT140" s="174" t="s">
        <v>150</v>
      </c>
      <c r="AU140" s="174" t="s">
        <v>82</v>
      </c>
      <c r="AV140" s="174" t="s">
        <v>82</v>
      </c>
      <c r="AW140" s="174" t="s">
        <v>119</v>
      </c>
      <c r="AX140" s="174" t="s">
        <v>21</v>
      </c>
      <c r="AY140" s="174" t="s">
        <v>139</v>
      </c>
    </row>
    <row r="141" spans="2:65" s="6" customFormat="1" ht="15.75" customHeight="1">
      <c r="B141" s="23"/>
      <c r="C141" s="178" t="s">
        <v>296</v>
      </c>
      <c r="D141" s="178" t="s">
        <v>238</v>
      </c>
      <c r="E141" s="179" t="s">
        <v>719</v>
      </c>
      <c r="F141" s="180" t="s">
        <v>720</v>
      </c>
      <c r="G141" s="181" t="s">
        <v>497</v>
      </c>
      <c r="H141" s="182">
        <v>20</v>
      </c>
      <c r="I141" s="183"/>
      <c r="J141" s="184">
        <f>ROUND($I$141*$H$141,2)</f>
        <v>0</v>
      </c>
      <c r="K141" s="180" t="s">
        <v>145</v>
      </c>
      <c r="L141" s="185"/>
      <c r="M141" s="186"/>
      <c r="N141" s="187" t="s">
        <v>44</v>
      </c>
      <c r="O141" s="24"/>
      <c r="P141" s="24"/>
      <c r="Q141" s="154">
        <v>0.0001</v>
      </c>
      <c r="R141" s="154">
        <f>$Q$141*$H$141</f>
        <v>0.002</v>
      </c>
      <c r="S141" s="154">
        <v>0</v>
      </c>
      <c r="T141" s="155">
        <f>$S$141*$H$141</f>
        <v>0</v>
      </c>
      <c r="AR141" s="89" t="s">
        <v>188</v>
      </c>
      <c r="AT141" s="89" t="s">
        <v>238</v>
      </c>
      <c r="AU141" s="89" t="s">
        <v>82</v>
      </c>
      <c r="AY141" s="6" t="s">
        <v>139</v>
      </c>
      <c r="BE141" s="156">
        <f>IF($N$141="základní",$J$141,0)</f>
        <v>0</v>
      </c>
      <c r="BF141" s="156">
        <f>IF($N$141="snížená",$J$141,0)</f>
        <v>0</v>
      </c>
      <c r="BG141" s="156">
        <f>IF($N$141="zákl. přenesená",$J$141,0)</f>
        <v>0</v>
      </c>
      <c r="BH141" s="156">
        <f>IF($N$141="sníž. přenesená",$J$141,0)</f>
        <v>0</v>
      </c>
      <c r="BI141" s="156">
        <f>IF($N$141="nulová",$J$141,0)</f>
        <v>0</v>
      </c>
      <c r="BJ141" s="89" t="s">
        <v>21</v>
      </c>
      <c r="BK141" s="156">
        <f>ROUND($I$141*$H$141,2)</f>
        <v>0</v>
      </c>
      <c r="BL141" s="89" t="s">
        <v>146</v>
      </c>
      <c r="BM141" s="89" t="s">
        <v>721</v>
      </c>
    </row>
    <row r="142" spans="2:47" s="6" customFormat="1" ht="16.5" customHeight="1">
      <c r="B142" s="23"/>
      <c r="C142" s="24"/>
      <c r="D142" s="157" t="s">
        <v>148</v>
      </c>
      <c r="E142" s="24"/>
      <c r="F142" s="158" t="s">
        <v>720</v>
      </c>
      <c r="G142" s="24"/>
      <c r="H142" s="24"/>
      <c r="J142" s="24"/>
      <c r="K142" s="24"/>
      <c r="L142" s="43"/>
      <c r="M142" s="56"/>
      <c r="N142" s="24"/>
      <c r="O142" s="24"/>
      <c r="P142" s="24"/>
      <c r="Q142" s="24"/>
      <c r="R142" s="24"/>
      <c r="S142" s="24"/>
      <c r="T142" s="57"/>
      <c r="AT142" s="6" t="s">
        <v>148</v>
      </c>
      <c r="AU142" s="6" t="s">
        <v>82</v>
      </c>
    </row>
    <row r="143" spans="2:51" s="6" customFormat="1" ht="15.75" customHeight="1">
      <c r="B143" s="159"/>
      <c r="C143" s="160"/>
      <c r="D143" s="161" t="s">
        <v>150</v>
      </c>
      <c r="E143" s="160"/>
      <c r="F143" s="162" t="s">
        <v>715</v>
      </c>
      <c r="G143" s="160"/>
      <c r="H143" s="160"/>
      <c r="J143" s="160"/>
      <c r="K143" s="160"/>
      <c r="L143" s="163"/>
      <c r="M143" s="164"/>
      <c r="N143" s="160"/>
      <c r="O143" s="160"/>
      <c r="P143" s="160"/>
      <c r="Q143" s="160"/>
      <c r="R143" s="160"/>
      <c r="S143" s="160"/>
      <c r="T143" s="165"/>
      <c r="AT143" s="166" t="s">
        <v>150</v>
      </c>
      <c r="AU143" s="166" t="s">
        <v>82</v>
      </c>
      <c r="AV143" s="166" t="s">
        <v>21</v>
      </c>
      <c r="AW143" s="166" t="s">
        <v>119</v>
      </c>
      <c r="AX143" s="166" t="s">
        <v>73</v>
      </c>
      <c r="AY143" s="166" t="s">
        <v>139</v>
      </c>
    </row>
    <row r="144" spans="2:51" s="6" customFormat="1" ht="15.75" customHeight="1">
      <c r="B144" s="167"/>
      <c r="C144" s="168"/>
      <c r="D144" s="161" t="s">
        <v>150</v>
      </c>
      <c r="E144" s="168"/>
      <c r="F144" s="169" t="s">
        <v>317</v>
      </c>
      <c r="G144" s="168"/>
      <c r="H144" s="170">
        <v>20</v>
      </c>
      <c r="J144" s="168"/>
      <c r="K144" s="168"/>
      <c r="L144" s="171"/>
      <c r="M144" s="172"/>
      <c r="N144" s="168"/>
      <c r="O144" s="168"/>
      <c r="P144" s="168"/>
      <c r="Q144" s="168"/>
      <c r="R144" s="168"/>
      <c r="S144" s="168"/>
      <c r="T144" s="173"/>
      <c r="AT144" s="174" t="s">
        <v>150</v>
      </c>
      <c r="AU144" s="174" t="s">
        <v>82</v>
      </c>
      <c r="AV144" s="174" t="s">
        <v>82</v>
      </c>
      <c r="AW144" s="174" t="s">
        <v>119</v>
      </c>
      <c r="AX144" s="174" t="s">
        <v>21</v>
      </c>
      <c r="AY144" s="174" t="s">
        <v>139</v>
      </c>
    </row>
    <row r="145" spans="2:65" s="6" customFormat="1" ht="15.75" customHeight="1">
      <c r="B145" s="23"/>
      <c r="C145" s="178" t="s">
        <v>300</v>
      </c>
      <c r="D145" s="178" t="s">
        <v>238</v>
      </c>
      <c r="E145" s="179" t="s">
        <v>722</v>
      </c>
      <c r="F145" s="180" t="s">
        <v>723</v>
      </c>
      <c r="G145" s="181" t="s">
        <v>497</v>
      </c>
      <c r="H145" s="182">
        <v>25</v>
      </c>
      <c r="I145" s="183"/>
      <c r="J145" s="184">
        <f>ROUND($I$145*$H$145,2)</f>
        <v>0</v>
      </c>
      <c r="K145" s="180" t="s">
        <v>145</v>
      </c>
      <c r="L145" s="185"/>
      <c r="M145" s="186"/>
      <c r="N145" s="187" t="s">
        <v>44</v>
      </c>
      <c r="O145" s="24"/>
      <c r="P145" s="24"/>
      <c r="Q145" s="154">
        <v>0.00035</v>
      </c>
      <c r="R145" s="154">
        <f>$Q$145*$H$145</f>
        <v>0.008749999999999999</v>
      </c>
      <c r="S145" s="154">
        <v>0</v>
      </c>
      <c r="T145" s="155">
        <f>$S$145*$H$145</f>
        <v>0</v>
      </c>
      <c r="AR145" s="89" t="s">
        <v>188</v>
      </c>
      <c r="AT145" s="89" t="s">
        <v>238</v>
      </c>
      <c r="AU145" s="89" t="s">
        <v>82</v>
      </c>
      <c r="AY145" s="6" t="s">
        <v>139</v>
      </c>
      <c r="BE145" s="156">
        <f>IF($N$145="základní",$J$145,0)</f>
        <v>0</v>
      </c>
      <c r="BF145" s="156">
        <f>IF($N$145="snížená",$J$145,0)</f>
        <v>0</v>
      </c>
      <c r="BG145" s="156">
        <f>IF($N$145="zákl. přenesená",$J$145,0)</f>
        <v>0</v>
      </c>
      <c r="BH145" s="156">
        <f>IF($N$145="sníž. přenesená",$J$145,0)</f>
        <v>0</v>
      </c>
      <c r="BI145" s="156">
        <f>IF($N$145="nulová",$J$145,0)</f>
        <v>0</v>
      </c>
      <c r="BJ145" s="89" t="s">
        <v>21</v>
      </c>
      <c r="BK145" s="156">
        <f>ROUND($I$145*$H$145,2)</f>
        <v>0</v>
      </c>
      <c r="BL145" s="89" t="s">
        <v>146</v>
      </c>
      <c r="BM145" s="89" t="s">
        <v>724</v>
      </c>
    </row>
    <row r="146" spans="2:47" s="6" customFormat="1" ht="16.5" customHeight="1">
      <c r="B146" s="23"/>
      <c r="C146" s="24"/>
      <c r="D146" s="157" t="s">
        <v>148</v>
      </c>
      <c r="E146" s="24"/>
      <c r="F146" s="158" t="s">
        <v>723</v>
      </c>
      <c r="G146" s="24"/>
      <c r="H146" s="24"/>
      <c r="J146" s="24"/>
      <c r="K146" s="24"/>
      <c r="L146" s="43"/>
      <c r="M146" s="56"/>
      <c r="N146" s="24"/>
      <c r="O146" s="24"/>
      <c r="P146" s="24"/>
      <c r="Q146" s="24"/>
      <c r="R146" s="24"/>
      <c r="S146" s="24"/>
      <c r="T146" s="57"/>
      <c r="AT146" s="6" t="s">
        <v>148</v>
      </c>
      <c r="AU146" s="6" t="s">
        <v>82</v>
      </c>
    </row>
    <row r="147" spans="2:51" s="6" customFormat="1" ht="15.75" customHeight="1">
      <c r="B147" s="159"/>
      <c r="C147" s="160"/>
      <c r="D147" s="161" t="s">
        <v>150</v>
      </c>
      <c r="E147" s="160"/>
      <c r="F147" s="162" t="s">
        <v>715</v>
      </c>
      <c r="G147" s="160"/>
      <c r="H147" s="160"/>
      <c r="J147" s="160"/>
      <c r="K147" s="160"/>
      <c r="L147" s="163"/>
      <c r="M147" s="164"/>
      <c r="N147" s="160"/>
      <c r="O147" s="160"/>
      <c r="P147" s="160"/>
      <c r="Q147" s="160"/>
      <c r="R147" s="160"/>
      <c r="S147" s="160"/>
      <c r="T147" s="165"/>
      <c r="AT147" s="166" t="s">
        <v>150</v>
      </c>
      <c r="AU147" s="166" t="s">
        <v>82</v>
      </c>
      <c r="AV147" s="166" t="s">
        <v>21</v>
      </c>
      <c r="AW147" s="166" t="s">
        <v>119</v>
      </c>
      <c r="AX147" s="166" t="s">
        <v>73</v>
      </c>
      <c r="AY147" s="166" t="s">
        <v>139</v>
      </c>
    </row>
    <row r="148" spans="2:51" s="6" customFormat="1" ht="15.75" customHeight="1">
      <c r="B148" s="167"/>
      <c r="C148" s="168"/>
      <c r="D148" s="161" t="s">
        <v>150</v>
      </c>
      <c r="E148" s="168"/>
      <c r="F148" s="169" t="s">
        <v>345</v>
      </c>
      <c r="G148" s="168"/>
      <c r="H148" s="170">
        <v>25</v>
      </c>
      <c r="J148" s="168"/>
      <c r="K148" s="168"/>
      <c r="L148" s="171"/>
      <c r="M148" s="172"/>
      <c r="N148" s="168"/>
      <c r="O148" s="168"/>
      <c r="P148" s="168"/>
      <c r="Q148" s="168"/>
      <c r="R148" s="168"/>
      <c r="S148" s="168"/>
      <c r="T148" s="173"/>
      <c r="AT148" s="174" t="s">
        <v>150</v>
      </c>
      <c r="AU148" s="174" t="s">
        <v>82</v>
      </c>
      <c r="AV148" s="174" t="s">
        <v>82</v>
      </c>
      <c r="AW148" s="174" t="s">
        <v>119</v>
      </c>
      <c r="AX148" s="174" t="s">
        <v>21</v>
      </c>
      <c r="AY148" s="174" t="s">
        <v>139</v>
      </c>
    </row>
    <row r="149" spans="2:65" s="6" customFormat="1" ht="15.75" customHeight="1">
      <c r="B149" s="23"/>
      <c r="C149" s="145" t="s">
        <v>306</v>
      </c>
      <c r="D149" s="145" t="s">
        <v>141</v>
      </c>
      <c r="E149" s="146" t="s">
        <v>725</v>
      </c>
      <c r="F149" s="147" t="s">
        <v>726</v>
      </c>
      <c r="G149" s="148" t="s">
        <v>393</v>
      </c>
      <c r="H149" s="149">
        <v>45</v>
      </c>
      <c r="I149" s="150"/>
      <c r="J149" s="151">
        <f>ROUND($I$149*$H$149,2)</f>
        <v>0</v>
      </c>
      <c r="K149" s="147" t="s">
        <v>145</v>
      </c>
      <c r="L149" s="43"/>
      <c r="M149" s="152"/>
      <c r="N149" s="153" t="s">
        <v>44</v>
      </c>
      <c r="O149" s="24"/>
      <c r="P149" s="24"/>
      <c r="Q149" s="154">
        <v>0.000325</v>
      </c>
      <c r="R149" s="154">
        <f>$Q$149*$H$149</f>
        <v>0.014624999999999999</v>
      </c>
      <c r="S149" s="154">
        <v>0</v>
      </c>
      <c r="T149" s="155">
        <f>$S$149*$H$149</f>
        <v>0</v>
      </c>
      <c r="AR149" s="89" t="s">
        <v>146</v>
      </c>
      <c r="AT149" s="89" t="s">
        <v>141</v>
      </c>
      <c r="AU149" s="89" t="s">
        <v>82</v>
      </c>
      <c r="AY149" s="6" t="s">
        <v>139</v>
      </c>
      <c r="BE149" s="156">
        <f>IF($N$149="základní",$J$149,0)</f>
        <v>0</v>
      </c>
      <c r="BF149" s="156">
        <f>IF($N$149="snížená",$J$149,0)</f>
        <v>0</v>
      </c>
      <c r="BG149" s="156">
        <f>IF($N$149="zákl. přenesená",$J$149,0)</f>
        <v>0</v>
      </c>
      <c r="BH149" s="156">
        <f>IF($N$149="sníž. přenesená",$J$149,0)</f>
        <v>0</v>
      </c>
      <c r="BI149" s="156">
        <f>IF($N$149="nulová",$J$149,0)</f>
        <v>0</v>
      </c>
      <c r="BJ149" s="89" t="s">
        <v>21</v>
      </c>
      <c r="BK149" s="156">
        <f>ROUND($I$149*$H$149,2)</f>
        <v>0</v>
      </c>
      <c r="BL149" s="89" t="s">
        <v>146</v>
      </c>
      <c r="BM149" s="89" t="s">
        <v>811</v>
      </c>
    </row>
    <row r="150" spans="2:47" s="6" customFormat="1" ht="16.5" customHeight="1">
      <c r="B150" s="23"/>
      <c r="C150" s="24"/>
      <c r="D150" s="157" t="s">
        <v>148</v>
      </c>
      <c r="E150" s="24"/>
      <c r="F150" s="158" t="s">
        <v>728</v>
      </c>
      <c r="G150" s="24"/>
      <c r="H150" s="24"/>
      <c r="J150" s="24"/>
      <c r="K150" s="24"/>
      <c r="L150" s="43"/>
      <c r="M150" s="56"/>
      <c r="N150" s="24"/>
      <c r="O150" s="24"/>
      <c r="P150" s="24"/>
      <c r="Q150" s="24"/>
      <c r="R150" s="24"/>
      <c r="S150" s="24"/>
      <c r="T150" s="57"/>
      <c r="AT150" s="6" t="s">
        <v>148</v>
      </c>
      <c r="AU150" s="6" t="s">
        <v>82</v>
      </c>
    </row>
    <row r="151" spans="2:51" s="6" customFormat="1" ht="15.75" customHeight="1">
      <c r="B151" s="159"/>
      <c r="C151" s="160"/>
      <c r="D151" s="161" t="s">
        <v>150</v>
      </c>
      <c r="E151" s="160"/>
      <c r="F151" s="162" t="s">
        <v>812</v>
      </c>
      <c r="G151" s="160"/>
      <c r="H151" s="160"/>
      <c r="J151" s="160"/>
      <c r="K151" s="160"/>
      <c r="L151" s="163"/>
      <c r="M151" s="164"/>
      <c r="N151" s="160"/>
      <c r="O151" s="160"/>
      <c r="P151" s="160"/>
      <c r="Q151" s="160"/>
      <c r="R151" s="160"/>
      <c r="S151" s="160"/>
      <c r="T151" s="165"/>
      <c r="AT151" s="166" t="s">
        <v>150</v>
      </c>
      <c r="AU151" s="166" t="s">
        <v>82</v>
      </c>
      <c r="AV151" s="166" t="s">
        <v>21</v>
      </c>
      <c r="AW151" s="166" t="s">
        <v>119</v>
      </c>
      <c r="AX151" s="166" t="s">
        <v>73</v>
      </c>
      <c r="AY151" s="166" t="s">
        <v>139</v>
      </c>
    </row>
    <row r="152" spans="2:51" s="6" customFormat="1" ht="15.75" customHeight="1">
      <c r="B152" s="167"/>
      <c r="C152" s="168"/>
      <c r="D152" s="161" t="s">
        <v>150</v>
      </c>
      <c r="E152" s="168"/>
      <c r="F152" s="169" t="s">
        <v>813</v>
      </c>
      <c r="G152" s="168"/>
      <c r="H152" s="170">
        <v>45</v>
      </c>
      <c r="J152" s="168"/>
      <c r="K152" s="168"/>
      <c r="L152" s="171"/>
      <c r="M152" s="172"/>
      <c r="N152" s="168"/>
      <c r="O152" s="168"/>
      <c r="P152" s="168"/>
      <c r="Q152" s="168"/>
      <c r="R152" s="168"/>
      <c r="S152" s="168"/>
      <c r="T152" s="173"/>
      <c r="AT152" s="174" t="s">
        <v>150</v>
      </c>
      <c r="AU152" s="174" t="s">
        <v>82</v>
      </c>
      <c r="AV152" s="174" t="s">
        <v>82</v>
      </c>
      <c r="AW152" s="174" t="s">
        <v>119</v>
      </c>
      <c r="AX152" s="174" t="s">
        <v>21</v>
      </c>
      <c r="AY152" s="174" t="s">
        <v>139</v>
      </c>
    </row>
    <row r="153" spans="2:65" s="6" customFormat="1" ht="15.75" customHeight="1">
      <c r="B153" s="23"/>
      <c r="C153" s="145" t="s">
        <v>313</v>
      </c>
      <c r="D153" s="145" t="s">
        <v>141</v>
      </c>
      <c r="E153" s="146" t="s">
        <v>731</v>
      </c>
      <c r="F153" s="147" t="s">
        <v>732</v>
      </c>
      <c r="G153" s="148" t="s">
        <v>393</v>
      </c>
      <c r="H153" s="149">
        <v>293.6</v>
      </c>
      <c r="I153" s="150"/>
      <c r="J153" s="151">
        <f>ROUND($I$153*$H$153,2)</f>
        <v>0</v>
      </c>
      <c r="K153" s="147" t="s">
        <v>145</v>
      </c>
      <c r="L153" s="43"/>
      <c r="M153" s="152"/>
      <c r="N153" s="153" t="s">
        <v>44</v>
      </c>
      <c r="O153" s="24"/>
      <c r="P153" s="24"/>
      <c r="Q153" s="154">
        <v>0.00065</v>
      </c>
      <c r="R153" s="154">
        <f>$Q$153*$H$153</f>
        <v>0.19084</v>
      </c>
      <c r="S153" s="154">
        <v>0</v>
      </c>
      <c r="T153" s="155">
        <f>$S$153*$H$153</f>
        <v>0</v>
      </c>
      <c r="AR153" s="89" t="s">
        <v>146</v>
      </c>
      <c r="AT153" s="89" t="s">
        <v>141</v>
      </c>
      <c r="AU153" s="89" t="s">
        <v>82</v>
      </c>
      <c r="AY153" s="6" t="s">
        <v>139</v>
      </c>
      <c r="BE153" s="156">
        <f>IF($N$153="základní",$J$153,0)</f>
        <v>0</v>
      </c>
      <c r="BF153" s="156">
        <f>IF($N$153="snížená",$J$153,0)</f>
        <v>0</v>
      </c>
      <c r="BG153" s="156">
        <f>IF($N$153="zákl. přenesená",$J$153,0)</f>
        <v>0</v>
      </c>
      <c r="BH153" s="156">
        <f>IF($N$153="sníž. přenesená",$J$153,0)</f>
        <v>0</v>
      </c>
      <c r="BI153" s="156">
        <f>IF($N$153="nulová",$J$153,0)</f>
        <v>0</v>
      </c>
      <c r="BJ153" s="89" t="s">
        <v>21</v>
      </c>
      <c r="BK153" s="156">
        <f>ROUND($I$153*$H$153,2)</f>
        <v>0</v>
      </c>
      <c r="BL153" s="89" t="s">
        <v>146</v>
      </c>
      <c r="BM153" s="89" t="s">
        <v>733</v>
      </c>
    </row>
    <row r="154" spans="2:47" s="6" customFormat="1" ht="16.5" customHeight="1">
      <c r="B154" s="23"/>
      <c r="C154" s="24"/>
      <c r="D154" s="157" t="s">
        <v>148</v>
      </c>
      <c r="E154" s="24"/>
      <c r="F154" s="158" t="s">
        <v>734</v>
      </c>
      <c r="G154" s="24"/>
      <c r="H154" s="24"/>
      <c r="J154" s="24"/>
      <c r="K154" s="24"/>
      <c r="L154" s="43"/>
      <c r="M154" s="56"/>
      <c r="N154" s="24"/>
      <c r="O154" s="24"/>
      <c r="P154" s="24"/>
      <c r="Q154" s="24"/>
      <c r="R154" s="24"/>
      <c r="S154" s="24"/>
      <c r="T154" s="57"/>
      <c r="AT154" s="6" t="s">
        <v>148</v>
      </c>
      <c r="AU154" s="6" t="s">
        <v>82</v>
      </c>
    </row>
    <row r="155" spans="2:51" s="6" customFormat="1" ht="15.75" customHeight="1">
      <c r="B155" s="159"/>
      <c r="C155" s="160"/>
      <c r="D155" s="161" t="s">
        <v>150</v>
      </c>
      <c r="E155" s="160"/>
      <c r="F155" s="162" t="s">
        <v>735</v>
      </c>
      <c r="G155" s="160"/>
      <c r="H155" s="160"/>
      <c r="J155" s="160"/>
      <c r="K155" s="160"/>
      <c r="L155" s="163"/>
      <c r="M155" s="164"/>
      <c r="N155" s="160"/>
      <c r="O155" s="160"/>
      <c r="P155" s="160"/>
      <c r="Q155" s="160"/>
      <c r="R155" s="160"/>
      <c r="S155" s="160"/>
      <c r="T155" s="165"/>
      <c r="AT155" s="166" t="s">
        <v>150</v>
      </c>
      <c r="AU155" s="166" t="s">
        <v>82</v>
      </c>
      <c r="AV155" s="166" t="s">
        <v>21</v>
      </c>
      <c r="AW155" s="166" t="s">
        <v>119</v>
      </c>
      <c r="AX155" s="166" t="s">
        <v>73</v>
      </c>
      <c r="AY155" s="166" t="s">
        <v>139</v>
      </c>
    </row>
    <row r="156" spans="2:51" s="6" customFormat="1" ht="15.75" customHeight="1">
      <c r="B156" s="167"/>
      <c r="C156" s="168"/>
      <c r="D156" s="161" t="s">
        <v>150</v>
      </c>
      <c r="E156" s="168"/>
      <c r="F156" s="169" t="s">
        <v>814</v>
      </c>
      <c r="G156" s="168"/>
      <c r="H156" s="170">
        <v>293.6</v>
      </c>
      <c r="J156" s="168"/>
      <c r="K156" s="168"/>
      <c r="L156" s="171"/>
      <c r="M156" s="172"/>
      <c r="N156" s="168"/>
      <c r="O156" s="168"/>
      <c r="P156" s="168"/>
      <c r="Q156" s="168"/>
      <c r="R156" s="168"/>
      <c r="S156" s="168"/>
      <c r="T156" s="173"/>
      <c r="AT156" s="174" t="s">
        <v>150</v>
      </c>
      <c r="AU156" s="174" t="s">
        <v>82</v>
      </c>
      <c r="AV156" s="174" t="s">
        <v>82</v>
      </c>
      <c r="AW156" s="174" t="s">
        <v>119</v>
      </c>
      <c r="AX156" s="174" t="s">
        <v>21</v>
      </c>
      <c r="AY156" s="174" t="s">
        <v>139</v>
      </c>
    </row>
    <row r="157" spans="2:65" s="6" customFormat="1" ht="15.75" customHeight="1">
      <c r="B157" s="23"/>
      <c r="C157" s="145" t="s">
        <v>317</v>
      </c>
      <c r="D157" s="145" t="s">
        <v>141</v>
      </c>
      <c r="E157" s="146" t="s">
        <v>815</v>
      </c>
      <c r="F157" s="147" t="s">
        <v>816</v>
      </c>
      <c r="G157" s="148" t="s">
        <v>393</v>
      </c>
      <c r="H157" s="149">
        <v>81.5</v>
      </c>
      <c r="I157" s="150"/>
      <c r="J157" s="151">
        <f>ROUND($I$157*$H$157,2)</f>
        <v>0</v>
      </c>
      <c r="K157" s="147"/>
      <c r="L157" s="43"/>
      <c r="M157" s="152"/>
      <c r="N157" s="153" t="s">
        <v>44</v>
      </c>
      <c r="O157" s="24"/>
      <c r="P157" s="24"/>
      <c r="Q157" s="154">
        <v>0.00033</v>
      </c>
      <c r="R157" s="154">
        <f>$Q$157*$H$157</f>
        <v>0.026895</v>
      </c>
      <c r="S157" s="154">
        <v>0</v>
      </c>
      <c r="T157" s="155">
        <f>$S$157*$H$157</f>
        <v>0</v>
      </c>
      <c r="AR157" s="89" t="s">
        <v>146</v>
      </c>
      <c r="AT157" s="89" t="s">
        <v>141</v>
      </c>
      <c r="AU157" s="89" t="s">
        <v>82</v>
      </c>
      <c r="AY157" s="6" t="s">
        <v>139</v>
      </c>
      <c r="BE157" s="156">
        <f>IF($N$157="základní",$J$157,0)</f>
        <v>0</v>
      </c>
      <c r="BF157" s="156">
        <f>IF($N$157="snížená",$J$157,0)</f>
        <v>0</v>
      </c>
      <c r="BG157" s="156">
        <f>IF($N$157="zákl. přenesená",$J$157,0)</f>
        <v>0</v>
      </c>
      <c r="BH157" s="156">
        <f>IF($N$157="sníž. přenesená",$J$157,0)</f>
        <v>0</v>
      </c>
      <c r="BI157" s="156">
        <f>IF($N$157="nulová",$J$157,0)</f>
        <v>0</v>
      </c>
      <c r="BJ157" s="89" t="s">
        <v>21</v>
      </c>
      <c r="BK157" s="156">
        <f>ROUND($I$157*$H$157,2)</f>
        <v>0</v>
      </c>
      <c r="BL157" s="89" t="s">
        <v>146</v>
      </c>
      <c r="BM157" s="89" t="s">
        <v>817</v>
      </c>
    </row>
    <row r="158" spans="2:47" s="6" customFormat="1" ht="16.5" customHeight="1">
      <c r="B158" s="23"/>
      <c r="C158" s="24"/>
      <c r="D158" s="157" t="s">
        <v>148</v>
      </c>
      <c r="E158" s="24"/>
      <c r="F158" s="158" t="s">
        <v>734</v>
      </c>
      <c r="G158" s="24"/>
      <c r="H158" s="24"/>
      <c r="J158" s="24"/>
      <c r="K158" s="24"/>
      <c r="L158" s="43"/>
      <c r="M158" s="56"/>
      <c r="N158" s="24"/>
      <c r="O158" s="24"/>
      <c r="P158" s="24"/>
      <c r="Q158" s="24"/>
      <c r="R158" s="24"/>
      <c r="S158" s="24"/>
      <c r="T158" s="57"/>
      <c r="AT158" s="6" t="s">
        <v>148</v>
      </c>
      <c r="AU158" s="6" t="s">
        <v>82</v>
      </c>
    </row>
    <row r="159" spans="2:51" s="6" customFormat="1" ht="15.75" customHeight="1">
      <c r="B159" s="159"/>
      <c r="C159" s="160"/>
      <c r="D159" s="161" t="s">
        <v>150</v>
      </c>
      <c r="E159" s="160"/>
      <c r="F159" s="162" t="s">
        <v>818</v>
      </c>
      <c r="G159" s="160"/>
      <c r="H159" s="160"/>
      <c r="J159" s="160"/>
      <c r="K159" s="160"/>
      <c r="L159" s="163"/>
      <c r="M159" s="164"/>
      <c r="N159" s="160"/>
      <c r="O159" s="160"/>
      <c r="P159" s="160"/>
      <c r="Q159" s="160"/>
      <c r="R159" s="160"/>
      <c r="S159" s="160"/>
      <c r="T159" s="165"/>
      <c r="AT159" s="166" t="s">
        <v>150</v>
      </c>
      <c r="AU159" s="166" t="s">
        <v>82</v>
      </c>
      <c r="AV159" s="166" t="s">
        <v>21</v>
      </c>
      <c r="AW159" s="166" t="s">
        <v>119</v>
      </c>
      <c r="AX159" s="166" t="s">
        <v>73</v>
      </c>
      <c r="AY159" s="166" t="s">
        <v>139</v>
      </c>
    </row>
    <row r="160" spans="2:51" s="6" customFormat="1" ht="15.75" customHeight="1">
      <c r="B160" s="167"/>
      <c r="C160" s="168"/>
      <c r="D160" s="161" t="s">
        <v>150</v>
      </c>
      <c r="E160" s="168"/>
      <c r="F160" s="169" t="s">
        <v>819</v>
      </c>
      <c r="G160" s="168"/>
      <c r="H160" s="170">
        <v>81.5</v>
      </c>
      <c r="J160" s="168"/>
      <c r="K160" s="168"/>
      <c r="L160" s="171"/>
      <c r="M160" s="172"/>
      <c r="N160" s="168"/>
      <c r="O160" s="168"/>
      <c r="P160" s="168"/>
      <c r="Q160" s="168"/>
      <c r="R160" s="168"/>
      <c r="S160" s="168"/>
      <c r="T160" s="173"/>
      <c r="AT160" s="174" t="s">
        <v>150</v>
      </c>
      <c r="AU160" s="174" t="s">
        <v>82</v>
      </c>
      <c r="AV160" s="174" t="s">
        <v>82</v>
      </c>
      <c r="AW160" s="174" t="s">
        <v>119</v>
      </c>
      <c r="AX160" s="174" t="s">
        <v>21</v>
      </c>
      <c r="AY160" s="174" t="s">
        <v>139</v>
      </c>
    </row>
    <row r="161" spans="2:65" s="6" customFormat="1" ht="15.75" customHeight="1">
      <c r="B161" s="23"/>
      <c r="C161" s="145" t="s">
        <v>6</v>
      </c>
      <c r="D161" s="145" t="s">
        <v>141</v>
      </c>
      <c r="E161" s="146" t="s">
        <v>737</v>
      </c>
      <c r="F161" s="147" t="s">
        <v>738</v>
      </c>
      <c r="G161" s="148" t="s">
        <v>155</v>
      </c>
      <c r="H161" s="149">
        <v>14.8</v>
      </c>
      <c r="I161" s="150"/>
      <c r="J161" s="151">
        <f>ROUND($I$161*$H$161,2)</f>
        <v>0</v>
      </c>
      <c r="K161" s="147" t="s">
        <v>145</v>
      </c>
      <c r="L161" s="43"/>
      <c r="M161" s="152"/>
      <c r="N161" s="153" t="s">
        <v>44</v>
      </c>
      <c r="O161" s="24"/>
      <c r="P161" s="24"/>
      <c r="Q161" s="154">
        <v>0.0026</v>
      </c>
      <c r="R161" s="154">
        <f>$Q$161*$H$161</f>
        <v>0.03848</v>
      </c>
      <c r="S161" s="154">
        <v>0</v>
      </c>
      <c r="T161" s="155">
        <f>$S$161*$H$161</f>
        <v>0</v>
      </c>
      <c r="AR161" s="89" t="s">
        <v>146</v>
      </c>
      <c r="AT161" s="89" t="s">
        <v>141</v>
      </c>
      <c r="AU161" s="89" t="s">
        <v>82</v>
      </c>
      <c r="AY161" s="6" t="s">
        <v>139</v>
      </c>
      <c r="BE161" s="156">
        <f>IF($N$161="základní",$J$161,0)</f>
        <v>0</v>
      </c>
      <c r="BF161" s="156">
        <f>IF($N$161="snížená",$J$161,0)</f>
        <v>0</v>
      </c>
      <c r="BG161" s="156">
        <f>IF($N$161="zákl. přenesená",$J$161,0)</f>
        <v>0</v>
      </c>
      <c r="BH161" s="156">
        <f>IF($N$161="sníž. přenesená",$J$161,0)</f>
        <v>0</v>
      </c>
      <c r="BI161" s="156">
        <f>IF($N$161="nulová",$J$161,0)</f>
        <v>0</v>
      </c>
      <c r="BJ161" s="89" t="s">
        <v>21</v>
      </c>
      <c r="BK161" s="156">
        <f>ROUND($I$161*$H$161,2)</f>
        <v>0</v>
      </c>
      <c r="BL161" s="89" t="s">
        <v>146</v>
      </c>
      <c r="BM161" s="89" t="s">
        <v>739</v>
      </c>
    </row>
    <row r="162" spans="2:47" s="6" customFormat="1" ht="16.5" customHeight="1">
      <c r="B162" s="23"/>
      <c r="C162" s="24"/>
      <c r="D162" s="157" t="s">
        <v>148</v>
      </c>
      <c r="E162" s="24"/>
      <c r="F162" s="158" t="s">
        <v>740</v>
      </c>
      <c r="G162" s="24"/>
      <c r="H162" s="24"/>
      <c r="J162" s="24"/>
      <c r="K162" s="24"/>
      <c r="L162" s="43"/>
      <c r="M162" s="56"/>
      <c r="N162" s="24"/>
      <c r="O162" s="24"/>
      <c r="P162" s="24"/>
      <c r="Q162" s="24"/>
      <c r="R162" s="24"/>
      <c r="S162" s="24"/>
      <c r="T162" s="57"/>
      <c r="AT162" s="6" t="s">
        <v>148</v>
      </c>
      <c r="AU162" s="6" t="s">
        <v>82</v>
      </c>
    </row>
    <row r="163" spans="2:51" s="6" customFormat="1" ht="15.75" customHeight="1">
      <c r="B163" s="159"/>
      <c r="C163" s="160"/>
      <c r="D163" s="161" t="s">
        <v>150</v>
      </c>
      <c r="E163" s="160"/>
      <c r="F163" s="162" t="s">
        <v>741</v>
      </c>
      <c r="G163" s="160"/>
      <c r="H163" s="160"/>
      <c r="J163" s="160"/>
      <c r="K163" s="160"/>
      <c r="L163" s="163"/>
      <c r="M163" s="164"/>
      <c r="N163" s="160"/>
      <c r="O163" s="160"/>
      <c r="P163" s="160"/>
      <c r="Q163" s="160"/>
      <c r="R163" s="160"/>
      <c r="S163" s="160"/>
      <c r="T163" s="165"/>
      <c r="AT163" s="166" t="s">
        <v>150</v>
      </c>
      <c r="AU163" s="166" t="s">
        <v>82</v>
      </c>
      <c r="AV163" s="166" t="s">
        <v>21</v>
      </c>
      <c r="AW163" s="166" t="s">
        <v>119</v>
      </c>
      <c r="AX163" s="166" t="s">
        <v>73</v>
      </c>
      <c r="AY163" s="166" t="s">
        <v>139</v>
      </c>
    </row>
    <row r="164" spans="2:51" s="6" customFormat="1" ht="15.75" customHeight="1">
      <c r="B164" s="167"/>
      <c r="C164" s="168"/>
      <c r="D164" s="161" t="s">
        <v>150</v>
      </c>
      <c r="E164" s="168"/>
      <c r="F164" s="169" t="s">
        <v>820</v>
      </c>
      <c r="G164" s="168"/>
      <c r="H164" s="170">
        <v>14.8</v>
      </c>
      <c r="J164" s="168"/>
      <c r="K164" s="168"/>
      <c r="L164" s="171"/>
      <c r="M164" s="172"/>
      <c r="N164" s="168"/>
      <c r="O164" s="168"/>
      <c r="P164" s="168"/>
      <c r="Q164" s="168"/>
      <c r="R164" s="168"/>
      <c r="S164" s="168"/>
      <c r="T164" s="173"/>
      <c r="AT164" s="174" t="s">
        <v>150</v>
      </c>
      <c r="AU164" s="174" t="s">
        <v>82</v>
      </c>
      <c r="AV164" s="174" t="s">
        <v>82</v>
      </c>
      <c r="AW164" s="174" t="s">
        <v>119</v>
      </c>
      <c r="AX164" s="174" t="s">
        <v>21</v>
      </c>
      <c r="AY164" s="174" t="s">
        <v>139</v>
      </c>
    </row>
    <row r="165" spans="2:65" s="6" customFormat="1" ht="15.75" customHeight="1">
      <c r="B165" s="23"/>
      <c r="C165" s="145" t="s">
        <v>328</v>
      </c>
      <c r="D165" s="145" t="s">
        <v>141</v>
      </c>
      <c r="E165" s="146" t="s">
        <v>743</v>
      </c>
      <c r="F165" s="147" t="s">
        <v>744</v>
      </c>
      <c r="G165" s="148" t="s">
        <v>393</v>
      </c>
      <c r="H165" s="149">
        <v>420.1</v>
      </c>
      <c r="I165" s="150"/>
      <c r="J165" s="151">
        <f>ROUND($I$165*$H$165,2)</f>
        <v>0</v>
      </c>
      <c r="K165" s="147" t="s">
        <v>145</v>
      </c>
      <c r="L165" s="43"/>
      <c r="M165" s="152"/>
      <c r="N165" s="153" t="s">
        <v>44</v>
      </c>
      <c r="O165" s="24"/>
      <c r="P165" s="24"/>
      <c r="Q165" s="154">
        <v>0</v>
      </c>
      <c r="R165" s="154">
        <f>$Q$165*$H$165</f>
        <v>0</v>
      </c>
      <c r="S165" s="154">
        <v>0</v>
      </c>
      <c r="T165" s="155">
        <f>$S$165*$H$165</f>
        <v>0</v>
      </c>
      <c r="AR165" s="89" t="s">
        <v>146</v>
      </c>
      <c r="AT165" s="89" t="s">
        <v>141</v>
      </c>
      <c r="AU165" s="89" t="s">
        <v>82</v>
      </c>
      <c r="AY165" s="6" t="s">
        <v>139</v>
      </c>
      <c r="BE165" s="156">
        <f>IF($N$165="základní",$J$165,0)</f>
        <v>0</v>
      </c>
      <c r="BF165" s="156">
        <f>IF($N$165="snížená",$J$165,0)</f>
        <v>0</v>
      </c>
      <c r="BG165" s="156">
        <f>IF($N$165="zákl. přenesená",$J$165,0)</f>
        <v>0</v>
      </c>
      <c r="BH165" s="156">
        <f>IF($N$165="sníž. přenesená",$J$165,0)</f>
        <v>0</v>
      </c>
      <c r="BI165" s="156">
        <f>IF($N$165="nulová",$J$165,0)</f>
        <v>0</v>
      </c>
      <c r="BJ165" s="89" t="s">
        <v>21</v>
      </c>
      <c r="BK165" s="156">
        <f>ROUND($I$165*$H$165,2)</f>
        <v>0</v>
      </c>
      <c r="BL165" s="89" t="s">
        <v>146</v>
      </c>
      <c r="BM165" s="89" t="s">
        <v>821</v>
      </c>
    </row>
    <row r="166" spans="2:47" s="6" customFormat="1" ht="16.5" customHeight="1">
      <c r="B166" s="23"/>
      <c r="C166" s="24"/>
      <c r="D166" s="157" t="s">
        <v>148</v>
      </c>
      <c r="E166" s="24"/>
      <c r="F166" s="158" t="s">
        <v>746</v>
      </c>
      <c r="G166" s="24"/>
      <c r="H166" s="24"/>
      <c r="J166" s="24"/>
      <c r="K166" s="24"/>
      <c r="L166" s="43"/>
      <c r="M166" s="56"/>
      <c r="N166" s="24"/>
      <c r="O166" s="24"/>
      <c r="P166" s="24"/>
      <c r="Q166" s="24"/>
      <c r="R166" s="24"/>
      <c r="S166" s="24"/>
      <c r="T166" s="57"/>
      <c r="AT166" s="6" t="s">
        <v>148</v>
      </c>
      <c r="AU166" s="6" t="s">
        <v>82</v>
      </c>
    </row>
    <row r="167" spans="2:51" s="6" customFormat="1" ht="15.75" customHeight="1">
      <c r="B167" s="159"/>
      <c r="C167" s="160"/>
      <c r="D167" s="161" t="s">
        <v>150</v>
      </c>
      <c r="E167" s="160"/>
      <c r="F167" s="162" t="s">
        <v>715</v>
      </c>
      <c r="G167" s="160"/>
      <c r="H167" s="160"/>
      <c r="J167" s="160"/>
      <c r="K167" s="160"/>
      <c r="L167" s="163"/>
      <c r="M167" s="164"/>
      <c r="N167" s="160"/>
      <c r="O167" s="160"/>
      <c r="P167" s="160"/>
      <c r="Q167" s="160"/>
      <c r="R167" s="160"/>
      <c r="S167" s="160"/>
      <c r="T167" s="165"/>
      <c r="AT167" s="166" t="s">
        <v>150</v>
      </c>
      <c r="AU167" s="166" t="s">
        <v>82</v>
      </c>
      <c r="AV167" s="166" t="s">
        <v>21</v>
      </c>
      <c r="AW167" s="166" t="s">
        <v>119</v>
      </c>
      <c r="AX167" s="166" t="s">
        <v>73</v>
      </c>
      <c r="AY167" s="166" t="s">
        <v>139</v>
      </c>
    </row>
    <row r="168" spans="2:51" s="6" customFormat="1" ht="15.75" customHeight="1">
      <c r="B168" s="167"/>
      <c r="C168" s="168"/>
      <c r="D168" s="161" t="s">
        <v>150</v>
      </c>
      <c r="E168" s="168"/>
      <c r="F168" s="169" t="s">
        <v>822</v>
      </c>
      <c r="G168" s="168"/>
      <c r="H168" s="170">
        <v>420.1</v>
      </c>
      <c r="J168" s="168"/>
      <c r="K168" s="168"/>
      <c r="L168" s="171"/>
      <c r="M168" s="172"/>
      <c r="N168" s="168"/>
      <c r="O168" s="168"/>
      <c r="P168" s="168"/>
      <c r="Q168" s="168"/>
      <c r="R168" s="168"/>
      <c r="S168" s="168"/>
      <c r="T168" s="173"/>
      <c r="AT168" s="174" t="s">
        <v>150</v>
      </c>
      <c r="AU168" s="174" t="s">
        <v>82</v>
      </c>
      <c r="AV168" s="174" t="s">
        <v>82</v>
      </c>
      <c r="AW168" s="174" t="s">
        <v>119</v>
      </c>
      <c r="AX168" s="174" t="s">
        <v>21</v>
      </c>
      <c r="AY168" s="174" t="s">
        <v>139</v>
      </c>
    </row>
    <row r="169" spans="2:65" s="6" customFormat="1" ht="15.75" customHeight="1">
      <c r="B169" s="23"/>
      <c r="C169" s="145" t="s">
        <v>333</v>
      </c>
      <c r="D169" s="145" t="s">
        <v>141</v>
      </c>
      <c r="E169" s="146" t="s">
        <v>748</v>
      </c>
      <c r="F169" s="147" t="s">
        <v>749</v>
      </c>
      <c r="G169" s="148" t="s">
        <v>155</v>
      </c>
      <c r="H169" s="149">
        <v>14.8</v>
      </c>
      <c r="I169" s="150"/>
      <c r="J169" s="151">
        <f>ROUND($I$169*$H$169,2)</f>
        <v>0</v>
      </c>
      <c r="K169" s="147" t="s">
        <v>145</v>
      </c>
      <c r="L169" s="43"/>
      <c r="M169" s="152"/>
      <c r="N169" s="153" t="s">
        <v>44</v>
      </c>
      <c r="O169" s="24"/>
      <c r="P169" s="24"/>
      <c r="Q169" s="154">
        <v>1E-05</v>
      </c>
      <c r="R169" s="154">
        <f>$Q$169*$H$169</f>
        <v>0.00014800000000000002</v>
      </c>
      <c r="S169" s="154">
        <v>0</v>
      </c>
      <c r="T169" s="155">
        <f>$S$169*$H$169</f>
        <v>0</v>
      </c>
      <c r="AR169" s="89" t="s">
        <v>146</v>
      </c>
      <c r="AT169" s="89" t="s">
        <v>141</v>
      </c>
      <c r="AU169" s="89" t="s">
        <v>82</v>
      </c>
      <c r="AY169" s="6" t="s">
        <v>139</v>
      </c>
      <c r="BE169" s="156">
        <f>IF($N$169="základní",$J$169,0)</f>
        <v>0</v>
      </c>
      <c r="BF169" s="156">
        <f>IF($N$169="snížená",$J$169,0)</f>
        <v>0</v>
      </c>
      <c r="BG169" s="156">
        <f>IF($N$169="zákl. přenesená",$J$169,0)</f>
        <v>0</v>
      </c>
      <c r="BH169" s="156">
        <f>IF($N$169="sníž. přenesená",$J$169,0)</f>
        <v>0</v>
      </c>
      <c r="BI169" s="156">
        <f>IF($N$169="nulová",$J$169,0)</f>
        <v>0</v>
      </c>
      <c r="BJ169" s="89" t="s">
        <v>21</v>
      </c>
      <c r="BK169" s="156">
        <f>ROUND($I$169*$H$169,2)</f>
        <v>0</v>
      </c>
      <c r="BL169" s="89" t="s">
        <v>146</v>
      </c>
      <c r="BM169" s="89" t="s">
        <v>823</v>
      </c>
    </row>
    <row r="170" spans="2:47" s="6" customFormat="1" ht="16.5" customHeight="1">
      <c r="B170" s="23"/>
      <c r="C170" s="24"/>
      <c r="D170" s="157" t="s">
        <v>148</v>
      </c>
      <c r="E170" s="24"/>
      <c r="F170" s="158" t="s">
        <v>751</v>
      </c>
      <c r="G170" s="24"/>
      <c r="H170" s="24"/>
      <c r="J170" s="24"/>
      <c r="K170" s="24"/>
      <c r="L170" s="43"/>
      <c r="M170" s="56"/>
      <c r="N170" s="24"/>
      <c r="O170" s="24"/>
      <c r="P170" s="24"/>
      <c r="Q170" s="24"/>
      <c r="R170" s="24"/>
      <c r="S170" s="24"/>
      <c r="T170" s="57"/>
      <c r="AT170" s="6" t="s">
        <v>148</v>
      </c>
      <c r="AU170" s="6" t="s">
        <v>82</v>
      </c>
    </row>
    <row r="171" spans="2:51" s="6" customFormat="1" ht="15.75" customHeight="1">
      <c r="B171" s="159"/>
      <c r="C171" s="160"/>
      <c r="D171" s="161" t="s">
        <v>150</v>
      </c>
      <c r="E171" s="160"/>
      <c r="F171" s="162" t="s">
        <v>715</v>
      </c>
      <c r="G171" s="160"/>
      <c r="H171" s="160"/>
      <c r="J171" s="160"/>
      <c r="K171" s="160"/>
      <c r="L171" s="163"/>
      <c r="M171" s="164"/>
      <c r="N171" s="160"/>
      <c r="O171" s="160"/>
      <c r="P171" s="160"/>
      <c r="Q171" s="160"/>
      <c r="R171" s="160"/>
      <c r="S171" s="160"/>
      <c r="T171" s="165"/>
      <c r="AT171" s="166" t="s">
        <v>150</v>
      </c>
      <c r="AU171" s="166" t="s">
        <v>82</v>
      </c>
      <c r="AV171" s="166" t="s">
        <v>21</v>
      </c>
      <c r="AW171" s="166" t="s">
        <v>119</v>
      </c>
      <c r="AX171" s="166" t="s">
        <v>73</v>
      </c>
      <c r="AY171" s="166" t="s">
        <v>139</v>
      </c>
    </row>
    <row r="172" spans="2:51" s="6" customFormat="1" ht="15.75" customHeight="1">
      <c r="B172" s="167"/>
      <c r="C172" s="168"/>
      <c r="D172" s="161" t="s">
        <v>150</v>
      </c>
      <c r="E172" s="168"/>
      <c r="F172" s="169" t="s">
        <v>824</v>
      </c>
      <c r="G172" s="168"/>
      <c r="H172" s="170">
        <v>14.8</v>
      </c>
      <c r="J172" s="168"/>
      <c r="K172" s="168"/>
      <c r="L172" s="171"/>
      <c r="M172" s="172"/>
      <c r="N172" s="168"/>
      <c r="O172" s="168"/>
      <c r="P172" s="168"/>
      <c r="Q172" s="168"/>
      <c r="R172" s="168"/>
      <c r="S172" s="168"/>
      <c r="T172" s="173"/>
      <c r="AT172" s="174" t="s">
        <v>150</v>
      </c>
      <c r="AU172" s="174" t="s">
        <v>82</v>
      </c>
      <c r="AV172" s="174" t="s">
        <v>82</v>
      </c>
      <c r="AW172" s="174" t="s">
        <v>119</v>
      </c>
      <c r="AX172" s="174" t="s">
        <v>73</v>
      </c>
      <c r="AY172" s="174" t="s">
        <v>139</v>
      </c>
    </row>
    <row r="173" spans="2:65" s="6" customFormat="1" ht="15.75" customHeight="1">
      <c r="B173" s="23"/>
      <c r="C173" s="145" t="s">
        <v>367</v>
      </c>
      <c r="D173" s="145" t="s">
        <v>141</v>
      </c>
      <c r="E173" s="146" t="s">
        <v>825</v>
      </c>
      <c r="F173" s="147" t="s">
        <v>826</v>
      </c>
      <c r="G173" s="148" t="s">
        <v>163</v>
      </c>
      <c r="H173" s="149">
        <v>65</v>
      </c>
      <c r="I173" s="150"/>
      <c r="J173" s="151">
        <f>ROUND($I$173*$H$173,2)</f>
        <v>0</v>
      </c>
      <c r="K173" s="147"/>
      <c r="L173" s="43"/>
      <c r="M173" s="152"/>
      <c r="N173" s="153" t="s">
        <v>44</v>
      </c>
      <c r="O173" s="24"/>
      <c r="P173" s="24"/>
      <c r="Q173" s="154">
        <v>0.00015</v>
      </c>
      <c r="R173" s="154">
        <f>$Q$173*$H$173</f>
        <v>0.00975</v>
      </c>
      <c r="S173" s="154">
        <v>0</v>
      </c>
      <c r="T173" s="155">
        <f>$S$173*$H$173</f>
        <v>0</v>
      </c>
      <c r="AR173" s="89" t="s">
        <v>146</v>
      </c>
      <c r="AT173" s="89" t="s">
        <v>141</v>
      </c>
      <c r="AU173" s="89" t="s">
        <v>82</v>
      </c>
      <c r="AY173" s="6" t="s">
        <v>139</v>
      </c>
      <c r="BE173" s="156">
        <f>IF($N$173="základní",$J$173,0)</f>
        <v>0</v>
      </c>
      <c r="BF173" s="156">
        <f>IF($N$173="snížená",$J$173,0)</f>
        <v>0</v>
      </c>
      <c r="BG173" s="156">
        <f>IF($N$173="zákl. přenesená",$J$173,0)</f>
        <v>0</v>
      </c>
      <c r="BH173" s="156">
        <f>IF($N$173="sníž. přenesená",$J$173,0)</f>
        <v>0</v>
      </c>
      <c r="BI173" s="156">
        <f>IF($N$173="nulová",$J$173,0)</f>
        <v>0</v>
      </c>
      <c r="BJ173" s="89" t="s">
        <v>21</v>
      </c>
      <c r="BK173" s="156">
        <f>ROUND($I$173*$H$173,2)</f>
        <v>0</v>
      </c>
      <c r="BL173" s="89" t="s">
        <v>146</v>
      </c>
      <c r="BM173" s="89" t="s">
        <v>827</v>
      </c>
    </row>
    <row r="174" spans="2:65" s="6" customFormat="1" ht="15.75" customHeight="1">
      <c r="B174" s="23"/>
      <c r="C174" s="148" t="s">
        <v>374</v>
      </c>
      <c r="D174" s="148" t="s">
        <v>141</v>
      </c>
      <c r="E174" s="146" t="s">
        <v>828</v>
      </c>
      <c r="F174" s="147" t="s">
        <v>829</v>
      </c>
      <c r="G174" s="148" t="s">
        <v>163</v>
      </c>
      <c r="H174" s="149">
        <v>55</v>
      </c>
      <c r="I174" s="150"/>
      <c r="J174" s="151">
        <f>ROUND($I$174*$H$174,2)</f>
        <v>0</v>
      </c>
      <c r="K174" s="147"/>
      <c r="L174" s="43"/>
      <c r="M174" s="152"/>
      <c r="N174" s="153" t="s">
        <v>44</v>
      </c>
      <c r="O174" s="24"/>
      <c r="P174" s="24"/>
      <c r="Q174" s="154">
        <v>0.0005</v>
      </c>
      <c r="R174" s="154">
        <f>$Q$174*$H$174</f>
        <v>0.0275</v>
      </c>
      <c r="S174" s="154">
        <v>0</v>
      </c>
      <c r="T174" s="155">
        <f>$S$174*$H$174</f>
        <v>0</v>
      </c>
      <c r="AR174" s="89" t="s">
        <v>146</v>
      </c>
      <c r="AT174" s="89" t="s">
        <v>141</v>
      </c>
      <c r="AU174" s="89" t="s">
        <v>82</v>
      </c>
      <c r="AY174" s="89" t="s">
        <v>139</v>
      </c>
      <c r="BE174" s="156">
        <f>IF($N$174="základní",$J$174,0)</f>
        <v>0</v>
      </c>
      <c r="BF174" s="156">
        <f>IF($N$174="snížená",$J$174,0)</f>
        <v>0</v>
      </c>
      <c r="BG174" s="156">
        <f>IF($N$174="zákl. přenesená",$J$174,0)</f>
        <v>0</v>
      </c>
      <c r="BH174" s="156">
        <f>IF($N$174="sníž. přenesená",$J$174,0)</f>
        <v>0</v>
      </c>
      <c r="BI174" s="156">
        <f>IF($N$174="nulová",$J$174,0)</f>
        <v>0</v>
      </c>
      <c r="BJ174" s="89" t="s">
        <v>21</v>
      </c>
      <c r="BK174" s="156">
        <f>ROUND($I$174*$H$174,2)</f>
        <v>0</v>
      </c>
      <c r="BL174" s="89" t="s">
        <v>146</v>
      </c>
      <c r="BM174" s="89" t="s">
        <v>830</v>
      </c>
    </row>
    <row r="175" spans="2:65" s="6" customFormat="1" ht="15.75" customHeight="1">
      <c r="B175" s="23"/>
      <c r="C175" s="148" t="s">
        <v>338</v>
      </c>
      <c r="D175" s="148" t="s">
        <v>141</v>
      </c>
      <c r="E175" s="146" t="s">
        <v>752</v>
      </c>
      <c r="F175" s="147" t="s">
        <v>753</v>
      </c>
      <c r="G175" s="148" t="s">
        <v>497</v>
      </c>
      <c r="H175" s="149">
        <v>9</v>
      </c>
      <c r="I175" s="150"/>
      <c r="J175" s="151">
        <f>ROUND($I$175*$H$175,2)</f>
        <v>0</v>
      </c>
      <c r="K175" s="147" t="s">
        <v>145</v>
      </c>
      <c r="L175" s="43"/>
      <c r="M175" s="152"/>
      <c r="N175" s="153" t="s">
        <v>44</v>
      </c>
      <c r="O175" s="24"/>
      <c r="P175" s="24"/>
      <c r="Q175" s="154">
        <v>0</v>
      </c>
      <c r="R175" s="154">
        <f>$Q$175*$H$175</f>
        <v>0</v>
      </c>
      <c r="S175" s="154">
        <v>0.082</v>
      </c>
      <c r="T175" s="155">
        <f>$S$175*$H$175</f>
        <v>0.738</v>
      </c>
      <c r="AR175" s="89" t="s">
        <v>146</v>
      </c>
      <c r="AT175" s="89" t="s">
        <v>141</v>
      </c>
      <c r="AU175" s="89" t="s">
        <v>82</v>
      </c>
      <c r="AY175" s="89" t="s">
        <v>139</v>
      </c>
      <c r="BE175" s="156">
        <f>IF($N$175="základní",$J$175,0)</f>
        <v>0</v>
      </c>
      <c r="BF175" s="156">
        <f>IF($N$175="snížená",$J$175,0)</f>
        <v>0</v>
      </c>
      <c r="BG175" s="156">
        <f>IF($N$175="zákl. přenesená",$J$175,0)</f>
        <v>0</v>
      </c>
      <c r="BH175" s="156">
        <f>IF($N$175="sníž. přenesená",$J$175,0)</f>
        <v>0</v>
      </c>
      <c r="BI175" s="156">
        <f>IF($N$175="nulová",$J$175,0)</f>
        <v>0</v>
      </c>
      <c r="BJ175" s="89" t="s">
        <v>21</v>
      </c>
      <c r="BK175" s="156">
        <f>ROUND($I$175*$H$175,2)</f>
        <v>0</v>
      </c>
      <c r="BL175" s="89" t="s">
        <v>146</v>
      </c>
      <c r="BM175" s="89" t="s">
        <v>831</v>
      </c>
    </row>
    <row r="176" spans="2:47" s="6" customFormat="1" ht="27" customHeight="1">
      <c r="B176" s="23"/>
      <c r="C176" s="24"/>
      <c r="D176" s="157" t="s">
        <v>148</v>
      </c>
      <c r="E176" s="24"/>
      <c r="F176" s="158" t="s">
        <v>755</v>
      </c>
      <c r="G176" s="24"/>
      <c r="H176" s="24"/>
      <c r="J176" s="24"/>
      <c r="K176" s="24"/>
      <c r="L176" s="43"/>
      <c r="M176" s="56"/>
      <c r="N176" s="24"/>
      <c r="O176" s="24"/>
      <c r="P176" s="24"/>
      <c r="Q176" s="24"/>
      <c r="R176" s="24"/>
      <c r="S176" s="24"/>
      <c r="T176" s="57"/>
      <c r="AT176" s="6" t="s">
        <v>148</v>
      </c>
      <c r="AU176" s="6" t="s">
        <v>82</v>
      </c>
    </row>
    <row r="177" spans="2:51" s="6" customFormat="1" ht="15.75" customHeight="1">
      <c r="B177" s="159"/>
      <c r="C177" s="160"/>
      <c r="D177" s="161" t="s">
        <v>150</v>
      </c>
      <c r="E177" s="160"/>
      <c r="F177" s="162" t="s">
        <v>715</v>
      </c>
      <c r="G177" s="160"/>
      <c r="H177" s="160"/>
      <c r="J177" s="160"/>
      <c r="K177" s="160"/>
      <c r="L177" s="163"/>
      <c r="M177" s="164"/>
      <c r="N177" s="160"/>
      <c r="O177" s="160"/>
      <c r="P177" s="160"/>
      <c r="Q177" s="160"/>
      <c r="R177" s="160"/>
      <c r="S177" s="160"/>
      <c r="T177" s="165"/>
      <c r="AT177" s="166" t="s">
        <v>150</v>
      </c>
      <c r="AU177" s="166" t="s">
        <v>82</v>
      </c>
      <c r="AV177" s="166" t="s">
        <v>21</v>
      </c>
      <c r="AW177" s="166" t="s">
        <v>119</v>
      </c>
      <c r="AX177" s="166" t="s">
        <v>73</v>
      </c>
      <c r="AY177" s="166" t="s">
        <v>139</v>
      </c>
    </row>
    <row r="178" spans="2:51" s="6" customFormat="1" ht="15.75" customHeight="1">
      <c r="B178" s="167"/>
      <c r="C178" s="168"/>
      <c r="D178" s="161" t="s">
        <v>150</v>
      </c>
      <c r="E178" s="168"/>
      <c r="F178" s="169" t="s">
        <v>194</v>
      </c>
      <c r="G178" s="168"/>
      <c r="H178" s="170">
        <v>9</v>
      </c>
      <c r="J178" s="168"/>
      <c r="K178" s="168"/>
      <c r="L178" s="171"/>
      <c r="M178" s="172"/>
      <c r="N178" s="168"/>
      <c r="O178" s="168"/>
      <c r="P178" s="168"/>
      <c r="Q178" s="168"/>
      <c r="R178" s="168"/>
      <c r="S178" s="168"/>
      <c r="T178" s="173"/>
      <c r="AT178" s="174" t="s">
        <v>150</v>
      </c>
      <c r="AU178" s="174" t="s">
        <v>82</v>
      </c>
      <c r="AV178" s="174" t="s">
        <v>82</v>
      </c>
      <c r="AW178" s="174" t="s">
        <v>119</v>
      </c>
      <c r="AX178" s="174" t="s">
        <v>73</v>
      </c>
      <c r="AY178" s="174" t="s">
        <v>139</v>
      </c>
    </row>
    <row r="179" spans="2:65" s="6" customFormat="1" ht="15.75" customHeight="1">
      <c r="B179" s="23"/>
      <c r="C179" s="145" t="s">
        <v>345</v>
      </c>
      <c r="D179" s="145" t="s">
        <v>141</v>
      </c>
      <c r="E179" s="146" t="s">
        <v>758</v>
      </c>
      <c r="F179" s="147" t="s">
        <v>759</v>
      </c>
      <c r="G179" s="148" t="s">
        <v>497</v>
      </c>
      <c r="H179" s="149">
        <v>21</v>
      </c>
      <c r="I179" s="150"/>
      <c r="J179" s="151">
        <f>ROUND($I$179*$H$179,2)</f>
        <v>0</v>
      </c>
      <c r="K179" s="147" t="s">
        <v>145</v>
      </c>
      <c r="L179" s="43"/>
      <c r="M179" s="152"/>
      <c r="N179" s="153" t="s">
        <v>44</v>
      </c>
      <c r="O179" s="24"/>
      <c r="P179" s="24"/>
      <c r="Q179" s="154">
        <v>0</v>
      </c>
      <c r="R179" s="154">
        <f>$Q$179*$H$179</f>
        <v>0</v>
      </c>
      <c r="S179" s="154">
        <v>0.004</v>
      </c>
      <c r="T179" s="155">
        <f>$S$179*$H$179</f>
        <v>0.084</v>
      </c>
      <c r="AR179" s="89" t="s">
        <v>146</v>
      </c>
      <c r="AT179" s="89" t="s">
        <v>141</v>
      </c>
      <c r="AU179" s="89" t="s">
        <v>82</v>
      </c>
      <c r="AY179" s="6" t="s">
        <v>139</v>
      </c>
      <c r="BE179" s="156">
        <f>IF($N$179="základní",$J$179,0)</f>
        <v>0</v>
      </c>
      <c r="BF179" s="156">
        <f>IF($N$179="snížená",$J$179,0)</f>
        <v>0</v>
      </c>
      <c r="BG179" s="156">
        <f>IF($N$179="zákl. přenesená",$J$179,0)</f>
        <v>0</v>
      </c>
      <c r="BH179" s="156">
        <f>IF($N$179="sníž. přenesená",$J$179,0)</f>
        <v>0</v>
      </c>
      <c r="BI179" s="156">
        <f>IF($N$179="nulová",$J$179,0)</f>
        <v>0</v>
      </c>
      <c r="BJ179" s="89" t="s">
        <v>21</v>
      </c>
      <c r="BK179" s="156">
        <f>ROUND($I$179*$H$179,2)</f>
        <v>0</v>
      </c>
      <c r="BL179" s="89" t="s">
        <v>146</v>
      </c>
      <c r="BM179" s="89" t="s">
        <v>760</v>
      </c>
    </row>
    <row r="180" spans="2:47" s="6" customFormat="1" ht="27" customHeight="1">
      <c r="B180" s="23"/>
      <c r="C180" s="24"/>
      <c r="D180" s="157" t="s">
        <v>148</v>
      </c>
      <c r="E180" s="24"/>
      <c r="F180" s="158" t="s">
        <v>761</v>
      </c>
      <c r="G180" s="24"/>
      <c r="H180" s="24"/>
      <c r="J180" s="24"/>
      <c r="K180" s="24"/>
      <c r="L180" s="43"/>
      <c r="M180" s="56"/>
      <c r="N180" s="24"/>
      <c r="O180" s="24"/>
      <c r="P180" s="24"/>
      <c r="Q180" s="24"/>
      <c r="R180" s="24"/>
      <c r="S180" s="24"/>
      <c r="T180" s="57"/>
      <c r="AT180" s="6" t="s">
        <v>148</v>
      </c>
      <c r="AU180" s="6" t="s">
        <v>82</v>
      </c>
    </row>
    <row r="181" spans="2:51" s="6" customFormat="1" ht="15.75" customHeight="1">
      <c r="B181" s="159"/>
      <c r="C181" s="160"/>
      <c r="D181" s="161" t="s">
        <v>150</v>
      </c>
      <c r="E181" s="160"/>
      <c r="F181" s="162" t="s">
        <v>715</v>
      </c>
      <c r="G181" s="160"/>
      <c r="H181" s="160"/>
      <c r="J181" s="160"/>
      <c r="K181" s="160"/>
      <c r="L181" s="163"/>
      <c r="M181" s="164"/>
      <c r="N181" s="160"/>
      <c r="O181" s="160"/>
      <c r="P181" s="160"/>
      <c r="Q181" s="160"/>
      <c r="R181" s="160"/>
      <c r="S181" s="160"/>
      <c r="T181" s="165"/>
      <c r="AT181" s="166" t="s">
        <v>150</v>
      </c>
      <c r="AU181" s="166" t="s">
        <v>82</v>
      </c>
      <c r="AV181" s="166" t="s">
        <v>21</v>
      </c>
      <c r="AW181" s="166" t="s">
        <v>119</v>
      </c>
      <c r="AX181" s="166" t="s">
        <v>73</v>
      </c>
      <c r="AY181" s="166" t="s">
        <v>139</v>
      </c>
    </row>
    <row r="182" spans="2:51" s="6" customFormat="1" ht="15.75" customHeight="1">
      <c r="B182" s="167"/>
      <c r="C182" s="168"/>
      <c r="D182" s="161" t="s">
        <v>150</v>
      </c>
      <c r="E182" s="168"/>
      <c r="F182" s="169" t="s">
        <v>6</v>
      </c>
      <c r="G182" s="168"/>
      <c r="H182" s="170">
        <v>21</v>
      </c>
      <c r="J182" s="168"/>
      <c r="K182" s="168"/>
      <c r="L182" s="171"/>
      <c r="M182" s="172"/>
      <c r="N182" s="168"/>
      <c r="O182" s="168"/>
      <c r="P182" s="168"/>
      <c r="Q182" s="168"/>
      <c r="R182" s="168"/>
      <c r="S182" s="168"/>
      <c r="T182" s="173"/>
      <c r="AT182" s="174" t="s">
        <v>150</v>
      </c>
      <c r="AU182" s="174" t="s">
        <v>82</v>
      </c>
      <c r="AV182" s="174" t="s">
        <v>82</v>
      </c>
      <c r="AW182" s="174" t="s">
        <v>119</v>
      </c>
      <c r="AX182" s="174" t="s">
        <v>21</v>
      </c>
      <c r="AY182" s="174" t="s">
        <v>139</v>
      </c>
    </row>
    <row r="183" spans="2:63" s="132" customFormat="1" ht="30.75" customHeight="1">
      <c r="B183" s="133"/>
      <c r="C183" s="134"/>
      <c r="D183" s="134" t="s">
        <v>72</v>
      </c>
      <c r="E183" s="143" t="s">
        <v>548</v>
      </c>
      <c r="F183" s="143" t="s">
        <v>549</v>
      </c>
      <c r="G183" s="134"/>
      <c r="H183" s="134"/>
      <c r="J183" s="144">
        <f>$BK$183</f>
        <v>0</v>
      </c>
      <c r="K183" s="134"/>
      <c r="L183" s="137"/>
      <c r="M183" s="138"/>
      <c r="N183" s="134"/>
      <c r="O183" s="134"/>
      <c r="P183" s="139">
        <f>SUM($P$184:$P$189)</f>
        <v>0</v>
      </c>
      <c r="Q183" s="134"/>
      <c r="R183" s="139">
        <f>SUM($R$184:$R$189)</f>
        <v>0</v>
      </c>
      <c r="S183" s="134"/>
      <c r="T183" s="140">
        <f>SUM($T$184:$T$189)</f>
        <v>0</v>
      </c>
      <c r="AR183" s="141" t="s">
        <v>21</v>
      </c>
      <c r="AT183" s="141" t="s">
        <v>72</v>
      </c>
      <c r="AU183" s="141" t="s">
        <v>21</v>
      </c>
      <c r="AY183" s="141" t="s">
        <v>139</v>
      </c>
      <c r="BK183" s="142">
        <f>SUM($BK$184:$BK$189)</f>
        <v>0</v>
      </c>
    </row>
    <row r="184" spans="2:65" s="6" customFormat="1" ht="15.75" customHeight="1">
      <c r="B184" s="23"/>
      <c r="C184" s="145" t="s">
        <v>350</v>
      </c>
      <c r="D184" s="145" t="s">
        <v>141</v>
      </c>
      <c r="E184" s="146" t="s">
        <v>564</v>
      </c>
      <c r="F184" s="147" t="s">
        <v>565</v>
      </c>
      <c r="G184" s="148" t="s">
        <v>241</v>
      </c>
      <c r="H184" s="149">
        <v>0.822</v>
      </c>
      <c r="I184" s="150"/>
      <c r="J184" s="151">
        <f>ROUND($I$184*$H$184,2)</f>
        <v>0</v>
      </c>
      <c r="K184" s="147" t="s">
        <v>145</v>
      </c>
      <c r="L184" s="43"/>
      <c r="M184" s="152"/>
      <c r="N184" s="153" t="s">
        <v>44</v>
      </c>
      <c r="O184" s="24"/>
      <c r="P184" s="24"/>
      <c r="Q184" s="154">
        <v>0</v>
      </c>
      <c r="R184" s="154">
        <f>$Q$184*$H$184</f>
        <v>0</v>
      </c>
      <c r="S184" s="154">
        <v>0</v>
      </c>
      <c r="T184" s="155">
        <f>$S$184*$H$184</f>
        <v>0</v>
      </c>
      <c r="AR184" s="89" t="s">
        <v>146</v>
      </c>
      <c r="AT184" s="89" t="s">
        <v>141</v>
      </c>
      <c r="AU184" s="89" t="s">
        <v>82</v>
      </c>
      <c r="AY184" s="6" t="s">
        <v>139</v>
      </c>
      <c r="BE184" s="156">
        <f>IF($N$184="základní",$J$184,0)</f>
        <v>0</v>
      </c>
      <c r="BF184" s="156">
        <f>IF($N$184="snížená",$J$184,0)</f>
        <v>0</v>
      </c>
      <c r="BG184" s="156">
        <f>IF($N$184="zákl. přenesená",$J$184,0)</f>
        <v>0</v>
      </c>
      <c r="BH184" s="156">
        <f>IF($N$184="sníž. přenesená",$J$184,0)</f>
        <v>0</v>
      </c>
      <c r="BI184" s="156">
        <f>IF($N$184="nulová",$J$184,0)</f>
        <v>0</v>
      </c>
      <c r="BJ184" s="89" t="s">
        <v>21</v>
      </c>
      <c r="BK184" s="156">
        <f>ROUND($I$184*$H$184,2)</f>
        <v>0</v>
      </c>
      <c r="BL184" s="89" t="s">
        <v>146</v>
      </c>
      <c r="BM184" s="89" t="s">
        <v>768</v>
      </c>
    </row>
    <row r="185" spans="2:47" s="6" customFormat="1" ht="16.5" customHeight="1">
      <c r="B185" s="23"/>
      <c r="C185" s="24"/>
      <c r="D185" s="157" t="s">
        <v>148</v>
      </c>
      <c r="E185" s="24"/>
      <c r="F185" s="158" t="s">
        <v>567</v>
      </c>
      <c r="G185" s="24"/>
      <c r="H185" s="24"/>
      <c r="J185" s="24"/>
      <c r="K185" s="24"/>
      <c r="L185" s="43"/>
      <c r="M185" s="56"/>
      <c r="N185" s="24"/>
      <c r="O185" s="24"/>
      <c r="P185" s="24"/>
      <c r="Q185" s="24"/>
      <c r="R185" s="24"/>
      <c r="S185" s="24"/>
      <c r="T185" s="57"/>
      <c r="AT185" s="6" t="s">
        <v>148</v>
      </c>
      <c r="AU185" s="6" t="s">
        <v>82</v>
      </c>
    </row>
    <row r="186" spans="2:65" s="6" customFormat="1" ht="15.75" customHeight="1">
      <c r="B186" s="23"/>
      <c r="C186" s="145" t="s">
        <v>355</v>
      </c>
      <c r="D186" s="145" t="s">
        <v>141</v>
      </c>
      <c r="E186" s="146" t="s">
        <v>570</v>
      </c>
      <c r="F186" s="147" t="s">
        <v>571</v>
      </c>
      <c r="G186" s="148" t="s">
        <v>241</v>
      </c>
      <c r="H186" s="149">
        <v>5.754</v>
      </c>
      <c r="I186" s="150"/>
      <c r="J186" s="151">
        <f>ROUND($I$186*$H$186,2)</f>
        <v>0</v>
      </c>
      <c r="K186" s="147" t="s">
        <v>145</v>
      </c>
      <c r="L186" s="43"/>
      <c r="M186" s="152"/>
      <c r="N186" s="153" t="s">
        <v>44</v>
      </c>
      <c r="O186" s="24"/>
      <c r="P186" s="24"/>
      <c r="Q186" s="154">
        <v>0</v>
      </c>
      <c r="R186" s="154">
        <f>$Q$186*$H$186</f>
        <v>0</v>
      </c>
      <c r="S186" s="154">
        <v>0</v>
      </c>
      <c r="T186" s="155">
        <f>$S$186*$H$186</f>
        <v>0</v>
      </c>
      <c r="AR186" s="89" t="s">
        <v>146</v>
      </c>
      <c r="AT186" s="89" t="s">
        <v>141</v>
      </c>
      <c r="AU186" s="89" t="s">
        <v>82</v>
      </c>
      <c r="AY186" s="6" t="s">
        <v>139</v>
      </c>
      <c r="BE186" s="156">
        <f>IF($N$186="základní",$J$186,0)</f>
        <v>0</v>
      </c>
      <c r="BF186" s="156">
        <f>IF($N$186="snížená",$J$186,0)</f>
        <v>0</v>
      </c>
      <c r="BG186" s="156">
        <f>IF($N$186="zákl. přenesená",$J$186,0)</f>
        <v>0</v>
      </c>
      <c r="BH186" s="156">
        <f>IF($N$186="sníž. přenesená",$J$186,0)</f>
        <v>0</v>
      </c>
      <c r="BI186" s="156">
        <f>IF($N$186="nulová",$J$186,0)</f>
        <v>0</v>
      </c>
      <c r="BJ186" s="89" t="s">
        <v>21</v>
      </c>
      <c r="BK186" s="156">
        <f>ROUND($I$186*$H$186,2)</f>
        <v>0</v>
      </c>
      <c r="BL186" s="89" t="s">
        <v>146</v>
      </c>
      <c r="BM186" s="89" t="s">
        <v>769</v>
      </c>
    </row>
    <row r="187" spans="2:47" s="6" customFormat="1" ht="27" customHeight="1">
      <c r="B187" s="23"/>
      <c r="C187" s="24"/>
      <c r="D187" s="157" t="s">
        <v>148</v>
      </c>
      <c r="E187" s="24"/>
      <c r="F187" s="158" t="s">
        <v>573</v>
      </c>
      <c r="G187" s="24"/>
      <c r="H187" s="24"/>
      <c r="J187" s="24"/>
      <c r="K187" s="24"/>
      <c r="L187" s="43"/>
      <c r="M187" s="56"/>
      <c r="N187" s="24"/>
      <c r="O187" s="24"/>
      <c r="P187" s="24"/>
      <c r="Q187" s="24"/>
      <c r="R187" s="24"/>
      <c r="S187" s="24"/>
      <c r="T187" s="57"/>
      <c r="AT187" s="6" t="s">
        <v>148</v>
      </c>
      <c r="AU187" s="6" t="s">
        <v>82</v>
      </c>
    </row>
    <row r="188" spans="2:51" s="6" customFormat="1" ht="15.75" customHeight="1">
      <c r="B188" s="159"/>
      <c r="C188" s="160"/>
      <c r="D188" s="161" t="s">
        <v>150</v>
      </c>
      <c r="E188" s="160"/>
      <c r="F188" s="162" t="s">
        <v>561</v>
      </c>
      <c r="G188" s="160"/>
      <c r="H188" s="160"/>
      <c r="J188" s="160"/>
      <c r="K188" s="160"/>
      <c r="L188" s="163"/>
      <c r="M188" s="164"/>
      <c r="N188" s="160"/>
      <c r="O188" s="160"/>
      <c r="P188" s="160"/>
      <c r="Q188" s="160"/>
      <c r="R188" s="160"/>
      <c r="S188" s="160"/>
      <c r="T188" s="165"/>
      <c r="AT188" s="166" t="s">
        <v>150</v>
      </c>
      <c r="AU188" s="166" t="s">
        <v>82</v>
      </c>
      <c r="AV188" s="166" t="s">
        <v>21</v>
      </c>
      <c r="AW188" s="166" t="s">
        <v>119</v>
      </c>
      <c r="AX188" s="166" t="s">
        <v>73</v>
      </c>
      <c r="AY188" s="166" t="s">
        <v>139</v>
      </c>
    </row>
    <row r="189" spans="2:51" s="6" customFormat="1" ht="15.75" customHeight="1">
      <c r="B189" s="167"/>
      <c r="C189" s="168"/>
      <c r="D189" s="161" t="s">
        <v>150</v>
      </c>
      <c r="E189" s="168"/>
      <c r="F189" s="169" t="s">
        <v>832</v>
      </c>
      <c r="G189" s="168"/>
      <c r="H189" s="170">
        <v>5.754</v>
      </c>
      <c r="J189" s="168"/>
      <c r="K189" s="168"/>
      <c r="L189" s="171"/>
      <c r="M189" s="172"/>
      <c r="N189" s="168"/>
      <c r="O189" s="168"/>
      <c r="P189" s="168"/>
      <c r="Q189" s="168"/>
      <c r="R189" s="168"/>
      <c r="S189" s="168"/>
      <c r="T189" s="173"/>
      <c r="AT189" s="174" t="s">
        <v>150</v>
      </c>
      <c r="AU189" s="174" t="s">
        <v>82</v>
      </c>
      <c r="AV189" s="174" t="s">
        <v>82</v>
      </c>
      <c r="AW189" s="174" t="s">
        <v>119</v>
      </c>
      <c r="AX189" s="174" t="s">
        <v>73</v>
      </c>
      <c r="AY189" s="174" t="s">
        <v>139</v>
      </c>
    </row>
    <row r="190" spans="2:63" s="132" customFormat="1" ht="30.75" customHeight="1">
      <c r="B190" s="133"/>
      <c r="C190" s="134"/>
      <c r="D190" s="134" t="s">
        <v>72</v>
      </c>
      <c r="E190" s="143" t="s">
        <v>592</v>
      </c>
      <c r="F190" s="143" t="s">
        <v>593</v>
      </c>
      <c r="G190" s="134"/>
      <c r="H190" s="134"/>
      <c r="J190" s="144">
        <f>$BK$190</f>
        <v>0</v>
      </c>
      <c r="K190" s="134"/>
      <c r="L190" s="137"/>
      <c r="M190" s="138"/>
      <c r="N190" s="134"/>
      <c r="O190" s="134"/>
      <c r="P190" s="139">
        <f>SUM($P$191:$P$192)</f>
        <v>0</v>
      </c>
      <c r="Q190" s="134"/>
      <c r="R190" s="139">
        <f>SUM($R$191:$R$192)</f>
        <v>0</v>
      </c>
      <c r="S190" s="134"/>
      <c r="T190" s="140">
        <f>SUM($T$191:$T$192)</f>
        <v>0</v>
      </c>
      <c r="AR190" s="141" t="s">
        <v>21</v>
      </c>
      <c r="AT190" s="141" t="s">
        <v>72</v>
      </c>
      <c r="AU190" s="141" t="s">
        <v>21</v>
      </c>
      <c r="AY190" s="141" t="s">
        <v>139</v>
      </c>
      <c r="BK190" s="142">
        <f>SUM($BK$191:$BK$192)</f>
        <v>0</v>
      </c>
    </row>
    <row r="191" spans="2:65" s="6" customFormat="1" ht="15.75" customHeight="1">
      <c r="B191" s="23"/>
      <c r="C191" s="145" t="s">
        <v>360</v>
      </c>
      <c r="D191" s="145" t="s">
        <v>141</v>
      </c>
      <c r="E191" s="146" t="s">
        <v>595</v>
      </c>
      <c r="F191" s="147" t="s">
        <v>596</v>
      </c>
      <c r="G191" s="148" t="s">
        <v>241</v>
      </c>
      <c r="H191" s="149">
        <v>10.219</v>
      </c>
      <c r="I191" s="150"/>
      <c r="J191" s="151">
        <f>ROUND($I$191*$H$191,2)</f>
        <v>0</v>
      </c>
      <c r="K191" s="147" t="s">
        <v>145</v>
      </c>
      <c r="L191" s="43"/>
      <c r="M191" s="152"/>
      <c r="N191" s="153" t="s">
        <v>44</v>
      </c>
      <c r="O191" s="24"/>
      <c r="P191" s="24"/>
      <c r="Q191" s="154">
        <v>0</v>
      </c>
      <c r="R191" s="154">
        <f>$Q$191*$H$191</f>
        <v>0</v>
      </c>
      <c r="S191" s="154">
        <v>0</v>
      </c>
      <c r="T191" s="155">
        <f>$S$191*$H$191</f>
        <v>0</v>
      </c>
      <c r="AR191" s="89" t="s">
        <v>146</v>
      </c>
      <c r="AT191" s="89" t="s">
        <v>141</v>
      </c>
      <c r="AU191" s="89" t="s">
        <v>82</v>
      </c>
      <c r="AY191" s="6" t="s">
        <v>139</v>
      </c>
      <c r="BE191" s="156">
        <f>IF($N$191="základní",$J$191,0)</f>
        <v>0</v>
      </c>
      <c r="BF191" s="156">
        <f>IF($N$191="snížená",$J$191,0)</f>
        <v>0</v>
      </c>
      <c r="BG191" s="156">
        <f>IF($N$191="zákl. přenesená",$J$191,0)</f>
        <v>0</v>
      </c>
      <c r="BH191" s="156">
        <f>IF($N$191="sníž. přenesená",$J$191,0)</f>
        <v>0</v>
      </c>
      <c r="BI191" s="156">
        <f>IF($N$191="nulová",$J$191,0)</f>
        <v>0</v>
      </c>
      <c r="BJ191" s="89" t="s">
        <v>21</v>
      </c>
      <c r="BK191" s="156">
        <f>ROUND($I$191*$H$191,2)</f>
        <v>0</v>
      </c>
      <c r="BL191" s="89" t="s">
        <v>146</v>
      </c>
      <c r="BM191" s="89" t="s">
        <v>833</v>
      </c>
    </row>
    <row r="192" spans="2:47" s="6" customFormat="1" ht="27" customHeight="1">
      <c r="B192" s="23"/>
      <c r="C192" s="24"/>
      <c r="D192" s="157" t="s">
        <v>148</v>
      </c>
      <c r="E192" s="24"/>
      <c r="F192" s="158" t="s">
        <v>598</v>
      </c>
      <c r="G192" s="24"/>
      <c r="H192" s="24"/>
      <c r="J192" s="24"/>
      <c r="K192" s="24"/>
      <c r="L192" s="43"/>
      <c r="M192" s="188"/>
      <c r="N192" s="189"/>
      <c r="O192" s="189"/>
      <c r="P192" s="189"/>
      <c r="Q192" s="189"/>
      <c r="R192" s="189"/>
      <c r="S192" s="189"/>
      <c r="T192" s="190"/>
      <c r="AT192" s="6" t="s">
        <v>148</v>
      </c>
      <c r="AU192" s="6" t="s">
        <v>82</v>
      </c>
    </row>
    <row r="193" spans="2:12" s="6" customFormat="1" ht="7.5" customHeight="1">
      <c r="B193" s="38"/>
      <c r="C193" s="39"/>
      <c r="D193" s="39"/>
      <c r="E193" s="39"/>
      <c r="F193" s="39"/>
      <c r="G193" s="39"/>
      <c r="H193" s="39"/>
      <c r="I193" s="101"/>
      <c r="J193" s="39"/>
      <c r="K193" s="39"/>
      <c r="L193" s="43"/>
    </row>
    <row r="339" s="2" customFormat="1" ht="14.25" customHeight="1"/>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63"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dimension ref="A1:IV216"/>
  <sheetViews>
    <sheetView showGridLines="0" zoomScalePageLayoutView="0" workbookViewId="0" topLeftCell="A1">
      <pane ySplit="1" topLeftCell="A176"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99</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834</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100</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ROUND($J$82,2)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ROUND(SUM($BE$82:$BE$215),2)</f>
        <v>0</v>
      </c>
      <c r="G30" s="24"/>
      <c r="H30" s="24"/>
      <c r="I30" s="97">
        <v>0.21</v>
      </c>
      <c r="J30" s="96">
        <f>ROUND(SUM($BE$82:$BE$215)*$I$30,2)</f>
        <v>0</v>
      </c>
      <c r="K30" s="27"/>
    </row>
    <row r="31" spans="2:11" s="6" customFormat="1" ht="15" customHeight="1">
      <c r="B31" s="23"/>
      <c r="C31" s="24"/>
      <c r="D31" s="24"/>
      <c r="E31" s="30" t="s">
        <v>45</v>
      </c>
      <c r="F31" s="96">
        <f>ROUND(SUM($BF$82:$BF$215),2)</f>
        <v>0</v>
      </c>
      <c r="G31" s="24"/>
      <c r="H31" s="24"/>
      <c r="I31" s="97">
        <v>0.15</v>
      </c>
      <c r="J31" s="96">
        <f>ROUND(SUM($BF$82:$BF$215)*$I$31,2)</f>
        <v>0</v>
      </c>
      <c r="K31" s="27"/>
    </row>
    <row r="32" spans="2:11" s="6" customFormat="1" ht="15" customHeight="1" hidden="1">
      <c r="B32" s="23"/>
      <c r="C32" s="24"/>
      <c r="D32" s="24"/>
      <c r="E32" s="30" t="s">
        <v>46</v>
      </c>
      <c r="F32" s="96">
        <f>ROUND(SUM($BG$82:$BG$215),2)</f>
        <v>0</v>
      </c>
      <c r="G32" s="24"/>
      <c r="H32" s="24"/>
      <c r="I32" s="97">
        <v>0.21</v>
      </c>
      <c r="J32" s="96">
        <v>0</v>
      </c>
      <c r="K32" s="27"/>
    </row>
    <row r="33" spans="2:11" s="6" customFormat="1" ht="15" customHeight="1" hidden="1">
      <c r="B33" s="23"/>
      <c r="C33" s="24"/>
      <c r="D33" s="24"/>
      <c r="E33" s="30" t="s">
        <v>47</v>
      </c>
      <c r="F33" s="96">
        <f>ROUND(SUM($BH$82:$BH$215),2)</f>
        <v>0</v>
      </c>
      <c r="G33" s="24"/>
      <c r="H33" s="24"/>
      <c r="I33" s="97">
        <v>0.15</v>
      </c>
      <c r="J33" s="96">
        <v>0</v>
      </c>
      <c r="K33" s="27"/>
    </row>
    <row r="34" spans="2:11" s="6" customFormat="1" ht="15" customHeight="1" hidden="1">
      <c r="B34" s="23"/>
      <c r="C34" s="24"/>
      <c r="D34" s="24"/>
      <c r="E34" s="30" t="s">
        <v>48</v>
      </c>
      <c r="F34" s="96">
        <f>ROUND(SUM($BI$82:$BI$215),2)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201 - Opěrné a zárubní zdi</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ROUND($J$82,2)</f>
        <v>0</v>
      </c>
      <c r="K56" s="27"/>
      <c r="AU56" s="6" t="s">
        <v>119</v>
      </c>
    </row>
    <row r="57" spans="2:11" s="73" customFormat="1" ht="25.5" customHeight="1">
      <c r="B57" s="108"/>
      <c r="C57" s="109"/>
      <c r="D57" s="110" t="s">
        <v>120</v>
      </c>
      <c r="E57" s="110"/>
      <c r="F57" s="110"/>
      <c r="G57" s="110"/>
      <c r="H57" s="110"/>
      <c r="I57" s="111"/>
      <c r="J57" s="112">
        <f>ROUND($J$83,2)</f>
        <v>0</v>
      </c>
      <c r="K57" s="113"/>
    </row>
    <row r="58" spans="2:11" s="114" customFormat="1" ht="21" customHeight="1">
      <c r="B58" s="115"/>
      <c r="C58" s="116"/>
      <c r="D58" s="117" t="s">
        <v>121</v>
      </c>
      <c r="E58" s="117"/>
      <c r="F58" s="117"/>
      <c r="G58" s="117"/>
      <c r="H58" s="117"/>
      <c r="I58" s="118"/>
      <c r="J58" s="119">
        <f>ROUND($J$84,2)</f>
        <v>0</v>
      </c>
      <c r="K58" s="120"/>
    </row>
    <row r="59" spans="2:11" s="114" customFormat="1" ht="21" customHeight="1">
      <c r="B59" s="115"/>
      <c r="C59" s="116"/>
      <c r="D59" s="117" t="s">
        <v>200</v>
      </c>
      <c r="E59" s="117"/>
      <c r="F59" s="117"/>
      <c r="G59" s="117"/>
      <c r="H59" s="117"/>
      <c r="I59" s="118"/>
      <c r="J59" s="119">
        <f>ROUND($J$129,2)</f>
        <v>0</v>
      </c>
      <c r="K59" s="120"/>
    </row>
    <row r="60" spans="2:11" s="114" customFormat="1" ht="21" customHeight="1">
      <c r="B60" s="115"/>
      <c r="C60" s="116"/>
      <c r="D60" s="117" t="s">
        <v>835</v>
      </c>
      <c r="E60" s="117"/>
      <c r="F60" s="117"/>
      <c r="G60" s="117"/>
      <c r="H60" s="117"/>
      <c r="I60" s="118"/>
      <c r="J60" s="119">
        <f>ROUND($J$163,2)</f>
        <v>0</v>
      </c>
      <c r="K60" s="120"/>
    </row>
    <row r="61" spans="2:11" s="114" customFormat="1" ht="21" customHeight="1">
      <c r="B61" s="115"/>
      <c r="C61" s="116"/>
      <c r="D61" s="117" t="s">
        <v>203</v>
      </c>
      <c r="E61" s="117"/>
      <c r="F61" s="117"/>
      <c r="G61" s="117"/>
      <c r="H61" s="117"/>
      <c r="I61" s="118"/>
      <c r="J61" s="119">
        <f>ROUND($J$185,2)</f>
        <v>0</v>
      </c>
      <c r="K61" s="120"/>
    </row>
    <row r="62" spans="2:11" s="114" customFormat="1" ht="21" customHeight="1">
      <c r="B62" s="115"/>
      <c r="C62" s="116"/>
      <c r="D62" s="117" t="s">
        <v>205</v>
      </c>
      <c r="E62" s="117"/>
      <c r="F62" s="117"/>
      <c r="G62" s="117"/>
      <c r="H62" s="117"/>
      <c r="I62" s="118"/>
      <c r="J62" s="119">
        <f>ROUND($J$213,2)</f>
        <v>0</v>
      </c>
      <c r="K62" s="120"/>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01"/>
      <c r="J64" s="39"/>
      <c r="K64" s="40"/>
    </row>
    <row r="68" spans="2:12" s="6" customFormat="1" ht="7.5" customHeight="1">
      <c r="B68" s="41"/>
      <c r="C68" s="42"/>
      <c r="D68" s="42"/>
      <c r="E68" s="42"/>
      <c r="F68" s="42"/>
      <c r="G68" s="42"/>
      <c r="H68" s="42"/>
      <c r="I68" s="103"/>
      <c r="J68" s="42"/>
      <c r="K68" s="42"/>
      <c r="L68" s="43"/>
    </row>
    <row r="69" spans="2:12" s="6" customFormat="1" ht="37.5" customHeight="1">
      <c r="B69" s="23"/>
      <c r="C69" s="12" t="s">
        <v>122</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15</v>
      </c>
      <c r="D71" s="24"/>
      <c r="E71" s="24"/>
      <c r="F71" s="24"/>
      <c r="G71" s="24"/>
      <c r="H71" s="24"/>
      <c r="J71" s="24"/>
      <c r="K71" s="24"/>
      <c r="L71" s="43"/>
    </row>
    <row r="72" spans="2:12" s="6" customFormat="1" ht="16.5" customHeight="1">
      <c r="B72" s="23"/>
      <c r="C72" s="24"/>
      <c r="D72" s="24"/>
      <c r="E72" s="313" t="str">
        <f>$E$7</f>
        <v>Úprava sjezdu MÚK Jeneč</v>
      </c>
      <c r="F72" s="293"/>
      <c r="G72" s="293"/>
      <c r="H72" s="293"/>
      <c r="J72" s="24"/>
      <c r="K72" s="24"/>
      <c r="L72" s="43"/>
    </row>
    <row r="73" spans="2:12" s="6" customFormat="1" ht="15" customHeight="1">
      <c r="B73" s="23"/>
      <c r="C73" s="19" t="s">
        <v>113</v>
      </c>
      <c r="D73" s="24"/>
      <c r="E73" s="24"/>
      <c r="F73" s="24"/>
      <c r="G73" s="24"/>
      <c r="H73" s="24"/>
      <c r="J73" s="24"/>
      <c r="K73" s="24"/>
      <c r="L73" s="43"/>
    </row>
    <row r="74" spans="2:12" s="6" customFormat="1" ht="19.5" customHeight="1">
      <c r="B74" s="23"/>
      <c r="C74" s="24"/>
      <c r="D74" s="24"/>
      <c r="E74" s="290" t="str">
        <f>$E$9</f>
        <v>SO 201 - Opěrné a zárubní zdi</v>
      </c>
      <c r="F74" s="293"/>
      <c r="G74" s="293"/>
      <c r="H74" s="293"/>
      <c r="J74" s="24"/>
      <c r="K74" s="24"/>
      <c r="L74" s="43"/>
    </row>
    <row r="75" spans="2:12" s="6" customFormat="1" ht="7.5" customHeight="1">
      <c r="B75" s="23"/>
      <c r="C75" s="24"/>
      <c r="D75" s="24"/>
      <c r="E75" s="24"/>
      <c r="F75" s="24"/>
      <c r="G75" s="24"/>
      <c r="H75" s="24"/>
      <c r="J75" s="24"/>
      <c r="K75" s="24"/>
      <c r="L75" s="43"/>
    </row>
    <row r="76" spans="2:12" s="6" customFormat="1" ht="18.75" customHeight="1">
      <c r="B76" s="23"/>
      <c r="C76" s="19" t="s">
        <v>22</v>
      </c>
      <c r="D76" s="24"/>
      <c r="E76" s="24"/>
      <c r="F76" s="17" t="str">
        <f>$F$12</f>
        <v>k.ú. Jeneč, k.ú.Dobrovíz</v>
      </c>
      <c r="G76" s="24"/>
      <c r="H76" s="24"/>
      <c r="I76" s="88" t="s">
        <v>24</v>
      </c>
      <c r="J76" s="52" t="str">
        <f>IF($J$12="","",$J$12)</f>
        <v>19.05.2015</v>
      </c>
      <c r="K76" s="24"/>
      <c r="L76" s="43"/>
    </row>
    <row r="77" spans="2:12" s="6" customFormat="1" ht="7.5" customHeight="1">
      <c r="B77" s="23"/>
      <c r="C77" s="24"/>
      <c r="D77" s="24"/>
      <c r="E77" s="24"/>
      <c r="F77" s="24"/>
      <c r="G77" s="24"/>
      <c r="H77" s="24"/>
      <c r="J77" s="24"/>
      <c r="K77" s="24"/>
      <c r="L77" s="43"/>
    </row>
    <row r="78" spans="2:12" s="6" customFormat="1" ht="15.75" customHeight="1">
      <c r="B78" s="23"/>
      <c r="C78" s="19" t="s">
        <v>28</v>
      </c>
      <c r="D78" s="24"/>
      <c r="E78" s="24"/>
      <c r="F78" s="17" t="str">
        <f>$E$15</f>
        <v> </v>
      </c>
      <c r="G78" s="24"/>
      <c r="H78" s="24"/>
      <c r="I78" s="88" t="s">
        <v>34</v>
      </c>
      <c r="J78" s="17" t="str">
        <f>$E$21</f>
        <v>ETC s.r.o.</v>
      </c>
      <c r="K78" s="24"/>
      <c r="L78" s="43"/>
    </row>
    <row r="79" spans="2:12" s="6" customFormat="1" ht="15" customHeight="1">
      <c r="B79" s="23"/>
      <c r="C79" s="19" t="s">
        <v>32</v>
      </c>
      <c r="D79" s="24"/>
      <c r="E79" s="24"/>
      <c r="F79" s="17">
        <f>IF($E$18="","",$E$18)</f>
      </c>
      <c r="G79" s="24"/>
      <c r="H79" s="24"/>
      <c r="J79" s="24"/>
      <c r="K79" s="24"/>
      <c r="L79" s="43"/>
    </row>
    <row r="80" spans="2:12" s="6" customFormat="1" ht="11.25" customHeight="1">
      <c r="B80" s="23"/>
      <c r="C80" s="24"/>
      <c r="D80" s="24"/>
      <c r="E80" s="24"/>
      <c r="F80" s="24"/>
      <c r="G80" s="24"/>
      <c r="H80" s="24"/>
      <c r="J80" s="24"/>
      <c r="K80" s="24"/>
      <c r="L80" s="43"/>
    </row>
    <row r="81" spans="2:20" s="121" customFormat="1" ht="30" customHeight="1">
      <c r="B81" s="122"/>
      <c r="C81" s="123" t="s">
        <v>123</v>
      </c>
      <c r="D81" s="124" t="s">
        <v>58</v>
      </c>
      <c r="E81" s="124" t="s">
        <v>54</v>
      </c>
      <c r="F81" s="124" t="s">
        <v>124</v>
      </c>
      <c r="G81" s="124" t="s">
        <v>125</v>
      </c>
      <c r="H81" s="124" t="s">
        <v>126</v>
      </c>
      <c r="I81" s="125" t="s">
        <v>127</v>
      </c>
      <c r="J81" s="124" t="s">
        <v>128</v>
      </c>
      <c r="K81" s="126" t="s">
        <v>129</v>
      </c>
      <c r="L81" s="127"/>
      <c r="M81" s="59" t="s">
        <v>130</v>
      </c>
      <c r="N81" s="60" t="s">
        <v>43</v>
      </c>
      <c r="O81" s="60" t="s">
        <v>131</v>
      </c>
      <c r="P81" s="60" t="s">
        <v>132</v>
      </c>
      <c r="Q81" s="60" t="s">
        <v>133</v>
      </c>
      <c r="R81" s="60" t="s">
        <v>134</v>
      </c>
      <c r="S81" s="60" t="s">
        <v>135</v>
      </c>
      <c r="T81" s="61" t="s">
        <v>136</v>
      </c>
    </row>
    <row r="82" spans="2:63" s="6" customFormat="1" ht="30" customHeight="1">
      <c r="B82" s="23"/>
      <c r="C82" s="66" t="s">
        <v>118</v>
      </c>
      <c r="D82" s="24"/>
      <c r="E82" s="24"/>
      <c r="F82" s="24"/>
      <c r="G82" s="24"/>
      <c r="H82" s="24"/>
      <c r="J82" s="128">
        <f>$BK$82</f>
        <v>0</v>
      </c>
      <c r="K82" s="24"/>
      <c r="L82" s="43"/>
      <c r="M82" s="63"/>
      <c r="N82" s="64"/>
      <c r="O82" s="64"/>
      <c r="P82" s="129">
        <f>$P$83</f>
        <v>0</v>
      </c>
      <c r="Q82" s="64"/>
      <c r="R82" s="129">
        <f>$R$83</f>
        <v>354.42237742</v>
      </c>
      <c r="S82" s="64"/>
      <c r="T82" s="130">
        <f>$T$83</f>
        <v>0</v>
      </c>
      <c r="AT82" s="6" t="s">
        <v>72</v>
      </c>
      <c r="AU82" s="6" t="s">
        <v>119</v>
      </c>
      <c r="BK82" s="131">
        <f>$BK$83</f>
        <v>0</v>
      </c>
    </row>
    <row r="83" spans="2:63" s="132" customFormat="1" ht="37.5" customHeight="1">
      <c r="B83" s="133"/>
      <c r="C83" s="134"/>
      <c r="D83" s="134" t="s">
        <v>72</v>
      </c>
      <c r="E83" s="135" t="s">
        <v>137</v>
      </c>
      <c r="F83" s="135" t="s">
        <v>138</v>
      </c>
      <c r="G83" s="134"/>
      <c r="H83" s="134"/>
      <c r="J83" s="136">
        <f>$BK$83</f>
        <v>0</v>
      </c>
      <c r="K83" s="134"/>
      <c r="L83" s="137"/>
      <c r="M83" s="138"/>
      <c r="N83" s="134"/>
      <c r="O83" s="134"/>
      <c r="P83" s="139">
        <f>$P$84+$P$129+$P$163+$P$185+$P$213</f>
        <v>0</v>
      </c>
      <c r="Q83" s="134"/>
      <c r="R83" s="139">
        <f>$R$84+$R$129+$R$163+$R$185+$R$213</f>
        <v>354.42237742</v>
      </c>
      <c r="S83" s="134"/>
      <c r="T83" s="140">
        <f>$T$84+$T$129+$T$163+$T$185+$T$213</f>
        <v>0</v>
      </c>
      <c r="AR83" s="141" t="s">
        <v>21</v>
      </c>
      <c r="AT83" s="141" t="s">
        <v>72</v>
      </c>
      <c r="AU83" s="141" t="s">
        <v>73</v>
      </c>
      <c r="AY83" s="141" t="s">
        <v>139</v>
      </c>
      <c r="BK83" s="142">
        <f>$BK$84+$BK$129+$BK$163+$BK$185+$BK$213</f>
        <v>0</v>
      </c>
    </row>
    <row r="84" spans="2:63" s="132" customFormat="1" ht="21" customHeight="1">
      <c r="B84" s="133"/>
      <c r="C84" s="134"/>
      <c r="D84" s="134" t="s">
        <v>72</v>
      </c>
      <c r="E84" s="143" t="s">
        <v>21</v>
      </c>
      <c r="F84" s="143" t="s">
        <v>140</v>
      </c>
      <c r="G84" s="134"/>
      <c r="H84" s="134"/>
      <c r="J84" s="144">
        <f>$BK$84</f>
        <v>0</v>
      </c>
      <c r="K84" s="134"/>
      <c r="L84" s="137"/>
      <c r="M84" s="138"/>
      <c r="N84" s="134"/>
      <c r="O84" s="134"/>
      <c r="P84" s="139">
        <f>SUM($P$85:$P$128)</f>
        <v>0</v>
      </c>
      <c r="Q84" s="134"/>
      <c r="R84" s="139">
        <f>SUM($R$85:$R$128)</f>
        <v>0</v>
      </c>
      <c r="S84" s="134"/>
      <c r="T84" s="140">
        <f>SUM($T$85:$T$128)</f>
        <v>0</v>
      </c>
      <c r="AR84" s="141" t="s">
        <v>21</v>
      </c>
      <c r="AT84" s="141" t="s">
        <v>72</v>
      </c>
      <c r="AU84" s="141" t="s">
        <v>21</v>
      </c>
      <c r="AY84" s="141" t="s">
        <v>139</v>
      </c>
      <c r="BK84" s="142">
        <f>SUM($BK$85:$BK$128)</f>
        <v>0</v>
      </c>
    </row>
    <row r="85" spans="2:65" s="6" customFormat="1" ht="15.75" customHeight="1">
      <c r="B85" s="23"/>
      <c r="C85" s="145" t="s">
        <v>21</v>
      </c>
      <c r="D85" s="145" t="s">
        <v>141</v>
      </c>
      <c r="E85" s="146" t="s">
        <v>253</v>
      </c>
      <c r="F85" s="147" t="s">
        <v>254</v>
      </c>
      <c r="G85" s="148" t="s">
        <v>167</v>
      </c>
      <c r="H85" s="149">
        <v>372.25</v>
      </c>
      <c r="I85" s="150"/>
      <c r="J85" s="151">
        <f>ROUND($I$85*$H$85,2)</f>
        <v>0</v>
      </c>
      <c r="K85" s="147" t="s">
        <v>145</v>
      </c>
      <c r="L85" s="43"/>
      <c r="M85" s="152"/>
      <c r="N85" s="153" t="s">
        <v>44</v>
      </c>
      <c r="O85" s="24"/>
      <c r="P85" s="24"/>
      <c r="Q85" s="154">
        <v>0</v>
      </c>
      <c r="R85" s="154">
        <f>$Q$85*$H$85</f>
        <v>0</v>
      </c>
      <c r="S85" s="154">
        <v>0</v>
      </c>
      <c r="T85" s="155">
        <f>$S$85*$H$85</f>
        <v>0</v>
      </c>
      <c r="AR85" s="89" t="s">
        <v>146</v>
      </c>
      <c r="AT85" s="89" t="s">
        <v>141</v>
      </c>
      <c r="AU85" s="89" t="s">
        <v>82</v>
      </c>
      <c r="AY85" s="6" t="s">
        <v>139</v>
      </c>
      <c r="BE85" s="156">
        <f>IF($N$85="základní",$J$85,0)</f>
        <v>0</v>
      </c>
      <c r="BF85" s="156">
        <f>IF($N$85="snížená",$J$85,0)</f>
        <v>0</v>
      </c>
      <c r="BG85" s="156">
        <f>IF($N$85="zákl. přenesená",$J$85,0)</f>
        <v>0</v>
      </c>
      <c r="BH85" s="156">
        <f>IF($N$85="sníž. přenesená",$J$85,0)</f>
        <v>0</v>
      </c>
      <c r="BI85" s="156">
        <f>IF($N$85="nulová",$J$85,0)</f>
        <v>0</v>
      </c>
      <c r="BJ85" s="89" t="s">
        <v>21</v>
      </c>
      <c r="BK85" s="156">
        <f>ROUND($I$85*$H$85,2)</f>
        <v>0</v>
      </c>
      <c r="BL85" s="89" t="s">
        <v>146</v>
      </c>
      <c r="BM85" s="89" t="s">
        <v>255</v>
      </c>
    </row>
    <row r="86" spans="2:47" s="6" customFormat="1" ht="27" customHeight="1">
      <c r="B86" s="23"/>
      <c r="C86" s="24"/>
      <c r="D86" s="157" t="s">
        <v>148</v>
      </c>
      <c r="E86" s="24"/>
      <c r="F86" s="158" t="s">
        <v>256</v>
      </c>
      <c r="G86" s="24"/>
      <c r="H86" s="24"/>
      <c r="J86" s="24"/>
      <c r="K86" s="24"/>
      <c r="L86" s="43"/>
      <c r="M86" s="56"/>
      <c r="N86" s="24"/>
      <c r="O86" s="24"/>
      <c r="P86" s="24"/>
      <c r="Q86" s="24"/>
      <c r="R86" s="24"/>
      <c r="S86" s="24"/>
      <c r="T86" s="57"/>
      <c r="AT86" s="6" t="s">
        <v>148</v>
      </c>
      <c r="AU86" s="6" t="s">
        <v>82</v>
      </c>
    </row>
    <row r="87" spans="2:51" s="6" customFormat="1" ht="15.75" customHeight="1">
      <c r="B87" s="159"/>
      <c r="C87" s="160"/>
      <c r="D87" s="161" t="s">
        <v>150</v>
      </c>
      <c r="E87" s="160"/>
      <c r="F87" s="162" t="s">
        <v>623</v>
      </c>
      <c r="G87" s="160"/>
      <c r="H87" s="160"/>
      <c r="J87" s="160"/>
      <c r="K87" s="160"/>
      <c r="L87" s="163"/>
      <c r="M87" s="164"/>
      <c r="N87" s="160"/>
      <c r="O87" s="160"/>
      <c r="P87" s="160"/>
      <c r="Q87" s="160"/>
      <c r="R87" s="160"/>
      <c r="S87" s="160"/>
      <c r="T87" s="165"/>
      <c r="AT87" s="166" t="s">
        <v>150</v>
      </c>
      <c r="AU87" s="166" t="s">
        <v>82</v>
      </c>
      <c r="AV87" s="166" t="s">
        <v>21</v>
      </c>
      <c r="AW87" s="166" t="s">
        <v>119</v>
      </c>
      <c r="AX87" s="166" t="s">
        <v>73</v>
      </c>
      <c r="AY87" s="166" t="s">
        <v>139</v>
      </c>
    </row>
    <row r="88" spans="2:51" s="6" customFormat="1" ht="15.75" customHeight="1">
      <c r="B88" s="167"/>
      <c r="C88" s="168"/>
      <c r="D88" s="161" t="s">
        <v>150</v>
      </c>
      <c r="E88" s="168"/>
      <c r="F88" s="169" t="s">
        <v>836</v>
      </c>
      <c r="G88" s="168"/>
      <c r="H88" s="170">
        <v>115.75</v>
      </c>
      <c r="J88" s="168"/>
      <c r="K88" s="168"/>
      <c r="L88" s="171"/>
      <c r="M88" s="172"/>
      <c r="N88" s="168"/>
      <c r="O88" s="168"/>
      <c r="P88" s="168"/>
      <c r="Q88" s="168"/>
      <c r="R88" s="168"/>
      <c r="S88" s="168"/>
      <c r="T88" s="173"/>
      <c r="AT88" s="174" t="s">
        <v>150</v>
      </c>
      <c r="AU88" s="174" t="s">
        <v>82</v>
      </c>
      <c r="AV88" s="174" t="s">
        <v>82</v>
      </c>
      <c r="AW88" s="174" t="s">
        <v>119</v>
      </c>
      <c r="AX88" s="174" t="s">
        <v>73</v>
      </c>
      <c r="AY88" s="174" t="s">
        <v>139</v>
      </c>
    </row>
    <row r="89" spans="2:51" s="6" customFormat="1" ht="15.75" customHeight="1">
      <c r="B89" s="167"/>
      <c r="C89" s="168"/>
      <c r="D89" s="161" t="s">
        <v>150</v>
      </c>
      <c r="E89" s="168"/>
      <c r="F89" s="169" t="s">
        <v>837</v>
      </c>
      <c r="G89" s="168"/>
      <c r="H89" s="170">
        <v>256.5</v>
      </c>
      <c r="J89" s="168"/>
      <c r="K89" s="168"/>
      <c r="L89" s="171"/>
      <c r="M89" s="172"/>
      <c r="N89" s="168"/>
      <c r="O89" s="168"/>
      <c r="P89" s="168"/>
      <c r="Q89" s="168"/>
      <c r="R89" s="168"/>
      <c r="S89" s="168"/>
      <c r="T89" s="173"/>
      <c r="AT89" s="174" t="s">
        <v>150</v>
      </c>
      <c r="AU89" s="174" t="s">
        <v>82</v>
      </c>
      <c r="AV89" s="174" t="s">
        <v>82</v>
      </c>
      <c r="AW89" s="174" t="s">
        <v>119</v>
      </c>
      <c r="AX89" s="174" t="s">
        <v>73</v>
      </c>
      <c r="AY89" s="174" t="s">
        <v>139</v>
      </c>
    </row>
    <row r="90" spans="2:65" s="6" customFormat="1" ht="15.75" customHeight="1">
      <c r="B90" s="23"/>
      <c r="C90" s="145" t="s">
        <v>82</v>
      </c>
      <c r="D90" s="145" t="s">
        <v>141</v>
      </c>
      <c r="E90" s="146" t="s">
        <v>259</v>
      </c>
      <c r="F90" s="147" t="s">
        <v>260</v>
      </c>
      <c r="G90" s="148" t="s">
        <v>167</v>
      </c>
      <c r="H90" s="149">
        <v>186.125</v>
      </c>
      <c r="I90" s="150"/>
      <c r="J90" s="151">
        <f>ROUND($I$90*$H$90,2)</f>
        <v>0</v>
      </c>
      <c r="K90" s="147" t="s">
        <v>145</v>
      </c>
      <c r="L90" s="43"/>
      <c r="M90" s="152"/>
      <c r="N90" s="153" t="s">
        <v>44</v>
      </c>
      <c r="O90" s="24"/>
      <c r="P90" s="24"/>
      <c r="Q90" s="154">
        <v>0</v>
      </c>
      <c r="R90" s="154">
        <f>$Q$90*$H$90</f>
        <v>0</v>
      </c>
      <c r="S90" s="154">
        <v>0</v>
      </c>
      <c r="T90" s="155">
        <f>$S$90*$H$90</f>
        <v>0</v>
      </c>
      <c r="AR90" s="89" t="s">
        <v>146</v>
      </c>
      <c r="AT90" s="89" t="s">
        <v>141</v>
      </c>
      <c r="AU90" s="89" t="s">
        <v>82</v>
      </c>
      <c r="AY90" s="6" t="s">
        <v>139</v>
      </c>
      <c r="BE90" s="156">
        <f>IF($N$90="základní",$J$90,0)</f>
        <v>0</v>
      </c>
      <c r="BF90" s="156">
        <f>IF($N$90="snížená",$J$90,0)</f>
        <v>0</v>
      </c>
      <c r="BG90" s="156">
        <f>IF($N$90="zákl. přenesená",$J$90,0)</f>
        <v>0</v>
      </c>
      <c r="BH90" s="156">
        <f>IF($N$90="sníž. přenesená",$J$90,0)</f>
        <v>0</v>
      </c>
      <c r="BI90" s="156">
        <f>IF($N$90="nulová",$J$90,0)</f>
        <v>0</v>
      </c>
      <c r="BJ90" s="89" t="s">
        <v>21</v>
      </c>
      <c r="BK90" s="156">
        <f>ROUND($I$90*$H$90,2)</f>
        <v>0</v>
      </c>
      <c r="BL90" s="89" t="s">
        <v>146</v>
      </c>
      <c r="BM90" s="89" t="s">
        <v>261</v>
      </c>
    </row>
    <row r="91" spans="2:47" s="6" customFormat="1" ht="27" customHeight="1">
      <c r="B91" s="23"/>
      <c r="C91" s="24"/>
      <c r="D91" s="157" t="s">
        <v>148</v>
      </c>
      <c r="E91" s="24"/>
      <c r="F91" s="158" t="s">
        <v>262</v>
      </c>
      <c r="G91" s="24"/>
      <c r="H91" s="24"/>
      <c r="J91" s="24"/>
      <c r="K91" s="24"/>
      <c r="L91" s="43"/>
      <c r="M91" s="56"/>
      <c r="N91" s="24"/>
      <c r="O91" s="24"/>
      <c r="P91" s="24"/>
      <c r="Q91" s="24"/>
      <c r="R91" s="24"/>
      <c r="S91" s="24"/>
      <c r="T91" s="57"/>
      <c r="AT91" s="6" t="s">
        <v>148</v>
      </c>
      <c r="AU91" s="6" t="s">
        <v>82</v>
      </c>
    </row>
    <row r="92" spans="2:51" s="6" customFormat="1" ht="15.75" customHeight="1">
      <c r="B92" s="159"/>
      <c r="C92" s="160"/>
      <c r="D92" s="161" t="s">
        <v>150</v>
      </c>
      <c r="E92" s="160"/>
      <c r="F92" s="162" t="s">
        <v>625</v>
      </c>
      <c r="G92" s="160"/>
      <c r="H92" s="160"/>
      <c r="J92" s="160"/>
      <c r="K92" s="160"/>
      <c r="L92" s="163"/>
      <c r="M92" s="164"/>
      <c r="N92" s="160"/>
      <c r="O92" s="160"/>
      <c r="P92" s="160"/>
      <c r="Q92" s="160"/>
      <c r="R92" s="160"/>
      <c r="S92" s="160"/>
      <c r="T92" s="165"/>
      <c r="AT92" s="166" t="s">
        <v>150</v>
      </c>
      <c r="AU92" s="166" t="s">
        <v>82</v>
      </c>
      <c r="AV92" s="166" t="s">
        <v>21</v>
      </c>
      <c r="AW92" s="166" t="s">
        <v>119</v>
      </c>
      <c r="AX92" s="166" t="s">
        <v>73</v>
      </c>
      <c r="AY92" s="166" t="s">
        <v>139</v>
      </c>
    </row>
    <row r="93" spans="2:51" s="6" customFormat="1" ht="15.75" customHeight="1">
      <c r="B93" s="167"/>
      <c r="C93" s="168"/>
      <c r="D93" s="161" t="s">
        <v>150</v>
      </c>
      <c r="E93" s="168"/>
      <c r="F93" s="169" t="s">
        <v>838</v>
      </c>
      <c r="G93" s="168"/>
      <c r="H93" s="170">
        <v>186.125</v>
      </c>
      <c r="J93" s="168"/>
      <c r="K93" s="168"/>
      <c r="L93" s="171"/>
      <c r="M93" s="172"/>
      <c r="N93" s="168"/>
      <c r="O93" s="168"/>
      <c r="P93" s="168"/>
      <c r="Q93" s="168"/>
      <c r="R93" s="168"/>
      <c r="S93" s="168"/>
      <c r="T93" s="173"/>
      <c r="AT93" s="174" t="s">
        <v>150</v>
      </c>
      <c r="AU93" s="174" t="s">
        <v>82</v>
      </c>
      <c r="AV93" s="174" t="s">
        <v>82</v>
      </c>
      <c r="AW93" s="174" t="s">
        <v>119</v>
      </c>
      <c r="AX93" s="174" t="s">
        <v>73</v>
      </c>
      <c r="AY93" s="174" t="s">
        <v>139</v>
      </c>
    </row>
    <row r="94" spans="2:65" s="6" customFormat="1" ht="15.75" customHeight="1">
      <c r="B94" s="23"/>
      <c r="C94" s="145" t="s">
        <v>160</v>
      </c>
      <c r="D94" s="145" t="s">
        <v>141</v>
      </c>
      <c r="E94" s="146" t="s">
        <v>266</v>
      </c>
      <c r="F94" s="147" t="s">
        <v>267</v>
      </c>
      <c r="G94" s="148" t="s">
        <v>167</v>
      </c>
      <c r="H94" s="149">
        <v>372.25</v>
      </c>
      <c r="I94" s="150"/>
      <c r="J94" s="151">
        <f>ROUND($I$94*$H$94,2)</f>
        <v>0</v>
      </c>
      <c r="K94" s="147" t="s">
        <v>145</v>
      </c>
      <c r="L94" s="43"/>
      <c r="M94" s="152"/>
      <c r="N94" s="153" t="s">
        <v>44</v>
      </c>
      <c r="O94" s="24"/>
      <c r="P94" s="24"/>
      <c r="Q94" s="154">
        <v>0</v>
      </c>
      <c r="R94" s="154">
        <f>$Q$94*$H$94</f>
        <v>0</v>
      </c>
      <c r="S94" s="154">
        <v>0</v>
      </c>
      <c r="T94" s="155">
        <f>$S$94*$H$94</f>
        <v>0</v>
      </c>
      <c r="AR94" s="89" t="s">
        <v>146</v>
      </c>
      <c r="AT94" s="89" t="s">
        <v>141</v>
      </c>
      <c r="AU94" s="89" t="s">
        <v>82</v>
      </c>
      <c r="AY94" s="6" t="s">
        <v>139</v>
      </c>
      <c r="BE94" s="156">
        <f>IF($N$94="základní",$J$94,0)</f>
        <v>0</v>
      </c>
      <c r="BF94" s="156">
        <f>IF($N$94="snížená",$J$94,0)</f>
        <v>0</v>
      </c>
      <c r="BG94" s="156">
        <f>IF($N$94="zákl. přenesená",$J$94,0)</f>
        <v>0</v>
      </c>
      <c r="BH94" s="156">
        <f>IF($N$94="sníž. přenesená",$J$94,0)</f>
        <v>0</v>
      </c>
      <c r="BI94" s="156">
        <f>IF($N$94="nulová",$J$94,0)</f>
        <v>0</v>
      </c>
      <c r="BJ94" s="89" t="s">
        <v>21</v>
      </c>
      <c r="BK94" s="156">
        <f>ROUND($I$94*$H$94,2)</f>
        <v>0</v>
      </c>
      <c r="BL94" s="89" t="s">
        <v>146</v>
      </c>
      <c r="BM94" s="89" t="s">
        <v>268</v>
      </c>
    </row>
    <row r="95" spans="2:47" s="6" customFormat="1" ht="27" customHeight="1">
      <c r="B95" s="23"/>
      <c r="C95" s="24"/>
      <c r="D95" s="157" t="s">
        <v>148</v>
      </c>
      <c r="E95" s="24"/>
      <c r="F95" s="158" t="s">
        <v>269</v>
      </c>
      <c r="G95" s="24"/>
      <c r="H95" s="24"/>
      <c r="J95" s="24"/>
      <c r="K95" s="24"/>
      <c r="L95" s="43"/>
      <c r="M95" s="56"/>
      <c r="N95" s="24"/>
      <c r="O95" s="24"/>
      <c r="P95" s="24"/>
      <c r="Q95" s="24"/>
      <c r="R95" s="24"/>
      <c r="S95" s="24"/>
      <c r="T95" s="57"/>
      <c r="AT95" s="6" t="s">
        <v>148</v>
      </c>
      <c r="AU95" s="6" t="s">
        <v>82</v>
      </c>
    </row>
    <row r="96" spans="2:51" s="6" customFormat="1" ht="15.75" customHeight="1">
      <c r="B96" s="159"/>
      <c r="C96" s="160"/>
      <c r="D96" s="161" t="s">
        <v>150</v>
      </c>
      <c r="E96" s="160"/>
      <c r="F96" s="162" t="s">
        <v>623</v>
      </c>
      <c r="G96" s="160"/>
      <c r="H96" s="160"/>
      <c r="J96" s="160"/>
      <c r="K96" s="160"/>
      <c r="L96" s="163"/>
      <c r="M96" s="164"/>
      <c r="N96" s="160"/>
      <c r="O96" s="160"/>
      <c r="P96" s="160"/>
      <c r="Q96" s="160"/>
      <c r="R96" s="160"/>
      <c r="S96" s="160"/>
      <c r="T96" s="165"/>
      <c r="AT96" s="166" t="s">
        <v>150</v>
      </c>
      <c r="AU96" s="166" t="s">
        <v>82</v>
      </c>
      <c r="AV96" s="166" t="s">
        <v>21</v>
      </c>
      <c r="AW96" s="166" t="s">
        <v>119</v>
      </c>
      <c r="AX96" s="166" t="s">
        <v>73</v>
      </c>
      <c r="AY96" s="166" t="s">
        <v>139</v>
      </c>
    </row>
    <row r="97" spans="2:51" s="6" customFormat="1" ht="15.75" customHeight="1">
      <c r="B97" s="167"/>
      <c r="C97" s="168"/>
      <c r="D97" s="161" t="s">
        <v>150</v>
      </c>
      <c r="E97" s="168"/>
      <c r="F97" s="169" t="s">
        <v>836</v>
      </c>
      <c r="G97" s="168"/>
      <c r="H97" s="170">
        <v>115.75</v>
      </c>
      <c r="J97" s="168"/>
      <c r="K97" s="168"/>
      <c r="L97" s="171"/>
      <c r="M97" s="172"/>
      <c r="N97" s="168"/>
      <c r="O97" s="168"/>
      <c r="P97" s="168"/>
      <c r="Q97" s="168"/>
      <c r="R97" s="168"/>
      <c r="S97" s="168"/>
      <c r="T97" s="173"/>
      <c r="AT97" s="174" t="s">
        <v>150</v>
      </c>
      <c r="AU97" s="174" t="s">
        <v>82</v>
      </c>
      <c r="AV97" s="174" t="s">
        <v>82</v>
      </c>
      <c r="AW97" s="174" t="s">
        <v>119</v>
      </c>
      <c r="AX97" s="174" t="s">
        <v>73</v>
      </c>
      <c r="AY97" s="174" t="s">
        <v>139</v>
      </c>
    </row>
    <row r="98" spans="2:51" s="6" customFormat="1" ht="15.75" customHeight="1">
      <c r="B98" s="167"/>
      <c r="C98" s="168"/>
      <c r="D98" s="161" t="s">
        <v>150</v>
      </c>
      <c r="E98" s="168"/>
      <c r="F98" s="169" t="s">
        <v>837</v>
      </c>
      <c r="G98" s="168"/>
      <c r="H98" s="170">
        <v>256.5</v>
      </c>
      <c r="J98" s="168"/>
      <c r="K98" s="168"/>
      <c r="L98" s="171"/>
      <c r="M98" s="172"/>
      <c r="N98" s="168"/>
      <c r="O98" s="168"/>
      <c r="P98" s="168"/>
      <c r="Q98" s="168"/>
      <c r="R98" s="168"/>
      <c r="S98" s="168"/>
      <c r="T98" s="173"/>
      <c r="AT98" s="174" t="s">
        <v>150</v>
      </c>
      <c r="AU98" s="174" t="s">
        <v>82</v>
      </c>
      <c r="AV98" s="174" t="s">
        <v>82</v>
      </c>
      <c r="AW98" s="174" t="s">
        <v>119</v>
      </c>
      <c r="AX98" s="174" t="s">
        <v>73</v>
      </c>
      <c r="AY98" s="174" t="s">
        <v>139</v>
      </c>
    </row>
    <row r="99" spans="2:65" s="6" customFormat="1" ht="15.75" customHeight="1">
      <c r="B99" s="23"/>
      <c r="C99" s="145" t="s">
        <v>146</v>
      </c>
      <c r="D99" s="145" t="s">
        <v>141</v>
      </c>
      <c r="E99" s="146" t="s">
        <v>271</v>
      </c>
      <c r="F99" s="147" t="s">
        <v>272</v>
      </c>
      <c r="G99" s="148" t="s">
        <v>167</v>
      </c>
      <c r="H99" s="149">
        <v>186.125</v>
      </c>
      <c r="I99" s="150"/>
      <c r="J99" s="151">
        <f>ROUND($I$99*$H$99,2)</f>
        <v>0</v>
      </c>
      <c r="K99" s="147" t="s">
        <v>145</v>
      </c>
      <c r="L99" s="43"/>
      <c r="M99" s="152"/>
      <c r="N99" s="153" t="s">
        <v>44</v>
      </c>
      <c r="O99" s="24"/>
      <c r="P99" s="24"/>
      <c r="Q99" s="154">
        <v>0</v>
      </c>
      <c r="R99" s="154">
        <f>$Q$99*$H$99</f>
        <v>0</v>
      </c>
      <c r="S99" s="154">
        <v>0</v>
      </c>
      <c r="T99" s="155">
        <f>$S$99*$H$99</f>
        <v>0</v>
      </c>
      <c r="AR99" s="89" t="s">
        <v>146</v>
      </c>
      <c r="AT99" s="89" t="s">
        <v>141</v>
      </c>
      <c r="AU99" s="89" t="s">
        <v>82</v>
      </c>
      <c r="AY99" s="6" t="s">
        <v>139</v>
      </c>
      <c r="BE99" s="156">
        <f>IF($N$99="základní",$J$99,0)</f>
        <v>0</v>
      </c>
      <c r="BF99" s="156">
        <f>IF($N$99="snížená",$J$99,0)</f>
        <v>0</v>
      </c>
      <c r="BG99" s="156">
        <f>IF($N$99="zákl. přenesená",$J$99,0)</f>
        <v>0</v>
      </c>
      <c r="BH99" s="156">
        <f>IF($N$99="sníž. přenesená",$J$99,0)</f>
        <v>0</v>
      </c>
      <c r="BI99" s="156">
        <f>IF($N$99="nulová",$J$99,0)</f>
        <v>0</v>
      </c>
      <c r="BJ99" s="89" t="s">
        <v>21</v>
      </c>
      <c r="BK99" s="156">
        <f>ROUND($I$99*$H$99,2)</f>
        <v>0</v>
      </c>
      <c r="BL99" s="89" t="s">
        <v>146</v>
      </c>
      <c r="BM99" s="89" t="s">
        <v>273</v>
      </c>
    </row>
    <row r="100" spans="2:47" s="6" customFormat="1" ht="27" customHeight="1">
      <c r="B100" s="23"/>
      <c r="C100" s="24"/>
      <c r="D100" s="157" t="s">
        <v>148</v>
      </c>
      <c r="E100" s="24"/>
      <c r="F100" s="158" t="s">
        <v>274</v>
      </c>
      <c r="G100" s="24"/>
      <c r="H100" s="24"/>
      <c r="J100" s="24"/>
      <c r="K100" s="24"/>
      <c r="L100" s="43"/>
      <c r="M100" s="56"/>
      <c r="N100" s="24"/>
      <c r="O100" s="24"/>
      <c r="P100" s="24"/>
      <c r="Q100" s="24"/>
      <c r="R100" s="24"/>
      <c r="S100" s="24"/>
      <c r="T100" s="57"/>
      <c r="AT100" s="6" t="s">
        <v>148</v>
      </c>
      <c r="AU100" s="6" t="s">
        <v>82</v>
      </c>
    </row>
    <row r="101" spans="2:51" s="6" customFormat="1" ht="15.75" customHeight="1">
      <c r="B101" s="159"/>
      <c r="C101" s="160"/>
      <c r="D101" s="161" t="s">
        <v>150</v>
      </c>
      <c r="E101" s="160"/>
      <c r="F101" s="162" t="s">
        <v>625</v>
      </c>
      <c r="G101" s="160"/>
      <c r="H101" s="160"/>
      <c r="J101" s="160"/>
      <c r="K101" s="160"/>
      <c r="L101" s="163"/>
      <c r="M101" s="164"/>
      <c r="N101" s="160"/>
      <c r="O101" s="160"/>
      <c r="P101" s="160"/>
      <c r="Q101" s="160"/>
      <c r="R101" s="160"/>
      <c r="S101" s="160"/>
      <c r="T101" s="165"/>
      <c r="AT101" s="166" t="s">
        <v>150</v>
      </c>
      <c r="AU101" s="166" t="s">
        <v>82</v>
      </c>
      <c r="AV101" s="166" t="s">
        <v>21</v>
      </c>
      <c r="AW101" s="166" t="s">
        <v>119</v>
      </c>
      <c r="AX101" s="166" t="s">
        <v>73</v>
      </c>
      <c r="AY101" s="166" t="s">
        <v>139</v>
      </c>
    </row>
    <row r="102" spans="2:51" s="6" customFormat="1" ht="15.75" customHeight="1">
      <c r="B102" s="167"/>
      <c r="C102" s="168"/>
      <c r="D102" s="161" t="s">
        <v>150</v>
      </c>
      <c r="E102" s="168"/>
      <c r="F102" s="169" t="s">
        <v>838</v>
      </c>
      <c r="G102" s="168"/>
      <c r="H102" s="170">
        <v>186.125</v>
      </c>
      <c r="J102" s="168"/>
      <c r="K102" s="168"/>
      <c r="L102" s="171"/>
      <c r="M102" s="172"/>
      <c r="N102" s="168"/>
      <c r="O102" s="168"/>
      <c r="P102" s="168"/>
      <c r="Q102" s="168"/>
      <c r="R102" s="168"/>
      <c r="S102" s="168"/>
      <c r="T102" s="173"/>
      <c r="AT102" s="174" t="s">
        <v>150</v>
      </c>
      <c r="AU102" s="174" t="s">
        <v>82</v>
      </c>
      <c r="AV102" s="174" t="s">
        <v>82</v>
      </c>
      <c r="AW102" s="174" t="s">
        <v>119</v>
      </c>
      <c r="AX102" s="174" t="s">
        <v>73</v>
      </c>
      <c r="AY102" s="174" t="s">
        <v>139</v>
      </c>
    </row>
    <row r="103" spans="2:65" s="6" customFormat="1" ht="15.75" customHeight="1">
      <c r="B103" s="23"/>
      <c r="C103" s="145" t="s">
        <v>172</v>
      </c>
      <c r="D103" s="145" t="s">
        <v>141</v>
      </c>
      <c r="E103" s="146" t="s">
        <v>839</v>
      </c>
      <c r="F103" s="147" t="s">
        <v>840</v>
      </c>
      <c r="G103" s="148" t="s">
        <v>167</v>
      </c>
      <c r="H103" s="149">
        <v>8.41</v>
      </c>
      <c r="I103" s="150"/>
      <c r="J103" s="151">
        <f>ROUND($I$103*$H$103,2)</f>
        <v>0</v>
      </c>
      <c r="K103" s="147" t="s">
        <v>145</v>
      </c>
      <c r="L103" s="43"/>
      <c r="M103" s="152"/>
      <c r="N103" s="153" t="s">
        <v>44</v>
      </c>
      <c r="O103" s="24"/>
      <c r="P103" s="24"/>
      <c r="Q103" s="154">
        <v>0</v>
      </c>
      <c r="R103" s="154">
        <f>$Q$103*$H$103</f>
        <v>0</v>
      </c>
      <c r="S103" s="154">
        <v>0</v>
      </c>
      <c r="T103" s="155">
        <f>$S$103*$H$103</f>
        <v>0</v>
      </c>
      <c r="AR103" s="89" t="s">
        <v>146</v>
      </c>
      <c r="AT103" s="89" t="s">
        <v>141</v>
      </c>
      <c r="AU103" s="89" t="s">
        <v>82</v>
      </c>
      <c r="AY103" s="6" t="s">
        <v>139</v>
      </c>
      <c r="BE103" s="156">
        <f>IF($N$103="základní",$J$103,0)</f>
        <v>0</v>
      </c>
      <c r="BF103" s="156">
        <f>IF($N$103="snížená",$J$103,0)</f>
        <v>0</v>
      </c>
      <c r="BG103" s="156">
        <f>IF($N$103="zákl. přenesená",$J$103,0)</f>
        <v>0</v>
      </c>
      <c r="BH103" s="156">
        <f>IF($N$103="sníž. přenesená",$J$103,0)</f>
        <v>0</v>
      </c>
      <c r="BI103" s="156">
        <f>IF($N$103="nulová",$J$103,0)</f>
        <v>0</v>
      </c>
      <c r="BJ103" s="89" t="s">
        <v>21</v>
      </c>
      <c r="BK103" s="156">
        <f>ROUND($I$103*$H$103,2)</f>
        <v>0</v>
      </c>
      <c r="BL103" s="89" t="s">
        <v>146</v>
      </c>
      <c r="BM103" s="89" t="s">
        <v>841</v>
      </c>
    </row>
    <row r="104" spans="2:47" s="6" customFormat="1" ht="27" customHeight="1">
      <c r="B104" s="23"/>
      <c r="C104" s="24"/>
      <c r="D104" s="157" t="s">
        <v>148</v>
      </c>
      <c r="E104" s="24"/>
      <c r="F104" s="158" t="s">
        <v>842</v>
      </c>
      <c r="G104" s="24"/>
      <c r="H104" s="24"/>
      <c r="J104" s="24"/>
      <c r="K104" s="24"/>
      <c r="L104" s="43"/>
      <c r="M104" s="56"/>
      <c r="N104" s="24"/>
      <c r="O104" s="24"/>
      <c r="P104" s="24"/>
      <c r="Q104" s="24"/>
      <c r="R104" s="24"/>
      <c r="S104" s="24"/>
      <c r="T104" s="57"/>
      <c r="AT104" s="6" t="s">
        <v>148</v>
      </c>
      <c r="AU104" s="6" t="s">
        <v>82</v>
      </c>
    </row>
    <row r="105" spans="2:51" s="6" customFormat="1" ht="15.75" customHeight="1">
      <c r="B105" s="159"/>
      <c r="C105" s="160"/>
      <c r="D105" s="161" t="s">
        <v>150</v>
      </c>
      <c r="E105" s="160"/>
      <c r="F105" s="162" t="s">
        <v>843</v>
      </c>
      <c r="G105" s="160"/>
      <c r="H105" s="160"/>
      <c r="J105" s="160"/>
      <c r="K105" s="160"/>
      <c r="L105" s="163"/>
      <c r="M105" s="164"/>
      <c r="N105" s="160"/>
      <c r="O105" s="160"/>
      <c r="P105" s="160"/>
      <c r="Q105" s="160"/>
      <c r="R105" s="160"/>
      <c r="S105" s="160"/>
      <c r="T105" s="165"/>
      <c r="AT105" s="166" t="s">
        <v>150</v>
      </c>
      <c r="AU105" s="166" t="s">
        <v>82</v>
      </c>
      <c r="AV105" s="166" t="s">
        <v>21</v>
      </c>
      <c r="AW105" s="166" t="s">
        <v>119</v>
      </c>
      <c r="AX105" s="166" t="s">
        <v>73</v>
      </c>
      <c r="AY105" s="166" t="s">
        <v>139</v>
      </c>
    </row>
    <row r="106" spans="2:51" s="6" customFormat="1" ht="15.75" customHeight="1">
      <c r="B106" s="167"/>
      <c r="C106" s="168"/>
      <c r="D106" s="161" t="s">
        <v>150</v>
      </c>
      <c r="E106" s="168"/>
      <c r="F106" s="169" t="s">
        <v>844</v>
      </c>
      <c r="G106" s="168"/>
      <c r="H106" s="170">
        <v>2.61</v>
      </c>
      <c r="J106" s="168"/>
      <c r="K106" s="168"/>
      <c r="L106" s="171"/>
      <c r="M106" s="172"/>
      <c r="N106" s="168"/>
      <c r="O106" s="168"/>
      <c r="P106" s="168"/>
      <c r="Q106" s="168"/>
      <c r="R106" s="168"/>
      <c r="S106" s="168"/>
      <c r="T106" s="173"/>
      <c r="AT106" s="174" t="s">
        <v>150</v>
      </c>
      <c r="AU106" s="174" t="s">
        <v>82</v>
      </c>
      <c r="AV106" s="174" t="s">
        <v>82</v>
      </c>
      <c r="AW106" s="174" t="s">
        <v>119</v>
      </c>
      <c r="AX106" s="174" t="s">
        <v>73</v>
      </c>
      <c r="AY106" s="174" t="s">
        <v>139</v>
      </c>
    </row>
    <row r="107" spans="2:51" s="6" customFormat="1" ht="15.75" customHeight="1">
      <c r="B107" s="167"/>
      <c r="C107" s="168"/>
      <c r="D107" s="161" t="s">
        <v>150</v>
      </c>
      <c r="E107" s="168"/>
      <c r="F107" s="169" t="s">
        <v>845</v>
      </c>
      <c r="G107" s="168"/>
      <c r="H107" s="170">
        <v>5.8</v>
      </c>
      <c r="J107" s="168"/>
      <c r="K107" s="168"/>
      <c r="L107" s="171"/>
      <c r="M107" s="172"/>
      <c r="N107" s="168"/>
      <c r="O107" s="168"/>
      <c r="P107" s="168"/>
      <c r="Q107" s="168"/>
      <c r="R107" s="168"/>
      <c r="S107" s="168"/>
      <c r="T107" s="173"/>
      <c r="AT107" s="174" t="s">
        <v>150</v>
      </c>
      <c r="AU107" s="174" t="s">
        <v>82</v>
      </c>
      <c r="AV107" s="174" t="s">
        <v>82</v>
      </c>
      <c r="AW107" s="174" t="s">
        <v>119</v>
      </c>
      <c r="AX107" s="174" t="s">
        <v>73</v>
      </c>
      <c r="AY107" s="174" t="s">
        <v>139</v>
      </c>
    </row>
    <row r="108" spans="2:65" s="6" customFormat="1" ht="15.75" customHeight="1">
      <c r="B108" s="23"/>
      <c r="C108" s="145" t="s">
        <v>178</v>
      </c>
      <c r="D108" s="145" t="s">
        <v>141</v>
      </c>
      <c r="E108" s="146" t="s">
        <v>846</v>
      </c>
      <c r="F108" s="147" t="s">
        <v>847</v>
      </c>
      <c r="G108" s="148" t="s">
        <v>167</v>
      </c>
      <c r="H108" s="149">
        <v>4.205</v>
      </c>
      <c r="I108" s="150"/>
      <c r="J108" s="151">
        <f>ROUND($I$108*$H$108,2)</f>
        <v>0</v>
      </c>
      <c r="K108" s="147" t="s">
        <v>145</v>
      </c>
      <c r="L108" s="43"/>
      <c r="M108" s="152"/>
      <c r="N108" s="153" t="s">
        <v>44</v>
      </c>
      <c r="O108" s="24"/>
      <c r="P108" s="24"/>
      <c r="Q108" s="154">
        <v>0</v>
      </c>
      <c r="R108" s="154">
        <f>$Q$108*$H$108</f>
        <v>0</v>
      </c>
      <c r="S108" s="154">
        <v>0</v>
      </c>
      <c r="T108" s="155">
        <f>$S$108*$H$108</f>
        <v>0</v>
      </c>
      <c r="AR108" s="89" t="s">
        <v>146</v>
      </c>
      <c r="AT108" s="89" t="s">
        <v>141</v>
      </c>
      <c r="AU108" s="89" t="s">
        <v>82</v>
      </c>
      <c r="AY108" s="6" t="s">
        <v>139</v>
      </c>
      <c r="BE108" s="156">
        <f>IF($N$108="základní",$J$108,0)</f>
        <v>0</v>
      </c>
      <c r="BF108" s="156">
        <f>IF($N$108="snížená",$J$108,0)</f>
        <v>0</v>
      </c>
      <c r="BG108" s="156">
        <f>IF($N$108="zákl. přenesená",$J$108,0)</f>
        <v>0</v>
      </c>
      <c r="BH108" s="156">
        <f>IF($N$108="sníž. přenesená",$J$108,0)</f>
        <v>0</v>
      </c>
      <c r="BI108" s="156">
        <f>IF($N$108="nulová",$J$108,0)</f>
        <v>0</v>
      </c>
      <c r="BJ108" s="89" t="s">
        <v>21</v>
      </c>
      <c r="BK108" s="156">
        <f>ROUND($I$108*$H$108,2)</f>
        <v>0</v>
      </c>
      <c r="BL108" s="89" t="s">
        <v>146</v>
      </c>
      <c r="BM108" s="89" t="s">
        <v>848</v>
      </c>
    </row>
    <row r="109" spans="2:47" s="6" customFormat="1" ht="27" customHeight="1">
      <c r="B109" s="23"/>
      <c r="C109" s="24"/>
      <c r="D109" s="157" t="s">
        <v>148</v>
      </c>
      <c r="E109" s="24"/>
      <c r="F109" s="158" t="s">
        <v>849</v>
      </c>
      <c r="G109" s="24"/>
      <c r="H109" s="24"/>
      <c r="J109" s="24"/>
      <c r="K109" s="24"/>
      <c r="L109" s="43"/>
      <c r="M109" s="56"/>
      <c r="N109" s="24"/>
      <c r="O109" s="24"/>
      <c r="P109" s="24"/>
      <c r="Q109" s="24"/>
      <c r="R109" s="24"/>
      <c r="S109" s="24"/>
      <c r="T109" s="57"/>
      <c r="AT109" s="6" t="s">
        <v>148</v>
      </c>
      <c r="AU109" s="6" t="s">
        <v>82</v>
      </c>
    </row>
    <row r="110" spans="2:51" s="6" customFormat="1" ht="15.75" customHeight="1">
      <c r="B110" s="159"/>
      <c r="C110" s="160"/>
      <c r="D110" s="161" t="s">
        <v>150</v>
      </c>
      <c r="E110" s="160"/>
      <c r="F110" s="162" t="s">
        <v>843</v>
      </c>
      <c r="G110" s="160"/>
      <c r="H110" s="160"/>
      <c r="J110" s="160"/>
      <c r="K110" s="160"/>
      <c r="L110" s="163"/>
      <c r="M110" s="164"/>
      <c r="N110" s="160"/>
      <c r="O110" s="160"/>
      <c r="P110" s="160"/>
      <c r="Q110" s="160"/>
      <c r="R110" s="160"/>
      <c r="S110" s="160"/>
      <c r="T110" s="165"/>
      <c r="AT110" s="166" t="s">
        <v>150</v>
      </c>
      <c r="AU110" s="166" t="s">
        <v>82</v>
      </c>
      <c r="AV110" s="166" t="s">
        <v>21</v>
      </c>
      <c r="AW110" s="166" t="s">
        <v>119</v>
      </c>
      <c r="AX110" s="166" t="s">
        <v>73</v>
      </c>
      <c r="AY110" s="166" t="s">
        <v>139</v>
      </c>
    </row>
    <row r="111" spans="2:51" s="6" customFormat="1" ht="15.75" customHeight="1">
      <c r="B111" s="167"/>
      <c r="C111" s="168"/>
      <c r="D111" s="161" t="s">
        <v>150</v>
      </c>
      <c r="E111" s="168"/>
      <c r="F111" s="169" t="s">
        <v>850</v>
      </c>
      <c r="G111" s="168"/>
      <c r="H111" s="170">
        <v>4.205</v>
      </c>
      <c r="J111" s="168"/>
      <c r="K111" s="168"/>
      <c r="L111" s="171"/>
      <c r="M111" s="172"/>
      <c r="N111" s="168"/>
      <c r="O111" s="168"/>
      <c r="P111" s="168"/>
      <c r="Q111" s="168"/>
      <c r="R111" s="168"/>
      <c r="S111" s="168"/>
      <c r="T111" s="173"/>
      <c r="AT111" s="174" t="s">
        <v>150</v>
      </c>
      <c r="AU111" s="174" t="s">
        <v>82</v>
      </c>
      <c r="AV111" s="174" t="s">
        <v>82</v>
      </c>
      <c r="AW111" s="174" t="s">
        <v>119</v>
      </c>
      <c r="AX111" s="174" t="s">
        <v>73</v>
      </c>
      <c r="AY111" s="174" t="s">
        <v>139</v>
      </c>
    </row>
    <row r="112" spans="2:65" s="6" customFormat="1" ht="15.75" customHeight="1">
      <c r="B112" s="23"/>
      <c r="C112" s="145" t="s">
        <v>159</v>
      </c>
      <c r="D112" s="145" t="s">
        <v>141</v>
      </c>
      <c r="E112" s="146" t="s">
        <v>290</v>
      </c>
      <c r="F112" s="147" t="s">
        <v>291</v>
      </c>
      <c r="G112" s="148" t="s">
        <v>167</v>
      </c>
      <c r="H112" s="149">
        <v>610.5</v>
      </c>
      <c r="I112" s="150"/>
      <c r="J112" s="151">
        <f>ROUND($I$112*$H$112,2)</f>
        <v>0</v>
      </c>
      <c r="K112" s="147" t="s">
        <v>145</v>
      </c>
      <c r="L112" s="43"/>
      <c r="M112" s="152"/>
      <c r="N112" s="153" t="s">
        <v>44</v>
      </c>
      <c r="O112" s="24"/>
      <c r="P112" s="24"/>
      <c r="Q112" s="154">
        <v>0</v>
      </c>
      <c r="R112" s="154">
        <f>$Q$112*$H$112</f>
        <v>0</v>
      </c>
      <c r="S112" s="154">
        <v>0</v>
      </c>
      <c r="T112" s="155">
        <f>$S$112*$H$112</f>
        <v>0</v>
      </c>
      <c r="AR112" s="89" t="s">
        <v>146</v>
      </c>
      <c r="AT112" s="89" t="s">
        <v>141</v>
      </c>
      <c r="AU112" s="89" t="s">
        <v>82</v>
      </c>
      <c r="AY112" s="6" t="s">
        <v>139</v>
      </c>
      <c r="BE112" s="156">
        <f>IF($N$112="základní",$J$112,0)</f>
        <v>0</v>
      </c>
      <c r="BF112" s="156">
        <f>IF($N$112="snížená",$J$112,0)</f>
        <v>0</v>
      </c>
      <c r="BG112" s="156">
        <f>IF($N$112="zákl. přenesená",$J$112,0)</f>
        <v>0</v>
      </c>
      <c r="BH112" s="156">
        <f>IF($N$112="sníž. přenesená",$J$112,0)</f>
        <v>0</v>
      </c>
      <c r="BI112" s="156">
        <f>IF($N$112="nulová",$J$112,0)</f>
        <v>0</v>
      </c>
      <c r="BJ112" s="89" t="s">
        <v>21</v>
      </c>
      <c r="BK112" s="156">
        <f>ROUND($I$112*$H$112,2)</f>
        <v>0</v>
      </c>
      <c r="BL112" s="89" t="s">
        <v>146</v>
      </c>
      <c r="BM112" s="89" t="s">
        <v>292</v>
      </c>
    </row>
    <row r="113" spans="2:47" s="6" customFormat="1" ht="27" customHeight="1">
      <c r="B113" s="23"/>
      <c r="C113" s="24"/>
      <c r="D113" s="157" t="s">
        <v>148</v>
      </c>
      <c r="E113" s="24"/>
      <c r="F113" s="158" t="s">
        <v>293</v>
      </c>
      <c r="G113" s="24"/>
      <c r="H113" s="24"/>
      <c r="J113" s="24"/>
      <c r="K113" s="24"/>
      <c r="L113" s="43"/>
      <c r="M113" s="56"/>
      <c r="N113" s="24"/>
      <c r="O113" s="24"/>
      <c r="P113" s="24"/>
      <c r="Q113" s="24"/>
      <c r="R113" s="24"/>
      <c r="S113" s="24"/>
      <c r="T113" s="57"/>
      <c r="AT113" s="6" t="s">
        <v>148</v>
      </c>
      <c r="AU113" s="6" t="s">
        <v>82</v>
      </c>
    </row>
    <row r="114" spans="2:51" s="6" customFormat="1" ht="15.75" customHeight="1">
      <c r="B114" s="159"/>
      <c r="C114" s="160"/>
      <c r="D114" s="161" t="s">
        <v>150</v>
      </c>
      <c r="E114" s="160"/>
      <c r="F114" s="162" t="s">
        <v>632</v>
      </c>
      <c r="G114" s="160"/>
      <c r="H114" s="160"/>
      <c r="J114" s="160"/>
      <c r="K114" s="160"/>
      <c r="L114" s="163"/>
      <c r="M114" s="164"/>
      <c r="N114" s="160"/>
      <c r="O114" s="160"/>
      <c r="P114" s="160"/>
      <c r="Q114" s="160"/>
      <c r="R114" s="160"/>
      <c r="S114" s="160"/>
      <c r="T114" s="165"/>
      <c r="AT114" s="166" t="s">
        <v>150</v>
      </c>
      <c r="AU114" s="166" t="s">
        <v>82</v>
      </c>
      <c r="AV114" s="166" t="s">
        <v>21</v>
      </c>
      <c r="AW114" s="166" t="s">
        <v>119</v>
      </c>
      <c r="AX114" s="166" t="s">
        <v>73</v>
      </c>
      <c r="AY114" s="166" t="s">
        <v>139</v>
      </c>
    </row>
    <row r="115" spans="2:51" s="6" customFormat="1" ht="15.75" customHeight="1">
      <c r="B115" s="167"/>
      <c r="C115" s="168"/>
      <c r="D115" s="161" t="s">
        <v>150</v>
      </c>
      <c r="E115" s="168"/>
      <c r="F115" s="169" t="s">
        <v>851</v>
      </c>
      <c r="G115" s="168"/>
      <c r="H115" s="170">
        <v>610.5</v>
      </c>
      <c r="J115" s="168"/>
      <c r="K115" s="168"/>
      <c r="L115" s="171"/>
      <c r="M115" s="172"/>
      <c r="N115" s="168"/>
      <c r="O115" s="168"/>
      <c r="P115" s="168"/>
      <c r="Q115" s="168"/>
      <c r="R115" s="168"/>
      <c r="S115" s="168"/>
      <c r="T115" s="173"/>
      <c r="AT115" s="174" t="s">
        <v>150</v>
      </c>
      <c r="AU115" s="174" t="s">
        <v>82</v>
      </c>
      <c r="AV115" s="174" t="s">
        <v>82</v>
      </c>
      <c r="AW115" s="174" t="s">
        <v>119</v>
      </c>
      <c r="AX115" s="174" t="s">
        <v>73</v>
      </c>
      <c r="AY115" s="174" t="s">
        <v>139</v>
      </c>
    </row>
    <row r="116" spans="2:65" s="6" customFormat="1" ht="15.75" customHeight="1">
      <c r="B116" s="23"/>
      <c r="C116" s="145" t="s">
        <v>188</v>
      </c>
      <c r="D116" s="145" t="s">
        <v>141</v>
      </c>
      <c r="E116" s="146" t="s">
        <v>173</v>
      </c>
      <c r="F116" s="147" t="s">
        <v>174</v>
      </c>
      <c r="G116" s="148" t="s">
        <v>167</v>
      </c>
      <c r="H116" s="149">
        <v>134</v>
      </c>
      <c r="I116" s="150"/>
      <c r="J116" s="151">
        <f>ROUND($I$116*$H$116,2)</f>
        <v>0</v>
      </c>
      <c r="K116" s="147" t="s">
        <v>145</v>
      </c>
      <c r="L116" s="43"/>
      <c r="M116" s="152"/>
      <c r="N116" s="153" t="s">
        <v>44</v>
      </c>
      <c r="O116" s="24"/>
      <c r="P116" s="24"/>
      <c r="Q116" s="154">
        <v>0</v>
      </c>
      <c r="R116" s="154">
        <f>$Q$116*$H$116</f>
        <v>0</v>
      </c>
      <c r="S116" s="154">
        <v>0</v>
      </c>
      <c r="T116" s="155">
        <f>$S$116*$H$116</f>
        <v>0</v>
      </c>
      <c r="AR116" s="89" t="s">
        <v>146</v>
      </c>
      <c r="AT116" s="89" t="s">
        <v>141</v>
      </c>
      <c r="AU116" s="89" t="s">
        <v>82</v>
      </c>
      <c r="AY116" s="6" t="s">
        <v>139</v>
      </c>
      <c r="BE116" s="156">
        <f>IF($N$116="základní",$J$116,0)</f>
        <v>0</v>
      </c>
      <c r="BF116" s="156">
        <f>IF($N$116="snížená",$J$116,0)</f>
        <v>0</v>
      </c>
      <c r="BG116" s="156">
        <f>IF($N$116="zákl. přenesená",$J$116,0)</f>
        <v>0</v>
      </c>
      <c r="BH116" s="156">
        <f>IF($N$116="sníž. přenesená",$J$116,0)</f>
        <v>0</v>
      </c>
      <c r="BI116" s="156">
        <f>IF($N$116="nulová",$J$116,0)</f>
        <v>0</v>
      </c>
      <c r="BJ116" s="89" t="s">
        <v>21</v>
      </c>
      <c r="BK116" s="156">
        <f>ROUND($I$116*$H$116,2)</f>
        <v>0</v>
      </c>
      <c r="BL116" s="89" t="s">
        <v>146</v>
      </c>
      <c r="BM116" s="89" t="s">
        <v>297</v>
      </c>
    </row>
    <row r="117" spans="2:47" s="6" customFormat="1" ht="27" customHeight="1">
      <c r="B117" s="23"/>
      <c r="C117" s="24"/>
      <c r="D117" s="157" t="s">
        <v>148</v>
      </c>
      <c r="E117" s="24"/>
      <c r="F117" s="158" t="s">
        <v>176</v>
      </c>
      <c r="G117" s="24"/>
      <c r="H117" s="24"/>
      <c r="J117" s="24"/>
      <c r="K117" s="24"/>
      <c r="L117" s="43"/>
      <c r="M117" s="56"/>
      <c r="N117" s="24"/>
      <c r="O117" s="24"/>
      <c r="P117" s="24"/>
      <c r="Q117" s="24"/>
      <c r="R117" s="24"/>
      <c r="S117" s="24"/>
      <c r="T117" s="57"/>
      <c r="AT117" s="6" t="s">
        <v>148</v>
      </c>
      <c r="AU117" s="6" t="s">
        <v>82</v>
      </c>
    </row>
    <row r="118" spans="2:51" s="6" customFormat="1" ht="15.75" customHeight="1">
      <c r="B118" s="159"/>
      <c r="C118" s="160"/>
      <c r="D118" s="161" t="s">
        <v>150</v>
      </c>
      <c r="E118" s="160"/>
      <c r="F118" s="162" t="s">
        <v>852</v>
      </c>
      <c r="G118" s="160"/>
      <c r="H118" s="160"/>
      <c r="J118" s="160"/>
      <c r="K118" s="160"/>
      <c r="L118" s="163"/>
      <c r="M118" s="164"/>
      <c r="N118" s="160"/>
      <c r="O118" s="160"/>
      <c r="P118" s="160"/>
      <c r="Q118" s="160"/>
      <c r="R118" s="160"/>
      <c r="S118" s="160"/>
      <c r="T118" s="165"/>
      <c r="AT118" s="166" t="s">
        <v>150</v>
      </c>
      <c r="AU118" s="166" t="s">
        <v>82</v>
      </c>
      <c r="AV118" s="166" t="s">
        <v>21</v>
      </c>
      <c r="AW118" s="166" t="s">
        <v>119</v>
      </c>
      <c r="AX118" s="166" t="s">
        <v>73</v>
      </c>
      <c r="AY118" s="166" t="s">
        <v>139</v>
      </c>
    </row>
    <row r="119" spans="2:51" s="6" customFormat="1" ht="15.75" customHeight="1">
      <c r="B119" s="167"/>
      <c r="C119" s="168"/>
      <c r="D119" s="161" t="s">
        <v>150</v>
      </c>
      <c r="E119" s="168"/>
      <c r="F119" s="169" t="s">
        <v>853</v>
      </c>
      <c r="G119" s="168"/>
      <c r="H119" s="170">
        <v>134</v>
      </c>
      <c r="J119" s="168"/>
      <c r="K119" s="168"/>
      <c r="L119" s="171"/>
      <c r="M119" s="172"/>
      <c r="N119" s="168"/>
      <c r="O119" s="168"/>
      <c r="P119" s="168"/>
      <c r="Q119" s="168"/>
      <c r="R119" s="168"/>
      <c r="S119" s="168"/>
      <c r="T119" s="173"/>
      <c r="AT119" s="174" t="s">
        <v>150</v>
      </c>
      <c r="AU119" s="174" t="s">
        <v>82</v>
      </c>
      <c r="AV119" s="174" t="s">
        <v>82</v>
      </c>
      <c r="AW119" s="174" t="s">
        <v>119</v>
      </c>
      <c r="AX119" s="174" t="s">
        <v>73</v>
      </c>
      <c r="AY119" s="174" t="s">
        <v>139</v>
      </c>
    </row>
    <row r="120" spans="2:65" s="6" customFormat="1" ht="15.75" customHeight="1">
      <c r="B120" s="23"/>
      <c r="C120" s="145" t="s">
        <v>194</v>
      </c>
      <c r="D120" s="145" t="s">
        <v>141</v>
      </c>
      <c r="E120" s="146" t="s">
        <v>301</v>
      </c>
      <c r="F120" s="147" t="s">
        <v>302</v>
      </c>
      <c r="G120" s="148" t="s">
        <v>167</v>
      </c>
      <c r="H120" s="149">
        <v>610.5</v>
      </c>
      <c r="I120" s="150"/>
      <c r="J120" s="151">
        <f>ROUND($I$120*$H$120,2)</f>
        <v>0</v>
      </c>
      <c r="K120" s="147" t="s">
        <v>145</v>
      </c>
      <c r="L120" s="43"/>
      <c r="M120" s="152"/>
      <c r="N120" s="153" t="s">
        <v>44</v>
      </c>
      <c r="O120" s="24"/>
      <c r="P120" s="24"/>
      <c r="Q120" s="154">
        <v>0</v>
      </c>
      <c r="R120" s="154">
        <f>$Q$120*$H$120</f>
        <v>0</v>
      </c>
      <c r="S120" s="154">
        <v>0</v>
      </c>
      <c r="T120" s="155">
        <f>$S$120*$H$120</f>
        <v>0</v>
      </c>
      <c r="AR120" s="89" t="s">
        <v>146</v>
      </c>
      <c r="AT120" s="89" t="s">
        <v>141</v>
      </c>
      <c r="AU120" s="89" t="s">
        <v>82</v>
      </c>
      <c r="AY120" s="6" t="s">
        <v>139</v>
      </c>
      <c r="BE120" s="156">
        <f>IF($N$120="základní",$J$120,0)</f>
        <v>0</v>
      </c>
      <c r="BF120" s="156">
        <f>IF($N$120="snížená",$J$120,0)</f>
        <v>0</v>
      </c>
      <c r="BG120" s="156">
        <f>IF($N$120="zákl. přenesená",$J$120,0)</f>
        <v>0</v>
      </c>
      <c r="BH120" s="156">
        <f>IF($N$120="sníž. přenesená",$J$120,0)</f>
        <v>0</v>
      </c>
      <c r="BI120" s="156">
        <f>IF($N$120="nulová",$J$120,0)</f>
        <v>0</v>
      </c>
      <c r="BJ120" s="89" t="s">
        <v>21</v>
      </c>
      <c r="BK120" s="156">
        <f>ROUND($I$120*$H$120,2)</f>
        <v>0</v>
      </c>
      <c r="BL120" s="89" t="s">
        <v>146</v>
      </c>
      <c r="BM120" s="89" t="s">
        <v>303</v>
      </c>
    </row>
    <row r="121" spans="2:47" s="6" customFormat="1" ht="38.25" customHeight="1">
      <c r="B121" s="23"/>
      <c r="C121" s="24"/>
      <c r="D121" s="157" t="s">
        <v>148</v>
      </c>
      <c r="E121" s="24"/>
      <c r="F121" s="158" t="s">
        <v>304</v>
      </c>
      <c r="G121" s="24"/>
      <c r="H121" s="24"/>
      <c r="J121" s="24"/>
      <c r="K121" s="24"/>
      <c r="L121" s="43"/>
      <c r="M121" s="56"/>
      <c r="N121" s="24"/>
      <c r="O121" s="24"/>
      <c r="P121" s="24"/>
      <c r="Q121" s="24"/>
      <c r="R121" s="24"/>
      <c r="S121" s="24"/>
      <c r="T121" s="57"/>
      <c r="AT121" s="6" t="s">
        <v>148</v>
      </c>
      <c r="AU121" s="6" t="s">
        <v>82</v>
      </c>
    </row>
    <row r="122" spans="2:51" s="6" customFormat="1" ht="15.75" customHeight="1">
      <c r="B122" s="159"/>
      <c r="C122" s="160"/>
      <c r="D122" s="161" t="s">
        <v>150</v>
      </c>
      <c r="E122" s="160"/>
      <c r="F122" s="162" t="s">
        <v>305</v>
      </c>
      <c r="G122" s="160"/>
      <c r="H122" s="160"/>
      <c r="J122" s="160"/>
      <c r="K122" s="160"/>
      <c r="L122" s="163"/>
      <c r="M122" s="164"/>
      <c r="N122" s="160"/>
      <c r="O122" s="160"/>
      <c r="P122" s="160"/>
      <c r="Q122" s="160"/>
      <c r="R122" s="160"/>
      <c r="S122" s="160"/>
      <c r="T122" s="165"/>
      <c r="AT122" s="166" t="s">
        <v>150</v>
      </c>
      <c r="AU122" s="166" t="s">
        <v>82</v>
      </c>
      <c r="AV122" s="166" t="s">
        <v>21</v>
      </c>
      <c r="AW122" s="166" t="s">
        <v>119</v>
      </c>
      <c r="AX122" s="166" t="s">
        <v>73</v>
      </c>
      <c r="AY122" s="166" t="s">
        <v>139</v>
      </c>
    </row>
    <row r="123" spans="2:51" s="6" customFormat="1" ht="15.75" customHeight="1">
      <c r="B123" s="167"/>
      <c r="C123" s="168"/>
      <c r="D123" s="161" t="s">
        <v>150</v>
      </c>
      <c r="E123" s="168"/>
      <c r="F123" s="169" t="s">
        <v>854</v>
      </c>
      <c r="G123" s="168"/>
      <c r="H123" s="170">
        <v>187.5</v>
      </c>
      <c r="J123" s="168"/>
      <c r="K123" s="168"/>
      <c r="L123" s="171"/>
      <c r="M123" s="172"/>
      <c r="N123" s="168"/>
      <c r="O123" s="168"/>
      <c r="P123" s="168"/>
      <c r="Q123" s="168"/>
      <c r="R123" s="168"/>
      <c r="S123" s="168"/>
      <c r="T123" s="173"/>
      <c r="AT123" s="174" t="s">
        <v>150</v>
      </c>
      <c r="AU123" s="174" t="s">
        <v>82</v>
      </c>
      <c r="AV123" s="174" t="s">
        <v>82</v>
      </c>
      <c r="AW123" s="174" t="s">
        <v>119</v>
      </c>
      <c r="AX123" s="174" t="s">
        <v>73</v>
      </c>
      <c r="AY123" s="174" t="s">
        <v>139</v>
      </c>
    </row>
    <row r="124" spans="2:51" s="6" customFormat="1" ht="15.75" customHeight="1">
      <c r="B124" s="167"/>
      <c r="C124" s="168"/>
      <c r="D124" s="161" t="s">
        <v>150</v>
      </c>
      <c r="E124" s="168"/>
      <c r="F124" s="169" t="s">
        <v>855</v>
      </c>
      <c r="G124" s="168"/>
      <c r="H124" s="170">
        <v>423</v>
      </c>
      <c r="J124" s="168"/>
      <c r="K124" s="168"/>
      <c r="L124" s="171"/>
      <c r="M124" s="172"/>
      <c r="N124" s="168"/>
      <c r="O124" s="168"/>
      <c r="P124" s="168"/>
      <c r="Q124" s="168"/>
      <c r="R124" s="168"/>
      <c r="S124" s="168"/>
      <c r="T124" s="173"/>
      <c r="AT124" s="174" t="s">
        <v>150</v>
      </c>
      <c r="AU124" s="174" t="s">
        <v>82</v>
      </c>
      <c r="AV124" s="174" t="s">
        <v>82</v>
      </c>
      <c r="AW124" s="174" t="s">
        <v>119</v>
      </c>
      <c r="AX124" s="174" t="s">
        <v>73</v>
      </c>
      <c r="AY124" s="174" t="s">
        <v>139</v>
      </c>
    </row>
    <row r="125" spans="2:65" s="6" customFormat="1" ht="15.75" customHeight="1">
      <c r="B125" s="23"/>
      <c r="C125" s="145" t="s">
        <v>26</v>
      </c>
      <c r="D125" s="145" t="s">
        <v>141</v>
      </c>
      <c r="E125" s="146" t="s">
        <v>183</v>
      </c>
      <c r="F125" s="147" t="s">
        <v>184</v>
      </c>
      <c r="G125" s="148" t="s">
        <v>167</v>
      </c>
      <c r="H125" s="149">
        <v>610.5</v>
      </c>
      <c r="I125" s="150"/>
      <c r="J125" s="151">
        <f>ROUND($I$125*$H$125,2)</f>
        <v>0</v>
      </c>
      <c r="K125" s="147" t="s">
        <v>145</v>
      </c>
      <c r="L125" s="43"/>
      <c r="M125" s="152"/>
      <c r="N125" s="153" t="s">
        <v>44</v>
      </c>
      <c r="O125" s="24"/>
      <c r="P125" s="24"/>
      <c r="Q125" s="154">
        <v>0</v>
      </c>
      <c r="R125" s="154">
        <f>$Q$125*$H$125</f>
        <v>0</v>
      </c>
      <c r="S125" s="154">
        <v>0</v>
      </c>
      <c r="T125" s="155">
        <f>$S$125*$H$125</f>
        <v>0</v>
      </c>
      <c r="AR125" s="89" t="s">
        <v>146</v>
      </c>
      <c r="AT125" s="89" t="s">
        <v>141</v>
      </c>
      <c r="AU125" s="89" t="s">
        <v>82</v>
      </c>
      <c r="AY125" s="6" t="s">
        <v>139</v>
      </c>
      <c r="BE125" s="156">
        <f>IF($N$125="základní",$J$125,0)</f>
        <v>0</v>
      </c>
      <c r="BF125" s="156">
        <f>IF($N$125="snížená",$J$125,0)</f>
        <v>0</v>
      </c>
      <c r="BG125" s="156">
        <f>IF($N$125="zákl. přenesená",$J$125,0)</f>
        <v>0</v>
      </c>
      <c r="BH125" s="156">
        <f>IF($N$125="sníž. přenesená",$J$125,0)</f>
        <v>0</v>
      </c>
      <c r="BI125" s="156">
        <f>IF($N$125="nulová",$J$125,0)</f>
        <v>0</v>
      </c>
      <c r="BJ125" s="89" t="s">
        <v>21</v>
      </c>
      <c r="BK125" s="156">
        <f>ROUND($I$125*$H$125,2)</f>
        <v>0</v>
      </c>
      <c r="BL125" s="89" t="s">
        <v>146</v>
      </c>
      <c r="BM125" s="89" t="s">
        <v>314</v>
      </c>
    </row>
    <row r="126" spans="2:47" s="6" customFormat="1" ht="16.5" customHeight="1">
      <c r="B126" s="23"/>
      <c r="C126" s="24"/>
      <c r="D126" s="157" t="s">
        <v>148</v>
      </c>
      <c r="E126" s="24"/>
      <c r="F126" s="158" t="s">
        <v>186</v>
      </c>
      <c r="G126" s="24"/>
      <c r="H126" s="24"/>
      <c r="J126" s="24"/>
      <c r="K126" s="24"/>
      <c r="L126" s="43"/>
      <c r="M126" s="56"/>
      <c r="N126" s="24"/>
      <c r="O126" s="24"/>
      <c r="P126" s="24"/>
      <c r="Q126" s="24"/>
      <c r="R126" s="24"/>
      <c r="S126" s="24"/>
      <c r="T126" s="57"/>
      <c r="AT126" s="6" t="s">
        <v>148</v>
      </c>
      <c r="AU126" s="6" t="s">
        <v>82</v>
      </c>
    </row>
    <row r="127" spans="2:51" s="6" customFormat="1" ht="15.75" customHeight="1">
      <c r="B127" s="159"/>
      <c r="C127" s="160"/>
      <c r="D127" s="161" t="s">
        <v>150</v>
      </c>
      <c r="E127" s="160"/>
      <c r="F127" s="162" t="s">
        <v>315</v>
      </c>
      <c r="G127" s="160"/>
      <c r="H127" s="160"/>
      <c r="J127" s="160"/>
      <c r="K127" s="160"/>
      <c r="L127" s="163"/>
      <c r="M127" s="164"/>
      <c r="N127" s="160"/>
      <c r="O127" s="160"/>
      <c r="P127" s="160"/>
      <c r="Q127" s="160"/>
      <c r="R127" s="160"/>
      <c r="S127" s="160"/>
      <c r="T127" s="165"/>
      <c r="AT127" s="166" t="s">
        <v>150</v>
      </c>
      <c r="AU127" s="166" t="s">
        <v>82</v>
      </c>
      <c r="AV127" s="166" t="s">
        <v>21</v>
      </c>
      <c r="AW127" s="166" t="s">
        <v>119</v>
      </c>
      <c r="AX127" s="166" t="s">
        <v>73</v>
      </c>
      <c r="AY127" s="166" t="s">
        <v>139</v>
      </c>
    </row>
    <row r="128" spans="2:51" s="6" customFormat="1" ht="15.75" customHeight="1">
      <c r="B128" s="167"/>
      <c r="C128" s="168"/>
      <c r="D128" s="161" t="s">
        <v>150</v>
      </c>
      <c r="E128" s="168"/>
      <c r="F128" s="169" t="s">
        <v>856</v>
      </c>
      <c r="G128" s="168"/>
      <c r="H128" s="170">
        <v>610.5</v>
      </c>
      <c r="J128" s="168"/>
      <c r="K128" s="168"/>
      <c r="L128" s="171"/>
      <c r="M128" s="172"/>
      <c r="N128" s="168"/>
      <c r="O128" s="168"/>
      <c r="P128" s="168"/>
      <c r="Q128" s="168"/>
      <c r="R128" s="168"/>
      <c r="S128" s="168"/>
      <c r="T128" s="173"/>
      <c r="AT128" s="174" t="s">
        <v>150</v>
      </c>
      <c r="AU128" s="174" t="s">
        <v>82</v>
      </c>
      <c r="AV128" s="174" t="s">
        <v>82</v>
      </c>
      <c r="AW128" s="174" t="s">
        <v>119</v>
      </c>
      <c r="AX128" s="174" t="s">
        <v>73</v>
      </c>
      <c r="AY128" s="174" t="s">
        <v>139</v>
      </c>
    </row>
    <row r="129" spans="2:63" s="132" customFormat="1" ht="30.75" customHeight="1">
      <c r="B129" s="133"/>
      <c r="C129" s="134"/>
      <c r="D129" s="134" t="s">
        <v>72</v>
      </c>
      <c r="E129" s="143" t="s">
        <v>82</v>
      </c>
      <c r="F129" s="143" t="s">
        <v>389</v>
      </c>
      <c r="G129" s="134"/>
      <c r="H129" s="134"/>
      <c r="J129" s="144">
        <f>$BK$129</f>
        <v>0</v>
      </c>
      <c r="K129" s="134"/>
      <c r="L129" s="137"/>
      <c r="M129" s="138"/>
      <c r="N129" s="134"/>
      <c r="O129" s="134"/>
      <c r="P129" s="139">
        <f>SUM($P$130:$P$162)</f>
        <v>0</v>
      </c>
      <c r="Q129" s="134"/>
      <c r="R129" s="139">
        <f>SUM($R$130:$R$162)</f>
        <v>111.76399909000003</v>
      </c>
      <c r="S129" s="134"/>
      <c r="T129" s="140">
        <f>SUM($T$130:$T$162)</f>
        <v>0</v>
      </c>
      <c r="AR129" s="141" t="s">
        <v>21</v>
      </c>
      <c r="AT129" s="141" t="s">
        <v>72</v>
      </c>
      <c r="AU129" s="141" t="s">
        <v>21</v>
      </c>
      <c r="AY129" s="141" t="s">
        <v>139</v>
      </c>
      <c r="BK129" s="142">
        <f>SUM($BK$130:$BK$162)</f>
        <v>0</v>
      </c>
    </row>
    <row r="130" spans="2:65" s="6" customFormat="1" ht="15.75" customHeight="1">
      <c r="B130" s="23"/>
      <c r="C130" s="145" t="s">
        <v>265</v>
      </c>
      <c r="D130" s="145" t="s">
        <v>141</v>
      </c>
      <c r="E130" s="146" t="s">
        <v>391</v>
      </c>
      <c r="F130" s="147" t="s">
        <v>392</v>
      </c>
      <c r="G130" s="148" t="s">
        <v>393</v>
      </c>
      <c r="H130" s="149">
        <v>22</v>
      </c>
      <c r="I130" s="150"/>
      <c r="J130" s="151">
        <f>ROUND($I$130*$H$130,2)</f>
        <v>0</v>
      </c>
      <c r="K130" s="147" t="s">
        <v>145</v>
      </c>
      <c r="L130" s="43"/>
      <c r="M130" s="152"/>
      <c r="N130" s="153" t="s">
        <v>44</v>
      </c>
      <c r="O130" s="24"/>
      <c r="P130" s="24"/>
      <c r="Q130" s="154">
        <v>0.23058</v>
      </c>
      <c r="R130" s="154">
        <f>$Q$130*$H$130</f>
        <v>5.072760000000001</v>
      </c>
      <c r="S130" s="154">
        <v>0</v>
      </c>
      <c r="T130" s="155">
        <f>$S$130*$H$130</f>
        <v>0</v>
      </c>
      <c r="AR130" s="89" t="s">
        <v>146</v>
      </c>
      <c r="AT130" s="89" t="s">
        <v>141</v>
      </c>
      <c r="AU130" s="89" t="s">
        <v>82</v>
      </c>
      <c r="AY130" s="6" t="s">
        <v>139</v>
      </c>
      <c r="BE130" s="156">
        <f>IF($N$130="základní",$J$130,0)</f>
        <v>0</v>
      </c>
      <c r="BF130" s="156">
        <f>IF($N$130="snížená",$J$130,0)</f>
        <v>0</v>
      </c>
      <c r="BG130" s="156">
        <f>IF($N$130="zákl. přenesená",$J$130,0)</f>
        <v>0</v>
      </c>
      <c r="BH130" s="156">
        <f>IF($N$130="sníž. přenesená",$J$130,0)</f>
        <v>0</v>
      </c>
      <c r="BI130" s="156">
        <f>IF($N$130="nulová",$J$130,0)</f>
        <v>0</v>
      </c>
      <c r="BJ130" s="89" t="s">
        <v>21</v>
      </c>
      <c r="BK130" s="156">
        <f>ROUND($I$130*$H$130,2)</f>
        <v>0</v>
      </c>
      <c r="BL130" s="89" t="s">
        <v>146</v>
      </c>
      <c r="BM130" s="89" t="s">
        <v>394</v>
      </c>
    </row>
    <row r="131" spans="2:47" s="6" customFormat="1" ht="27" customHeight="1">
      <c r="B131" s="23"/>
      <c r="C131" s="24"/>
      <c r="D131" s="157" t="s">
        <v>148</v>
      </c>
      <c r="E131" s="24"/>
      <c r="F131" s="158" t="s">
        <v>395</v>
      </c>
      <c r="G131" s="24"/>
      <c r="H131" s="24"/>
      <c r="J131" s="24"/>
      <c r="K131" s="24"/>
      <c r="L131" s="43"/>
      <c r="M131" s="56"/>
      <c r="N131" s="24"/>
      <c r="O131" s="24"/>
      <c r="P131" s="24"/>
      <c r="Q131" s="24"/>
      <c r="R131" s="24"/>
      <c r="S131" s="24"/>
      <c r="T131" s="57"/>
      <c r="AT131" s="6" t="s">
        <v>148</v>
      </c>
      <c r="AU131" s="6" t="s">
        <v>82</v>
      </c>
    </row>
    <row r="132" spans="2:51" s="6" customFormat="1" ht="15.75" customHeight="1">
      <c r="B132" s="159"/>
      <c r="C132" s="160"/>
      <c r="D132" s="161" t="s">
        <v>150</v>
      </c>
      <c r="E132" s="160"/>
      <c r="F132" s="162" t="s">
        <v>396</v>
      </c>
      <c r="G132" s="160"/>
      <c r="H132" s="160"/>
      <c r="J132" s="160"/>
      <c r="K132" s="160"/>
      <c r="L132" s="163"/>
      <c r="M132" s="164"/>
      <c r="N132" s="160"/>
      <c r="O132" s="160"/>
      <c r="P132" s="160"/>
      <c r="Q132" s="160"/>
      <c r="R132" s="160"/>
      <c r="S132" s="160"/>
      <c r="T132" s="165"/>
      <c r="AT132" s="166" t="s">
        <v>150</v>
      </c>
      <c r="AU132" s="166" t="s">
        <v>82</v>
      </c>
      <c r="AV132" s="166" t="s">
        <v>21</v>
      </c>
      <c r="AW132" s="166" t="s">
        <v>119</v>
      </c>
      <c r="AX132" s="166" t="s">
        <v>73</v>
      </c>
      <c r="AY132" s="166" t="s">
        <v>139</v>
      </c>
    </row>
    <row r="133" spans="2:51" s="6" customFormat="1" ht="15.75" customHeight="1">
      <c r="B133" s="167"/>
      <c r="C133" s="168"/>
      <c r="D133" s="161" t="s">
        <v>150</v>
      </c>
      <c r="E133" s="168"/>
      <c r="F133" s="169" t="s">
        <v>857</v>
      </c>
      <c r="G133" s="168"/>
      <c r="H133" s="170">
        <v>22</v>
      </c>
      <c r="J133" s="168"/>
      <c r="K133" s="168"/>
      <c r="L133" s="171"/>
      <c r="M133" s="172"/>
      <c r="N133" s="168"/>
      <c r="O133" s="168"/>
      <c r="P133" s="168"/>
      <c r="Q133" s="168"/>
      <c r="R133" s="168"/>
      <c r="S133" s="168"/>
      <c r="T133" s="173"/>
      <c r="AT133" s="174" t="s">
        <v>150</v>
      </c>
      <c r="AU133" s="174" t="s">
        <v>82</v>
      </c>
      <c r="AV133" s="174" t="s">
        <v>82</v>
      </c>
      <c r="AW133" s="174" t="s">
        <v>119</v>
      </c>
      <c r="AX133" s="174" t="s">
        <v>73</v>
      </c>
      <c r="AY133" s="174" t="s">
        <v>139</v>
      </c>
    </row>
    <row r="134" spans="2:65" s="6" customFormat="1" ht="15.75" customHeight="1">
      <c r="B134" s="23"/>
      <c r="C134" s="145" t="s">
        <v>270</v>
      </c>
      <c r="D134" s="145" t="s">
        <v>141</v>
      </c>
      <c r="E134" s="146" t="s">
        <v>858</v>
      </c>
      <c r="F134" s="147" t="s">
        <v>859</v>
      </c>
      <c r="G134" s="148" t="s">
        <v>167</v>
      </c>
      <c r="H134" s="149">
        <v>8.41</v>
      </c>
      <c r="I134" s="150"/>
      <c r="J134" s="151">
        <f>ROUND($I$134*$H$134,2)</f>
        <v>0</v>
      </c>
      <c r="K134" s="147" t="s">
        <v>145</v>
      </c>
      <c r="L134" s="43"/>
      <c r="M134" s="152"/>
      <c r="N134" s="153" t="s">
        <v>44</v>
      </c>
      <c r="O134" s="24"/>
      <c r="P134" s="24"/>
      <c r="Q134" s="154">
        <v>2.25634</v>
      </c>
      <c r="R134" s="154">
        <f>$Q$134*$H$134</f>
        <v>18.9758194</v>
      </c>
      <c r="S134" s="154">
        <v>0</v>
      </c>
      <c r="T134" s="155">
        <f>$S$134*$H$134</f>
        <v>0</v>
      </c>
      <c r="AR134" s="89" t="s">
        <v>146</v>
      </c>
      <c r="AT134" s="89" t="s">
        <v>141</v>
      </c>
      <c r="AU134" s="89" t="s">
        <v>82</v>
      </c>
      <c r="AY134" s="6" t="s">
        <v>139</v>
      </c>
      <c r="BE134" s="156">
        <f>IF($N$134="základní",$J$134,0)</f>
        <v>0</v>
      </c>
      <c r="BF134" s="156">
        <f>IF($N$134="snížená",$J$134,0)</f>
        <v>0</v>
      </c>
      <c r="BG134" s="156">
        <f>IF($N$134="zákl. přenesená",$J$134,0)</f>
        <v>0</v>
      </c>
      <c r="BH134" s="156">
        <f>IF($N$134="sníž. přenesená",$J$134,0)</f>
        <v>0</v>
      </c>
      <c r="BI134" s="156">
        <f>IF($N$134="nulová",$J$134,0)</f>
        <v>0</v>
      </c>
      <c r="BJ134" s="89" t="s">
        <v>21</v>
      </c>
      <c r="BK134" s="156">
        <f>ROUND($I$134*$H$134,2)</f>
        <v>0</v>
      </c>
      <c r="BL134" s="89" t="s">
        <v>146</v>
      </c>
      <c r="BM134" s="89" t="s">
        <v>860</v>
      </c>
    </row>
    <row r="135" spans="2:47" s="6" customFormat="1" ht="16.5" customHeight="1">
      <c r="B135" s="23"/>
      <c r="C135" s="24"/>
      <c r="D135" s="157" t="s">
        <v>148</v>
      </c>
      <c r="E135" s="24"/>
      <c r="F135" s="158" t="s">
        <v>861</v>
      </c>
      <c r="G135" s="24"/>
      <c r="H135" s="24"/>
      <c r="J135" s="24"/>
      <c r="K135" s="24"/>
      <c r="L135" s="43"/>
      <c r="M135" s="56"/>
      <c r="N135" s="24"/>
      <c r="O135" s="24"/>
      <c r="P135" s="24"/>
      <c r="Q135" s="24"/>
      <c r="R135" s="24"/>
      <c r="S135" s="24"/>
      <c r="T135" s="57"/>
      <c r="AT135" s="6" t="s">
        <v>148</v>
      </c>
      <c r="AU135" s="6" t="s">
        <v>82</v>
      </c>
    </row>
    <row r="136" spans="2:51" s="6" customFormat="1" ht="15.75" customHeight="1">
      <c r="B136" s="159"/>
      <c r="C136" s="160"/>
      <c r="D136" s="161" t="s">
        <v>150</v>
      </c>
      <c r="E136" s="160"/>
      <c r="F136" s="162" t="s">
        <v>862</v>
      </c>
      <c r="G136" s="160"/>
      <c r="H136" s="160"/>
      <c r="J136" s="160"/>
      <c r="K136" s="160"/>
      <c r="L136" s="163"/>
      <c r="M136" s="164"/>
      <c r="N136" s="160"/>
      <c r="O136" s="160"/>
      <c r="P136" s="160"/>
      <c r="Q136" s="160"/>
      <c r="R136" s="160"/>
      <c r="S136" s="160"/>
      <c r="T136" s="165"/>
      <c r="AT136" s="166" t="s">
        <v>150</v>
      </c>
      <c r="AU136" s="166" t="s">
        <v>82</v>
      </c>
      <c r="AV136" s="166" t="s">
        <v>21</v>
      </c>
      <c r="AW136" s="166" t="s">
        <v>119</v>
      </c>
      <c r="AX136" s="166" t="s">
        <v>73</v>
      </c>
      <c r="AY136" s="166" t="s">
        <v>139</v>
      </c>
    </row>
    <row r="137" spans="2:51" s="6" customFormat="1" ht="15.75" customHeight="1">
      <c r="B137" s="159"/>
      <c r="C137" s="160"/>
      <c r="D137" s="161" t="s">
        <v>150</v>
      </c>
      <c r="E137" s="160"/>
      <c r="F137" s="162" t="s">
        <v>863</v>
      </c>
      <c r="G137" s="160"/>
      <c r="H137" s="160"/>
      <c r="J137" s="160"/>
      <c r="K137" s="160"/>
      <c r="L137" s="163"/>
      <c r="M137" s="164"/>
      <c r="N137" s="160"/>
      <c r="O137" s="160"/>
      <c r="P137" s="160"/>
      <c r="Q137" s="160"/>
      <c r="R137" s="160"/>
      <c r="S137" s="160"/>
      <c r="T137" s="165"/>
      <c r="AT137" s="166" t="s">
        <v>150</v>
      </c>
      <c r="AU137" s="166" t="s">
        <v>82</v>
      </c>
      <c r="AV137" s="166" t="s">
        <v>21</v>
      </c>
      <c r="AW137" s="166" t="s">
        <v>119</v>
      </c>
      <c r="AX137" s="166" t="s">
        <v>73</v>
      </c>
      <c r="AY137" s="166" t="s">
        <v>139</v>
      </c>
    </row>
    <row r="138" spans="2:51" s="6" customFormat="1" ht="15.75" customHeight="1">
      <c r="B138" s="167"/>
      <c r="C138" s="168"/>
      <c r="D138" s="161" t="s">
        <v>150</v>
      </c>
      <c r="E138" s="168"/>
      <c r="F138" s="169" t="s">
        <v>864</v>
      </c>
      <c r="G138" s="168"/>
      <c r="H138" s="170">
        <v>2.61</v>
      </c>
      <c r="J138" s="168"/>
      <c r="K138" s="168"/>
      <c r="L138" s="171"/>
      <c r="M138" s="172"/>
      <c r="N138" s="168"/>
      <c r="O138" s="168"/>
      <c r="P138" s="168"/>
      <c r="Q138" s="168"/>
      <c r="R138" s="168"/>
      <c r="S138" s="168"/>
      <c r="T138" s="173"/>
      <c r="AT138" s="174" t="s">
        <v>150</v>
      </c>
      <c r="AU138" s="174" t="s">
        <v>82</v>
      </c>
      <c r="AV138" s="174" t="s">
        <v>82</v>
      </c>
      <c r="AW138" s="174" t="s">
        <v>119</v>
      </c>
      <c r="AX138" s="174" t="s">
        <v>73</v>
      </c>
      <c r="AY138" s="174" t="s">
        <v>139</v>
      </c>
    </row>
    <row r="139" spans="2:51" s="6" customFormat="1" ht="15.75" customHeight="1">
      <c r="B139" s="167"/>
      <c r="C139" s="168"/>
      <c r="D139" s="161" t="s">
        <v>150</v>
      </c>
      <c r="E139" s="168"/>
      <c r="F139" s="169" t="s">
        <v>865</v>
      </c>
      <c r="G139" s="168"/>
      <c r="H139" s="170">
        <v>5.8</v>
      </c>
      <c r="J139" s="168"/>
      <c r="K139" s="168"/>
      <c r="L139" s="171"/>
      <c r="M139" s="172"/>
      <c r="N139" s="168"/>
      <c r="O139" s="168"/>
      <c r="P139" s="168"/>
      <c r="Q139" s="168"/>
      <c r="R139" s="168"/>
      <c r="S139" s="168"/>
      <c r="T139" s="173"/>
      <c r="AT139" s="174" t="s">
        <v>150</v>
      </c>
      <c r="AU139" s="174" t="s">
        <v>82</v>
      </c>
      <c r="AV139" s="174" t="s">
        <v>82</v>
      </c>
      <c r="AW139" s="174" t="s">
        <v>119</v>
      </c>
      <c r="AX139" s="174" t="s">
        <v>73</v>
      </c>
      <c r="AY139" s="174" t="s">
        <v>139</v>
      </c>
    </row>
    <row r="140" spans="2:65" s="6" customFormat="1" ht="15.75" customHeight="1">
      <c r="B140" s="23"/>
      <c r="C140" s="145" t="s">
        <v>276</v>
      </c>
      <c r="D140" s="145" t="s">
        <v>141</v>
      </c>
      <c r="E140" s="146" t="s">
        <v>866</v>
      </c>
      <c r="F140" s="147" t="s">
        <v>867</v>
      </c>
      <c r="G140" s="148" t="s">
        <v>241</v>
      </c>
      <c r="H140" s="149">
        <v>0.505</v>
      </c>
      <c r="I140" s="150"/>
      <c r="J140" s="151">
        <f>ROUND($I$140*$H$140,2)</f>
        <v>0</v>
      </c>
      <c r="K140" s="147" t="s">
        <v>145</v>
      </c>
      <c r="L140" s="43"/>
      <c r="M140" s="152"/>
      <c r="N140" s="153" t="s">
        <v>44</v>
      </c>
      <c r="O140" s="24"/>
      <c r="P140" s="24"/>
      <c r="Q140" s="154">
        <v>1.05306</v>
      </c>
      <c r="R140" s="154">
        <f>$Q$140*$H$140</f>
        <v>0.5317953000000001</v>
      </c>
      <c r="S140" s="154">
        <v>0</v>
      </c>
      <c r="T140" s="155">
        <f>$S$140*$H$140</f>
        <v>0</v>
      </c>
      <c r="AR140" s="89" t="s">
        <v>146</v>
      </c>
      <c r="AT140" s="89" t="s">
        <v>141</v>
      </c>
      <c r="AU140" s="89" t="s">
        <v>82</v>
      </c>
      <c r="AY140" s="6" t="s">
        <v>139</v>
      </c>
      <c r="BE140" s="156">
        <f>IF($N$140="základní",$J$140,0)</f>
        <v>0</v>
      </c>
      <c r="BF140" s="156">
        <f>IF($N$140="snížená",$J$140,0)</f>
        <v>0</v>
      </c>
      <c r="BG140" s="156">
        <f>IF($N$140="zákl. přenesená",$J$140,0)</f>
        <v>0</v>
      </c>
      <c r="BH140" s="156">
        <f>IF($N$140="sníž. přenesená",$J$140,0)</f>
        <v>0</v>
      </c>
      <c r="BI140" s="156">
        <f>IF($N$140="nulová",$J$140,0)</f>
        <v>0</v>
      </c>
      <c r="BJ140" s="89" t="s">
        <v>21</v>
      </c>
      <c r="BK140" s="156">
        <f>ROUND($I$140*$H$140,2)</f>
        <v>0</v>
      </c>
      <c r="BL140" s="89" t="s">
        <v>146</v>
      </c>
      <c r="BM140" s="89" t="s">
        <v>868</v>
      </c>
    </row>
    <row r="141" spans="2:47" s="6" customFormat="1" ht="16.5" customHeight="1">
      <c r="B141" s="23"/>
      <c r="C141" s="24"/>
      <c r="D141" s="157" t="s">
        <v>148</v>
      </c>
      <c r="E141" s="24"/>
      <c r="F141" s="158" t="s">
        <v>869</v>
      </c>
      <c r="G141" s="24"/>
      <c r="H141" s="24"/>
      <c r="J141" s="24"/>
      <c r="K141" s="24"/>
      <c r="L141" s="43"/>
      <c r="M141" s="56"/>
      <c r="N141" s="24"/>
      <c r="O141" s="24"/>
      <c r="P141" s="24"/>
      <c r="Q141" s="24"/>
      <c r="R141" s="24"/>
      <c r="S141" s="24"/>
      <c r="T141" s="57"/>
      <c r="AT141" s="6" t="s">
        <v>148</v>
      </c>
      <c r="AU141" s="6" t="s">
        <v>82</v>
      </c>
    </row>
    <row r="142" spans="2:51" s="6" customFormat="1" ht="15.75" customHeight="1">
      <c r="B142" s="159"/>
      <c r="C142" s="160"/>
      <c r="D142" s="161" t="s">
        <v>150</v>
      </c>
      <c r="E142" s="160"/>
      <c r="F142" s="162" t="s">
        <v>870</v>
      </c>
      <c r="G142" s="160"/>
      <c r="H142" s="160"/>
      <c r="J142" s="160"/>
      <c r="K142" s="160"/>
      <c r="L142" s="163"/>
      <c r="M142" s="164"/>
      <c r="N142" s="160"/>
      <c r="O142" s="160"/>
      <c r="P142" s="160"/>
      <c r="Q142" s="160"/>
      <c r="R142" s="160"/>
      <c r="S142" s="160"/>
      <c r="T142" s="165"/>
      <c r="AT142" s="166" t="s">
        <v>150</v>
      </c>
      <c r="AU142" s="166" t="s">
        <v>82</v>
      </c>
      <c r="AV142" s="166" t="s">
        <v>21</v>
      </c>
      <c r="AW142" s="166" t="s">
        <v>119</v>
      </c>
      <c r="AX142" s="166" t="s">
        <v>73</v>
      </c>
      <c r="AY142" s="166" t="s">
        <v>139</v>
      </c>
    </row>
    <row r="143" spans="2:51" s="6" customFormat="1" ht="15.75" customHeight="1">
      <c r="B143" s="159"/>
      <c r="C143" s="160"/>
      <c r="D143" s="161" t="s">
        <v>150</v>
      </c>
      <c r="E143" s="160"/>
      <c r="F143" s="162" t="s">
        <v>871</v>
      </c>
      <c r="G143" s="160"/>
      <c r="H143" s="160"/>
      <c r="J143" s="160"/>
      <c r="K143" s="160"/>
      <c r="L143" s="163"/>
      <c r="M143" s="164"/>
      <c r="N143" s="160"/>
      <c r="O143" s="160"/>
      <c r="P143" s="160"/>
      <c r="Q143" s="160"/>
      <c r="R143" s="160"/>
      <c r="S143" s="160"/>
      <c r="T143" s="165"/>
      <c r="AT143" s="166" t="s">
        <v>150</v>
      </c>
      <c r="AU143" s="166" t="s">
        <v>82</v>
      </c>
      <c r="AV143" s="166" t="s">
        <v>21</v>
      </c>
      <c r="AW143" s="166" t="s">
        <v>119</v>
      </c>
      <c r="AX143" s="166" t="s">
        <v>73</v>
      </c>
      <c r="AY143" s="166" t="s">
        <v>139</v>
      </c>
    </row>
    <row r="144" spans="2:51" s="6" customFormat="1" ht="15.75" customHeight="1">
      <c r="B144" s="167"/>
      <c r="C144" s="168"/>
      <c r="D144" s="161" t="s">
        <v>150</v>
      </c>
      <c r="E144" s="168"/>
      <c r="F144" s="169" t="s">
        <v>872</v>
      </c>
      <c r="G144" s="168"/>
      <c r="H144" s="170">
        <v>0.157</v>
      </c>
      <c r="J144" s="168"/>
      <c r="K144" s="168"/>
      <c r="L144" s="171"/>
      <c r="M144" s="172"/>
      <c r="N144" s="168"/>
      <c r="O144" s="168"/>
      <c r="P144" s="168"/>
      <c r="Q144" s="168"/>
      <c r="R144" s="168"/>
      <c r="S144" s="168"/>
      <c r="T144" s="173"/>
      <c r="AT144" s="174" t="s">
        <v>150</v>
      </c>
      <c r="AU144" s="174" t="s">
        <v>82</v>
      </c>
      <c r="AV144" s="174" t="s">
        <v>82</v>
      </c>
      <c r="AW144" s="174" t="s">
        <v>119</v>
      </c>
      <c r="AX144" s="174" t="s">
        <v>73</v>
      </c>
      <c r="AY144" s="174" t="s">
        <v>139</v>
      </c>
    </row>
    <row r="145" spans="2:51" s="6" customFormat="1" ht="15.75" customHeight="1">
      <c r="B145" s="159"/>
      <c r="C145" s="160"/>
      <c r="D145" s="161" t="s">
        <v>150</v>
      </c>
      <c r="E145" s="160"/>
      <c r="F145" s="162" t="s">
        <v>873</v>
      </c>
      <c r="G145" s="160"/>
      <c r="H145" s="160"/>
      <c r="J145" s="160"/>
      <c r="K145" s="160"/>
      <c r="L145" s="163"/>
      <c r="M145" s="164"/>
      <c r="N145" s="160"/>
      <c r="O145" s="160"/>
      <c r="P145" s="160"/>
      <c r="Q145" s="160"/>
      <c r="R145" s="160"/>
      <c r="S145" s="160"/>
      <c r="T145" s="165"/>
      <c r="AT145" s="166" t="s">
        <v>150</v>
      </c>
      <c r="AU145" s="166" t="s">
        <v>82</v>
      </c>
      <c r="AV145" s="166" t="s">
        <v>21</v>
      </c>
      <c r="AW145" s="166" t="s">
        <v>119</v>
      </c>
      <c r="AX145" s="166" t="s">
        <v>73</v>
      </c>
      <c r="AY145" s="166" t="s">
        <v>139</v>
      </c>
    </row>
    <row r="146" spans="2:51" s="6" customFormat="1" ht="15.75" customHeight="1">
      <c r="B146" s="167"/>
      <c r="C146" s="168"/>
      <c r="D146" s="161" t="s">
        <v>150</v>
      </c>
      <c r="E146" s="168"/>
      <c r="F146" s="169" t="s">
        <v>874</v>
      </c>
      <c r="G146" s="168"/>
      <c r="H146" s="170">
        <v>0.348</v>
      </c>
      <c r="J146" s="168"/>
      <c r="K146" s="168"/>
      <c r="L146" s="171"/>
      <c r="M146" s="172"/>
      <c r="N146" s="168"/>
      <c r="O146" s="168"/>
      <c r="P146" s="168"/>
      <c r="Q146" s="168"/>
      <c r="R146" s="168"/>
      <c r="S146" s="168"/>
      <c r="T146" s="173"/>
      <c r="AT146" s="174" t="s">
        <v>150</v>
      </c>
      <c r="AU146" s="174" t="s">
        <v>82</v>
      </c>
      <c r="AV146" s="174" t="s">
        <v>82</v>
      </c>
      <c r="AW146" s="174" t="s">
        <v>119</v>
      </c>
      <c r="AX146" s="174" t="s">
        <v>73</v>
      </c>
      <c r="AY146" s="174" t="s">
        <v>139</v>
      </c>
    </row>
    <row r="147" spans="2:65" s="6" customFormat="1" ht="15.75" customHeight="1">
      <c r="B147" s="23"/>
      <c r="C147" s="145" t="s">
        <v>283</v>
      </c>
      <c r="D147" s="145" t="s">
        <v>141</v>
      </c>
      <c r="E147" s="146" t="s">
        <v>875</v>
      </c>
      <c r="F147" s="147" t="s">
        <v>876</v>
      </c>
      <c r="G147" s="148" t="s">
        <v>167</v>
      </c>
      <c r="H147" s="149">
        <v>32.77</v>
      </c>
      <c r="I147" s="150"/>
      <c r="J147" s="151">
        <f>ROUND($I$147*$H$147,2)</f>
        <v>0</v>
      </c>
      <c r="K147" s="147"/>
      <c r="L147" s="43"/>
      <c r="M147" s="152"/>
      <c r="N147" s="153" t="s">
        <v>44</v>
      </c>
      <c r="O147" s="24"/>
      <c r="P147" s="24"/>
      <c r="Q147" s="154">
        <v>2.45329</v>
      </c>
      <c r="R147" s="154">
        <f>$Q$147*$H$147</f>
        <v>80.39431330000001</v>
      </c>
      <c r="S147" s="154">
        <v>0</v>
      </c>
      <c r="T147" s="155">
        <f>$S$147*$H$147</f>
        <v>0</v>
      </c>
      <c r="AR147" s="89" t="s">
        <v>146</v>
      </c>
      <c r="AT147" s="89" t="s">
        <v>141</v>
      </c>
      <c r="AU147" s="89" t="s">
        <v>82</v>
      </c>
      <c r="AY147" s="6" t="s">
        <v>139</v>
      </c>
      <c r="BE147" s="156">
        <f>IF($N$147="základní",$J$147,0)</f>
        <v>0</v>
      </c>
      <c r="BF147" s="156">
        <f>IF($N$147="snížená",$J$147,0)</f>
        <v>0</v>
      </c>
      <c r="BG147" s="156">
        <f>IF($N$147="zákl. přenesená",$J$147,0)</f>
        <v>0</v>
      </c>
      <c r="BH147" s="156">
        <f>IF($N$147="sníž. přenesená",$J$147,0)</f>
        <v>0</v>
      </c>
      <c r="BI147" s="156">
        <f>IF($N$147="nulová",$J$147,0)</f>
        <v>0</v>
      </c>
      <c r="BJ147" s="89" t="s">
        <v>21</v>
      </c>
      <c r="BK147" s="156">
        <f>ROUND($I$147*$H$147,2)</f>
        <v>0</v>
      </c>
      <c r="BL147" s="89" t="s">
        <v>146</v>
      </c>
      <c r="BM147" s="89" t="s">
        <v>877</v>
      </c>
    </row>
    <row r="148" spans="2:47" s="6" customFormat="1" ht="16.5" customHeight="1">
      <c r="B148" s="23"/>
      <c r="C148" s="24"/>
      <c r="D148" s="157" t="s">
        <v>148</v>
      </c>
      <c r="E148" s="24"/>
      <c r="F148" s="158" t="s">
        <v>878</v>
      </c>
      <c r="G148" s="24"/>
      <c r="H148" s="24"/>
      <c r="J148" s="24"/>
      <c r="K148" s="24"/>
      <c r="L148" s="43"/>
      <c r="M148" s="56"/>
      <c r="N148" s="24"/>
      <c r="O148" s="24"/>
      <c r="P148" s="24"/>
      <c r="Q148" s="24"/>
      <c r="R148" s="24"/>
      <c r="S148" s="24"/>
      <c r="T148" s="57"/>
      <c r="AT148" s="6" t="s">
        <v>148</v>
      </c>
      <c r="AU148" s="6" t="s">
        <v>82</v>
      </c>
    </row>
    <row r="149" spans="2:51" s="6" customFormat="1" ht="15.75" customHeight="1">
      <c r="B149" s="159"/>
      <c r="C149" s="160"/>
      <c r="D149" s="161" t="s">
        <v>150</v>
      </c>
      <c r="E149" s="160"/>
      <c r="F149" s="162" t="s">
        <v>879</v>
      </c>
      <c r="G149" s="160"/>
      <c r="H149" s="160"/>
      <c r="J149" s="160"/>
      <c r="K149" s="160"/>
      <c r="L149" s="163"/>
      <c r="M149" s="164"/>
      <c r="N149" s="160"/>
      <c r="O149" s="160"/>
      <c r="P149" s="160"/>
      <c r="Q149" s="160"/>
      <c r="R149" s="160"/>
      <c r="S149" s="160"/>
      <c r="T149" s="165"/>
      <c r="AT149" s="166" t="s">
        <v>150</v>
      </c>
      <c r="AU149" s="166" t="s">
        <v>82</v>
      </c>
      <c r="AV149" s="166" t="s">
        <v>21</v>
      </c>
      <c r="AW149" s="166" t="s">
        <v>119</v>
      </c>
      <c r="AX149" s="166" t="s">
        <v>73</v>
      </c>
      <c r="AY149" s="166" t="s">
        <v>139</v>
      </c>
    </row>
    <row r="150" spans="2:51" s="6" customFormat="1" ht="15.75" customHeight="1">
      <c r="B150" s="167"/>
      <c r="C150" s="168"/>
      <c r="D150" s="161" t="s">
        <v>150</v>
      </c>
      <c r="E150" s="168"/>
      <c r="F150" s="169" t="s">
        <v>880</v>
      </c>
      <c r="G150" s="168"/>
      <c r="H150" s="170">
        <v>10.17</v>
      </c>
      <c r="J150" s="168"/>
      <c r="K150" s="168"/>
      <c r="L150" s="171"/>
      <c r="M150" s="172"/>
      <c r="N150" s="168"/>
      <c r="O150" s="168"/>
      <c r="P150" s="168"/>
      <c r="Q150" s="168"/>
      <c r="R150" s="168"/>
      <c r="S150" s="168"/>
      <c r="T150" s="173"/>
      <c r="AT150" s="174" t="s">
        <v>150</v>
      </c>
      <c r="AU150" s="174" t="s">
        <v>82</v>
      </c>
      <c r="AV150" s="174" t="s">
        <v>82</v>
      </c>
      <c r="AW150" s="174" t="s">
        <v>119</v>
      </c>
      <c r="AX150" s="174" t="s">
        <v>73</v>
      </c>
      <c r="AY150" s="174" t="s">
        <v>139</v>
      </c>
    </row>
    <row r="151" spans="2:51" s="6" customFormat="1" ht="15.75" customHeight="1">
      <c r="B151" s="167"/>
      <c r="C151" s="168"/>
      <c r="D151" s="161" t="s">
        <v>150</v>
      </c>
      <c r="E151" s="168"/>
      <c r="F151" s="169" t="s">
        <v>881</v>
      </c>
      <c r="G151" s="168"/>
      <c r="H151" s="170">
        <v>22.6</v>
      </c>
      <c r="J151" s="168"/>
      <c r="K151" s="168"/>
      <c r="L151" s="171"/>
      <c r="M151" s="172"/>
      <c r="N151" s="168"/>
      <c r="O151" s="168"/>
      <c r="P151" s="168"/>
      <c r="Q151" s="168"/>
      <c r="R151" s="168"/>
      <c r="S151" s="168"/>
      <c r="T151" s="173"/>
      <c r="AT151" s="174" t="s">
        <v>150</v>
      </c>
      <c r="AU151" s="174" t="s">
        <v>82</v>
      </c>
      <c r="AV151" s="174" t="s">
        <v>82</v>
      </c>
      <c r="AW151" s="174" t="s">
        <v>119</v>
      </c>
      <c r="AX151" s="174" t="s">
        <v>73</v>
      </c>
      <c r="AY151" s="174" t="s">
        <v>139</v>
      </c>
    </row>
    <row r="152" spans="2:65" s="6" customFormat="1" ht="15.75" customHeight="1">
      <c r="B152" s="23"/>
      <c r="C152" s="145" t="s">
        <v>7</v>
      </c>
      <c r="D152" s="145" t="s">
        <v>141</v>
      </c>
      <c r="E152" s="146" t="s">
        <v>882</v>
      </c>
      <c r="F152" s="147" t="s">
        <v>883</v>
      </c>
      <c r="G152" s="148" t="s">
        <v>155</v>
      </c>
      <c r="H152" s="149">
        <v>14.393</v>
      </c>
      <c r="I152" s="150"/>
      <c r="J152" s="151">
        <f>ROUND($I$152*$H$152,2)</f>
        <v>0</v>
      </c>
      <c r="K152" s="147" t="s">
        <v>145</v>
      </c>
      <c r="L152" s="43"/>
      <c r="M152" s="152"/>
      <c r="N152" s="153" t="s">
        <v>44</v>
      </c>
      <c r="O152" s="24"/>
      <c r="P152" s="24"/>
      <c r="Q152" s="154">
        <v>0.00103</v>
      </c>
      <c r="R152" s="154">
        <f>$Q$152*$H$152</f>
        <v>0.014824790000000003</v>
      </c>
      <c r="S152" s="154">
        <v>0</v>
      </c>
      <c r="T152" s="155">
        <f>$S$152*$H$152</f>
        <v>0</v>
      </c>
      <c r="AR152" s="89" t="s">
        <v>146</v>
      </c>
      <c r="AT152" s="89" t="s">
        <v>141</v>
      </c>
      <c r="AU152" s="89" t="s">
        <v>82</v>
      </c>
      <c r="AY152" s="6" t="s">
        <v>139</v>
      </c>
      <c r="BE152" s="156">
        <f>IF($N$152="základní",$J$152,0)</f>
        <v>0</v>
      </c>
      <c r="BF152" s="156">
        <f>IF($N$152="snížená",$J$152,0)</f>
        <v>0</v>
      </c>
      <c r="BG152" s="156">
        <f>IF($N$152="zákl. přenesená",$J$152,0)</f>
        <v>0</v>
      </c>
      <c r="BH152" s="156">
        <f>IF($N$152="sníž. přenesená",$J$152,0)</f>
        <v>0</v>
      </c>
      <c r="BI152" s="156">
        <f>IF($N$152="nulová",$J$152,0)</f>
        <v>0</v>
      </c>
      <c r="BJ152" s="89" t="s">
        <v>21</v>
      </c>
      <c r="BK152" s="156">
        <f>ROUND($I$152*$H$152,2)</f>
        <v>0</v>
      </c>
      <c r="BL152" s="89" t="s">
        <v>146</v>
      </c>
      <c r="BM152" s="89" t="s">
        <v>884</v>
      </c>
    </row>
    <row r="153" spans="2:47" s="6" customFormat="1" ht="27" customHeight="1">
      <c r="B153" s="23"/>
      <c r="C153" s="24"/>
      <c r="D153" s="157" t="s">
        <v>148</v>
      </c>
      <c r="E153" s="24"/>
      <c r="F153" s="158" t="s">
        <v>885</v>
      </c>
      <c r="G153" s="24"/>
      <c r="H153" s="24"/>
      <c r="J153" s="24"/>
      <c r="K153" s="24"/>
      <c r="L153" s="43"/>
      <c r="M153" s="56"/>
      <c r="N153" s="24"/>
      <c r="O153" s="24"/>
      <c r="P153" s="24"/>
      <c r="Q153" s="24"/>
      <c r="R153" s="24"/>
      <c r="S153" s="24"/>
      <c r="T153" s="57"/>
      <c r="AT153" s="6" t="s">
        <v>148</v>
      </c>
      <c r="AU153" s="6" t="s">
        <v>82</v>
      </c>
    </row>
    <row r="154" spans="2:51" s="6" customFormat="1" ht="15.75" customHeight="1">
      <c r="B154" s="167"/>
      <c r="C154" s="168"/>
      <c r="D154" s="161" t="s">
        <v>150</v>
      </c>
      <c r="E154" s="168"/>
      <c r="F154" s="169" t="s">
        <v>886</v>
      </c>
      <c r="G154" s="168"/>
      <c r="H154" s="170">
        <v>14.393</v>
      </c>
      <c r="J154" s="168"/>
      <c r="K154" s="168"/>
      <c r="L154" s="171"/>
      <c r="M154" s="172"/>
      <c r="N154" s="168"/>
      <c r="O154" s="168"/>
      <c r="P154" s="168"/>
      <c r="Q154" s="168"/>
      <c r="R154" s="168"/>
      <c r="S154" s="168"/>
      <c r="T154" s="173"/>
      <c r="AT154" s="174" t="s">
        <v>150</v>
      </c>
      <c r="AU154" s="174" t="s">
        <v>82</v>
      </c>
      <c r="AV154" s="174" t="s">
        <v>82</v>
      </c>
      <c r="AW154" s="174" t="s">
        <v>119</v>
      </c>
      <c r="AX154" s="174" t="s">
        <v>21</v>
      </c>
      <c r="AY154" s="174" t="s">
        <v>139</v>
      </c>
    </row>
    <row r="155" spans="2:51" s="6" customFormat="1" ht="15.75" customHeight="1">
      <c r="B155" s="167"/>
      <c r="C155" s="168"/>
      <c r="D155" s="161" t="s">
        <v>150</v>
      </c>
      <c r="E155" s="168"/>
      <c r="F155" s="169" t="s">
        <v>887</v>
      </c>
      <c r="G155" s="168"/>
      <c r="H155" s="170">
        <v>30.673</v>
      </c>
      <c r="J155" s="168"/>
      <c r="K155" s="168"/>
      <c r="L155" s="171"/>
      <c r="M155" s="172"/>
      <c r="N155" s="168"/>
      <c r="O155" s="168"/>
      <c r="P155" s="168"/>
      <c r="Q155" s="168"/>
      <c r="R155" s="168"/>
      <c r="S155" s="168"/>
      <c r="T155" s="173"/>
      <c r="AT155" s="174" t="s">
        <v>150</v>
      </c>
      <c r="AU155" s="174" t="s">
        <v>82</v>
      </c>
      <c r="AV155" s="174" t="s">
        <v>82</v>
      </c>
      <c r="AW155" s="174" t="s">
        <v>119</v>
      </c>
      <c r="AX155" s="174" t="s">
        <v>73</v>
      </c>
      <c r="AY155" s="174" t="s">
        <v>139</v>
      </c>
    </row>
    <row r="156" spans="2:65" s="6" customFormat="1" ht="15.75" customHeight="1">
      <c r="B156" s="23"/>
      <c r="C156" s="145" t="s">
        <v>296</v>
      </c>
      <c r="D156" s="145" t="s">
        <v>141</v>
      </c>
      <c r="E156" s="146" t="s">
        <v>888</v>
      </c>
      <c r="F156" s="147" t="s">
        <v>889</v>
      </c>
      <c r="G156" s="148" t="s">
        <v>155</v>
      </c>
      <c r="H156" s="149">
        <v>45.066</v>
      </c>
      <c r="I156" s="150"/>
      <c r="J156" s="151">
        <f>ROUND($I$156*$H$156,2)</f>
        <v>0</v>
      </c>
      <c r="K156" s="147" t="s">
        <v>145</v>
      </c>
      <c r="L156" s="43"/>
      <c r="M156" s="152"/>
      <c r="N156" s="153" t="s">
        <v>44</v>
      </c>
      <c r="O156" s="24"/>
      <c r="P156" s="24"/>
      <c r="Q156" s="154">
        <v>0</v>
      </c>
      <c r="R156" s="154">
        <f>$Q$156*$H$156</f>
        <v>0</v>
      </c>
      <c r="S156" s="154">
        <v>0</v>
      </c>
      <c r="T156" s="155">
        <f>$S$156*$H$156</f>
        <v>0</v>
      </c>
      <c r="AR156" s="89" t="s">
        <v>146</v>
      </c>
      <c r="AT156" s="89" t="s">
        <v>141</v>
      </c>
      <c r="AU156" s="89" t="s">
        <v>82</v>
      </c>
      <c r="AY156" s="6" t="s">
        <v>139</v>
      </c>
      <c r="BE156" s="156">
        <f>IF($N$156="základní",$J$156,0)</f>
        <v>0</v>
      </c>
      <c r="BF156" s="156">
        <f>IF($N$156="snížená",$J$156,0)</f>
        <v>0</v>
      </c>
      <c r="BG156" s="156">
        <f>IF($N$156="zákl. přenesená",$J$156,0)</f>
        <v>0</v>
      </c>
      <c r="BH156" s="156">
        <f>IF($N$156="sníž. přenesená",$J$156,0)</f>
        <v>0</v>
      </c>
      <c r="BI156" s="156">
        <f>IF($N$156="nulová",$J$156,0)</f>
        <v>0</v>
      </c>
      <c r="BJ156" s="89" t="s">
        <v>21</v>
      </c>
      <c r="BK156" s="156">
        <f>ROUND($I$156*$H$156,2)</f>
        <v>0</v>
      </c>
      <c r="BL156" s="89" t="s">
        <v>146</v>
      </c>
      <c r="BM156" s="89" t="s">
        <v>890</v>
      </c>
    </row>
    <row r="157" spans="2:47" s="6" customFormat="1" ht="27" customHeight="1">
      <c r="B157" s="23"/>
      <c r="C157" s="24"/>
      <c r="D157" s="157" t="s">
        <v>148</v>
      </c>
      <c r="E157" s="24"/>
      <c r="F157" s="158" t="s">
        <v>891</v>
      </c>
      <c r="G157" s="24"/>
      <c r="H157" s="24"/>
      <c r="J157" s="24"/>
      <c r="K157" s="24"/>
      <c r="L157" s="43"/>
      <c r="M157" s="56"/>
      <c r="N157" s="24"/>
      <c r="O157" s="24"/>
      <c r="P157" s="24"/>
      <c r="Q157" s="24"/>
      <c r="R157" s="24"/>
      <c r="S157" s="24"/>
      <c r="T157" s="57"/>
      <c r="AT157" s="6" t="s">
        <v>148</v>
      </c>
      <c r="AU157" s="6" t="s">
        <v>82</v>
      </c>
    </row>
    <row r="158" spans="2:65" s="6" customFormat="1" ht="15.75" customHeight="1">
      <c r="B158" s="23"/>
      <c r="C158" s="145" t="s">
        <v>300</v>
      </c>
      <c r="D158" s="145" t="s">
        <v>141</v>
      </c>
      <c r="E158" s="146" t="s">
        <v>892</v>
      </c>
      <c r="F158" s="147" t="s">
        <v>893</v>
      </c>
      <c r="G158" s="148" t="s">
        <v>241</v>
      </c>
      <c r="H158" s="149">
        <v>6.39</v>
      </c>
      <c r="I158" s="150"/>
      <c r="J158" s="151">
        <f>ROUND($I$158*$H$158,2)</f>
        <v>0</v>
      </c>
      <c r="K158" s="147" t="s">
        <v>145</v>
      </c>
      <c r="L158" s="43"/>
      <c r="M158" s="152"/>
      <c r="N158" s="153" t="s">
        <v>44</v>
      </c>
      <c r="O158" s="24"/>
      <c r="P158" s="24"/>
      <c r="Q158" s="154">
        <v>1.06017</v>
      </c>
      <c r="R158" s="154">
        <f>$Q$158*$H$158</f>
        <v>6.7744863</v>
      </c>
      <c r="S158" s="154">
        <v>0</v>
      </c>
      <c r="T158" s="155">
        <f>$S$158*$H$158</f>
        <v>0</v>
      </c>
      <c r="AR158" s="89" t="s">
        <v>146</v>
      </c>
      <c r="AT158" s="89" t="s">
        <v>141</v>
      </c>
      <c r="AU158" s="89" t="s">
        <v>82</v>
      </c>
      <c r="AY158" s="6" t="s">
        <v>139</v>
      </c>
      <c r="BE158" s="156">
        <f>IF($N$158="základní",$J$158,0)</f>
        <v>0</v>
      </c>
      <c r="BF158" s="156">
        <f>IF($N$158="snížená",$J$158,0)</f>
        <v>0</v>
      </c>
      <c r="BG158" s="156">
        <f>IF($N$158="zákl. přenesená",$J$158,0)</f>
        <v>0</v>
      </c>
      <c r="BH158" s="156">
        <f>IF($N$158="sníž. přenesená",$J$158,0)</f>
        <v>0</v>
      </c>
      <c r="BI158" s="156">
        <f>IF($N$158="nulová",$J$158,0)</f>
        <v>0</v>
      </c>
      <c r="BJ158" s="89" t="s">
        <v>21</v>
      </c>
      <c r="BK158" s="156">
        <f>ROUND($I$158*$H$158,2)</f>
        <v>0</v>
      </c>
      <c r="BL158" s="89" t="s">
        <v>146</v>
      </c>
      <c r="BM158" s="89" t="s">
        <v>894</v>
      </c>
    </row>
    <row r="159" spans="2:47" s="6" customFormat="1" ht="16.5" customHeight="1">
      <c r="B159" s="23"/>
      <c r="C159" s="24"/>
      <c r="D159" s="157" t="s">
        <v>148</v>
      </c>
      <c r="E159" s="24"/>
      <c r="F159" s="158" t="s">
        <v>895</v>
      </c>
      <c r="G159" s="24"/>
      <c r="H159" s="24"/>
      <c r="J159" s="24"/>
      <c r="K159" s="24"/>
      <c r="L159" s="43"/>
      <c r="M159" s="56"/>
      <c r="N159" s="24"/>
      <c r="O159" s="24"/>
      <c r="P159" s="24"/>
      <c r="Q159" s="24"/>
      <c r="R159" s="24"/>
      <c r="S159" s="24"/>
      <c r="T159" s="57"/>
      <c r="AT159" s="6" t="s">
        <v>148</v>
      </c>
      <c r="AU159" s="6" t="s">
        <v>82</v>
      </c>
    </row>
    <row r="160" spans="2:51" s="6" customFormat="1" ht="15.75" customHeight="1">
      <c r="B160" s="159"/>
      <c r="C160" s="160"/>
      <c r="D160" s="161" t="s">
        <v>150</v>
      </c>
      <c r="E160" s="160"/>
      <c r="F160" s="162" t="s">
        <v>896</v>
      </c>
      <c r="G160" s="160"/>
      <c r="H160" s="160"/>
      <c r="J160" s="160"/>
      <c r="K160" s="160"/>
      <c r="L160" s="163"/>
      <c r="M160" s="164"/>
      <c r="N160" s="160"/>
      <c r="O160" s="160"/>
      <c r="P160" s="160"/>
      <c r="Q160" s="160"/>
      <c r="R160" s="160"/>
      <c r="S160" s="160"/>
      <c r="T160" s="165"/>
      <c r="AT160" s="166" t="s">
        <v>150</v>
      </c>
      <c r="AU160" s="166" t="s">
        <v>82</v>
      </c>
      <c r="AV160" s="166" t="s">
        <v>21</v>
      </c>
      <c r="AW160" s="166" t="s">
        <v>119</v>
      </c>
      <c r="AX160" s="166" t="s">
        <v>73</v>
      </c>
      <c r="AY160" s="166" t="s">
        <v>139</v>
      </c>
    </row>
    <row r="161" spans="2:51" s="6" customFormat="1" ht="15.75" customHeight="1">
      <c r="B161" s="167"/>
      <c r="C161" s="168"/>
      <c r="D161" s="161" t="s">
        <v>150</v>
      </c>
      <c r="E161" s="168"/>
      <c r="F161" s="169" t="s">
        <v>897</v>
      </c>
      <c r="G161" s="168"/>
      <c r="H161" s="170">
        <v>1.983</v>
      </c>
      <c r="J161" s="168"/>
      <c r="K161" s="168"/>
      <c r="L161" s="171"/>
      <c r="M161" s="172"/>
      <c r="N161" s="168"/>
      <c r="O161" s="168"/>
      <c r="P161" s="168"/>
      <c r="Q161" s="168"/>
      <c r="R161" s="168"/>
      <c r="S161" s="168"/>
      <c r="T161" s="173"/>
      <c r="AT161" s="174" t="s">
        <v>150</v>
      </c>
      <c r="AU161" s="174" t="s">
        <v>82</v>
      </c>
      <c r="AV161" s="174" t="s">
        <v>82</v>
      </c>
      <c r="AW161" s="174" t="s">
        <v>119</v>
      </c>
      <c r="AX161" s="174" t="s">
        <v>73</v>
      </c>
      <c r="AY161" s="174" t="s">
        <v>139</v>
      </c>
    </row>
    <row r="162" spans="2:51" s="6" customFormat="1" ht="15.75" customHeight="1">
      <c r="B162" s="167"/>
      <c r="C162" s="168"/>
      <c r="D162" s="161" t="s">
        <v>150</v>
      </c>
      <c r="E162" s="168"/>
      <c r="F162" s="169" t="s">
        <v>898</v>
      </c>
      <c r="G162" s="168"/>
      <c r="H162" s="170">
        <v>4.407</v>
      </c>
      <c r="J162" s="168"/>
      <c r="K162" s="168"/>
      <c r="L162" s="171"/>
      <c r="M162" s="172"/>
      <c r="N162" s="168"/>
      <c r="O162" s="168"/>
      <c r="P162" s="168"/>
      <c r="Q162" s="168"/>
      <c r="R162" s="168"/>
      <c r="S162" s="168"/>
      <c r="T162" s="173"/>
      <c r="AT162" s="174" t="s">
        <v>150</v>
      </c>
      <c r="AU162" s="174" t="s">
        <v>82</v>
      </c>
      <c r="AV162" s="174" t="s">
        <v>82</v>
      </c>
      <c r="AW162" s="174" t="s">
        <v>119</v>
      </c>
      <c r="AX162" s="174" t="s">
        <v>73</v>
      </c>
      <c r="AY162" s="174" t="s">
        <v>139</v>
      </c>
    </row>
    <row r="163" spans="2:63" s="132" customFormat="1" ht="30.75" customHeight="1">
      <c r="B163" s="133"/>
      <c r="C163" s="134"/>
      <c r="D163" s="134" t="s">
        <v>72</v>
      </c>
      <c r="E163" s="143" t="s">
        <v>160</v>
      </c>
      <c r="F163" s="143" t="s">
        <v>899</v>
      </c>
      <c r="G163" s="134"/>
      <c r="H163" s="134"/>
      <c r="J163" s="144">
        <f>$BK$163</f>
        <v>0</v>
      </c>
      <c r="K163" s="134"/>
      <c r="L163" s="137"/>
      <c r="M163" s="138"/>
      <c r="N163" s="134"/>
      <c r="O163" s="134"/>
      <c r="P163" s="139">
        <f>SUM($P$164:$P$184)</f>
        <v>0</v>
      </c>
      <c r="Q163" s="134"/>
      <c r="R163" s="139">
        <f>SUM($R$164:$R$184)</f>
        <v>242.34454053</v>
      </c>
      <c r="S163" s="134"/>
      <c r="T163" s="140">
        <f>SUM($T$164:$T$184)</f>
        <v>0</v>
      </c>
      <c r="AR163" s="141" t="s">
        <v>21</v>
      </c>
      <c r="AT163" s="141" t="s">
        <v>72</v>
      </c>
      <c r="AU163" s="141" t="s">
        <v>21</v>
      </c>
      <c r="AY163" s="141" t="s">
        <v>139</v>
      </c>
      <c r="BK163" s="142">
        <f>SUM($BK$164:$BK$184)</f>
        <v>0</v>
      </c>
    </row>
    <row r="164" spans="2:65" s="6" customFormat="1" ht="15.75" customHeight="1">
      <c r="B164" s="23"/>
      <c r="C164" s="145" t="s">
        <v>306</v>
      </c>
      <c r="D164" s="145" t="s">
        <v>141</v>
      </c>
      <c r="E164" s="146" t="s">
        <v>900</v>
      </c>
      <c r="F164" s="147" t="s">
        <v>901</v>
      </c>
      <c r="G164" s="148" t="s">
        <v>167</v>
      </c>
      <c r="H164" s="149">
        <v>90.833</v>
      </c>
      <c r="I164" s="150"/>
      <c r="J164" s="151">
        <f>ROUND($I$164*$H$164,2)</f>
        <v>0</v>
      </c>
      <c r="K164" s="147"/>
      <c r="L164" s="43"/>
      <c r="M164" s="152"/>
      <c r="N164" s="153" t="s">
        <v>44</v>
      </c>
      <c r="O164" s="24"/>
      <c r="P164" s="24"/>
      <c r="Q164" s="154">
        <v>2.45329</v>
      </c>
      <c r="R164" s="154">
        <f>$Q$164*$H$164</f>
        <v>222.83969057</v>
      </c>
      <c r="S164" s="154">
        <v>0</v>
      </c>
      <c r="T164" s="155">
        <f>$S$164*$H$164</f>
        <v>0</v>
      </c>
      <c r="AR164" s="89" t="s">
        <v>146</v>
      </c>
      <c r="AT164" s="89" t="s">
        <v>141</v>
      </c>
      <c r="AU164" s="89" t="s">
        <v>82</v>
      </c>
      <c r="AY164" s="6" t="s">
        <v>139</v>
      </c>
      <c r="BE164" s="156">
        <f>IF($N$164="základní",$J$164,0)</f>
        <v>0</v>
      </c>
      <c r="BF164" s="156">
        <f>IF($N$164="snížená",$J$164,0)</f>
        <v>0</v>
      </c>
      <c r="BG164" s="156">
        <f>IF($N$164="zákl. přenesená",$J$164,0)</f>
        <v>0</v>
      </c>
      <c r="BH164" s="156">
        <f>IF($N$164="sníž. přenesená",$J$164,0)</f>
        <v>0</v>
      </c>
      <c r="BI164" s="156">
        <f>IF($N$164="nulová",$J$164,0)</f>
        <v>0</v>
      </c>
      <c r="BJ164" s="89" t="s">
        <v>21</v>
      </c>
      <c r="BK164" s="156">
        <f>ROUND($I$164*$H$164,2)</f>
        <v>0</v>
      </c>
      <c r="BL164" s="89" t="s">
        <v>146</v>
      </c>
      <c r="BM164" s="89" t="s">
        <v>902</v>
      </c>
    </row>
    <row r="165" spans="2:47" s="6" customFormat="1" ht="16.5" customHeight="1">
      <c r="B165" s="23"/>
      <c r="C165" s="24"/>
      <c r="D165" s="157" t="s">
        <v>148</v>
      </c>
      <c r="E165" s="24"/>
      <c r="F165" s="158" t="s">
        <v>903</v>
      </c>
      <c r="G165" s="24"/>
      <c r="H165" s="24"/>
      <c r="J165" s="24"/>
      <c r="K165" s="24"/>
      <c r="L165" s="43"/>
      <c r="M165" s="56"/>
      <c r="N165" s="24"/>
      <c r="O165" s="24"/>
      <c r="P165" s="24"/>
      <c r="Q165" s="24"/>
      <c r="R165" s="24"/>
      <c r="S165" s="24"/>
      <c r="T165" s="57"/>
      <c r="AT165" s="6" t="s">
        <v>148</v>
      </c>
      <c r="AU165" s="6" t="s">
        <v>82</v>
      </c>
    </row>
    <row r="166" spans="2:51" s="6" customFormat="1" ht="15.75" customHeight="1">
      <c r="B166" s="159"/>
      <c r="C166" s="160"/>
      <c r="D166" s="161" t="s">
        <v>150</v>
      </c>
      <c r="E166" s="160"/>
      <c r="F166" s="162" t="s">
        <v>904</v>
      </c>
      <c r="G166" s="160"/>
      <c r="H166" s="160"/>
      <c r="J166" s="160"/>
      <c r="K166" s="160"/>
      <c r="L166" s="163"/>
      <c r="M166" s="164"/>
      <c r="N166" s="160"/>
      <c r="O166" s="160"/>
      <c r="P166" s="160"/>
      <c r="Q166" s="160"/>
      <c r="R166" s="160"/>
      <c r="S166" s="160"/>
      <c r="T166" s="165"/>
      <c r="AT166" s="166" t="s">
        <v>150</v>
      </c>
      <c r="AU166" s="166" t="s">
        <v>82</v>
      </c>
      <c r="AV166" s="166" t="s">
        <v>21</v>
      </c>
      <c r="AW166" s="166" t="s">
        <v>119</v>
      </c>
      <c r="AX166" s="166" t="s">
        <v>73</v>
      </c>
      <c r="AY166" s="166" t="s">
        <v>139</v>
      </c>
    </row>
    <row r="167" spans="2:51" s="6" customFormat="1" ht="15.75" customHeight="1">
      <c r="B167" s="167"/>
      <c r="C167" s="168"/>
      <c r="D167" s="161" t="s">
        <v>150</v>
      </c>
      <c r="E167" s="168"/>
      <c r="F167" s="169" t="s">
        <v>905</v>
      </c>
      <c r="G167" s="168"/>
      <c r="H167" s="170">
        <v>28.688</v>
      </c>
      <c r="J167" s="168"/>
      <c r="K167" s="168"/>
      <c r="L167" s="171"/>
      <c r="M167" s="172"/>
      <c r="N167" s="168"/>
      <c r="O167" s="168"/>
      <c r="P167" s="168"/>
      <c r="Q167" s="168"/>
      <c r="R167" s="168"/>
      <c r="S167" s="168"/>
      <c r="T167" s="173"/>
      <c r="AT167" s="174" t="s">
        <v>150</v>
      </c>
      <c r="AU167" s="174" t="s">
        <v>82</v>
      </c>
      <c r="AV167" s="174" t="s">
        <v>82</v>
      </c>
      <c r="AW167" s="174" t="s">
        <v>119</v>
      </c>
      <c r="AX167" s="174" t="s">
        <v>73</v>
      </c>
      <c r="AY167" s="174" t="s">
        <v>139</v>
      </c>
    </row>
    <row r="168" spans="2:51" s="6" customFormat="1" ht="15.75" customHeight="1">
      <c r="B168" s="159"/>
      <c r="C168" s="160"/>
      <c r="D168" s="161" t="s">
        <v>150</v>
      </c>
      <c r="E168" s="160"/>
      <c r="F168" s="162" t="s">
        <v>906</v>
      </c>
      <c r="G168" s="160"/>
      <c r="H168" s="160"/>
      <c r="J168" s="160"/>
      <c r="K168" s="160"/>
      <c r="L168" s="163"/>
      <c r="M168" s="164"/>
      <c r="N168" s="160"/>
      <c r="O168" s="160"/>
      <c r="P168" s="160"/>
      <c r="Q168" s="160"/>
      <c r="R168" s="160"/>
      <c r="S168" s="160"/>
      <c r="T168" s="165"/>
      <c r="AT168" s="166" t="s">
        <v>150</v>
      </c>
      <c r="AU168" s="166" t="s">
        <v>82</v>
      </c>
      <c r="AV168" s="166" t="s">
        <v>21</v>
      </c>
      <c r="AW168" s="166" t="s">
        <v>119</v>
      </c>
      <c r="AX168" s="166" t="s">
        <v>73</v>
      </c>
      <c r="AY168" s="166" t="s">
        <v>139</v>
      </c>
    </row>
    <row r="169" spans="2:51" s="6" customFormat="1" ht="15.75" customHeight="1">
      <c r="B169" s="167"/>
      <c r="C169" s="168"/>
      <c r="D169" s="161" t="s">
        <v>150</v>
      </c>
      <c r="E169" s="168"/>
      <c r="F169" s="169" t="s">
        <v>907</v>
      </c>
      <c r="G169" s="168"/>
      <c r="H169" s="170">
        <v>62.145</v>
      </c>
      <c r="J169" s="168"/>
      <c r="K169" s="168"/>
      <c r="L169" s="171"/>
      <c r="M169" s="172"/>
      <c r="N169" s="168"/>
      <c r="O169" s="168"/>
      <c r="P169" s="168"/>
      <c r="Q169" s="168"/>
      <c r="R169" s="168"/>
      <c r="S169" s="168"/>
      <c r="T169" s="173"/>
      <c r="AT169" s="174" t="s">
        <v>150</v>
      </c>
      <c r="AU169" s="174" t="s">
        <v>82</v>
      </c>
      <c r="AV169" s="174" t="s">
        <v>82</v>
      </c>
      <c r="AW169" s="174" t="s">
        <v>119</v>
      </c>
      <c r="AX169" s="174" t="s">
        <v>73</v>
      </c>
      <c r="AY169" s="174" t="s">
        <v>139</v>
      </c>
    </row>
    <row r="170" spans="2:65" s="6" customFormat="1" ht="15.75" customHeight="1">
      <c r="B170" s="23"/>
      <c r="C170" s="145" t="s">
        <v>313</v>
      </c>
      <c r="D170" s="145" t="s">
        <v>141</v>
      </c>
      <c r="E170" s="146" t="s">
        <v>908</v>
      </c>
      <c r="F170" s="147" t="s">
        <v>909</v>
      </c>
      <c r="G170" s="148" t="s">
        <v>241</v>
      </c>
      <c r="H170" s="149">
        <v>17.716</v>
      </c>
      <c r="I170" s="150"/>
      <c r="J170" s="151">
        <f>ROUND($I$170*$H$170,2)</f>
        <v>0</v>
      </c>
      <c r="K170" s="147" t="s">
        <v>145</v>
      </c>
      <c r="L170" s="43"/>
      <c r="M170" s="152"/>
      <c r="N170" s="153" t="s">
        <v>44</v>
      </c>
      <c r="O170" s="24"/>
      <c r="P170" s="24"/>
      <c r="Q170" s="154">
        <v>1.04331</v>
      </c>
      <c r="R170" s="154">
        <f>$Q$170*$H$170</f>
        <v>18.48327996</v>
      </c>
      <c r="S170" s="154">
        <v>0</v>
      </c>
      <c r="T170" s="155">
        <f>$S$170*$H$170</f>
        <v>0</v>
      </c>
      <c r="AR170" s="89" t="s">
        <v>146</v>
      </c>
      <c r="AT170" s="89" t="s">
        <v>141</v>
      </c>
      <c r="AU170" s="89" t="s">
        <v>82</v>
      </c>
      <c r="AY170" s="6" t="s">
        <v>139</v>
      </c>
      <c r="BE170" s="156">
        <f>IF($N$170="základní",$J$170,0)</f>
        <v>0</v>
      </c>
      <c r="BF170" s="156">
        <f>IF($N$170="snížená",$J$170,0)</f>
        <v>0</v>
      </c>
      <c r="BG170" s="156">
        <f>IF($N$170="zákl. přenesená",$J$170,0)</f>
        <v>0</v>
      </c>
      <c r="BH170" s="156">
        <f>IF($N$170="sníž. přenesená",$J$170,0)</f>
        <v>0</v>
      </c>
      <c r="BI170" s="156">
        <f>IF($N$170="nulová",$J$170,0)</f>
        <v>0</v>
      </c>
      <c r="BJ170" s="89" t="s">
        <v>21</v>
      </c>
      <c r="BK170" s="156">
        <f>ROUND($I$170*$H$170,2)</f>
        <v>0</v>
      </c>
      <c r="BL170" s="89" t="s">
        <v>146</v>
      </c>
      <c r="BM170" s="89" t="s">
        <v>910</v>
      </c>
    </row>
    <row r="171" spans="2:47" s="6" customFormat="1" ht="16.5" customHeight="1">
      <c r="B171" s="23"/>
      <c r="C171" s="24"/>
      <c r="D171" s="157" t="s">
        <v>148</v>
      </c>
      <c r="E171" s="24"/>
      <c r="F171" s="158" t="s">
        <v>911</v>
      </c>
      <c r="G171" s="24"/>
      <c r="H171" s="24"/>
      <c r="J171" s="24"/>
      <c r="K171" s="24"/>
      <c r="L171" s="43"/>
      <c r="M171" s="56"/>
      <c r="N171" s="24"/>
      <c r="O171" s="24"/>
      <c r="P171" s="24"/>
      <c r="Q171" s="24"/>
      <c r="R171" s="24"/>
      <c r="S171" s="24"/>
      <c r="T171" s="57"/>
      <c r="AT171" s="6" t="s">
        <v>148</v>
      </c>
      <c r="AU171" s="6" t="s">
        <v>82</v>
      </c>
    </row>
    <row r="172" spans="2:51" s="6" customFormat="1" ht="15.75" customHeight="1">
      <c r="B172" s="159"/>
      <c r="C172" s="160"/>
      <c r="D172" s="161" t="s">
        <v>150</v>
      </c>
      <c r="E172" s="160"/>
      <c r="F172" s="162" t="s">
        <v>912</v>
      </c>
      <c r="G172" s="160"/>
      <c r="H172" s="160"/>
      <c r="J172" s="160"/>
      <c r="K172" s="160"/>
      <c r="L172" s="163"/>
      <c r="M172" s="164"/>
      <c r="N172" s="160"/>
      <c r="O172" s="160"/>
      <c r="P172" s="160"/>
      <c r="Q172" s="160"/>
      <c r="R172" s="160"/>
      <c r="S172" s="160"/>
      <c r="T172" s="165"/>
      <c r="AT172" s="166" t="s">
        <v>150</v>
      </c>
      <c r="AU172" s="166" t="s">
        <v>82</v>
      </c>
      <c r="AV172" s="166" t="s">
        <v>21</v>
      </c>
      <c r="AW172" s="166" t="s">
        <v>119</v>
      </c>
      <c r="AX172" s="166" t="s">
        <v>73</v>
      </c>
      <c r="AY172" s="166" t="s">
        <v>139</v>
      </c>
    </row>
    <row r="173" spans="2:51" s="6" customFormat="1" ht="15.75" customHeight="1">
      <c r="B173" s="167"/>
      <c r="C173" s="168"/>
      <c r="D173" s="161" t="s">
        <v>150</v>
      </c>
      <c r="E173" s="168"/>
      <c r="F173" s="169" t="s">
        <v>913</v>
      </c>
      <c r="G173" s="168"/>
      <c r="H173" s="170">
        <v>5.597</v>
      </c>
      <c r="J173" s="168"/>
      <c r="K173" s="168"/>
      <c r="L173" s="171"/>
      <c r="M173" s="172"/>
      <c r="N173" s="168"/>
      <c r="O173" s="168"/>
      <c r="P173" s="168"/>
      <c r="Q173" s="168"/>
      <c r="R173" s="168"/>
      <c r="S173" s="168"/>
      <c r="T173" s="173"/>
      <c r="AT173" s="174" t="s">
        <v>150</v>
      </c>
      <c r="AU173" s="174" t="s">
        <v>82</v>
      </c>
      <c r="AV173" s="174" t="s">
        <v>82</v>
      </c>
      <c r="AW173" s="174" t="s">
        <v>119</v>
      </c>
      <c r="AX173" s="174" t="s">
        <v>73</v>
      </c>
      <c r="AY173" s="174" t="s">
        <v>139</v>
      </c>
    </row>
    <row r="174" spans="2:51" s="6" customFormat="1" ht="15.75" customHeight="1">
      <c r="B174" s="167"/>
      <c r="C174" s="168"/>
      <c r="D174" s="161" t="s">
        <v>150</v>
      </c>
      <c r="E174" s="168"/>
      <c r="F174" s="169" t="s">
        <v>914</v>
      </c>
      <c r="G174" s="168"/>
      <c r="H174" s="170">
        <v>12.119</v>
      </c>
      <c r="J174" s="168"/>
      <c r="K174" s="168"/>
      <c r="L174" s="171"/>
      <c r="M174" s="172"/>
      <c r="N174" s="168"/>
      <c r="O174" s="168"/>
      <c r="P174" s="168"/>
      <c r="Q174" s="168"/>
      <c r="R174" s="168"/>
      <c r="S174" s="168"/>
      <c r="T174" s="173"/>
      <c r="AT174" s="174" t="s">
        <v>150</v>
      </c>
      <c r="AU174" s="174" t="s">
        <v>82</v>
      </c>
      <c r="AV174" s="174" t="s">
        <v>82</v>
      </c>
      <c r="AW174" s="174" t="s">
        <v>119</v>
      </c>
      <c r="AX174" s="174" t="s">
        <v>73</v>
      </c>
      <c r="AY174" s="174" t="s">
        <v>139</v>
      </c>
    </row>
    <row r="175" spans="2:65" s="6" customFormat="1" ht="15.75" customHeight="1">
      <c r="B175" s="23"/>
      <c r="C175" s="145" t="s">
        <v>317</v>
      </c>
      <c r="D175" s="145" t="s">
        <v>141</v>
      </c>
      <c r="E175" s="146" t="s">
        <v>915</v>
      </c>
      <c r="F175" s="147" t="s">
        <v>916</v>
      </c>
      <c r="G175" s="148" t="s">
        <v>155</v>
      </c>
      <c r="H175" s="149">
        <v>407</v>
      </c>
      <c r="I175" s="150"/>
      <c r="J175" s="151">
        <f>ROUND($I$175*$H$175,2)</f>
        <v>0</v>
      </c>
      <c r="K175" s="147" t="s">
        <v>145</v>
      </c>
      <c r="L175" s="43"/>
      <c r="M175" s="152"/>
      <c r="N175" s="153" t="s">
        <v>44</v>
      </c>
      <c r="O175" s="24"/>
      <c r="P175" s="24"/>
      <c r="Q175" s="154">
        <v>0.00251</v>
      </c>
      <c r="R175" s="154">
        <f>$Q$175*$H$175</f>
        <v>1.02157</v>
      </c>
      <c r="S175" s="154">
        <v>0</v>
      </c>
      <c r="T175" s="155">
        <f>$S$175*$H$175</f>
        <v>0</v>
      </c>
      <c r="AR175" s="89" t="s">
        <v>146</v>
      </c>
      <c r="AT175" s="89" t="s">
        <v>141</v>
      </c>
      <c r="AU175" s="89" t="s">
        <v>82</v>
      </c>
      <c r="AY175" s="6" t="s">
        <v>139</v>
      </c>
      <c r="BE175" s="156">
        <f>IF($N$175="základní",$J$175,0)</f>
        <v>0</v>
      </c>
      <c r="BF175" s="156">
        <f>IF($N$175="snížená",$J$175,0)</f>
        <v>0</v>
      </c>
      <c r="BG175" s="156">
        <f>IF($N$175="zákl. přenesená",$J$175,0)</f>
        <v>0</v>
      </c>
      <c r="BH175" s="156">
        <f>IF($N$175="sníž. přenesená",$J$175,0)</f>
        <v>0</v>
      </c>
      <c r="BI175" s="156">
        <f>IF($N$175="nulová",$J$175,0)</f>
        <v>0</v>
      </c>
      <c r="BJ175" s="89" t="s">
        <v>21</v>
      </c>
      <c r="BK175" s="156">
        <f>ROUND($I$175*$H$175,2)</f>
        <v>0</v>
      </c>
      <c r="BL175" s="89" t="s">
        <v>146</v>
      </c>
      <c r="BM175" s="89" t="s">
        <v>917</v>
      </c>
    </row>
    <row r="176" spans="2:47" s="6" customFormat="1" ht="16.5" customHeight="1">
      <c r="B176" s="23"/>
      <c r="C176" s="24"/>
      <c r="D176" s="157" t="s">
        <v>148</v>
      </c>
      <c r="E176" s="24"/>
      <c r="F176" s="158" t="s">
        <v>918</v>
      </c>
      <c r="G176" s="24"/>
      <c r="H176" s="24"/>
      <c r="J176" s="24"/>
      <c r="K176" s="24"/>
      <c r="L176" s="43"/>
      <c r="M176" s="56"/>
      <c r="N176" s="24"/>
      <c r="O176" s="24"/>
      <c r="P176" s="24"/>
      <c r="Q176" s="24"/>
      <c r="R176" s="24"/>
      <c r="S176" s="24"/>
      <c r="T176" s="57"/>
      <c r="AT176" s="6" t="s">
        <v>148</v>
      </c>
      <c r="AU176" s="6" t="s">
        <v>82</v>
      </c>
    </row>
    <row r="177" spans="2:51" s="6" customFormat="1" ht="15.75" customHeight="1">
      <c r="B177" s="159"/>
      <c r="C177" s="160"/>
      <c r="D177" s="161" t="s">
        <v>150</v>
      </c>
      <c r="E177" s="160"/>
      <c r="F177" s="162" t="s">
        <v>919</v>
      </c>
      <c r="G177" s="160"/>
      <c r="H177" s="160"/>
      <c r="J177" s="160"/>
      <c r="K177" s="160"/>
      <c r="L177" s="163"/>
      <c r="M177" s="164"/>
      <c r="N177" s="160"/>
      <c r="O177" s="160"/>
      <c r="P177" s="160"/>
      <c r="Q177" s="160"/>
      <c r="R177" s="160"/>
      <c r="S177" s="160"/>
      <c r="T177" s="165"/>
      <c r="AT177" s="166" t="s">
        <v>150</v>
      </c>
      <c r="AU177" s="166" t="s">
        <v>82</v>
      </c>
      <c r="AV177" s="166" t="s">
        <v>21</v>
      </c>
      <c r="AW177" s="166" t="s">
        <v>119</v>
      </c>
      <c r="AX177" s="166" t="s">
        <v>73</v>
      </c>
      <c r="AY177" s="166" t="s">
        <v>139</v>
      </c>
    </row>
    <row r="178" spans="2:51" s="6" customFormat="1" ht="15.75" customHeight="1">
      <c r="B178" s="167"/>
      <c r="C178" s="168"/>
      <c r="D178" s="161" t="s">
        <v>150</v>
      </c>
      <c r="E178" s="168"/>
      <c r="F178" s="169" t="s">
        <v>920</v>
      </c>
      <c r="G178" s="168"/>
      <c r="H178" s="170">
        <v>125</v>
      </c>
      <c r="J178" s="168"/>
      <c r="K178" s="168"/>
      <c r="L178" s="171"/>
      <c r="M178" s="172"/>
      <c r="N178" s="168"/>
      <c r="O178" s="168"/>
      <c r="P178" s="168"/>
      <c r="Q178" s="168"/>
      <c r="R178" s="168"/>
      <c r="S178" s="168"/>
      <c r="T178" s="173"/>
      <c r="AT178" s="174" t="s">
        <v>150</v>
      </c>
      <c r="AU178" s="174" t="s">
        <v>82</v>
      </c>
      <c r="AV178" s="174" t="s">
        <v>82</v>
      </c>
      <c r="AW178" s="174" t="s">
        <v>119</v>
      </c>
      <c r="AX178" s="174" t="s">
        <v>73</v>
      </c>
      <c r="AY178" s="174" t="s">
        <v>139</v>
      </c>
    </row>
    <row r="179" spans="2:51" s="6" customFormat="1" ht="15.75" customHeight="1">
      <c r="B179" s="159"/>
      <c r="C179" s="160"/>
      <c r="D179" s="161" t="s">
        <v>150</v>
      </c>
      <c r="E179" s="160"/>
      <c r="F179" s="162" t="s">
        <v>921</v>
      </c>
      <c r="G179" s="160"/>
      <c r="H179" s="160"/>
      <c r="J179" s="160"/>
      <c r="K179" s="160"/>
      <c r="L179" s="163"/>
      <c r="M179" s="164"/>
      <c r="N179" s="160"/>
      <c r="O179" s="160"/>
      <c r="P179" s="160"/>
      <c r="Q179" s="160"/>
      <c r="R179" s="160"/>
      <c r="S179" s="160"/>
      <c r="T179" s="165"/>
      <c r="AT179" s="166" t="s">
        <v>150</v>
      </c>
      <c r="AU179" s="166" t="s">
        <v>82</v>
      </c>
      <c r="AV179" s="166" t="s">
        <v>21</v>
      </c>
      <c r="AW179" s="166" t="s">
        <v>119</v>
      </c>
      <c r="AX179" s="166" t="s">
        <v>73</v>
      </c>
      <c r="AY179" s="166" t="s">
        <v>139</v>
      </c>
    </row>
    <row r="180" spans="2:51" s="6" customFormat="1" ht="15.75" customHeight="1">
      <c r="B180" s="167"/>
      <c r="C180" s="168"/>
      <c r="D180" s="161" t="s">
        <v>150</v>
      </c>
      <c r="E180" s="168"/>
      <c r="F180" s="169" t="s">
        <v>922</v>
      </c>
      <c r="G180" s="168"/>
      <c r="H180" s="170">
        <v>282</v>
      </c>
      <c r="J180" s="168"/>
      <c r="K180" s="168"/>
      <c r="L180" s="171"/>
      <c r="M180" s="172"/>
      <c r="N180" s="168"/>
      <c r="O180" s="168"/>
      <c r="P180" s="168"/>
      <c r="Q180" s="168"/>
      <c r="R180" s="168"/>
      <c r="S180" s="168"/>
      <c r="T180" s="173"/>
      <c r="AT180" s="174" t="s">
        <v>150</v>
      </c>
      <c r="AU180" s="174" t="s">
        <v>82</v>
      </c>
      <c r="AV180" s="174" t="s">
        <v>82</v>
      </c>
      <c r="AW180" s="174" t="s">
        <v>119</v>
      </c>
      <c r="AX180" s="174" t="s">
        <v>73</v>
      </c>
      <c r="AY180" s="174" t="s">
        <v>139</v>
      </c>
    </row>
    <row r="181" spans="2:65" s="6" customFormat="1" ht="15.75" customHeight="1">
      <c r="B181" s="23"/>
      <c r="C181" s="145" t="s">
        <v>6</v>
      </c>
      <c r="D181" s="145" t="s">
        <v>141</v>
      </c>
      <c r="E181" s="146" t="s">
        <v>923</v>
      </c>
      <c r="F181" s="147" t="s">
        <v>924</v>
      </c>
      <c r="G181" s="148" t="s">
        <v>155</v>
      </c>
      <c r="H181" s="149">
        <v>407</v>
      </c>
      <c r="I181" s="150"/>
      <c r="J181" s="151">
        <f>ROUND($I$181*$H$181,2)</f>
        <v>0</v>
      </c>
      <c r="K181" s="147" t="s">
        <v>145</v>
      </c>
      <c r="L181" s="43"/>
      <c r="M181" s="152"/>
      <c r="N181" s="153" t="s">
        <v>44</v>
      </c>
      <c r="O181" s="24"/>
      <c r="P181" s="24"/>
      <c r="Q181" s="154">
        <v>0</v>
      </c>
      <c r="R181" s="154">
        <f>$Q$181*$H$181</f>
        <v>0</v>
      </c>
      <c r="S181" s="154">
        <v>0</v>
      </c>
      <c r="T181" s="155">
        <f>$S$181*$H$181</f>
        <v>0</v>
      </c>
      <c r="AR181" s="89" t="s">
        <v>146</v>
      </c>
      <c r="AT181" s="89" t="s">
        <v>141</v>
      </c>
      <c r="AU181" s="89" t="s">
        <v>82</v>
      </c>
      <c r="AY181" s="6" t="s">
        <v>139</v>
      </c>
      <c r="BE181" s="156">
        <f>IF($N$181="základní",$J$181,0)</f>
        <v>0</v>
      </c>
      <c r="BF181" s="156">
        <f>IF($N$181="snížená",$J$181,0)</f>
        <v>0</v>
      </c>
      <c r="BG181" s="156">
        <f>IF($N$181="zákl. přenesená",$J$181,0)</f>
        <v>0</v>
      </c>
      <c r="BH181" s="156">
        <f>IF($N$181="sníž. přenesená",$J$181,0)</f>
        <v>0</v>
      </c>
      <c r="BI181" s="156">
        <f>IF($N$181="nulová",$J$181,0)</f>
        <v>0</v>
      </c>
      <c r="BJ181" s="89" t="s">
        <v>21</v>
      </c>
      <c r="BK181" s="156">
        <f>ROUND($I$181*$H$181,2)</f>
        <v>0</v>
      </c>
      <c r="BL181" s="89" t="s">
        <v>146</v>
      </c>
      <c r="BM181" s="89" t="s">
        <v>925</v>
      </c>
    </row>
    <row r="182" spans="2:47" s="6" customFormat="1" ht="16.5" customHeight="1">
      <c r="B182" s="23"/>
      <c r="C182" s="24"/>
      <c r="D182" s="157" t="s">
        <v>148</v>
      </c>
      <c r="E182" s="24"/>
      <c r="F182" s="158" t="s">
        <v>926</v>
      </c>
      <c r="G182" s="24"/>
      <c r="H182" s="24"/>
      <c r="J182" s="24"/>
      <c r="K182" s="24"/>
      <c r="L182" s="43"/>
      <c r="M182" s="56"/>
      <c r="N182" s="24"/>
      <c r="O182" s="24"/>
      <c r="P182" s="24"/>
      <c r="Q182" s="24"/>
      <c r="R182" s="24"/>
      <c r="S182" s="24"/>
      <c r="T182" s="57"/>
      <c r="AT182" s="6" t="s">
        <v>148</v>
      </c>
      <c r="AU182" s="6" t="s">
        <v>82</v>
      </c>
    </row>
    <row r="183" spans="2:65" s="6" customFormat="1" ht="15.75" customHeight="1">
      <c r="B183" s="23"/>
      <c r="C183" s="145" t="s">
        <v>328</v>
      </c>
      <c r="D183" s="145" t="s">
        <v>141</v>
      </c>
      <c r="E183" s="146" t="s">
        <v>927</v>
      </c>
      <c r="F183" s="147" t="s">
        <v>928</v>
      </c>
      <c r="G183" s="148" t="s">
        <v>155</v>
      </c>
      <c r="H183" s="149">
        <v>407</v>
      </c>
      <c r="I183" s="150"/>
      <c r="J183" s="151">
        <f>ROUND($I$183*$H$183,2)</f>
        <v>0</v>
      </c>
      <c r="K183" s="147" t="s">
        <v>145</v>
      </c>
      <c r="L183" s="43"/>
      <c r="M183" s="152"/>
      <c r="N183" s="153" t="s">
        <v>44</v>
      </c>
      <c r="O183" s="24"/>
      <c r="P183" s="24"/>
      <c r="Q183" s="154">
        <v>0</v>
      </c>
      <c r="R183" s="154">
        <f>$Q$183*$H$183</f>
        <v>0</v>
      </c>
      <c r="S183" s="154">
        <v>0</v>
      </c>
      <c r="T183" s="155">
        <f>$S$183*$H$183</f>
        <v>0</v>
      </c>
      <c r="AR183" s="89" t="s">
        <v>146</v>
      </c>
      <c r="AT183" s="89" t="s">
        <v>141</v>
      </c>
      <c r="AU183" s="89" t="s">
        <v>82</v>
      </c>
      <c r="AY183" s="6" t="s">
        <v>139</v>
      </c>
      <c r="BE183" s="156">
        <f>IF($N$183="základní",$J$183,0)</f>
        <v>0</v>
      </c>
      <c r="BF183" s="156">
        <f>IF($N$183="snížená",$J$183,0)</f>
        <v>0</v>
      </c>
      <c r="BG183" s="156">
        <f>IF($N$183="zákl. přenesená",$J$183,0)</f>
        <v>0</v>
      </c>
      <c r="BH183" s="156">
        <f>IF($N$183="sníž. přenesená",$J$183,0)</f>
        <v>0</v>
      </c>
      <c r="BI183" s="156">
        <f>IF($N$183="nulová",$J$183,0)</f>
        <v>0</v>
      </c>
      <c r="BJ183" s="89" t="s">
        <v>21</v>
      </c>
      <c r="BK183" s="156">
        <f>ROUND($I$183*$H$183,2)</f>
        <v>0</v>
      </c>
      <c r="BL183" s="89" t="s">
        <v>146</v>
      </c>
      <c r="BM183" s="89" t="s">
        <v>929</v>
      </c>
    </row>
    <row r="184" spans="2:47" s="6" customFormat="1" ht="16.5" customHeight="1">
      <c r="B184" s="23"/>
      <c r="C184" s="24"/>
      <c r="D184" s="157" t="s">
        <v>148</v>
      </c>
      <c r="E184" s="24"/>
      <c r="F184" s="158" t="s">
        <v>930</v>
      </c>
      <c r="G184" s="24"/>
      <c r="H184" s="24"/>
      <c r="J184" s="24"/>
      <c r="K184" s="24"/>
      <c r="L184" s="43"/>
      <c r="M184" s="56"/>
      <c r="N184" s="24"/>
      <c r="O184" s="24"/>
      <c r="P184" s="24"/>
      <c r="Q184" s="24"/>
      <c r="R184" s="24"/>
      <c r="S184" s="24"/>
      <c r="T184" s="57"/>
      <c r="AT184" s="6" t="s">
        <v>148</v>
      </c>
      <c r="AU184" s="6" t="s">
        <v>82</v>
      </c>
    </row>
    <row r="185" spans="2:63" s="132" customFormat="1" ht="30.75" customHeight="1">
      <c r="B185" s="133"/>
      <c r="C185" s="134"/>
      <c r="D185" s="134" t="s">
        <v>72</v>
      </c>
      <c r="E185" s="143" t="s">
        <v>194</v>
      </c>
      <c r="F185" s="143" t="s">
        <v>508</v>
      </c>
      <c r="G185" s="134"/>
      <c r="H185" s="134"/>
      <c r="J185" s="144">
        <f>$BK$185</f>
        <v>0</v>
      </c>
      <c r="K185" s="134"/>
      <c r="L185" s="137"/>
      <c r="M185" s="138"/>
      <c r="N185" s="134"/>
      <c r="O185" s="134"/>
      <c r="P185" s="139">
        <f>SUM($P$186:$P$212)</f>
        <v>0</v>
      </c>
      <c r="Q185" s="134"/>
      <c r="R185" s="139">
        <f>SUM($R$186:$R$212)</f>
        <v>0.3138378</v>
      </c>
      <c r="S185" s="134"/>
      <c r="T185" s="140">
        <f>SUM($T$186:$T$212)</f>
        <v>0</v>
      </c>
      <c r="AR185" s="141" t="s">
        <v>21</v>
      </c>
      <c r="AT185" s="141" t="s">
        <v>72</v>
      </c>
      <c r="AU185" s="141" t="s">
        <v>21</v>
      </c>
      <c r="AY185" s="141" t="s">
        <v>139</v>
      </c>
      <c r="BK185" s="142">
        <f>SUM($BK$186:$BK$212)</f>
        <v>0</v>
      </c>
    </row>
    <row r="186" spans="2:65" s="6" customFormat="1" ht="15.75" customHeight="1">
      <c r="B186" s="23"/>
      <c r="C186" s="145" t="s">
        <v>333</v>
      </c>
      <c r="D186" s="145" t="s">
        <v>141</v>
      </c>
      <c r="E186" s="146" t="s">
        <v>931</v>
      </c>
      <c r="F186" s="147" t="s">
        <v>932</v>
      </c>
      <c r="G186" s="148" t="s">
        <v>393</v>
      </c>
      <c r="H186" s="149">
        <v>8.96</v>
      </c>
      <c r="I186" s="150"/>
      <c r="J186" s="151">
        <f>ROUND($I$186*$H$186,2)</f>
        <v>0</v>
      </c>
      <c r="K186" s="147"/>
      <c r="L186" s="43"/>
      <c r="M186" s="152"/>
      <c r="N186" s="153" t="s">
        <v>44</v>
      </c>
      <c r="O186" s="24"/>
      <c r="P186" s="24"/>
      <c r="Q186" s="154">
        <v>0.00373</v>
      </c>
      <c r="R186" s="154">
        <f>$Q$186*$H$186</f>
        <v>0.0334208</v>
      </c>
      <c r="S186" s="154">
        <v>0</v>
      </c>
      <c r="T186" s="155">
        <f>$S$186*$H$186</f>
        <v>0</v>
      </c>
      <c r="AR186" s="89" t="s">
        <v>146</v>
      </c>
      <c r="AT186" s="89" t="s">
        <v>141</v>
      </c>
      <c r="AU186" s="89" t="s">
        <v>82</v>
      </c>
      <c r="AY186" s="6" t="s">
        <v>139</v>
      </c>
      <c r="BE186" s="156">
        <f>IF($N$186="základní",$J$186,0)</f>
        <v>0</v>
      </c>
      <c r="BF186" s="156">
        <f>IF($N$186="snížená",$J$186,0)</f>
        <v>0</v>
      </c>
      <c r="BG186" s="156">
        <f>IF($N$186="zákl. přenesená",$J$186,0)</f>
        <v>0</v>
      </c>
      <c r="BH186" s="156">
        <f>IF($N$186="sníž. přenesená",$J$186,0)</f>
        <v>0</v>
      </c>
      <c r="BI186" s="156">
        <f>IF($N$186="nulová",$J$186,0)</f>
        <v>0</v>
      </c>
      <c r="BJ186" s="89" t="s">
        <v>21</v>
      </c>
      <c r="BK186" s="156">
        <f>ROUND($I$186*$H$186,2)</f>
        <v>0</v>
      </c>
      <c r="BL186" s="89" t="s">
        <v>146</v>
      </c>
      <c r="BM186" s="89" t="s">
        <v>933</v>
      </c>
    </row>
    <row r="187" spans="2:47" s="6" customFormat="1" ht="16.5" customHeight="1">
      <c r="B187" s="23"/>
      <c r="C187" s="24"/>
      <c r="D187" s="157" t="s">
        <v>148</v>
      </c>
      <c r="E187" s="24"/>
      <c r="F187" s="158" t="s">
        <v>932</v>
      </c>
      <c r="G187" s="24"/>
      <c r="H187" s="24"/>
      <c r="J187" s="24"/>
      <c r="K187" s="24"/>
      <c r="L187" s="43"/>
      <c r="M187" s="56"/>
      <c r="N187" s="24"/>
      <c r="O187" s="24"/>
      <c r="P187" s="24"/>
      <c r="Q187" s="24"/>
      <c r="R187" s="24"/>
      <c r="S187" s="24"/>
      <c r="T187" s="57"/>
      <c r="AT187" s="6" t="s">
        <v>148</v>
      </c>
      <c r="AU187" s="6" t="s">
        <v>82</v>
      </c>
    </row>
    <row r="188" spans="2:51" s="6" customFormat="1" ht="15.75" customHeight="1">
      <c r="B188" s="159"/>
      <c r="C188" s="160"/>
      <c r="D188" s="161" t="s">
        <v>150</v>
      </c>
      <c r="E188" s="160"/>
      <c r="F188" s="162" t="s">
        <v>934</v>
      </c>
      <c r="G188" s="160"/>
      <c r="H188" s="160"/>
      <c r="J188" s="160"/>
      <c r="K188" s="160"/>
      <c r="L188" s="163"/>
      <c r="M188" s="164"/>
      <c r="N188" s="160"/>
      <c r="O188" s="160"/>
      <c r="P188" s="160"/>
      <c r="Q188" s="160"/>
      <c r="R188" s="160"/>
      <c r="S188" s="160"/>
      <c r="T188" s="165"/>
      <c r="AT188" s="166" t="s">
        <v>150</v>
      </c>
      <c r="AU188" s="166" t="s">
        <v>82</v>
      </c>
      <c r="AV188" s="166" t="s">
        <v>21</v>
      </c>
      <c r="AW188" s="166" t="s">
        <v>119</v>
      </c>
      <c r="AX188" s="166" t="s">
        <v>73</v>
      </c>
      <c r="AY188" s="166" t="s">
        <v>139</v>
      </c>
    </row>
    <row r="189" spans="2:51" s="6" customFormat="1" ht="15.75" customHeight="1">
      <c r="B189" s="167"/>
      <c r="C189" s="168"/>
      <c r="D189" s="161" t="s">
        <v>150</v>
      </c>
      <c r="E189" s="168"/>
      <c r="F189" s="169" t="s">
        <v>935</v>
      </c>
      <c r="G189" s="168"/>
      <c r="H189" s="170">
        <v>8.96</v>
      </c>
      <c r="J189" s="168"/>
      <c r="K189" s="168"/>
      <c r="L189" s="171"/>
      <c r="M189" s="172"/>
      <c r="N189" s="168"/>
      <c r="O189" s="168"/>
      <c r="P189" s="168"/>
      <c r="Q189" s="168"/>
      <c r="R189" s="168"/>
      <c r="S189" s="168"/>
      <c r="T189" s="173"/>
      <c r="AT189" s="174" t="s">
        <v>150</v>
      </c>
      <c r="AU189" s="174" t="s">
        <v>82</v>
      </c>
      <c r="AV189" s="174" t="s">
        <v>82</v>
      </c>
      <c r="AW189" s="174" t="s">
        <v>119</v>
      </c>
      <c r="AX189" s="174" t="s">
        <v>73</v>
      </c>
      <c r="AY189" s="174" t="s">
        <v>139</v>
      </c>
    </row>
    <row r="190" spans="2:65" s="6" customFormat="1" ht="15.75" customHeight="1">
      <c r="B190" s="23"/>
      <c r="C190" s="145" t="s">
        <v>338</v>
      </c>
      <c r="D190" s="145" t="s">
        <v>141</v>
      </c>
      <c r="E190" s="146" t="s">
        <v>936</v>
      </c>
      <c r="F190" s="147" t="s">
        <v>937</v>
      </c>
      <c r="G190" s="148" t="s">
        <v>497</v>
      </c>
      <c r="H190" s="149">
        <v>15</v>
      </c>
      <c r="I190" s="150"/>
      <c r="J190" s="151">
        <f>ROUND($I$190*$H$190,2)</f>
        <v>0</v>
      </c>
      <c r="K190" s="147"/>
      <c r="L190" s="43"/>
      <c r="M190" s="152"/>
      <c r="N190" s="153" t="s">
        <v>44</v>
      </c>
      <c r="O190" s="24"/>
      <c r="P190" s="24"/>
      <c r="Q190" s="154">
        <v>0.00188</v>
      </c>
      <c r="R190" s="154">
        <f>$Q$190*$H$190</f>
        <v>0.0282</v>
      </c>
      <c r="S190" s="154">
        <v>0</v>
      </c>
      <c r="T190" s="155">
        <f>$S$190*$H$190</f>
        <v>0</v>
      </c>
      <c r="AR190" s="89" t="s">
        <v>146</v>
      </c>
      <c r="AT190" s="89" t="s">
        <v>141</v>
      </c>
      <c r="AU190" s="89" t="s">
        <v>82</v>
      </c>
      <c r="AY190" s="6" t="s">
        <v>139</v>
      </c>
      <c r="BE190" s="156">
        <f>IF($N$190="základní",$J$190,0)</f>
        <v>0</v>
      </c>
      <c r="BF190" s="156">
        <f>IF($N$190="snížená",$J$190,0)</f>
        <v>0</v>
      </c>
      <c r="BG190" s="156">
        <f>IF($N$190="zákl. přenesená",$J$190,0)</f>
        <v>0</v>
      </c>
      <c r="BH190" s="156">
        <f>IF($N$190="sníž. přenesená",$J$190,0)</f>
        <v>0</v>
      </c>
      <c r="BI190" s="156">
        <f>IF($N$190="nulová",$J$190,0)</f>
        <v>0</v>
      </c>
      <c r="BJ190" s="89" t="s">
        <v>21</v>
      </c>
      <c r="BK190" s="156">
        <f>ROUND($I$190*$H$190,2)</f>
        <v>0</v>
      </c>
      <c r="BL190" s="89" t="s">
        <v>146</v>
      </c>
      <c r="BM190" s="89" t="s">
        <v>938</v>
      </c>
    </row>
    <row r="191" spans="2:47" s="6" customFormat="1" ht="16.5" customHeight="1">
      <c r="B191" s="23"/>
      <c r="C191" s="24"/>
      <c r="D191" s="157" t="s">
        <v>148</v>
      </c>
      <c r="E191" s="24"/>
      <c r="F191" s="158" t="s">
        <v>937</v>
      </c>
      <c r="G191" s="24"/>
      <c r="H191" s="24"/>
      <c r="J191" s="24"/>
      <c r="K191" s="24"/>
      <c r="L191" s="43"/>
      <c r="M191" s="56"/>
      <c r="N191" s="24"/>
      <c r="O191" s="24"/>
      <c r="P191" s="24"/>
      <c r="Q191" s="24"/>
      <c r="R191" s="24"/>
      <c r="S191" s="24"/>
      <c r="T191" s="57"/>
      <c r="AT191" s="6" t="s">
        <v>148</v>
      </c>
      <c r="AU191" s="6" t="s">
        <v>82</v>
      </c>
    </row>
    <row r="192" spans="2:51" s="6" customFormat="1" ht="15.75" customHeight="1">
      <c r="B192" s="159"/>
      <c r="C192" s="160"/>
      <c r="D192" s="161" t="s">
        <v>150</v>
      </c>
      <c r="E192" s="160"/>
      <c r="F192" s="162" t="s">
        <v>939</v>
      </c>
      <c r="G192" s="160"/>
      <c r="H192" s="160"/>
      <c r="J192" s="160"/>
      <c r="K192" s="160"/>
      <c r="L192" s="163"/>
      <c r="M192" s="164"/>
      <c r="N192" s="160"/>
      <c r="O192" s="160"/>
      <c r="P192" s="160"/>
      <c r="Q192" s="160"/>
      <c r="R192" s="160"/>
      <c r="S192" s="160"/>
      <c r="T192" s="165"/>
      <c r="AT192" s="166" t="s">
        <v>150</v>
      </c>
      <c r="AU192" s="166" t="s">
        <v>82</v>
      </c>
      <c r="AV192" s="166" t="s">
        <v>21</v>
      </c>
      <c r="AW192" s="166" t="s">
        <v>119</v>
      </c>
      <c r="AX192" s="166" t="s">
        <v>73</v>
      </c>
      <c r="AY192" s="166" t="s">
        <v>139</v>
      </c>
    </row>
    <row r="193" spans="2:51" s="6" customFormat="1" ht="15.75" customHeight="1">
      <c r="B193" s="167"/>
      <c r="C193" s="168"/>
      <c r="D193" s="161" t="s">
        <v>150</v>
      </c>
      <c r="E193" s="168"/>
      <c r="F193" s="169" t="s">
        <v>940</v>
      </c>
      <c r="G193" s="168"/>
      <c r="H193" s="170">
        <v>5</v>
      </c>
      <c r="J193" s="168"/>
      <c r="K193" s="168"/>
      <c r="L193" s="171"/>
      <c r="M193" s="172"/>
      <c r="N193" s="168"/>
      <c r="O193" s="168"/>
      <c r="P193" s="168"/>
      <c r="Q193" s="168"/>
      <c r="R193" s="168"/>
      <c r="S193" s="168"/>
      <c r="T193" s="173"/>
      <c r="AT193" s="174" t="s">
        <v>150</v>
      </c>
      <c r="AU193" s="174" t="s">
        <v>82</v>
      </c>
      <c r="AV193" s="174" t="s">
        <v>82</v>
      </c>
      <c r="AW193" s="174" t="s">
        <v>119</v>
      </c>
      <c r="AX193" s="174" t="s">
        <v>73</v>
      </c>
      <c r="AY193" s="174" t="s">
        <v>139</v>
      </c>
    </row>
    <row r="194" spans="2:51" s="6" customFormat="1" ht="15.75" customHeight="1">
      <c r="B194" s="159"/>
      <c r="C194" s="160"/>
      <c r="D194" s="161" t="s">
        <v>150</v>
      </c>
      <c r="E194" s="160"/>
      <c r="F194" s="162" t="s">
        <v>941</v>
      </c>
      <c r="G194" s="160"/>
      <c r="H194" s="160"/>
      <c r="J194" s="160"/>
      <c r="K194" s="160"/>
      <c r="L194" s="163"/>
      <c r="M194" s="164"/>
      <c r="N194" s="160"/>
      <c r="O194" s="160"/>
      <c r="P194" s="160"/>
      <c r="Q194" s="160"/>
      <c r="R194" s="160"/>
      <c r="S194" s="160"/>
      <c r="T194" s="165"/>
      <c r="AT194" s="166" t="s">
        <v>150</v>
      </c>
      <c r="AU194" s="166" t="s">
        <v>82</v>
      </c>
      <c r="AV194" s="166" t="s">
        <v>21</v>
      </c>
      <c r="AW194" s="166" t="s">
        <v>119</v>
      </c>
      <c r="AX194" s="166" t="s">
        <v>73</v>
      </c>
      <c r="AY194" s="166" t="s">
        <v>139</v>
      </c>
    </row>
    <row r="195" spans="2:51" s="6" customFormat="1" ht="15.75" customHeight="1">
      <c r="B195" s="167"/>
      <c r="C195" s="168"/>
      <c r="D195" s="161" t="s">
        <v>150</v>
      </c>
      <c r="E195" s="168"/>
      <c r="F195" s="169" t="s">
        <v>942</v>
      </c>
      <c r="G195" s="168"/>
      <c r="H195" s="170">
        <v>10</v>
      </c>
      <c r="J195" s="168"/>
      <c r="K195" s="168"/>
      <c r="L195" s="171"/>
      <c r="M195" s="172"/>
      <c r="N195" s="168"/>
      <c r="O195" s="168"/>
      <c r="P195" s="168"/>
      <c r="Q195" s="168"/>
      <c r="R195" s="168"/>
      <c r="S195" s="168"/>
      <c r="T195" s="173"/>
      <c r="AT195" s="174" t="s">
        <v>150</v>
      </c>
      <c r="AU195" s="174" t="s">
        <v>82</v>
      </c>
      <c r="AV195" s="174" t="s">
        <v>82</v>
      </c>
      <c r="AW195" s="174" t="s">
        <v>119</v>
      </c>
      <c r="AX195" s="174" t="s">
        <v>73</v>
      </c>
      <c r="AY195" s="174" t="s">
        <v>139</v>
      </c>
    </row>
    <row r="196" spans="2:65" s="6" customFormat="1" ht="15.75" customHeight="1">
      <c r="B196" s="23"/>
      <c r="C196" s="145" t="s">
        <v>345</v>
      </c>
      <c r="D196" s="145" t="s">
        <v>141</v>
      </c>
      <c r="E196" s="146" t="s">
        <v>943</v>
      </c>
      <c r="F196" s="147" t="s">
        <v>944</v>
      </c>
      <c r="G196" s="148" t="s">
        <v>155</v>
      </c>
      <c r="H196" s="149">
        <v>1.875</v>
      </c>
      <c r="I196" s="150"/>
      <c r="J196" s="151">
        <f>ROUND($I$196*$H$196,2)</f>
        <v>0</v>
      </c>
      <c r="K196" s="147"/>
      <c r="L196" s="43"/>
      <c r="M196" s="152"/>
      <c r="N196" s="153" t="s">
        <v>44</v>
      </c>
      <c r="O196" s="24"/>
      <c r="P196" s="24"/>
      <c r="Q196" s="154">
        <v>0.00188</v>
      </c>
      <c r="R196" s="154">
        <f>$Q$196*$H$196</f>
        <v>0.003525</v>
      </c>
      <c r="S196" s="154">
        <v>0</v>
      </c>
      <c r="T196" s="155">
        <f>$S$196*$H$196</f>
        <v>0</v>
      </c>
      <c r="AR196" s="89" t="s">
        <v>146</v>
      </c>
      <c r="AT196" s="89" t="s">
        <v>141</v>
      </c>
      <c r="AU196" s="89" t="s">
        <v>82</v>
      </c>
      <c r="AY196" s="6" t="s">
        <v>139</v>
      </c>
      <c r="BE196" s="156">
        <f>IF($N$196="základní",$J$196,0)</f>
        <v>0</v>
      </c>
      <c r="BF196" s="156">
        <f>IF($N$196="snížená",$J$196,0)</f>
        <v>0</v>
      </c>
      <c r="BG196" s="156">
        <f>IF($N$196="zákl. přenesená",$J$196,0)</f>
        <v>0</v>
      </c>
      <c r="BH196" s="156">
        <f>IF($N$196="sníž. přenesená",$J$196,0)</f>
        <v>0</v>
      </c>
      <c r="BI196" s="156">
        <f>IF($N$196="nulová",$J$196,0)</f>
        <v>0</v>
      </c>
      <c r="BJ196" s="89" t="s">
        <v>21</v>
      </c>
      <c r="BK196" s="156">
        <f>ROUND($I$196*$H$196,2)</f>
        <v>0</v>
      </c>
      <c r="BL196" s="89" t="s">
        <v>146</v>
      </c>
      <c r="BM196" s="89" t="s">
        <v>945</v>
      </c>
    </row>
    <row r="197" spans="2:47" s="6" customFormat="1" ht="16.5" customHeight="1">
      <c r="B197" s="23"/>
      <c r="C197" s="24"/>
      <c r="D197" s="157" t="s">
        <v>148</v>
      </c>
      <c r="E197" s="24"/>
      <c r="F197" s="158" t="s">
        <v>944</v>
      </c>
      <c r="G197" s="24"/>
      <c r="H197" s="24"/>
      <c r="J197" s="24"/>
      <c r="K197" s="24"/>
      <c r="L197" s="43"/>
      <c r="M197" s="56"/>
      <c r="N197" s="24"/>
      <c r="O197" s="24"/>
      <c r="P197" s="24"/>
      <c r="Q197" s="24"/>
      <c r="R197" s="24"/>
      <c r="S197" s="24"/>
      <c r="T197" s="57"/>
      <c r="AT197" s="6" t="s">
        <v>148</v>
      </c>
      <c r="AU197" s="6" t="s">
        <v>82</v>
      </c>
    </row>
    <row r="198" spans="2:51" s="6" customFormat="1" ht="15.75" customHeight="1">
      <c r="B198" s="167"/>
      <c r="C198" s="168"/>
      <c r="D198" s="161" t="s">
        <v>150</v>
      </c>
      <c r="E198" s="168"/>
      <c r="F198" s="169" t="s">
        <v>946</v>
      </c>
      <c r="G198" s="168"/>
      <c r="H198" s="170">
        <v>0.625</v>
      </c>
      <c r="J198" s="168"/>
      <c r="K198" s="168"/>
      <c r="L198" s="171"/>
      <c r="M198" s="172"/>
      <c r="N198" s="168"/>
      <c r="O198" s="168"/>
      <c r="P198" s="168"/>
      <c r="Q198" s="168"/>
      <c r="R198" s="168"/>
      <c r="S198" s="168"/>
      <c r="T198" s="173"/>
      <c r="AT198" s="174" t="s">
        <v>150</v>
      </c>
      <c r="AU198" s="174" t="s">
        <v>82</v>
      </c>
      <c r="AV198" s="174" t="s">
        <v>82</v>
      </c>
      <c r="AW198" s="174" t="s">
        <v>119</v>
      </c>
      <c r="AX198" s="174" t="s">
        <v>73</v>
      </c>
      <c r="AY198" s="174" t="s">
        <v>139</v>
      </c>
    </row>
    <row r="199" spans="2:51" s="6" customFormat="1" ht="15.75" customHeight="1">
      <c r="B199" s="167"/>
      <c r="C199" s="168"/>
      <c r="D199" s="161" t="s">
        <v>150</v>
      </c>
      <c r="E199" s="168"/>
      <c r="F199" s="169" t="s">
        <v>947</v>
      </c>
      <c r="G199" s="168"/>
      <c r="H199" s="170">
        <v>1.25</v>
      </c>
      <c r="J199" s="168"/>
      <c r="K199" s="168"/>
      <c r="L199" s="171"/>
      <c r="M199" s="172"/>
      <c r="N199" s="168"/>
      <c r="O199" s="168"/>
      <c r="P199" s="168"/>
      <c r="Q199" s="168"/>
      <c r="R199" s="168"/>
      <c r="S199" s="168"/>
      <c r="T199" s="173"/>
      <c r="AT199" s="174" t="s">
        <v>150</v>
      </c>
      <c r="AU199" s="174" t="s">
        <v>82</v>
      </c>
      <c r="AV199" s="174" t="s">
        <v>82</v>
      </c>
      <c r="AW199" s="174" t="s">
        <v>119</v>
      </c>
      <c r="AX199" s="174" t="s">
        <v>73</v>
      </c>
      <c r="AY199" s="174" t="s">
        <v>139</v>
      </c>
    </row>
    <row r="200" spans="2:65" s="6" customFormat="1" ht="15.75" customHeight="1">
      <c r="B200" s="23"/>
      <c r="C200" s="145" t="s">
        <v>350</v>
      </c>
      <c r="D200" s="145" t="s">
        <v>141</v>
      </c>
      <c r="E200" s="146" t="s">
        <v>948</v>
      </c>
      <c r="F200" s="147" t="s">
        <v>949</v>
      </c>
      <c r="G200" s="148" t="s">
        <v>155</v>
      </c>
      <c r="H200" s="149">
        <v>213.84</v>
      </c>
      <c r="I200" s="150"/>
      <c r="J200" s="151">
        <f>ROUND($I$200*$H$200,2)</f>
        <v>0</v>
      </c>
      <c r="K200" s="147"/>
      <c r="L200" s="43"/>
      <c r="M200" s="152"/>
      <c r="N200" s="153" t="s">
        <v>44</v>
      </c>
      <c r="O200" s="24"/>
      <c r="P200" s="24"/>
      <c r="Q200" s="154">
        <v>0.0005</v>
      </c>
      <c r="R200" s="154">
        <f>$Q$200*$H$200</f>
        <v>0.10692</v>
      </c>
      <c r="S200" s="154">
        <v>0</v>
      </c>
      <c r="T200" s="155">
        <f>$S$200*$H$200</f>
        <v>0</v>
      </c>
      <c r="AR200" s="89" t="s">
        <v>146</v>
      </c>
      <c r="AT200" s="89" t="s">
        <v>141</v>
      </c>
      <c r="AU200" s="89" t="s">
        <v>82</v>
      </c>
      <c r="AY200" s="6" t="s">
        <v>139</v>
      </c>
      <c r="BE200" s="156">
        <f>IF($N$200="základní",$J$200,0)</f>
        <v>0</v>
      </c>
      <c r="BF200" s="156">
        <f>IF($N$200="snížená",$J$200,0)</f>
        <v>0</v>
      </c>
      <c r="BG200" s="156">
        <f>IF($N$200="zákl. přenesená",$J$200,0)</f>
        <v>0</v>
      </c>
      <c r="BH200" s="156">
        <f>IF($N$200="sníž. přenesená",$J$200,0)</f>
        <v>0</v>
      </c>
      <c r="BI200" s="156">
        <f>IF($N$200="nulová",$J$200,0)</f>
        <v>0</v>
      </c>
      <c r="BJ200" s="89" t="s">
        <v>21</v>
      </c>
      <c r="BK200" s="156">
        <f>ROUND($I$200*$H$200,2)</f>
        <v>0</v>
      </c>
      <c r="BL200" s="89" t="s">
        <v>146</v>
      </c>
      <c r="BM200" s="89" t="s">
        <v>950</v>
      </c>
    </row>
    <row r="201" spans="2:47" s="6" customFormat="1" ht="16.5" customHeight="1">
      <c r="B201" s="23"/>
      <c r="C201" s="24"/>
      <c r="D201" s="157" t="s">
        <v>148</v>
      </c>
      <c r="E201" s="24"/>
      <c r="F201" s="158" t="s">
        <v>951</v>
      </c>
      <c r="G201" s="24"/>
      <c r="H201" s="24"/>
      <c r="J201" s="24"/>
      <c r="K201" s="24"/>
      <c r="L201" s="43"/>
      <c r="M201" s="56"/>
      <c r="N201" s="24"/>
      <c r="O201" s="24"/>
      <c r="P201" s="24"/>
      <c r="Q201" s="24"/>
      <c r="R201" s="24"/>
      <c r="S201" s="24"/>
      <c r="T201" s="57"/>
      <c r="AT201" s="6" t="s">
        <v>148</v>
      </c>
      <c r="AU201" s="6" t="s">
        <v>82</v>
      </c>
    </row>
    <row r="202" spans="2:51" s="6" customFormat="1" ht="15.75" customHeight="1">
      <c r="B202" s="159"/>
      <c r="C202" s="160"/>
      <c r="D202" s="161" t="s">
        <v>150</v>
      </c>
      <c r="E202" s="160"/>
      <c r="F202" s="162" t="s">
        <v>952</v>
      </c>
      <c r="G202" s="160"/>
      <c r="H202" s="160"/>
      <c r="J202" s="160"/>
      <c r="K202" s="160"/>
      <c r="L202" s="163"/>
      <c r="M202" s="164"/>
      <c r="N202" s="160"/>
      <c r="O202" s="160"/>
      <c r="P202" s="160"/>
      <c r="Q202" s="160"/>
      <c r="R202" s="160"/>
      <c r="S202" s="160"/>
      <c r="T202" s="165"/>
      <c r="AT202" s="166" t="s">
        <v>150</v>
      </c>
      <c r="AU202" s="166" t="s">
        <v>82</v>
      </c>
      <c r="AV202" s="166" t="s">
        <v>21</v>
      </c>
      <c r="AW202" s="166" t="s">
        <v>119</v>
      </c>
      <c r="AX202" s="166" t="s">
        <v>73</v>
      </c>
      <c r="AY202" s="166" t="s">
        <v>139</v>
      </c>
    </row>
    <row r="203" spans="2:51" s="6" customFormat="1" ht="15.75" customHeight="1">
      <c r="B203" s="159"/>
      <c r="C203" s="160"/>
      <c r="D203" s="161" t="s">
        <v>150</v>
      </c>
      <c r="E203" s="160"/>
      <c r="F203" s="162" t="s">
        <v>953</v>
      </c>
      <c r="G203" s="160"/>
      <c r="H203" s="160"/>
      <c r="J203" s="160"/>
      <c r="K203" s="160"/>
      <c r="L203" s="163"/>
      <c r="M203" s="164"/>
      <c r="N203" s="160"/>
      <c r="O203" s="160"/>
      <c r="P203" s="160"/>
      <c r="Q203" s="160"/>
      <c r="R203" s="160"/>
      <c r="S203" s="160"/>
      <c r="T203" s="165"/>
      <c r="AT203" s="166" t="s">
        <v>150</v>
      </c>
      <c r="AU203" s="166" t="s">
        <v>82</v>
      </c>
      <c r="AV203" s="166" t="s">
        <v>21</v>
      </c>
      <c r="AW203" s="166" t="s">
        <v>119</v>
      </c>
      <c r="AX203" s="166" t="s">
        <v>73</v>
      </c>
      <c r="AY203" s="166" t="s">
        <v>139</v>
      </c>
    </row>
    <row r="204" spans="2:51" s="6" customFormat="1" ht="15.75" customHeight="1">
      <c r="B204" s="167"/>
      <c r="C204" s="168"/>
      <c r="D204" s="161" t="s">
        <v>150</v>
      </c>
      <c r="E204" s="168"/>
      <c r="F204" s="169" t="s">
        <v>954</v>
      </c>
      <c r="G204" s="168"/>
      <c r="H204" s="170">
        <v>75.5</v>
      </c>
      <c r="J204" s="168"/>
      <c r="K204" s="168"/>
      <c r="L204" s="171"/>
      <c r="M204" s="172"/>
      <c r="N204" s="168"/>
      <c r="O204" s="168"/>
      <c r="P204" s="168"/>
      <c r="Q204" s="168"/>
      <c r="R204" s="168"/>
      <c r="S204" s="168"/>
      <c r="T204" s="173"/>
      <c r="AT204" s="174" t="s">
        <v>150</v>
      </c>
      <c r="AU204" s="174" t="s">
        <v>82</v>
      </c>
      <c r="AV204" s="174" t="s">
        <v>82</v>
      </c>
      <c r="AW204" s="174" t="s">
        <v>119</v>
      </c>
      <c r="AX204" s="174" t="s">
        <v>73</v>
      </c>
      <c r="AY204" s="174" t="s">
        <v>139</v>
      </c>
    </row>
    <row r="205" spans="2:51" s="6" customFormat="1" ht="15.75" customHeight="1">
      <c r="B205" s="159"/>
      <c r="C205" s="160"/>
      <c r="D205" s="161" t="s">
        <v>150</v>
      </c>
      <c r="E205" s="160"/>
      <c r="F205" s="162" t="s">
        <v>955</v>
      </c>
      <c r="G205" s="160"/>
      <c r="H205" s="160"/>
      <c r="J205" s="160"/>
      <c r="K205" s="160"/>
      <c r="L205" s="163"/>
      <c r="M205" s="164"/>
      <c r="N205" s="160"/>
      <c r="O205" s="160"/>
      <c r="P205" s="160"/>
      <c r="Q205" s="160"/>
      <c r="R205" s="160"/>
      <c r="S205" s="160"/>
      <c r="T205" s="165"/>
      <c r="AT205" s="166" t="s">
        <v>150</v>
      </c>
      <c r="AU205" s="166" t="s">
        <v>82</v>
      </c>
      <c r="AV205" s="166" t="s">
        <v>21</v>
      </c>
      <c r="AW205" s="166" t="s">
        <v>119</v>
      </c>
      <c r="AX205" s="166" t="s">
        <v>73</v>
      </c>
      <c r="AY205" s="166" t="s">
        <v>139</v>
      </c>
    </row>
    <row r="206" spans="2:51" s="6" customFormat="1" ht="15.75" customHeight="1">
      <c r="B206" s="167"/>
      <c r="C206" s="168"/>
      <c r="D206" s="161" t="s">
        <v>150</v>
      </c>
      <c r="E206" s="168"/>
      <c r="F206" s="169" t="s">
        <v>956</v>
      </c>
      <c r="G206" s="168"/>
      <c r="H206" s="170">
        <v>138.34</v>
      </c>
      <c r="J206" s="168"/>
      <c r="K206" s="168"/>
      <c r="L206" s="171"/>
      <c r="M206" s="172"/>
      <c r="N206" s="168"/>
      <c r="O206" s="168"/>
      <c r="P206" s="168"/>
      <c r="Q206" s="168"/>
      <c r="R206" s="168"/>
      <c r="S206" s="168"/>
      <c r="T206" s="173"/>
      <c r="AT206" s="174" t="s">
        <v>150</v>
      </c>
      <c r="AU206" s="174" t="s">
        <v>82</v>
      </c>
      <c r="AV206" s="174" t="s">
        <v>82</v>
      </c>
      <c r="AW206" s="174" t="s">
        <v>119</v>
      </c>
      <c r="AX206" s="174" t="s">
        <v>73</v>
      </c>
      <c r="AY206" s="174" t="s">
        <v>139</v>
      </c>
    </row>
    <row r="207" spans="2:65" s="6" customFormat="1" ht="15.75" customHeight="1">
      <c r="B207" s="23"/>
      <c r="C207" s="145" t="s">
        <v>355</v>
      </c>
      <c r="D207" s="145" t="s">
        <v>141</v>
      </c>
      <c r="E207" s="146" t="s">
        <v>957</v>
      </c>
      <c r="F207" s="147" t="s">
        <v>958</v>
      </c>
      <c r="G207" s="148" t="s">
        <v>155</v>
      </c>
      <c r="H207" s="149">
        <v>354.43</v>
      </c>
      <c r="I207" s="150"/>
      <c r="J207" s="151">
        <f>ROUND($I$207*$H$207,2)</f>
        <v>0</v>
      </c>
      <c r="K207" s="147"/>
      <c r="L207" s="43"/>
      <c r="M207" s="152"/>
      <c r="N207" s="153" t="s">
        <v>44</v>
      </c>
      <c r="O207" s="24"/>
      <c r="P207" s="24"/>
      <c r="Q207" s="154">
        <v>0.0004</v>
      </c>
      <c r="R207" s="154">
        <f>$Q$207*$H$207</f>
        <v>0.141772</v>
      </c>
      <c r="S207" s="154">
        <v>0</v>
      </c>
      <c r="T207" s="155">
        <f>$S$207*$H$207</f>
        <v>0</v>
      </c>
      <c r="AR207" s="89" t="s">
        <v>146</v>
      </c>
      <c r="AT207" s="89" t="s">
        <v>141</v>
      </c>
      <c r="AU207" s="89" t="s">
        <v>82</v>
      </c>
      <c r="AY207" s="6" t="s">
        <v>139</v>
      </c>
      <c r="BE207" s="156">
        <f>IF($N$207="základní",$J$207,0)</f>
        <v>0</v>
      </c>
      <c r="BF207" s="156">
        <f>IF($N$207="snížená",$J$207,0)</f>
        <v>0</v>
      </c>
      <c r="BG207" s="156">
        <f>IF($N$207="zákl. přenesená",$J$207,0)</f>
        <v>0</v>
      </c>
      <c r="BH207" s="156">
        <f>IF($N$207="sníž. přenesená",$J$207,0)</f>
        <v>0</v>
      </c>
      <c r="BI207" s="156">
        <f>IF($N$207="nulová",$J$207,0)</f>
        <v>0</v>
      </c>
      <c r="BJ207" s="89" t="s">
        <v>21</v>
      </c>
      <c r="BK207" s="156">
        <f>ROUND($I$207*$H$207,2)</f>
        <v>0</v>
      </c>
      <c r="BL207" s="89" t="s">
        <v>146</v>
      </c>
      <c r="BM207" s="89" t="s">
        <v>959</v>
      </c>
    </row>
    <row r="208" spans="2:47" s="6" customFormat="1" ht="16.5" customHeight="1">
      <c r="B208" s="23"/>
      <c r="C208" s="24"/>
      <c r="D208" s="157" t="s">
        <v>148</v>
      </c>
      <c r="E208" s="24"/>
      <c r="F208" s="158" t="s">
        <v>958</v>
      </c>
      <c r="G208" s="24"/>
      <c r="H208" s="24"/>
      <c r="J208" s="24"/>
      <c r="K208" s="24"/>
      <c r="L208" s="43"/>
      <c r="M208" s="56"/>
      <c r="N208" s="24"/>
      <c r="O208" s="24"/>
      <c r="P208" s="24"/>
      <c r="Q208" s="24"/>
      <c r="R208" s="24"/>
      <c r="S208" s="24"/>
      <c r="T208" s="57"/>
      <c r="AT208" s="6" t="s">
        <v>148</v>
      </c>
      <c r="AU208" s="6" t="s">
        <v>82</v>
      </c>
    </row>
    <row r="209" spans="2:51" s="6" customFormat="1" ht="15.75" customHeight="1">
      <c r="B209" s="159"/>
      <c r="C209" s="160"/>
      <c r="D209" s="161" t="s">
        <v>150</v>
      </c>
      <c r="E209" s="160"/>
      <c r="F209" s="162" t="s">
        <v>960</v>
      </c>
      <c r="G209" s="160"/>
      <c r="H209" s="160"/>
      <c r="J209" s="160"/>
      <c r="K209" s="160"/>
      <c r="L209" s="163"/>
      <c r="M209" s="164"/>
      <c r="N209" s="160"/>
      <c r="O209" s="160"/>
      <c r="P209" s="160"/>
      <c r="Q209" s="160"/>
      <c r="R209" s="160"/>
      <c r="S209" s="160"/>
      <c r="T209" s="165"/>
      <c r="AT209" s="166" t="s">
        <v>150</v>
      </c>
      <c r="AU209" s="166" t="s">
        <v>82</v>
      </c>
      <c r="AV209" s="166" t="s">
        <v>21</v>
      </c>
      <c r="AW209" s="166" t="s">
        <v>119</v>
      </c>
      <c r="AX209" s="166" t="s">
        <v>73</v>
      </c>
      <c r="AY209" s="166" t="s">
        <v>139</v>
      </c>
    </row>
    <row r="210" spans="2:51" s="6" customFormat="1" ht="15.75" customHeight="1">
      <c r="B210" s="167"/>
      <c r="C210" s="168"/>
      <c r="D210" s="161" t="s">
        <v>150</v>
      </c>
      <c r="E210" s="168"/>
      <c r="F210" s="169" t="s">
        <v>961</v>
      </c>
      <c r="G210" s="168"/>
      <c r="H210" s="170">
        <v>84.43</v>
      </c>
      <c r="J210" s="168"/>
      <c r="K210" s="168"/>
      <c r="L210" s="171"/>
      <c r="M210" s="172"/>
      <c r="N210" s="168"/>
      <c r="O210" s="168"/>
      <c r="P210" s="168"/>
      <c r="Q210" s="168"/>
      <c r="R210" s="168"/>
      <c r="S210" s="168"/>
      <c r="T210" s="173"/>
      <c r="AT210" s="174" t="s">
        <v>150</v>
      </c>
      <c r="AU210" s="174" t="s">
        <v>82</v>
      </c>
      <c r="AV210" s="174" t="s">
        <v>82</v>
      </c>
      <c r="AW210" s="174" t="s">
        <v>119</v>
      </c>
      <c r="AX210" s="174" t="s">
        <v>73</v>
      </c>
      <c r="AY210" s="174" t="s">
        <v>139</v>
      </c>
    </row>
    <row r="211" spans="2:51" s="6" customFormat="1" ht="15.75" customHeight="1">
      <c r="B211" s="159"/>
      <c r="C211" s="160"/>
      <c r="D211" s="161" t="s">
        <v>150</v>
      </c>
      <c r="E211" s="160"/>
      <c r="F211" s="162" t="s">
        <v>962</v>
      </c>
      <c r="G211" s="160"/>
      <c r="H211" s="160"/>
      <c r="J211" s="160"/>
      <c r="K211" s="160"/>
      <c r="L211" s="163"/>
      <c r="M211" s="164"/>
      <c r="N211" s="160"/>
      <c r="O211" s="160"/>
      <c r="P211" s="160"/>
      <c r="Q211" s="160"/>
      <c r="R211" s="160"/>
      <c r="S211" s="160"/>
      <c r="T211" s="165"/>
      <c r="AT211" s="166" t="s">
        <v>150</v>
      </c>
      <c r="AU211" s="166" t="s">
        <v>82</v>
      </c>
      <c r="AV211" s="166" t="s">
        <v>21</v>
      </c>
      <c r="AW211" s="166" t="s">
        <v>119</v>
      </c>
      <c r="AX211" s="166" t="s">
        <v>73</v>
      </c>
      <c r="AY211" s="166" t="s">
        <v>139</v>
      </c>
    </row>
    <row r="212" spans="2:51" s="6" customFormat="1" ht="15.75" customHeight="1">
      <c r="B212" s="167"/>
      <c r="C212" s="168"/>
      <c r="D212" s="161" t="s">
        <v>150</v>
      </c>
      <c r="E212" s="168"/>
      <c r="F212" s="169" t="s">
        <v>963</v>
      </c>
      <c r="G212" s="168"/>
      <c r="H212" s="170">
        <v>270</v>
      </c>
      <c r="J212" s="168"/>
      <c r="K212" s="168"/>
      <c r="L212" s="171"/>
      <c r="M212" s="172"/>
      <c r="N212" s="168"/>
      <c r="O212" s="168"/>
      <c r="P212" s="168"/>
      <c r="Q212" s="168"/>
      <c r="R212" s="168"/>
      <c r="S212" s="168"/>
      <c r="T212" s="173"/>
      <c r="AT212" s="174" t="s">
        <v>150</v>
      </c>
      <c r="AU212" s="174" t="s">
        <v>82</v>
      </c>
      <c r="AV212" s="174" t="s">
        <v>82</v>
      </c>
      <c r="AW212" s="174" t="s">
        <v>119</v>
      </c>
      <c r="AX212" s="174" t="s">
        <v>73</v>
      </c>
      <c r="AY212" s="174" t="s">
        <v>139</v>
      </c>
    </row>
    <row r="213" spans="2:63" s="132" customFormat="1" ht="30.75" customHeight="1">
      <c r="B213" s="133"/>
      <c r="C213" s="134"/>
      <c r="D213" s="134" t="s">
        <v>72</v>
      </c>
      <c r="E213" s="143" t="s">
        <v>592</v>
      </c>
      <c r="F213" s="143" t="s">
        <v>593</v>
      </c>
      <c r="G213" s="134"/>
      <c r="H213" s="134"/>
      <c r="J213" s="144">
        <f>$BK$213</f>
        <v>0</v>
      </c>
      <c r="K213" s="134"/>
      <c r="L213" s="137"/>
      <c r="M213" s="138"/>
      <c r="N213" s="134"/>
      <c r="O213" s="134"/>
      <c r="P213" s="139">
        <f>SUM($P$214:$P$215)</f>
        <v>0</v>
      </c>
      <c r="Q213" s="134"/>
      <c r="R213" s="139">
        <f>SUM($R$214:$R$215)</f>
        <v>0</v>
      </c>
      <c r="S213" s="134"/>
      <c r="T213" s="140">
        <f>SUM($T$214:$T$215)</f>
        <v>0</v>
      </c>
      <c r="AR213" s="141" t="s">
        <v>21</v>
      </c>
      <c r="AT213" s="141" t="s">
        <v>72</v>
      </c>
      <c r="AU213" s="141" t="s">
        <v>21</v>
      </c>
      <c r="AY213" s="141" t="s">
        <v>139</v>
      </c>
      <c r="BK213" s="142">
        <f>SUM($BK$214:$BK$215)</f>
        <v>0</v>
      </c>
    </row>
    <row r="214" spans="2:65" s="6" customFormat="1" ht="15.75" customHeight="1">
      <c r="B214" s="23"/>
      <c r="C214" s="145" t="s">
        <v>360</v>
      </c>
      <c r="D214" s="145" t="s">
        <v>141</v>
      </c>
      <c r="E214" s="146" t="s">
        <v>964</v>
      </c>
      <c r="F214" s="147" t="s">
        <v>965</v>
      </c>
      <c r="G214" s="148" t="s">
        <v>241</v>
      </c>
      <c r="H214" s="149">
        <v>354.422</v>
      </c>
      <c r="I214" s="150"/>
      <c r="J214" s="151">
        <f>ROUND($I$214*$H$214,2)</f>
        <v>0</v>
      </c>
      <c r="K214" s="147" t="s">
        <v>145</v>
      </c>
      <c r="L214" s="43"/>
      <c r="M214" s="152"/>
      <c r="N214" s="153" t="s">
        <v>44</v>
      </c>
      <c r="O214" s="24"/>
      <c r="P214" s="24"/>
      <c r="Q214" s="154">
        <v>0</v>
      </c>
      <c r="R214" s="154">
        <f>$Q$214*$H$214</f>
        <v>0</v>
      </c>
      <c r="S214" s="154">
        <v>0</v>
      </c>
      <c r="T214" s="155">
        <f>$S$214*$H$214</f>
        <v>0</v>
      </c>
      <c r="AR214" s="89" t="s">
        <v>146</v>
      </c>
      <c r="AT214" s="89" t="s">
        <v>141</v>
      </c>
      <c r="AU214" s="89" t="s">
        <v>82</v>
      </c>
      <c r="AY214" s="6" t="s">
        <v>139</v>
      </c>
      <c r="BE214" s="156">
        <f>IF($N$214="základní",$J$214,0)</f>
        <v>0</v>
      </c>
      <c r="BF214" s="156">
        <f>IF($N$214="snížená",$J$214,0)</f>
        <v>0</v>
      </c>
      <c r="BG214" s="156">
        <f>IF($N$214="zákl. přenesená",$J$214,0)</f>
        <v>0</v>
      </c>
      <c r="BH214" s="156">
        <f>IF($N$214="sníž. přenesená",$J$214,0)</f>
        <v>0</v>
      </c>
      <c r="BI214" s="156">
        <f>IF($N$214="nulová",$J$214,0)</f>
        <v>0</v>
      </c>
      <c r="BJ214" s="89" t="s">
        <v>21</v>
      </c>
      <c r="BK214" s="156">
        <f>ROUND($I$214*$H$214,2)</f>
        <v>0</v>
      </c>
      <c r="BL214" s="89" t="s">
        <v>146</v>
      </c>
      <c r="BM214" s="89" t="s">
        <v>966</v>
      </c>
    </row>
    <row r="215" spans="2:47" s="6" customFormat="1" ht="27" customHeight="1">
      <c r="B215" s="23"/>
      <c r="C215" s="24"/>
      <c r="D215" s="157" t="s">
        <v>148</v>
      </c>
      <c r="E215" s="24"/>
      <c r="F215" s="158" t="s">
        <v>967</v>
      </c>
      <c r="G215" s="24"/>
      <c r="H215" s="24"/>
      <c r="J215" s="24"/>
      <c r="K215" s="24"/>
      <c r="L215" s="43"/>
      <c r="M215" s="188"/>
      <c r="N215" s="189"/>
      <c r="O215" s="189"/>
      <c r="P215" s="189"/>
      <c r="Q215" s="189"/>
      <c r="R215" s="189"/>
      <c r="S215" s="189"/>
      <c r="T215" s="190"/>
      <c r="AT215" s="6" t="s">
        <v>148</v>
      </c>
      <c r="AU215" s="6" t="s">
        <v>82</v>
      </c>
    </row>
    <row r="216" spans="2:12" s="6" customFormat="1" ht="7.5" customHeight="1">
      <c r="B216" s="38"/>
      <c r="C216" s="39"/>
      <c r="D216" s="39"/>
      <c r="E216" s="39"/>
      <c r="F216" s="39"/>
      <c r="G216" s="39"/>
      <c r="H216" s="39"/>
      <c r="I216" s="101"/>
      <c r="J216" s="39"/>
      <c r="K216" s="39"/>
      <c r="L216" s="43"/>
    </row>
    <row r="339" s="2" customFormat="1" ht="14.25" customHeight="1"/>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1" manualBreakCount="1">
    <brk id="146" min="2" max="10" man="1"/>
  </rowBreaks>
  <drawing r:id="rId1"/>
</worksheet>
</file>

<file path=xl/worksheets/sheet8.xml><?xml version="1.0" encoding="utf-8"?>
<worksheet xmlns="http://schemas.openxmlformats.org/spreadsheetml/2006/main" xmlns:r="http://schemas.openxmlformats.org/officeDocument/2006/relationships">
  <dimension ref="A1:IV174"/>
  <sheetViews>
    <sheetView showGridLines="0" zoomScalePageLayoutView="0" workbookViewId="0" topLeftCell="A1">
      <pane ySplit="1" topLeftCell="A15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103</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968</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t="s">
        <v>104</v>
      </c>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ROUND($J$82,2)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ROUND(SUM($BE$82:$BE$173),2)</f>
        <v>0</v>
      </c>
      <c r="G30" s="24"/>
      <c r="H30" s="24"/>
      <c r="I30" s="97">
        <v>0.21</v>
      </c>
      <c r="J30" s="96">
        <f>ROUND(SUM($BE$82:$BE$173)*$I$30,2)</f>
        <v>0</v>
      </c>
      <c r="K30" s="27"/>
    </row>
    <row r="31" spans="2:11" s="6" customFormat="1" ht="15" customHeight="1">
      <c r="B31" s="23"/>
      <c r="C31" s="24"/>
      <c r="D31" s="24"/>
      <c r="E31" s="30" t="s">
        <v>45</v>
      </c>
      <c r="F31" s="96">
        <f>ROUND(SUM($BF$82:$BF$173),2)</f>
        <v>0</v>
      </c>
      <c r="G31" s="24"/>
      <c r="H31" s="24"/>
      <c r="I31" s="97">
        <v>0.15</v>
      </c>
      <c r="J31" s="96">
        <f>ROUND(SUM($BF$82:$BF$173)*$I$31,2)</f>
        <v>0</v>
      </c>
      <c r="K31" s="27"/>
    </row>
    <row r="32" spans="2:11" s="6" customFormat="1" ht="15" customHeight="1" hidden="1">
      <c r="B32" s="23"/>
      <c r="C32" s="24"/>
      <c r="D32" s="24"/>
      <c r="E32" s="30" t="s">
        <v>46</v>
      </c>
      <c r="F32" s="96">
        <f>ROUND(SUM($BG$82:$BG$173),2)</f>
        <v>0</v>
      </c>
      <c r="G32" s="24"/>
      <c r="H32" s="24"/>
      <c r="I32" s="97">
        <v>0.21</v>
      </c>
      <c r="J32" s="96">
        <v>0</v>
      </c>
      <c r="K32" s="27"/>
    </row>
    <row r="33" spans="2:11" s="6" customFormat="1" ht="15" customHeight="1" hidden="1">
      <c r="B33" s="23"/>
      <c r="C33" s="24"/>
      <c r="D33" s="24"/>
      <c r="E33" s="30" t="s">
        <v>47</v>
      </c>
      <c r="F33" s="96">
        <f>ROUND(SUM($BH$82:$BH$173),2)</f>
        <v>0</v>
      </c>
      <c r="G33" s="24"/>
      <c r="H33" s="24"/>
      <c r="I33" s="97">
        <v>0.15</v>
      </c>
      <c r="J33" s="96">
        <v>0</v>
      </c>
      <c r="K33" s="27"/>
    </row>
    <row r="34" spans="2:11" s="6" customFormat="1" ht="15" customHeight="1" hidden="1">
      <c r="B34" s="23"/>
      <c r="C34" s="24"/>
      <c r="D34" s="24"/>
      <c r="E34" s="30" t="s">
        <v>48</v>
      </c>
      <c r="F34" s="96">
        <f>ROUND(SUM($BI$82:$BI$173),2)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301 - ZTI - Odvodnění komunikací a zpevněných ploch</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ROUND($J$82,2)</f>
        <v>0</v>
      </c>
      <c r="K56" s="27"/>
      <c r="AU56" s="6" t="s">
        <v>119</v>
      </c>
    </row>
    <row r="57" spans="2:11" s="73" customFormat="1" ht="25.5" customHeight="1">
      <c r="B57" s="108"/>
      <c r="C57" s="109"/>
      <c r="D57" s="110" t="s">
        <v>120</v>
      </c>
      <c r="E57" s="110"/>
      <c r="F57" s="110"/>
      <c r="G57" s="110"/>
      <c r="H57" s="110"/>
      <c r="I57" s="111"/>
      <c r="J57" s="112">
        <f>ROUND($J$83,2)</f>
        <v>0</v>
      </c>
      <c r="K57" s="113"/>
    </row>
    <row r="58" spans="2:11" s="114" customFormat="1" ht="21" customHeight="1">
      <c r="B58" s="115"/>
      <c r="C58" s="116"/>
      <c r="D58" s="117" t="s">
        <v>121</v>
      </c>
      <c r="E58" s="117"/>
      <c r="F58" s="117"/>
      <c r="G58" s="117"/>
      <c r="H58" s="117"/>
      <c r="I58" s="118"/>
      <c r="J58" s="119">
        <f>ROUND($J$84,2)</f>
        <v>0</v>
      </c>
      <c r="K58" s="120"/>
    </row>
    <row r="59" spans="2:11" s="114" customFormat="1" ht="21" customHeight="1">
      <c r="B59" s="115"/>
      <c r="C59" s="116"/>
      <c r="D59" s="117" t="s">
        <v>201</v>
      </c>
      <c r="E59" s="117"/>
      <c r="F59" s="117"/>
      <c r="G59" s="117"/>
      <c r="H59" s="117"/>
      <c r="I59" s="118"/>
      <c r="J59" s="119">
        <f>ROUND($J$124,2)</f>
        <v>0</v>
      </c>
      <c r="K59" s="120"/>
    </row>
    <row r="60" spans="2:11" s="114" customFormat="1" ht="21" customHeight="1">
      <c r="B60" s="115"/>
      <c r="C60" s="116"/>
      <c r="D60" s="117" t="s">
        <v>202</v>
      </c>
      <c r="E60" s="117"/>
      <c r="F60" s="117"/>
      <c r="G60" s="117"/>
      <c r="H60" s="117"/>
      <c r="I60" s="118"/>
      <c r="J60" s="119">
        <f>ROUND($J$128,2)</f>
        <v>0</v>
      </c>
      <c r="K60" s="120"/>
    </row>
    <row r="61" spans="2:11" s="114" customFormat="1" ht="21" customHeight="1">
      <c r="B61" s="115"/>
      <c r="C61" s="116"/>
      <c r="D61" s="117" t="s">
        <v>969</v>
      </c>
      <c r="E61" s="117"/>
      <c r="F61" s="117"/>
      <c r="G61" s="117"/>
      <c r="H61" s="117"/>
      <c r="I61" s="118"/>
      <c r="J61" s="119">
        <f>ROUND($J$137,2)</f>
        <v>0</v>
      </c>
      <c r="K61" s="120"/>
    </row>
    <row r="62" spans="2:11" s="114" customFormat="1" ht="21" customHeight="1">
      <c r="B62" s="115"/>
      <c r="C62" s="116"/>
      <c r="D62" s="117" t="s">
        <v>205</v>
      </c>
      <c r="E62" s="117"/>
      <c r="F62" s="117"/>
      <c r="G62" s="117"/>
      <c r="H62" s="117"/>
      <c r="I62" s="118"/>
      <c r="J62" s="119">
        <f>ROUND($J$171,2)</f>
        <v>0</v>
      </c>
      <c r="K62" s="120"/>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01"/>
      <c r="J64" s="39"/>
      <c r="K64" s="40"/>
    </row>
    <row r="68" spans="2:12" s="6" customFormat="1" ht="7.5" customHeight="1">
      <c r="B68" s="41"/>
      <c r="C68" s="42"/>
      <c r="D68" s="42"/>
      <c r="E68" s="42"/>
      <c r="F68" s="42"/>
      <c r="G68" s="42"/>
      <c r="H68" s="42"/>
      <c r="I68" s="103"/>
      <c r="J68" s="42"/>
      <c r="K68" s="42"/>
      <c r="L68" s="43"/>
    </row>
    <row r="69" spans="2:12" s="6" customFormat="1" ht="37.5" customHeight="1">
      <c r="B69" s="23"/>
      <c r="C69" s="12" t="s">
        <v>122</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15</v>
      </c>
      <c r="D71" s="24"/>
      <c r="E71" s="24"/>
      <c r="F71" s="24"/>
      <c r="G71" s="24"/>
      <c r="H71" s="24"/>
      <c r="J71" s="24"/>
      <c r="K71" s="24"/>
      <c r="L71" s="43"/>
    </row>
    <row r="72" spans="2:12" s="6" customFormat="1" ht="16.5" customHeight="1">
      <c r="B72" s="23"/>
      <c r="C72" s="24"/>
      <c r="D72" s="24"/>
      <c r="E72" s="313" t="str">
        <f>$E$7</f>
        <v>Úprava sjezdu MÚK Jeneč</v>
      </c>
      <c r="F72" s="293"/>
      <c r="G72" s="293"/>
      <c r="H72" s="293"/>
      <c r="J72" s="24"/>
      <c r="K72" s="24"/>
      <c r="L72" s="43"/>
    </row>
    <row r="73" spans="2:12" s="6" customFormat="1" ht="15" customHeight="1">
      <c r="B73" s="23"/>
      <c r="C73" s="19" t="s">
        <v>113</v>
      </c>
      <c r="D73" s="24"/>
      <c r="E73" s="24"/>
      <c r="F73" s="24"/>
      <c r="G73" s="24"/>
      <c r="H73" s="24"/>
      <c r="J73" s="24"/>
      <c r="K73" s="24"/>
      <c r="L73" s="43"/>
    </row>
    <row r="74" spans="2:12" s="6" customFormat="1" ht="19.5" customHeight="1">
      <c r="B74" s="23"/>
      <c r="C74" s="24"/>
      <c r="D74" s="24"/>
      <c r="E74" s="290" t="str">
        <f>$E$9</f>
        <v>SO 301 - ZTI - Odvodnění komunikací a zpevněných ploch</v>
      </c>
      <c r="F74" s="293"/>
      <c r="G74" s="293"/>
      <c r="H74" s="293"/>
      <c r="J74" s="24"/>
      <c r="K74" s="24"/>
      <c r="L74" s="43"/>
    </row>
    <row r="75" spans="2:12" s="6" customFormat="1" ht="7.5" customHeight="1">
      <c r="B75" s="23"/>
      <c r="C75" s="24"/>
      <c r="D75" s="24"/>
      <c r="E75" s="24"/>
      <c r="F75" s="24"/>
      <c r="G75" s="24"/>
      <c r="H75" s="24"/>
      <c r="J75" s="24"/>
      <c r="K75" s="24"/>
      <c r="L75" s="43"/>
    </row>
    <row r="76" spans="2:12" s="6" customFormat="1" ht="18.75" customHeight="1">
      <c r="B76" s="23"/>
      <c r="C76" s="19" t="s">
        <v>22</v>
      </c>
      <c r="D76" s="24"/>
      <c r="E76" s="24"/>
      <c r="F76" s="17" t="str">
        <f>$F$12</f>
        <v>k.ú. Jeneč, k.ú.Dobrovíz</v>
      </c>
      <c r="G76" s="24"/>
      <c r="H76" s="24"/>
      <c r="I76" s="88" t="s">
        <v>24</v>
      </c>
      <c r="J76" s="52" t="str">
        <f>IF($J$12="","",$J$12)</f>
        <v>19.05.2015</v>
      </c>
      <c r="K76" s="24"/>
      <c r="L76" s="43"/>
    </row>
    <row r="77" spans="2:12" s="6" customFormat="1" ht="7.5" customHeight="1">
      <c r="B77" s="23"/>
      <c r="C77" s="24"/>
      <c r="D77" s="24"/>
      <c r="E77" s="24"/>
      <c r="F77" s="24"/>
      <c r="G77" s="24"/>
      <c r="H77" s="24"/>
      <c r="J77" s="24"/>
      <c r="K77" s="24"/>
      <c r="L77" s="43"/>
    </row>
    <row r="78" spans="2:12" s="6" customFormat="1" ht="15.75" customHeight="1">
      <c r="B78" s="23"/>
      <c r="C78" s="19" t="s">
        <v>28</v>
      </c>
      <c r="D78" s="24"/>
      <c r="E78" s="24"/>
      <c r="F78" s="17" t="str">
        <f>$E$15</f>
        <v> </v>
      </c>
      <c r="G78" s="24"/>
      <c r="H78" s="24"/>
      <c r="I78" s="88" t="s">
        <v>34</v>
      </c>
      <c r="J78" s="17" t="str">
        <f>$E$21</f>
        <v>ETC s.r.o.</v>
      </c>
      <c r="K78" s="24"/>
      <c r="L78" s="43"/>
    </row>
    <row r="79" spans="2:12" s="6" customFormat="1" ht="15" customHeight="1">
      <c r="B79" s="23"/>
      <c r="C79" s="19" t="s">
        <v>32</v>
      </c>
      <c r="D79" s="24"/>
      <c r="E79" s="24"/>
      <c r="F79" s="17">
        <f>IF($E$18="","",$E$18)</f>
      </c>
      <c r="G79" s="24"/>
      <c r="H79" s="24"/>
      <c r="J79" s="24"/>
      <c r="K79" s="24"/>
      <c r="L79" s="43"/>
    </row>
    <row r="80" spans="2:12" s="6" customFormat="1" ht="11.25" customHeight="1">
      <c r="B80" s="23"/>
      <c r="C80" s="24"/>
      <c r="D80" s="24"/>
      <c r="E80" s="24"/>
      <c r="F80" s="24"/>
      <c r="G80" s="24"/>
      <c r="H80" s="24"/>
      <c r="J80" s="24"/>
      <c r="K80" s="24"/>
      <c r="L80" s="43"/>
    </row>
    <row r="81" spans="2:20" s="121" customFormat="1" ht="30" customHeight="1">
      <c r="B81" s="122"/>
      <c r="C81" s="123" t="s">
        <v>123</v>
      </c>
      <c r="D81" s="124" t="s">
        <v>58</v>
      </c>
      <c r="E81" s="124" t="s">
        <v>54</v>
      </c>
      <c r="F81" s="124" t="s">
        <v>124</v>
      </c>
      <c r="G81" s="124" t="s">
        <v>125</v>
      </c>
      <c r="H81" s="124" t="s">
        <v>126</v>
      </c>
      <c r="I81" s="125" t="s">
        <v>127</v>
      </c>
      <c r="J81" s="124" t="s">
        <v>128</v>
      </c>
      <c r="K81" s="126" t="s">
        <v>129</v>
      </c>
      <c r="L81" s="127"/>
      <c r="M81" s="59" t="s">
        <v>130</v>
      </c>
      <c r="N81" s="60" t="s">
        <v>43</v>
      </c>
      <c r="O81" s="60" t="s">
        <v>131</v>
      </c>
      <c r="P81" s="60" t="s">
        <v>132</v>
      </c>
      <c r="Q81" s="60" t="s">
        <v>133</v>
      </c>
      <c r="R81" s="60" t="s">
        <v>134</v>
      </c>
      <c r="S81" s="60" t="s">
        <v>135</v>
      </c>
      <c r="T81" s="61" t="s">
        <v>136</v>
      </c>
    </row>
    <row r="82" spans="2:63" s="6" customFormat="1" ht="30" customHeight="1">
      <c r="B82" s="23"/>
      <c r="C82" s="66" t="s">
        <v>118</v>
      </c>
      <c r="D82" s="24"/>
      <c r="E82" s="24"/>
      <c r="F82" s="24"/>
      <c r="G82" s="24"/>
      <c r="H82" s="24"/>
      <c r="J82" s="128">
        <f>$BK$82</f>
        <v>0</v>
      </c>
      <c r="K82" s="24"/>
      <c r="L82" s="43"/>
      <c r="M82" s="63"/>
      <c r="N82" s="64"/>
      <c r="O82" s="64"/>
      <c r="P82" s="129">
        <f>$P$83</f>
        <v>0</v>
      </c>
      <c r="Q82" s="64"/>
      <c r="R82" s="129">
        <f>$R$83</f>
        <v>46.54527590000001</v>
      </c>
      <c r="S82" s="64"/>
      <c r="T82" s="130">
        <f>$T$83</f>
        <v>8.651119999999999</v>
      </c>
      <c r="AT82" s="6" t="s">
        <v>72</v>
      </c>
      <c r="AU82" s="6" t="s">
        <v>119</v>
      </c>
      <c r="BK82" s="131">
        <f>$BK$83</f>
        <v>0</v>
      </c>
    </row>
    <row r="83" spans="2:63" s="132" customFormat="1" ht="37.5" customHeight="1">
      <c r="B83" s="133"/>
      <c r="C83" s="134"/>
      <c r="D83" s="134" t="s">
        <v>72</v>
      </c>
      <c r="E83" s="135" t="s">
        <v>137</v>
      </c>
      <c r="F83" s="135" t="s">
        <v>138</v>
      </c>
      <c r="G83" s="134"/>
      <c r="H83" s="134"/>
      <c r="J83" s="136">
        <f>$BK$83</f>
        <v>0</v>
      </c>
      <c r="K83" s="134"/>
      <c r="L83" s="137"/>
      <c r="M83" s="138"/>
      <c r="N83" s="134"/>
      <c r="O83" s="134"/>
      <c r="P83" s="139">
        <f>$P$84+$P$124+$P$128+$P$137+$P$171</f>
        <v>0</v>
      </c>
      <c r="Q83" s="134"/>
      <c r="R83" s="139">
        <f>$R$84+$R$124+$R$128+$R$137+$R$171</f>
        <v>46.54527590000001</v>
      </c>
      <c r="S83" s="134"/>
      <c r="T83" s="140">
        <f>$T$84+$T$124+$T$128+$T$137+$T$171</f>
        <v>8.651119999999999</v>
      </c>
      <c r="AR83" s="141" t="s">
        <v>21</v>
      </c>
      <c r="AT83" s="141" t="s">
        <v>72</v>
      </c>
      <c r="AU83" s="141" t="s">
        <v>73</v>
      </c>
      <c r="AY83" s="141" t="s">
        <v>139</v>
      </c>
      <c r="BK83" s="142">
        <f>$BK$84+$BK$124+$BK$128+$BK$137+$BK$171</f>
        <v>0</v>
      </c>
    </row>
    <row r="84" spans="2:63" s="132" customFormat="1" ht="21" customHeight="1">
      <c r="B84" s="133"/>
      <c r="C84" s="134"/>
      <c r="D84" s="134" t="s">
        <v>72</v>
      </c>
      <c r="E84" s="143" t="s">
        <v>21</v>
      </c>
      <c r="F84" s="143" t="s">
        <v>140</v>
      </c>
      <c r="G84" s="134"/>
      <c r="H84" s="134"/>
      <c r="J84" s="144">
        <f>$BK$84</f>
        <v>0</v>
      </c>
      <c r="K84" s="134"/>
      <c r="L84" s="137"/>
      <c r="M84" s="138"/>
      <c r="N84" s="134"/>
      <c r="O84" s="134"/>
      <c r="P84" s="139">
        <f>SUM($P$85:$P$123)</f>
        <v>0</v>
      </c>
      <c r="Q84" s="134"/>
      <c r="R84" s="139">
        <f>SUM($R$85:$R$123)</f>
        <v>35.872298</v>
      </c>
      <c r="S84" s="134"/>
      <c r="T84" s="140">
        <f>SUM($T$85:$T$123)</f>
        <v>0</v>
      </c>
      <c r="AR84" s="141" t="s">
        <v>21</v>
      </c>
      <c r="AT84" s="141" t="s">
        <v>72</v>
      </c>
      <c r="AU84" s="141" t="s">
        <v>21</v>
      </c>
      <c r="AY84" s="141" t="s">
        <v>139</v>
      </c>
      <c r="BK84" s="142">
        <f>SUM($BK$85:$BK$123)</f>
        <v>0</v>
      </c>
    </row>
    <row r="85" spans="2:65" s="6" customFormat="1" ht="15.75" customHeight="1">
      <c r="B85" s="23"/>
      <c r="C85" s="145" t="s">
        <v>21</v>
      </c>
      <c r="D85" s="145" t="s">
        <v>141</v>
      </c>
      <c r="E85" s="146" t="s">
        <v>970</v>
      </c>
      <c r="F85" s="147" t="s">
        <v>971</v>
      </c>
      <c r="G85" s="148" t="s">
        <v>167</v>
      </c>
      <c r="H85" s="149">
        <v>52.513</v>
      </c>
      <c r="I85" s="150"/>
      <c r="J85" s="151">
        <f>ROUND($I$85*$H$85,2)</f>
        <v>0</v>
      </c>
      <c r="K85" s="147" t="s">
        <v>145</v>
      </c>
      <c r="L85" s="43"/>
      <c r="M85" s="152"/>
      <c r="N85" s="153" t="s">
        <v>44</v>
      </c>
      <c r="O85" s="24"/>
      <c r="P85" s="24"/>
      <c r="Q85" s="154">
        <v>0</v>
      </c>
      <c r="R85" s="154">
        <f>$Q$85*$H$85</f>
        <v>0</v>
      </c>
      <c r="S85" s="154">
        <v>0</v>
      </c>
      <c r="T85" s="155">
        <f>$S$85*$H$85</f>
        <v>0</v>
      </c>
      <c r="AR85" s="89" t="s">
        <v>146</v>
      </c>
      <c r="AT85" s="89" t="s">
        <v>141</v>
      </c>
      <c r="AU85" s="89" t="s">
        <v>82</v>
      </c>
      <c r="AY85" s="6" t="s">
        <v>139</v>
      </c>
      <c r="BE85" s="156">
        <f>IF($N$85="základní",$J$85,0)</f>
        <v>0</v>
      </c>
      <c r="BF85" s="156">
        <f>IF($N$85="snížená",$J$85,0)</f>
        <v>0</v>
      </c>
      <c r="BG85" s="156">
        <f>IF($N$85="zákl. přenesená",$J$85,0)</f>
        <v>0</v>
      </c>
      <c r="BH85" s="156">
        <f>IF($N$85="sníž. přenesená",$J$85,0)</f>
        <v>0</v>
      </c>
      <c r="BI85" s="156">
        <f>IF($N$85="nulová",$J$85,0)</f>
        <v>0</v>
      </c>
      <c r="BJ85" s="89" t="s">
        <v>21</v>
      </c>
      <c r="BK85" s="156">
        <f>ROUND($I$85*$H$85,2)</f>
        <v>0</v>
      </c>
      <c r="BL85" s="89" t="s">
        <v>146</v>
      </c>
      <c r="BM85" s="89" t="s">
        <v>972</v>
      </c>
    </row>
    <row r="86" spans="2:47" s="6" customFormat="1" ht="27" customHeight="1">
      <c r="B86" s="23"/>
      <c r="C86" s="24"/>
      <c r="D86" s="157" t="s">
        <v>148</v>
      </c>
      <c r="E86" s="24"/>
      <c r="F86" s="158" t="s">
        <v>973</v>
      </c>
      <c r="G86" s="24"/>
      <c r="H86" s="24"/>
      <c r="J86" s="24"/>
      <c r="K86" s="24"/>
      <c r="L86" s="43"/>
      <c r="M86" s="56"/>
      <c r="N86" s="24"/>
      <c r="O86" s="24"/>
      <c r="P86" s="24"/>
      <c r="Q86" s="24"/>
      <c r="R86" s="24"/>
      <c r="S86" s="24"/>
      <c r="T86" s="57"/>
      <c r="AT86" s="6" t="s">
        <v>148</v>
      </c>
      <c r="AU86" s="6" t="s">
        <v>82</v>
      </c>
    </row>
    <row r="87" spans="2:51" s="6" customFormat="1" ht="15.75" customHeight="1">
      <c r="B87" s="159"/>
      <c r="C87" s="160"/>
      <c r="D87" s="161" t="s">
        <v>150</v>
      </c>
      <c r="E87" s="160"/>
      <c r="F87" s="162" t="s">
        <v>974</v>
      </c>
      <c r="G87" s="160"/>
      <c r="H87" s="160"/>
      <c r="J87" s="160"/>
      <c r="K87" s="160"/>
      <c r="L87" s="163"/>
      <c r="M87" s="164"/>
      <c r="N87" s="160"/>
      <c r="O87" s="160"/>
      <c r="P87" s="160"/>
      <c r="Q87" s="160"/>
      <c r="R87" s="160"/>
      <c r="S87" s="160"/>
      <c r="T87" s="165"/>
      <c r="AT87" s="166" t="s">
        <v>150</v>
      </c>
      <c r="AU87" s="166" t="s">
        <v>82</v>
      </c>
      <c r="AV87" s="166" t="s">
        <v>21</v>
      </c>
      <c r="AW87" s="166" t="s">
        <v>119</v>
      </c>
      <c r="AX87" s="166" t="s">
        <v>73</v>
      </c>
      <c r="AY87" s="166" t="s">
        <v>139</v>
      </c>
    </row>
    <row r="88" spans="2:51" s="6" customFormat="1" ht="15.75" customHeight="1">
      <c r="B88" s="167"/>
      <c r="C88" s="168"/>
      <c r="D88" s="161" t="s">
        <v>150</v>
      </c>
      <c r="E88" s="168"/>
      <c r="F88" s="169" t="s">
        <v>975</v>
      </c>
      <c r="G88" s="168"/>
      <c r="H88" s="170">
        <v>5.4</v>
      </c>
      <c r="J88" s="168"/>
      <c r="K88" s="168"/>
      <c r="L88" s="171"/>
      <c r="M88" s="172"/>
      <c r="N88" s="168"/>
      <c r="O88" s="168"/>
      <c r="P88" s="168"/>
      <c r="Q88" s="168"/>
      <c r="R88" s="168"/>
      <c r="S88" s="168"/>
      <c r="T88" s="173"/>
      <c r="AT88" s="174" t="s">
        <v>150</v>
      </c>
      <c r="AU88" s="174" t="s">
        <v>82</v>
      </c>
      <c r="AV88" s="174" t="s">
        <v>82</v>
      </c>
      <c r="AW88" s="174" t="s">
        <v>119</v>
      </c>
      <c r="AX88" s="174" t="s">
        <v>73</v>
      </c>
      <c r="AY88" s="174" t="s">
        <v>139</v>
      </c>
    </row>
    <row r="89" spans="2:51" s="6" customFormat="1" ht="15.75" customHeight="1">
      <c r="B89" s="159"/>
      <c r="C89" s="160"/>
      <c r="D89" s="161" t="s">
        <v>150</v>
      </c>
      <c r="E89" s="160"/>
      <c r="F89" s="162" t="s">
        <v>976</v>
      </c>
      <c r="G89" s="160"/>
      <c r="H89" s="160"/>
      <c r="J89" s="160"/>
      <c r="K89" s="160"/>
      <c r="L89" s="163"/>
      <c r="M89" s="164"/>
      <c r="N89" s="160"/>
      <c r="O89" s="160"/>
      <c r="P89" s="160"/>
      <c r="Q89" s="160"/>
      <c r="R89" s="160"/>
      <c r="S89" s="160"/>
      <c r="T89" s="165"/>
      <c r="AT89" s="166" t="s">
        <v>150</v>
      </c>
      <c r="AU89" s="166" t="s">
        <v>82</v>
      </c>
      <c r="AV89" s="166" t="s">
        <v>21</v>
      </c>
      <c r="AW89" s="166" t="s">
        <v>119</v>
      </c>
      <c r="AX89" s="166" t="s">
        <v>73</v>
      </c>
      <c r="AY89" s="166" t="s">
        <v>139</v>
      </c>
    </row>
    <row r="90" spans="2:51" s="6" customFormat="1" ht="15.75" customHeight="1">
      <c r="B90" s="167"/>
      <c r="C90" s="168"/>
      <c r="D90" s="161" t="s">
        <v>150</v>
      </c>
      <c r="E90" s="168"/>
      <c r="F90" s="169" t="s">
        <v>977</v>
      </c>
      <c r="G90" s="168"/>
      <c r="H90" s="170">
        <v>47.113</v>
      </c>
      <c r="J90" s="168"/>
      <c r="K90" s="168"/>
      <c r="L90" s="171"/>
      <c r="M90" s="172"/>
      <c r="N90" s="168"/>
      <c r="O90" s="168"/>
      <c r="P90" s="168"/>
      <c r="Q90" s="168"/>
      <c r="R90" s="168"/>
      <c r="S90" s="168"/>
      <c r="T90" s="173"/>
      <c r="AT90" s="174" t="s">
        <v>150</v>
      </c>
      <c r="AU90" s="174" t="s">
        <v>82</v>
      </c>
      <c r="AV90" s="174" t="s">
        <v>82</v>
      </c>
      <c r="AW90" s="174" t="s">
        <v>119</v>
      </c>
      <c r="AX90" s="174" t="s">
        <v>73</v>
      </c>
      <c r="AY90" s="174" t="s">
        <v>139</v>
      </c>
    </row>
    <row r="91" spans="2:65" s="6" customFormat="1" ht="15.75" customHeight="1">
      <c r="B91" s="23"/>
      <c r="C91" s="145" t="s">
        <v>82</v>
      </c>
      <c r="D91" s="145" t="s">
        <v>141</v>
      </c>
      <c r="E91" s="146" t="s">
        <v>978</v>
      </c>
      <c r="F91" s="147" t="s">
        <v>979</v>
      </c>
      <c r="G91" s="148" t="s">
        <v>167</v>
      </c>
      <c r="H91" s="149">
        <v>1</v>
      </c>
      <c r="I91" s="150"/>
      <c r="J91" s="151">
        <f>ROUND($I$91*$H$91,2)</f>
        <v>0</v>
      </c>
      <c r="K91" s="147" t="s">
        <v>145</v>
      </c>
      <c r="L91" s="43"/>
      <c r="M91" s="152"/>
      <c r="N91" s="153" t="s">
        <v>44</v>
      </c>
      <c r="O91" s="24"/>
      <c r="P91" s="24"/>
      <c r="Q91" s="154">
        <v>0</v>
      </c>
      <c r="R91" s="154">
        <f>$Q$91*$H$91</f>
        <v>0</v>
      </c>
      <c r="S91" s="154">
        <v>0</v>
      </c>
      <c r="T91" s="155">
        <f>$S$91*$H$91</f>
        <v>0</v>
      </c>
      <c r="AR91" s="89" t="s">
        <v>146</v>
      </c>
      <c r="AT91" s="89" t="s">
        <v>141</v>
      </c>
      <c r="AU91" s="89" t="s">
        <v>82</v>
      </c>
      <c r="AY91" s="6" t="s">
        <v>139</v>
      </c>
      <c r="BE91" s="156">
        <f>IF($N$91="základní",$J$91,0)</f>
        <v>0</v>
      </c>
      <c r="BF91" s="156">
        <f>IF($N$91="snížená",$J$91,0)</f>
        <v>0</v>
      </c>
      <c r="BG91" s="156">
        <f>IF($N$91="zákl. přenesená",$J$91,0)</f>
        <v>0</v>
      </c>
      <c r="BH91" s="156">
        <f>IF($N$91="sníž. přenesená",$J$91,0)</f>
        <v>0</v>
      </c>
      <c r="BI91" s="156">
        <f>IF($N$91="nulová",$J$91,0)</f>
        <v>0</v>
      </c>
      <c r="BJ91" s="89" t="s">
        <v>21</v>
      </c>
      <c r="BK91" s="156">
        <f>ROUND($I$91*$H$91,2)</f>
        <v>0</v>
      </c>
      <c r="BL91" s="89" t="s">
        <v>146</v>
      </c>
      <c r="BM91" s="89" t="s">
        <v>980</v>
      </c>
    </row>
    <row r="92" spans="2:47" s="6" customFormat="1" ht="27" customHeight="1">
      <c r="B92" s="23"/>
      <c r="C92" s="24"/>
      <c r="D92" s="157" t="s">
        <v>148</v>
      </c>
      <c r="E92" s="24"/>
      <c r="F92" s="158" t="s">
        <v>981</v>
      </c>
      <c r="G92" s="24"/>
      <c r="H92" s="24"/>
      <c r="J92" s="24"/>
      <c r="K92" s="24"/>
      <c r="L92" s="43"/>
      <c r="M92" s="56"/>
      <c r="N92" s="24"/>
      <c r="O92" s="24"/>
      <c r="P92" s="24"/>
      <c r="Q92" s="24"/>
      <c r="R92" s="24"/>
      <c r="S92" s="24"/>
      <c r="T92" s="57"/>
      <c r="AT92" s="6" t="s">
        <v>148</v>
      </c>
      <c r="AU92" s="6" t="s">
        <v>82</v>
      </c>
    </row>
    <row r="93" spans="2:51" s="6" customFormat="1" ht="15.75" customHeight="1">
      <c r="B93" s="159"/>
      <c r="C93" s="160"/>
      <c r="D93" s="161" t="s">
        <v>150</v>
      </c>
      <c r="E93" s="160"/>
      <c r="F93" s="162" t="s">
        <v>982</v>
      </c>
      <c r="G93" s="160"/>
      <c r="H93" s="160"/>
      <c r="J93" s="160"/>
      <c r="K93" s="160"/>
      <c r="L93" s="163"/>
      <c r="M93" s="164"/>
      <c r="N93" s="160"/>
      <c r="O93" s="160"/>
      <c r="P93" s="160"/>
      <c r="Q93" s="160"/>
      <c r="R93" s="160"/>
      <c r="S93" s="160"/>
      <c r="T93" s="165"/>
      <c r="AT93" s="166" t="s">
        <v>150</v>
      </c>
      <c r="AU93" s="166" t="s">
        <v>82</v>
      </c>
      <c r="AV93" s="166" t="s">
        <v>21</v>
      </c>
      <c r="AW93" s="166" t="s">
        <v>119</v>
      </c>
      <c r="AX93" s="166" t="s">
        <v>73</v>
      </c>
      <c r="AY93" s="166" t="s">
        <v>139</v>
      </c>
    </row>
    <row r="94" spans="2:51" s="6" customFormat="1" ht="15.75" customHeight="1">
      <c r="B94" s="167"/>
      <c r="C94" s="168"/>
      <c r="D94" s="161" t="s">
        <v>150</v>
      </c>
      <c r="E94" s="168"/>
      <c r="F94" s="169" t="s">
        <v>983</v>
      </c>
      <c r="G94" s="168"/>
      <c r="H94" s="170">
        <v>1</v>
      </c>
      <c r="J94" s="168"/>
      <c r="K94" s="168"/>
      <c r="L94" s="171"/>
      <c r="M94" s="172"/>
      <c r="N94" s="168"/>
      <c r="O94" s="168"/>
      <c r="P94" s="168"/>
      <c r="Q94" s="168"/>
      <c r="R94" s="168"/>
      <c r="S94" s="168"/>
      <c r="T94" s="173"/>
      <c r="AT94" s="174" t="s">
        <v>150</v>
      </c>
      <c r="AU94" s="174" t="s">
        <v>82</v>
      </c>
      <c r="AV94" s="174" t="s">
        <v>82</v>
      </c>
      <c r="AW94" s="174" t="s">
        <v>119</v>
      </c>
      <c r="AX94" s="174" t="s">
        <v>21</v>
      </c>
      <c r="AY94" s="174" t="s">
        <v>139</v>
      </c>
    </row>
    <row r="95" spans="2:65" s="6" customFormat="1" ht="15.75" customHeight="1">
      <c r="B95" s="23"/>
      <c r="C95" s="145" t="s">
        <v>160</v>
      </c>
      <c r="D95" s="145" t="s">
        <v>141</v>
      </c>
      <c r="E95" s="146" t="s">
        <v>984</v>
      </c>
      <c r="F95" s="147" t="s">
        <v>985</v>
      </c>
      <c r="G95" s="148" t="s">
        <v>167</v>
      </c>
      <c r="H95" s="149">
        <v>52.513</v>
      </c>
      <c r="I95" s="150"/>
      <c r="J95" s="151">
        <f>ROUND($I$95*$H$95,2)</f>
        <v>0</v>
      </c>
      <c r="K95" s="147" t="s">
        <v>145</v>
      </c>
      <c r="L95" s="43"/>
      <c r="M95" s="152"/>
      <c r="N95" s="153" t="s">
        <v>44</v>
      </c>
      <c r="O95" s="24"/>
      <c r="P95" s="24"/>
      <c r="Q95" s="154">
        <v>0</v>
      </c>
      <c r="R95" s="154">
        <f>$Q$95*$H$95</f>
        <v>0</v>
      </c>
      <c r="S95" s="154">
        <v>0</v>
      </c>
      <c r="T95" s="155">
        <f>$S$95*$H$95</f>
        <v>0</v>
      </c>
      <c r="AR95" s="89" t="s">
        <v>146</v>
      </c>
      <c r="AT95" s="89" t="s">
        <v>141</v>
      </c>
      <c r="AU95" s="89" t="s">
        <v>82</v>
      </c>
      <c r="AY95" s="6" t="s">
        <v>139</v>
      </c>
      <c r="BE95" s="156">
        <f>IF($N$95="základní",$J$95,0)</f>
        <v>0</v>
      </c>
      <c r="BF95" s="156">
        <f>IF($N$95="snížená",$J$95,0)</f>
        <v>0</v>
      </c>
      <c r="BG95" s="156">
        <f>IF($N$95="zákl. přenesená",$J$95,0)</f>
        <v>0</v>
      </c>
      <c r="BH95" s="156">
        <f>IF($N$95="sníž. přenesená",$J$95,0)</f>
        <v>0</v>
      </c>
      <c r="BI95" s="156">
        <f>IF($N$95="nulová",$J$95,0)</f>
        <v>0</v>
      </c>
      <c r="BJ95" s="89" t="s">
        <v>21</v>
      </c>
      <c r="BK95" s="156">
        <f>ROUND($I$95*$H$95,2)</f>
        <v>0</v>
      </c>
      <c r="BL95" s="89" t="s">
        <v>146</v>
      </c>
      <c r="BM95" s="89" t="s">
        <v>986</v>
      </c>
    </row>
    <row r="96" spans="2:47" s="6" customFormat="1" ht="27" customHeight="1">
      <c r="B96" s="23"/>
      <c r="C96" s="24"/>
      <c r="D96" s="157" t="s">
        <v>148</v>
      </c>
      <c r="E96" s="24"/>
      <c r="F96" s="158" t="s">
        <v>987</v>
      </c>
      <c r="G96" s="24"/>
      <c r="H96" s="24"/>
      <c r="J96" s="24"/>
      <c r="K96" s="24"/>
      <c r="L96" s="43"/>
      <c r="M96" s="56"/>
      <c r="N96" s="24"/>
      <c r="O96" s="24"/>
      <c r="P96" s="24"/>
      <c r="Q96" s="24"/>
      <c r="R96" s="24"/>
      <c r="S96" s="24"/>
      <c r="T96" s="57"/>
      <c r="AT96" s="6" t="s">
        <v>148</v>
      </c>
      <c r="AU96" s="6" t="s">
        <v>82</v>
      </c>
    </row>
    <row r="97" spans="2:51" s="6" customFormat="1" ht="15.75" customHeight="1">
      <c r="B97" s="159"/>
      <c r="C97" s="160"/>
      <c r="D97" s="161" t="s">
        <v>150</v>
      </c>
      <c r="E97" s="160"/>
      <c r="F97" s="162" t="s">
        <v>988</v>
      </c>
      <c r="G97" s="160"/>
      <c r="H97" s="160"/>
      <c r="J97" s="160"/>
      <c r="K97" s="160"/>
      <c r="L97" s="163"/>
      <c r="M97" s="164"/>
      <c r="N97" s="160"/>
      <c r="O97" s="160"/>
      <c r="P97" s="160"/>
      <c r="Q97" s="160"/>
      <c r="R97" s="160"/>
      <c r="S97" s="160"/>
      <c r="T97" s="165"/>
      <c r="AT97" s="166" t="s">
        <v>150</v>
      </c>
      <c r="AU97" s="166" t="s">
        <v>82</v>
      </c>
      <c r="AV97" s="166" t="s">
        <v>21</v>
      </c>
      <c r="AW97" s="166" t="s">
        <v>119</v>
      </c>
      <c r="AX97" s="166" t="s">
        <v>73</v>
      </c>
      <c r="AY97" s="166" t="s">
        <v>139</v>
      </c>
    </row>
    <row r="98" spans="2:51" s="6" customFormat="1" ht="15.75" customHeight="1">
      <c r="B98" s="167"/>
      <c r="C98" s="168"/>
      <c r="D98" s="161" t="s">
        <v>150</v>
      </c>
      <c r="E98" s="168"/>
      <c r="F98" s="169" t="s">
        <v>989</v>
      </c>
      <c r="G98" s="168"/>
      <c r="H98" s="170">
        <v>52.513</v>
      </c>
      <c r="J98" s="168"/>
      <c r="K98" s="168"/>
      <c r="L98" s="171"/>
      <c r="M98" s="172"/>
      <c r="N98" s="168"/>
      <c r="O98" s="168"/>
      <c r="P98" s="168"/>
      <c r="Q98" s="168"/>
      <c r="R98" s="168"/>
      <c r="S98" s="168"/>
      <c r="T98" s="173"/>
      <c r="AT98" s="174" t="s">
        <v>150</v>
      </c>
      <c r="AU98" s="174" t="s">
        <v>82</v>
      </c>
      <c r="AV98" s="174" t="s">
        <v>82</v>
      </c>
      <c r="AW98" s="174" t="s">
        <v>119</v>
      </c>
      <c r="AX98" s="174" t="s">
        <v>21</v>
      </c>
      <c r="AY98" s="174" t="s">
        <v>139</v>
      </c>
    </row>
    <row r="99" spans="2:65" s="6" customFormat="1" ht="15.75" customHeight="1">
      <c r="B99" s="23"/>
      <c r="C99" s="145" t="s">
        <v>146</v>
      </c>
      <c r="D99" s="145" t="s">
        <v>141</v>
      </c>
      <c r="E99" s="146" t="s">
        <v>990</v>
      </c>
      <c r="F99" s="147" t="s">
        <v>991</v>
      </c>
      <c r="G99" s="148" t="s">
        <v>155</v>
      </c>
      <c r="H99" s="149">
        <v>188.45</v>
      </c>
      <c r="I99" s="150"/>
      <c r="J99" s="151">
        <f>ROUND($I$99*$H$99,2)</f>
        <v>0</v>
      </c>
      <c r="K99" s="147" t="s">
        <v>145</v>
      </c>
      <c r="L99" s="43"/>
      <c r="M99" s="152"/>
      <c r="N99" s="153" t="s">
        <v>44</v>
      </c>
      <c r="O99" s="24"/>
      <c r="P99" s="24"/>
      <c r="Q99" s="154">
        <v>0.00084</v>
      </c>
      <c r="R99" s="154">
        <f>$Q$99*$H$99</f>
        <v>0.158298</v>
      </c>
      <c r="S99" s="154">
        <v>0</v>
      </c>
      <c r="T99" s="155">
        <f>$S$99*$H$99</f>
        <v>0</v>
      </c>
      <c r="AR99" s="89" t="s">
        <v>146</v>
      </c>
      <c r="AT99" s="89" t="s">
        <v>141</v>
      </c>
      <c r="AU99" s="89" t="s">
        <v>82</v>
      </c>
      <c r="AY99" s="6" t="s">
        <v>139</v>
      </c>
      <c r="BE99" s="156">
        <f>IF($N$99="základní",$J$99,0)</f>
        <v>0</v>
      </c>
      <c r="BF99" s="156">
        <f>IF($N$99="snížená",$J$99,0)</f>
        <v>0</v>
      </c>
      <c r="BG99" s="156">
        <f>IF($N$99="zákl. přenesená",$J$99,0)</f>
        <v>0</v>
      </c>
      <c r="BH99" s="156">
        <f>IF($N$99="sníž. přenesená",$J$99,0)</f>
        <v>0</v>
      </c>
      <c r="BI99" s="156">
        <f>IF($N$99="nulová",$J$99,0)</f>
        <v>0</v>
      </c>
      <c r="BJ99" s="89" t="s">
        <v>21</v>
      </c>
      <c r="BK99" s="156">
        <f>ROUND($I$99*$H$99,2)</f>
        <v>0</v>
      </c>
      <c r="BL99" s="89" t="s">
        <v>146</v>
      </c>
      <c r="BM99" s="89" t="s">
        <v>992</v>
      </c>
    </row>
    <row r="100" spans="2:47" s="6" customFormat="1" ht="27" customHeight="1">
      <c r="B100" s="23"/>
      <c r="C100" s="24"/>
      <c r="D100" s="157" t="s">
        <v>148</v>
      </c>
      <c r="E100" s="24"/>
      <c r="F100" s="158" t="s">
        <v>993</v>
      </c>
      <c r="G100" s="24"/>
      <c r="H100" s="24"/>
      <c r="J100" s="24"/>
      <c r="K100" s="24"/>
      <c r="L100" s="43"/>
      <c r="M100" s="56"/>
      <c r="N100" s="24"/>
      <c r="O100" s="24"/>
      <c r="P100" s="24"/>
      <c r="Q100" s="24"/>
      <c r="R100" s="24"/>
      <c r="S100" s="24"/>
      <c r="T100" s="57"/>
      <c r="AT100" s="6" t="s">
        <v>148</v>
      </c>
      <c r="AU100" s="6" t="s">
        <v>82</v>
      </c>
    </row>
    <row r="101" spans="2:51" s="6" customFormat="1" ht="15.75" customHeight="1">
      <c r="B101" s="167"/>
      <c r="C101" s="168"/>
      <c r="D101" s="161" t="s">
        <v>150</v>
      </c>
      <c r="E101" s="168"/>
      <c r="F101" s="169" t="s">
        <v>994</v>
      </c>
      <c r="G101" s="168"/>
      <c r="H101" s="170">
        <v>188.45</v>
      </c>
      <c r="J101" s="168"/>
      <c r="K101" s="168"/>
      <c r="L101" s="171"/>
      <c r="M101" s="172"/>
      <c r="N101" s="168"/>
      <c r="O101" s="168"/>
      <c r="P101" s="168"/>
      <c r="Q101" s="168"/>
      <c r="R101" s="168"/>
      <c r="S101" s="168"/>
      <c r="T101" s="173"/>
      <c r="AT101" s="174" t="s">
        <v>150</v>
      </c>
      <c r="AU101" s="174" t="s">
        <v>82</v>
      </c>
      <c r="AV101" s="174" t="s">
        <v>82</v>
      </c>
      <c r="AW101" s="174" t="s">
        <v>119</v>
      </c>
      <c r="AX101" s="174" t="s">
        <v>21</v>
      </c>
      <c r="AY101" s="174" t="s">
        <v>139</v>
      </c>
    </row>
    <row r="102" spans="2:65" s="6" customFormat="1" ht="15.75" customHeight="1">
      <c r="B102" s="23"/>
      <c r="C102" s="145" t="s">
        <v>172</v>
      </c>
      <c r="D102" s="145" t="s">
        <v>141</v>
      </c>
      <c r="E102" s="146" t="s">
        <v>995</v>
      </c>
      <c r="F102" s="147" t="s">
        <v>996</v>
      </c>
      <c r="G102" s="148" t="s">
        <v>155</v>
      </c>
      <c r="H102" s="149">
        <v>188.45</v>
      </c>
      <c r="I102" s="150"/>
      <c r="J102" s="151">
        <f>ROUND($I$102*$H$102,2)</f>
        <v>0</v>
      </c>
      <c r="K102" s="147" t="s">
        <v>145</v>
      </c>
      <c r="L102" s="43"/>
      <c r="M102" s="152"/>
      <c r="N102" s="153" t="s">
        <v>44</v>
      </c>
      <c r="O102" s="24"/>
      <c r="P102" s="24"/>
      <c r="Q102" s="154">
        <v>0</v>
      </c>
      <c r="R102" s="154">
        <f>$Q$102*$H$102</f>
        <v>0</v>
      </c>
      <c r="S102" s="154">
        <v>0</v>
      </c>
      <c r="T102" s="155">
        <f>$S$102*$H$102</f>
        <v>0</v>
      </c>
      <c r="AR102" s="89" t="s">
        <v>146</v>
      </c>
      <c r="AT102" s="89" t="s">
        <v>141</v>
      </c>
      <c r="AU102" s="89" t="s">
        <v>82</v>
      </c>
      <c r="AY102" s="6" t="s">
        <v>139</v>
      </c>
      <c r="BE102" s="156">
        <f>IF($N$102="základní",$J$102,0)</f>
        <v>0</v>
      </c>
      <c r="BF102" s="156">
        <f>IF($N$102="snížená",$J$102,0)</f>
        <v>0</v>
      </c>
      <c r="BG102" s="156">
        <f>IF($N$102="zákl. přenesená",$J$102,0)</f>
        <v>0</v>
      </c>
      <c r="BH102" s="156">
        <f>IF($N$102="sníž. přenesená",$J$102,0)</f>
        <v>0</v>
      </c>
      <c r="BI102" s="156">
        <f>IF($N$102="nulová",$J$102,0)</f>
        <v>0</v>
      </c>
      <c r="BJ102" s="89" t="s">
        <v>21</v>
      </c>
      <c r="BK102" s="156">
        <f>ROUND($I$102*$H$102,2)</f>
        <v>0</v>
      </c>
      <c r="BL102" s="89" t="s">
        <v>146</v>
      </c>
      <c r="BM102" s="89" t="s">
        <v>997</v>
      </c>
    </row>
    <row r="103" spans="2:47" s="6" customFormat="1" ht="27" customHeight="1">
      <c r="B103" s="23"/>
      <c r="C103" s="24"/>
      <c r="D103" s="157" t="s">
        <v>148</v>
      </c>
      <c r="E103" s="24"/>
      <c r="F103" s="158" t="s">
        <v>998</v>
      </c>
      <c r="G103" s="24"/>
      <c r="H103" s="24"/>
      <c r="J103" s="24"/>
      <c r="K103" s="24"/>
      <c r="L103" s="43"/>
      <c r="M103" s="56"/>
      <c r="N103" s="24"/>
      <c r="O103" s="24"/>
      <c r="P103" s="24"/>
      <c r="Q103" s="24"/>
      <c r="R103" s="24"/>
      <c r="S103" s="24"/>
      <c r="T103" s="57"/>
      <c r="AT103" s="6" t="s">
        <v>148</v>
      </c>
      <c r="AU103" s="6" t="s">
        <v>82</v>
      </c>
    </row>
    <row r="104" spans="2:51" s="6" customFormat="1" ht="15.75" customHeight="1">
      <c r="B104" s="159"/>
      <c r="C104" s="160"/>
      <c r="D104" s="161" t="s">
        <v>150</v>
      </c>
      <c r="E104" s="160"/>
      <c r="F104" s="162" t="s">
        <v>999</v>
      </c>
      <c r="G104" s="160"/>
      <c r="H104" s="160"/>
      <c r="J104" s="160"/>
      <c r="K104" s="160"/>
      <c r="L104" s="163"/>
      <c r="M104" s="164"/>
      <c r="N104" s="160"/>
      <c r="O104" s="160"/>
      <c r="P104" s="160"/>
      <c r="Q104" s="160"/>
      <c r="R104" s="160"/>
      <c r="S104" s="160"/>
      <c r="T104" s="165"/>
      <c r="AT104" s="166" t="s">
        <v>150</v>
      </c>
      <c r="AU104" s="166" t="s">
        <v>82</v>
      </c>
      <c r="AV104" s="166" t="s">
        <v>21</v>
      </c>
      <c r="AW104" s="166" t="s">
        <v>119</v>
      </c>
      <c r="AX104" s="166" t="s">
        <v>73</v>
      </c>
      <c r="AY104" s="166" t="s">
        <v>139</v>
      </c>
    </row>
    <row r="105" spans="2:51" s="6" customFormat="1" ht="15.75" customHeight="1">
      <c r="B105" s="167"/>
      <c r="C105" s="168"/>
      <c r="D105" s="161" t="s">
        <v>150</v>
      </c>
      <c r="E105" s="168"/>
      <c r="F105" s="169" t="s">
        <v>1000</v>
      </c>
      <c r="G105" s="168"/>
      <c r="H105" s="170">
        <v>188.45</v>
      </c>
      <c r="J105" s="168"/>
      <c r="K105" s="168"/>
      <c r="L105" s="171"/>
      <c r="M105" s="172"/>
      <c r="N105" s="168"/>
      <c r="O105" s="168"/>
      <c r="P105" s="168"/>
      <c r="Q105" s="168"/>
      <c r="R105" s="168"/>
      <c r="S105" s="168"/>
      <c r="T105" s="173"/>
      <c r="AT105" s="174" t="s">
        <v>150</v>
      </c>
      <c r="AU105" s="174" t="s">
        <v>82</v>
      </c>
      <c r="AV105" s="174" t="s">
        <v>82</v>
      </c>
      <c r="AW105" s="174" t="s">
        <v>119</v>
      </c>
      <c r="AX105" s="174" t="s">
        <v>21</v>
      </c>
      <c r="AY105" s="174" t="s">
        <v>139</v>
      </c>
    </row>
    <row r="106" spans="2:65" s="6" customFormat="1" ht="15.75" customHeight="1">
      <c r="B106" s="23"/>
      <c r="C106" s="145" t="s">
        <v>178</v>
      </c>
      <c r="D106" s="145" t="s">
        <v>141</v>
      </c>
      <c r="E106" s="146" t="s">
        <v>1001</v>
      </c>
      <c r="F106" s="147" t="s">
        <v>1002</v>
      </c>
      <c r="G106" s="148" t="s">
        <v>167</v>
      </c>
      <c r="H106" s="149">
        <v>105.026</v>
      </c>
      <c r="I106" s="150"/>
      <c r="J106" s="151">
        <f>ROUND($I$106*$H$106,2)</f>
        <v>0</v>
      </c>
      <c r="K106" s="147" t="s">
        <v>145</v>
      </c>
      <c r="L106" s="43"/>
      <c r="M106" s="152"/>
      <c r="N106" s="153" t="s">
        <v>44</v>
      </c>
      <c r="O106" s="24"/>
      <c r="P106" s="24"/>
      <c r="Q106" s="154">
        <v>0</v>
      </c>
      <c r="R106" s="154">
        <f>$Q$106*$H$106</f>
        <v>0</v>
      </c>
      <c r="S106" s="154">
        <v>0</v>
      </c>
      <c r="T106" s="155">
        <f>$S$106*$H$106</f>
        <v>0</v>
      </c>
      <c r="AR106" s="89" t="s">
        <v>146</v>
      </c>
      <c r="AT106" s="89" t="s">
        <v>141</v>
      </c>
      <c r="AU106" s="89" t="s">
        <v>82</v>
      </c>
      <c r="AY106" s="6" t="s">
        <v>139</v>
      </c>
      <c r="BE106" s="156">
        <f>IF($N$106="základní",$J$106,0)</f>
        <v>0</v>
      </c>
      <c r="BF106" s="156">
        <f>IF($N$106="snížená",$J$106,0)</f>
        <v>0</v>
      </c>
      <c r="BG106" s="156">
        <f>IF($N$106="zákl. přenesená",$J$106,0)</f>
        <v>0</v>
      </c>
      <c r="BH106" s="156">
        <f>IF($N$106="sníž. přenesená",$J$106,0)</f>
        <v>0</v>
      </c>
      <c r="BI106" s="156">
        <f>IF($N$106="nulová",$J$106,0)</f>
        <v>0</v>
      </c>
      <c r="BJ106" s="89" t="s">
        <v>21</v>
      </c>
      <c r="BK106" s="156">
        <f>ROUND($I$106*$H$106,2)</f>
        <v>0</v>
      </c>
      <c r="BL106" s="89" t="s">
        <v>146</v>
      </c>
      <c r="BM106" s="89" t="s">
        <v>1003</v>
      </c>
    </row>
    <row r="107" spans="2:47" s="6" customFormat="1" ht="27" customHeight="1">
      <c r="B107" s="23"/>
      <c r="C107" s="24"/>
      <c r="D107" s="157" t="s">
        <v>148</v>
      </c>
      <c r="E107" s="24"/>
      <c r="F107" s="158" t="s">
        <v>1004</v>
      </c>
      <c r="G107" s="24"/>
      <c r="H107" s="24"/>
      <c r="J107" s="24"/>
      <c r="K107" s="24"/>
      <c r="L107" s="43"/>
      <c r="M107" s="56"/>
      <c r="N107" s="24"/>
      <c r="O107" s="24"/>
      <c r="P107" s="24"/>
      <c r="Q107" s="24"/>
      <c r="R107" s="24"/>
      <c r="S107" s="24"/>
      <c r="T107" s="57"/>
      <c r="AT107" s="6" t="s">
        <v>148</v>
      </c>
      <c r="AU107" s="6" t="s">
        <v>82</v>
      </c>
    </row>
    <row r="108" spans="2:51" s="6" customFormat="1" ht="15.75" customHeight="1">
      <c r="B108" s="159"/>
      <c r="C108" s="160"/>
      <c r="D108" s="161" t="s">
        <v>150</v>
      </c>
      <c r="E108" s="160"/>
      <c r="F108" s="162" t="s">
        <v>1005</v>
      </c>
      <c r="G108" s="160"/>
      <c r="H108" s="160"/>
      <c r="J108" s="160"/>
      <c r="K108" s="160"/>
      <c r="L108" s="163"/>
      <c r="M108" s="164"/>
      <c r="N108" s="160"/>
      <c r="O108" s="160"/>
      <c r="P108" s="160"/>
      <c r="Q108" s="160"/>
      <c r="R108" s="160"/>
      <c r="S108" s="160"/>
      <c r="T108" s="165"/>
      <c r="AT108" s="166" t="s">
        <v>150</v>
      </c>
      <c r="AU108" s="166" t="s">
        <v>82</v>
      </c>
      <c r="AV108" s="166" t="s">
        <v>21</v>
      </c>
      <c r="AW108" s="166" t="s">
        <v>119</v>
      </c>
      <c r="AX108" s="166" t="s">
        <v>73</v>
      </c>
      <c r="AY108" s="166" t="s">
        <v>139</v>
      </c>
    </row>
    <row r="109" spans="2:51" s="6" customFormat="1" ht="15.75" customHeight="1">
      <c r="B109" s="167"/>
      <c r="C109" s="168"/>
      <c r="D109" s="161" t="s">
        <v>150</v>
      </c>
      <c r="E109" s="168"/>
      <c r="F109" s="169" t="s">
        <v>1006</v>
      </c>
      <c r="G109" s="168"/>
      <c r="H109" s="170">
        <v>105.026</v>
      </c>
      <c r="J109" s="168"/>
      <c r="K109" s="168"/>
      <c r="L109" s="171"/>
      <c r="M109" s="172"/>
      <c r="N109" s="168"/>
      <c r="O109" s="168"/>
      <c r="P109" s="168"/>
      <c r="Q109" s="168"/>
      <c r="R109" s="168"/>
      <c r="S109" s="168"/>
      <c r="T109" s="173"/>
      <c r="AT109" s="174" t="s">
        <v>150</v>
      </c>
      <c r="AU109" s="174" t="s">
        <v>82</v>
      </c>
      <c r="AV109" s="174" t="s">
        <v>82</v>
      </c>
      <c r="AW109" s="174" t="s">
        <v>119</v>
      </c>
      <c r="AX109" s="174" t="s">
        <v>21</v>
      </c>
      <c r="AY109" s="174" t="s">
        <v>139</v>
      </c>
    </row>
    <row r="110" spans="2:65" s="6" customFormat="1" ht="15.75" customHeight="1">
      <c r="B110" s="23"/>
      <c r="C110" s="145" t="s">
        <v>159</v>
      </c>
      <c r="D110" s="145" t="s">
        <v>141</v>
      </c>
      <c r="E110" s="146" t="s">
        <v>173</v>
      </c>
      <c r="F110" s="147" t="s">
        <v>174</v>
      </c>
      <c r="G110" s="148" t="s">
        <v>167</v>
      </c>
      <c r="H110" s="149">
        <v>31.44</v>
      </c>
      <c r="I110" s="150"/>
      <c r="J110" s="151">
        <f>ROUND($I$110*$H$110,2)</f>
        <v>0</v>
      </c>
      <c r="K110" s="147" t="s">
        <v>145</v>
      </c>
      <c r="L110" s="43"/>
      <c r="M110" s="152"/>
      <c r="N110" s="153" t="s">
        <v>44</v>
      </c>
      <c r="O110" s="24"/>
      <c r="P110" s="24"/>
      <c r="Q110" s="154">
        <v>0</v>
      </c>
      <c r="R110" s="154">
        <f>$Q$110*$H$110</f>
        <v>0</v>
      </c>
      <c r="S110" s="154">
        <v>0</v>
      </c>
      <c r="T110" s="155">
        <f>$S$110*$H$110</f>
        <v>0</v>
      </c>
      <c r="AR110" s="89" t="s">
        <v>146</v>
      </c>
      <c r="AT110" s="89" t="s">
        <v>141</v>
      </c>
      <c r="AU110" s="89" t="s">
        <v>82</v>
      </c>
      <c r="AY110" s="6" t="s">
        <v>139</v>
      </c>
      <c r="BE110" s="156">
        <f>IF($N$110="základní",$J$110,0)</f>
        <v>0</v>
      </c>
      <c r="BF110" s="156">
        <f>IF($N$110="snížená",$J$110,0)</f>
        <v>0</v>
      </c>
      <c r="BG110" s="156">
        <f>IF($N$110="zákl. přenesená",$J$110,0)</f>
        <v>0</v>
      </c>
      <c r="BH110" s="156">
        <f>IF($N$110="sníž. přenesená",$J$110,0)</f>
        <v>0</v>
      </c>
      <c r="BI110" s="156">
        <f>IF($N$110="nulová",$J$110,0)</f>
        <v>0</v>
      </c>
      <c r="BJ110" s="89" t="s">
        <v>21</v>
      </c>
      <c r="BK110" s="156">
        <f>ROUND($I$110*$H$110,2)</f>
        <v>0</v>
      </c>
      <c r="BL110" s="89" t="s">
        <v>146</v>
      </c>
      <c r="BM110" s="89" t="s">
        <v>1007</v>
      </c>
    </row>
    <row r="111" spans="2:47" s="6" customFormat="1" ht="27" customHeight="1">
      <c r="B111" s="23"/>
      <c r="C111" s="24"/>
      <c r="D111" s="157" t="s">
        <v>148</v>
      </c>
      <c r="E111" s="24"/>
      <c r="F111" s="158" t="s">
        <v>176</v>
      </c>
      <c r="G111" s="24"/>
      <c r="H111" s="24"/>
      <c r="J111" s="24"/>
      <c r="K111" s="24"/>
      <c r="L111" s="43"/>
      <c r="M111" s="56"/>
      <c r="N111" s="24"/>
      <c r="O111" s="24"/>
      <c r="P111" s="24"/>
      <c r="Q111" s="24"/>
      <c r="R111" s="24"/>
      <c r="S111" s="24"/>
      <c r="T111" s="57"/>
      <c r="AT111" s="6" t="s">
        <v>148</v>
      </c>
      <c r="AU111" s="6" t="s">
        <v>82</v>
      </c>
    </row>
    <row r="112" spans="2:51" s="6" customFormat="1" ht="15.75" customHeight="1">
      <c r="B112" s="159"/>
      <c r="C112" s="160"/>
      <c r="D112" s="161" t="s">
        <v>150</v>
      </c>
      <c r="E112" s="160"/>
      <c r="F112" s="162" t="s">
        <v>1008</v>
      </c>
      <c r="G112" s="160"/>
      <c r="H112" s="160"/>
      <c r="J112" s="160"/>
      <c r="K112" s="160"/>
      <c r="L112" s="163"/>
      <c r="M112" s="164"/>
      <c r="N112" s="160"/>
      <c r="O112" s="160"/>
      <c r="P112" s="160"/>
      <c r="Q112" s="160"/>
      <c r="R112" s="160"/>
      <c r="S112" s="160"/>
      <c r="T112" s="165"/>
      <c r="AT112" s="166" t="s">
        <v>150</v>
      </c>
      <c r="AU112" s="166" t="s">
        <v>82</v>
      </c>
      <c r="AV112" s="166" t="s">
        <v>21</v>
      </c>
      <c r="AW112" s="166" t="s">
        <v>119</v>
      </c>
      <c r="AX112" s="166" t="s">
        <v>73</v>
      </c>
      <c r="AY112" s="166" t="s">
        <v>139</v>
      </c>
    </row>
    <row r="113" spans="2:51" s="6" customFormat="1" ht="15.75" customHeight="1">
      <c r="B113" s="167"/>
      <c r="C113" s="168"/>
      <c r="D113" s="161" t="s">
        <v>150</v>
      </c>
      <c r="E113" s="168"/>
      <c r="F113" s="169" t="s">
        <v>1009</v>
      </c>
      <c r="G113" s="168"/>
      <c r="H113" s="170">
        <v>31.44</v>
      </c>
      <c r="J113" s="168"/>
      <c r="K113" s="168"/>
      <c r="L113" s="171"/>
      <c r="M113" s="172"/>
      <c r="N113" s="168"/>
      <c r="O113" s="168"/>
      <c r="P113" s="168"/>
      <c r="Q113" s="168"/>
      <c r="R113" s="168"/>
      <c r="S113" s="168"/>
      <c r="T113" s="173"/>
      <c r="AT113" s="174" t="s">
        <v>150</v>
      </c>
      <c r="AU113" s="174" t="s">
        <v>82</v>
      </c>
      <c r="AV113" s="174" t="s">
        <v>82</v>
      </c>
      <c r="AW113" s="174" t="s">
        <v>119</v>
      </c>
      <c r="AX113" s="174" t="s">
        <v>21</v>
      </c>
      <c r="AY113" s="174" t="s">
        <v>139</v>
      </c>
    </row>
    <row r="114" spans="2:65" s="6" customFormat="1" ht="15.75" customHeight="1">
      <c r="B114" s="23"/>
      <c r="C114" s="145" t="s">
        <v>188</v>
      </c>
      <c r="D114" s="145" t="s">
        <v>141</v>
      </c>
      <c r="E114" s="146" t="s">
        <v>1010</v>
      </c>
      <c r="F114" s="147" t="s">
        <v>1011</v>
      </c>
      <c r="G114" s="148" t="s">
        <v>167</v>
      </c>
      <c r="H114" s="149">
        <v>73.585</v>
      </c>
      <c r="I114" s="150"/>
      <c r="J114" s="151">
        <f>ROUND($I$114*$H$114,2)</f>
        <v>0</v>
      </c>
      <c r="K114" s="147" t="s">
        <v>145</v>
      </c>
      <c r="L114" s="43"/>
      <c r="M114" s="152"/>
      <c r="N114" s="153" t="s">
        <v>44</v>
      </c>
      <c r="O114" s="24"/>
      <c r="P114" s="24"/>
      <c r="Q114" s="154">
        <v>0</v>
      </c>
      <c r="R114" s="154">
        <f>$Q$114*$H$114</f>
        <v>0</v>
      </c>
      <c r="S114" s="154">
        <v>0</v>
      </c>
      <c r="T114" s="155">
        <f>$S$114*$H$114</f>
        <v>0</v>
      </c>
      <c r="AR114" s="89" t="s">
        <v>146</v>
      </c>
      <c r="AT114" s="89" t="s">
        <v>141</v>
      </c>
      <c r="AU114" s="89" t="s">
        <v>82</v>
      </c>
      <c r="AY114" s="6" t="s">
        <v>139</v>
      </c>
      <c r="BE114" s="156">
        <f>IF($N$114="základní",$J$114,0)</f>
        <v>0</v>
      </c>
      <c r="BF114" s="156">
        <f>IF($N$114="snížená",$J$114,0)</f>
        <v>0</v>
      </c>
      <c r="BG114" s="156">
        <f>IF($N$114="zákl. přenesená",$J$114,0)</f>
        <v>0</v>
      </c>
      <c r="BH114" s="156">
        <f>IF($N$114="sníž. přenesená",$J$114,0)</f>
        <v>0</v>
      </c>
      <c r="BI114" s="156">
        <f>IF($N$114="nulová",$J$114,0)</f>
        <v>0</v>
      </c>
      <c r="BJ114" s="89" t="s">
        <v>21</v>
      </c>
      <c r="BK114" s="156">
        <f>ROUND($I$114*$H$114,2)</f>
        <v>0</v>
      </c>
      <c r="BL114" s="89" t="s">
        <v>146</v>
      </c>
      <c r="BM114" s="89" t="s">
        <v>1012</v>
      </c>
    </row>
    <row r="115" spans="2:47" s="6" customFormat="1" ht="27" customHeight="1">
      <c r="B115" s="23"/>
      <c r="C115" s="24"/>
      <c r="D115" s="157" t="s">
        <v>148</v>
      </c>
      <c r="E115" s="24"/>
      <c r="F115" s="158" t="s">
        <v>1013</v>
      </c>
      <c r="G115" s="24"/>
      <c r="H115" s="24"/>
      <c r="J115" s="24"/>
      <c r="K115" s="24"/>
      <c r="L115" s="43"/>
      <c r="M115" s="56"/>
      <c r="N115" s="24"/>
      <c r="O115" s="24"/>
      <c r="P115" s="24"/>
      <c r="Q115" s="24"/>
      <c r="R115" s="24"/>
      <c r="S115" s="24"/>
      <c r="T115" s="57"/>
      <c r="AT115" s="6" t="s">
        <v>148</v>
      </c>
      <c r="AU115" s="6" t="s">
        <v>82</v>
      </c>
    </row>
    <row r="116" spans="2:51" s="6" customFormat="1" ht="15.75" customHeight="1">
      <c r="B116" s="159"/>
      <c r="C116" s="160"/>
      <c r="D116" s="161" t="s">
        <v>150</v>
      </c>
      <c r="E116" s="160"/>
      <c r="F116" s="162" t="s">
        <v>1014</v>
      </c>
      <c r="G116" s="160"/>
      <c r="H116" s="160"/>
      <c r="J116" s="160"/>
      <c r="K116" s="160"/>
      <c r="L116" s="163"/>
      <c r="M116" s="164"/>
      <c r="N116" s="160"/>
      <c r="O116" s="160"/>
      <c r="P116" s="160"/>
      <c r="Q116" s="160"/>
      <c r="R116" s="160"/>
      <c r="S116" s="160"/>
      <c r="T116" s="165"/>
      <c r="AT116" s="166" t="s">
        <v>150</v>
      </c>
      <c r="AU116" s="166" t="s">
        <v>82</v>
      </c>
      <c r="AV116" s="166" t="s">
        <v>21</v>
      </c>
      <c r="AW116" s="166" t="s">
        <v>119</v>
      </c>
      <c r="AX116" s="166" t="s">
        <v>73</v>
      </c>
      <c r="AY116" s="166" t="s">
        <v>139</v>
      </c>
    </row>
    <row r="117" spans="2:51" s="6" customFormat="1" ht="15.75" customHeight="1">
      <c r="B117" s="167"/>
      <c r="C117" s="168"/>
      <c r="D117" s="161" t="s">
        <v>150</v>
      </c>
      <c r="E117" s="168"/>
      <c r="F117" s="169" t="s">
        <v>1015</v>
      </c>
      <c r="G117" s="168"/>
      <c r="H117" s="170">
        <v>73.585</v>
      </c>
      <c r="J117" s="168"/>
      <c r="K117" s="168"/>
      <c r="L117" s="171"/>
      <c r="M117" s="172"/>
      <c r="N117" s="168"/>
      <c r="O117" s="168"/>
      <c r="P117" s="168"/>
      <c r="Q117" s="168"/>
      <c r="R117" s="168"/>
      <c r="S117" s="168"/>
      <c r="T117" s="173"/>
      <c r="AT117" s="174" t="s">
        <v>150</v>
      </c>
      <c r="AU117" s="174" t="s">
        <v>82</v>
      </c>
      <c r="AV117" s="174" t="s">
        <v>82</v>
      </c>
      <c r="AW117" s="174" t="s">
        <v>119</v>
      </c>
      <c r="AX117" s="174" t="s">
        <v>21</v>
      </c>
      <c r="AY117" s="174" t="s">
        <v>139</v>
      </c>
    </row>
    <row r="118" spans="2:65" s="6" customFormat="1" ht="15.75" customHeight="1">
      <c r="B118" s="23"/>
      <c r="C118" s="145" t="s">
        <v>194</v>
      </c>
      <c r="D118" s="145" t="s">
        <v>141</v>
      </c>
      <c r="E118" s="146" t="s">
        <v>1016</v>
      </c>
      <c r="F118" s="147" t="s">
        <v>1017</v>
      </c>
      <c r="G118" s="148" t="s">
        <v>167</v>
      </c>
      <c r="H118" s="149">
        <v>20.8</v>
      </c>
      <c r="I118" s="150"/>
      <c r="J118" s="151">
        <f>ROUND($I$118*$H$118,2)</f>
        <v>0</v>
      </c>
      <c r="K118" s="147" t="s">
        <v>145</v>
      </c>
      <c r="L118" s="43"/>
      <c r="M118" s="152"/>
      <c r="N118" s="153" t="s">
        <v>44</v>
      </c>
      <c r="O118" s="24"/>
      <c r="P118" s="24"/>
      <c r="Q118" s="154">
        <v>0</v>
      </c>
      <c r="R118" s="154">
        <f>$Q$118*$H$118</f>
        <v>0</v>
      </c>
      <c r="S118" s="154">
        <v>0</v>
      </c>
      <c r="T118" s="155">
        <f>$S$118*$H$118</f>
        <v>0</v>
      </c>
      <c r="AR118" s="89" t="s">
        <v>146</v>
      </c>
      <c r="AT118" s="89" t="s">
        <v>141</v>
      </c>
      <c r="AU118" s="89" t="s">
        <v>82</v>
      </c>
      <c r="AY118" s="6" t="s">
        <v>139</v>
      </c>
      <c r="BE118" s="156">
        <f>IF($N$118="základní",$J$118,0)</f>
        <v>0</v>
      </c>
      <c r="BF118" s="156">
        <f>IF($N$118="snížená",$J$118,0)</f>
        <v>0</v>
      </c>
      <c r="BG118" s="156">
        <f>IF($N$118="zákl. přenesená",$J$118,0)</f>
        <v>0</v>
      </c>
      <c r="BH118" s="156">
        <f>IF($N$118="sníž. přenesená",$J$118,0)</f>
        <v>0</v>
      </c>
      <c r="BI118" s="156">
        <f>IF($N$118="nulová",$J$118,0)</f>
        <v>0</v>
      </c>
      <c r="BJ118" s="89" t="s">
        <v>21</v>
      </c>
      <c r="BK118" s="156">
        <f>ROUND($I$118*$H$118,2)</f>
        <v>0</v>
      </c>
      <c r="BL118" s="89" t="s">
        <v>146</v>
      </c>
      <c r="BM118" s="89" t="s">
        <v>1018</v>
      </c>
    </row>
    <row r="119" spans="2:47" s="6" customFormat="1" ht="27" customHeight="1">
      <c r="B119" s="23"/>
      <c r="C119" s="24"/>
      <c r="D119" s="157" t="s">
        <v>148</v>
      </c>
      <c r="E119" s="24"/>
      <c r="F119" s="158" t="s">
        <v>1019</v>
      </c>
      <c r="G119" s="24"/>
      <c r="H119" s="24"/>
      <c r="J119" s="24"/>
      <c r="K119" s="24"/>
      <c r="L119" s="43"/>
      <c r="M119" s="56"/>
      <c r="N119" s="24"/>
      <c r="O119" s="24"/>
      <c r="P119" s="24"/>
      <c r="Q119" s="24"/>
      <c r="R119" s="24"/>
      <c r="S119" s="24"/>
      <c r="T119" s="57"/>
      <c r="AT119" s="6" t="s">
        <v>148</v>
      </c>
      <c r="AU119" s="6" t="s">
        <v>82</v>
      </c>
    </row>
    <row r="120" spans="2:51" s="6" customFormat="1" ht="15.75" customHeight="1">
      <c r="B120" s="167"/>
      <c r="C120" s="168"/>
      <c r="D120" s="161" t="s">
        <v>150</v>
      </c>
      <c r="E120" s="168"/>
      <c r="F120" s="169" t="s">
        <v>1020</v>
      </c>
      <c r="G120" s="168"/>
      <c r="H120" s="170">
        <v>20.8</v>
      </c>
      <c r="J120" s="168"/>
      <c r="K120" s="168"/>
      <c r="L120" s="171"/>
      <c r="M120" s="172"/>
      <c r="N120" s="168"/>
      <c r="O120" s="168"/>
      <c r="P120" s="168"/>
      <c r="Q120" s="168"/>
      <c r="R120" s="168"/>
      <c r="S120" s="168"/>
      <c r="T120" s="173"/>
      <c r="AT120" s="174" t="s">
        <v>150</v>
      </c>
      <c r="AU120" s="174" t="s">
        <v>82</v>
      </c>
      <c r="AV120" s="174" t="s">
        <v>82</v>
      </c>
      <c r="AW120" s="174" t="s">
        <v>119</v>
      </c>
      <c r="AX120" s="174" t="s">
        <v>21</v>
      </c>
      <c r="AY120" s="174" t="s">
        <v>139</v>
      </c>
    </row>
    <row r="121" spans="2:65" s="6" customFormat="1" ht="15.75" customHeight="1">
      <c r="B121" s="23"/>
      <c r="C121" s="178" t="s">
        <v>26</v>
      </c>
      <c r="D121" s="178" t="s">
        <v>238</v>
      </c>
      <c r="E121" s="179" t="s">
        <v>1021</v>
      </c>
      <c r="F121" s="180" t="s">
        <v>1022</v>
      </c>
      <c r="G121" s="181" t="s">
        <v>241</v>
      </c>
      <c r="H121" s="182">
        <v>35.714</v>
      </c>
      <c r="I121" s="183"/>
      <c r="J121" s="184">
        <f>ROUND($I$121*$H$121,2)</f>
        <v>0</v>
      </c>
      <c r="K121" s="180" t="s">
        <v>145</v>
      </c>
      <c r="L121" s="185"/>
      <c r="M121" s="186"/>
      <c r="N121" s="187" t="s">
        <v>44</v>
      </c>
      <c r="O121" s="24"/>
      <c r="P121" s="24"/>
      <c r="Q121" s="154">
        <v>1</v>
      </c>
      <c r="R121" s="154">
        <f>$Q$121*$H$121</f>
        <v>35.714</v>
      </c>
      <c r="S121" s="154">
        <v>0</v>
      </c>
      <c r="T121" s="155">
        <f>$S$121*$H$121</f>
        <v>0</v>
      </c>
      <c r="AR121" s="89" t="s">
        <v>188</v>
      </c>
      <c r="AT121" s="89" t="s">
        <v>238</v>
      </c>
      <c r="AU121" s="89" t="s">
        <v>82</v>
      </c>
      <c r="AY121" s="6" t="s">
        <v>139</v>
      </c>
      <c r="BE121" s="156">
        <f>IF($N$121="základní",$J$121,0)</f>
        <v>0</v>
      </c>
      <c r="BF121" s="156">
        <f>IF($N$121="snížená",$J$121,0)</f>
        <v>0</v>
      </c>
      <c r="BG121" s="156">
        <f>IF($N$121="zákl. přenesená",$J$121,0)</f>
        <v>0</v>
      </c>
      <c r="BH121" s="156">
        <f>IF($N$121="sníž. přenesená",$J$121,0)</f>
        <v>0</v>
      </c>
      <c r="BI121" s="156">
        <f>IF($N$121="nulová",$J$121,0)</f>
        <v>0</v>
      </c>
      <c r="BJ121" s="89" t="s">
        <v>21</v>
      </c>
      <c r="BK121" s="156">
        <f>ROUND($I$121*$H$121,2)</f>
        <v>0</v>
      </c>
      <c r="BL121" s="89" t="s">
        <v>146</v>
      </c>
      <c r="BM121" s="89" t="s">
        <v>1023</v>
      </c>
    </row>
    <row r="122" spans="2:47" s="6" customFormat="1" ht="16.5" customHeight="1">
      <c r="B122" s="23"/>
      <c r="C122" s="24"/>
      <c r="D122" s="157" t="s">
        <v>148</v>
      </c>
      <c r="E122" s="24"/>
      <c r="F122" s="158" t="s">
        <v>1024</v>
      </c>
      <c r="G122" s="24"/>
      <c r="H122" s="24"/>
      <c r="J122" s="24"/>
      <c r="K122" s="24"/>
      <c r="L122" s="43"/>
      <c r="M122" s="56"/>
      <c r="N122" s="24"/>
      <c r="O122" s="24"/>
      <c r="P122" s="24"/>
      <c r="Q122" s="24"/>
      <c r="R122" s="24"/>
      <c r="S122" s="24"/>
      <c r="T122" s="57"/>
      <c r="AT122" s="6" t="s">
        <v>148</v>
      </c>
      <c r="AU122" s="6" t="s">
        <v>82</v>
      </c>
    </row>
    <row r="123" spans="2:51" s="6" customFormat="1" ht="15.75" customHeight="1">
      <c r="B123" s="167"/>
      <c r="C123" s="168"/>
      <c r="D123" s="161" t="s">
        <v>150</v>
      </c>
      <c r="E123" s="168"/>
      <c r="F123" s="169" t="s">
        <v>1025</v>
      </c>
      <c r="G123" s="168"/>
      <c r="H123" s="170">
        <v>35.714</v>
      </c>
      <c r="J123" s="168"/>
      <c r="K123" s="168"/>
      <c r="L123" s="171"/>
      <c r="M123" s="172"/>
      <c r="N123" s="168"/>
      <c r="O123" s="168"/>
      <c r="P123" s="168"/>
      <c r="Q123" s="168"/>
      <c r="R123" s="168"/>
      <c r="S123" s="168"/>
      <c r="T123" s="173"/>
      <c r="AT123" s="174" t="s">
        <v>150</v>
      </c>
      <c r="AU123" s="174" t="s">
        <v>82</v>
      </c>
      <c r="AV123" s="174" t="s">
        <v>82</v>
      </c>
      <c r="AW123" s="174" t="s">
        <v>119</v>
      </c>
      <c r="AX123" s="174" t="s">
        <v>21</v>
      </c>
      <c r="AY123" s="174" t="s">
        <v>139</v>
      </c>
    </row>
    <row r="124" spans="2:63" s="132" customFormat="1" ht="30.75" customHeight="1">
      <c r="B124" s="133"/>
      <c r="C124" s="134"/>
      <c r="D124" s="134" t="s">
        <v>72</v>
      </c>
      <c r="E124" s="143" t="s">
        <v>146</v>
      </c>
      <c r="F124" s="143" t="s">
        <v>398</v>
      </c>
      <c r="G124" s="134"/>
      <c r="H124" s="134"/>
      <c r="J124" s="144">
        <f>$BK$124</f>
        <v>0</v>
      </c>
      <c r="K124" s="134"/>
      <c r="L124" s="137"/>
      <c r="M124" s="138"/>
      <c r="N124" s="134"/>
      <c r="O124" s="134"/>
      <c r="P124" s="139">
        <f>SUM($P$125:$P$127)</f>
        <v>0</v>
      </c>
      <c r="Q124" s="134"/>
      <c r="R124" s="139">
        <f>SUM($R$125:$R$127)</f>
        <v>0</v>
      </c>
      <c r="S124" s="134"/>
      <c r="T124" s="140">
        <f>SUM($T$125:$T$127)</f>
        <v>0</v>
      </c>
      <c r="AR124" s="141" t="s">
        <v>21</v>
      </c>
      <c r="AT124" s="141" t="s">
        <v>72</v>
      </c>
      <c r="AU124" s="141" t="s">
        <v>21</v>
      </c>
      <c r="AY124" s="141" t="s">
        <v>139</v>
      </c>
      <c r="BK124" s="142">
        <f>SUM($BK$125:$BK$127)</f>
        <v>0</v>
      </c>
    </row>
    <row r="125" spans="2:65" s="6" customFormat="1" ht="15.75" customHeight="1">
      <c r="B125" s="23"/>
      <c r="C125" s="145" t="s">
        <v>265</v>
      </c>
      <c r="D125" s="145" t="s">
        <v>141</v>
      </c>
      <c r="E125" s="146" t="s">
        <v>1026</v>
      </c>
      <c r="F125" s="147" t="s">
        <v>1027</v>
      </c>
      <c r="G125" s="148" t="s">
        <v>167</v>
      </c>
      <c r="H125" s="149">
        <v>4.16</v>
      </c>
      <c r="I125" s="150"/>
      <c r="J125" s="151">
        <f>ROUND($I$125*$H$125,2)</f>
        <v>0</v>
      </c>
      <c r="K125" s="147" t="s">
        <v>145</v>
      </c>
      <c r="L125" s="43"/>
      <c r="M125" s="152"/>
      <c r="N125" s="153" t="s">
        <v>44</v>
      </c>
      <c r="O125" s="24"/>
      <c r="P125" s="24"/>
      <c r="Q125" s="154">
        <v>0</v>
      </c>
      <c r="R125" s="154">
        <f>$Q$125*$H$125</f>
        <v>0</v>
      </c>
      <c r="S125" s="154">
        <v>0</v>
      </c>
      <c r="T125" s="155">
        <f>$S$125*$H$125</f>
        <v>0</v>
      </c>
      <c r="AR125" s="89" t="s">
        <v>146</v>
      </c>
      <c r="AT125" s="89" t="s">
        <v>141</v>
      </c>
      <c r="AU125" s="89" t="s">
        <v>82</v>
      </c>
      <c r="AY125" s="6" t="s">
        <v>139</v>
      </c>
      <c r="BE125" s="156">
        <f>IF($N$125="základní",$J$125,0)</f>
        <v>0</v>
      </c>
      <c r="BF125" s="156">
        <f>IF($N$125="snížená",$J$125,0)</f>
        <v>0</v>
      </c>
      <c r="BG125" s="156">
        <f>IF($N$125="zákl. přenesená",$J$125,0)</f>
        <v>0</v>
      </c>
      <c r="BH125" s="156">
        <f>IF($N$125="sníž. přenesená",$J$125,0)</f>
        <v>0</v>
      </c>
      <c r="BI125" s="156">
        <f>IF($N$125="nulová",$J$125,0)</f>
        <v>0</v>
      </c>
      <c r="BJ125" s="89" t="s">
        <v>21</v>
      </c>
      <c r="BK125" s="156">
        <f>ROUND($I$125*$H$125,2)</f>
        <v>0</v>
      </c>
      <c r="BL125" s="89" t="s">
        <v>146</v>
      </c>
      <c r="BM125" s="89" t="s">
        <v>1028</v>
      </c>
    </row>
    <row r="126" spans="2:47" s="6" customFormat="1" ht="16.5" customHeight="1">
      <c r="B126" s="23"/>
      <c r="C126" s="24"/>
      <c r="D126" s="157" t="s">
        <v>148</v>
      </c>
      <c r="E126" s="24"/>
      <c r="F126" s="158" t="s">
        <v>1029</v>
      </c>
      <c r="G126" s="24"/>
      <c r="H126" s="24"/>
      <c r="J126" s="24"/>
      <c r="K126" s="24"/>
      <c r="L126" s="43"/>
      <c r="M126" s="56"/>
      <c r="N126" s="24"/>
      <c r="O126" s="24"/>
      <c r="P126" s="24"/>
      <c r="Q126" s="24"/>
      <c r="R126" s="24"/>
      <c r="S126" s="24"/>
      <c r="T126" s="57"/>
      <c r="AT126" s="6" t="s">
        <v>148</v>
      </c>
      <c r="AU126" s="6" t="s">
        <v>82</v>
      </c>
    </row>
    <row r="127" spans="2:51" s="6" customFormat="1" ht="15.75" customHeight="1">
      <c r="B127" s="167"/>
      <c r="C127" s="168"/>
      <c r="D127" s="161" t="s">
        <v>150</v>
      </c>
      <c r="E127" s="168"/>
      <c r="F127" s="169" t="s">
        <v>1030</v>
      </c>
      <c r="G127" s="168"/>
      <c r="H127" s="170">
        <v>4.16</v>
      </c>
      <c r="J127" s="168"/>
      <c r="K127" s="168"/>
      <c r="L127" s="171"/>
      <c r="M127" s="172"/>
      <c r="N127" s="168"/>
      <c r="O127" s="168"/>
      <c r="P127" s="168"/>
      <c r="Q127" s="168"/>
      <c r="R127" s="168"/>
      <c r="S127" s="168"/>
      <c r="T127" s="173"/>
      <c r="AT127" s="174" t="s">
        <v>150</v>
      </c>
      <c r="AU127" s="174" t="s">
        <v>82</v>
      </c>
      <c r="AV127" s="174" t="s">
        <v>82</v>
      </c>
      <c r="AW127" s="174" t="s">
        <v>119</v>
      </c>
      <c r="AX127" s="174" t="s">
        <v>21</v>
      </c>
      <c r="AY127" s="174" t="s">
        <v>139</v>
      </c>
    </row>
    <row r="128" spans="2:63" s="132" customFormat="1" ht="30.75" customHeight="1">
      <c r="B128" s="133"/>
      <c r="C128" s="134"/>
      <c r="D128" s="134" t="s">
        <v>72</v>
      </c>
      <c r="E128" s="143" t="s">
        <v>172</v>
      </c>
      <c r="F128" s="143" t="s">
        <v>406</v>
      </c>
      <c r="G128" s="134"/>
      <c r="H128" s="134"/>
      <c r="J128" s="144">
        <f>$BK$128</f>
        <v>0</v>
      </c>
      <c r="K128" s="134"/>
      <c r="L128" s="137"/>
      <c r="M128" s="138"/>
      <c r="N128" s="134"/>
      <c r="O128" s="134"/>
      <c r="P128" s="139">
        <f>SUM($P$129:$P$136)</f>
        <v>0</v>
      </c>
      <c r="Q128" s="134"/>
      <c r="R128" s="139">
        <f>SUM($R$129:$R$136)</f>
        <v>1.7533279</v>
      </c>
      <c r="S128" s="134"/>
      <c r="T128" s="140">
        <f>SUM($T$129:$T$136)</f>
        <v>0</v>
      </c>
      <c r="AR128" s="141" t="s">
        <v>21</v>
      </c>
      <c r="AT128" s="141" t="s">
        <v>72</v>
      </c>
      <c r="AU128" s="141" t="s">
        <v>21</v>
      </c>
      <c r="AY128" s="141" t="s">
        <v>139</v>
      </c>
      <c r="BK128" s="142">
        <f>SUM($BK$129:$BK$136)</f>
        <v>0</v>
      </c>
    </row>
    <row r="129" spans="2:65" s="6" customFormat="1" ht="15.75" customHeight="1">
      <c r="B129" s="23"/>
      <c r="C129" s="145" t="s">
        <v>270</v>
      </c>
      <c r="D129" s="145" t="s">
        <v>141</v>
      </c>
      <c r="E129" s="146" t="s">
        <v>1031</v>
      </c>
      <c r="F129" s="147" t="s">
        <v>1032</v>
      </c>
      <c r="G129" s="148" t="s">
        <v>155</v>
      </c>
      <c r="H129" s="149">
        <v>4.667</v>
      </c>
      <c r="I129" s="150"/>
      <c r="J129" s="151">
        <f>ROUND($I$129*$H$129,2)</f>
        <v>0</v>
      </c>
      <c r="K129" s="147" t="s">
        <v>145</v>
      </c>
      <c r="L129" s="43"/>
      <c r="M129" s="152"/>
      <c r="N129" s="153" t="s">
        <v>44</v>
      </c>
      <c r="O129" s="24"/>
      <c r="P129" s="24"/>
      <c r="Q129" s="154">
        <v>0.1837</v>
      </c>
      <c r="R129" s="154">
        <f>$Q$129*$H$129</f>
        <v>0.8573279</v>
      </c>
      <c r="S129" s="154">
        <v>0</v>
      </c>
      <c r="T129" s="155">
        <f>$S$129*$H$129</f>
        <v>0</v>
      </c>
      <c r="AR129" s="89" t="s">
        <v>146</v>
      </c>
      <c r="AT129" s="89" t="s">
        <v>141</v>
      </c>
      <c r="AU129" s="89" t="s">
        <v>82</v>
      </c>
      <c r="AY129" s="6" t="s">
        <v>139</v>
      </c>
      <c r="BE129" s="156">
        <f>IF($N$129="základní",$J$129,0)</f>
        <v>0</v>
      </c>
      <c r="BF129" s="156">
        <f>IF($N$129="snížená",$J$129,0)</f>
        <v>0</v>
      </c>
      <c r="BG129" s="156">
        <f>IF($N$129="zákl. přenesená",$J$129,0)</f>
        <v>0</v>
      </c>
      <c r="BH129" s="156">
        <f>IF($N$129="sníž. přenesená",$J$129,0)</f>
        <v>0</v>
      </c>
      <c r="BI129" s="156">
        <f>IF($N$129="nulová",$J$129,0)</f>
        <v>0</v>
      </c>
      <c r="BJ129" s="89" t="s">
        <v>21</v>
      </c>
      <c r="BK129" s="156">
        <f>ROUND($I$129*$H$129,2)</f>
        <v>0</v>
      </c>
      <c r="BL129" s="89" t="s">
        <v>146</v>
      </c>
      <c r="BM129" s="89" t="s">
        <v>1033</v>
      </c>
    </row>
    <row r="130" spans="2:47" s="6" customFormat="1" ht="27" customHeight="1">
      <c r="B130" s="23"/>
      <c r="C130" s="24"/>
      <c r="D130" s="157" t="s">
        <v>148</v>
      </c>
      <c r="E130" s="24"/>
      <c r="F130" s="158" t="s">
        <v>1034</v>
      </c>
      <c r="G130" s="24"/>
      <c r="H130" s="24"/>
      <c r="J130" s="24"/>
      <c r="K130" s="24"/>
      <c r="L130" s="43"/>
      <c r="M130" s="56"/>
      <c r="N130" s="24"/>
      <c r="O130" s="24"/>
      <c r="P130" s="24"/>
      <c r="Q130" s="24"/>
      <c r="R130" s="24"/>
      <c r="S130" s="24"/>
      <c r="T130" s="57"/>
      <c r="AT130" s="6" t="s">
        <v>148</v>
      </c>
      <c r="AU130" s="6" t="s">
        <v>82</v>
      </c>
    </row>
    <row r="131" spans="2:51" s="6" customFormat="1" ht="15.75" customHeight="1">
      <c r="B131" s="159"/>
      <c r="C131" s="160"/>
      <c r="D131" s="161" t="s">
        <v>150</v>
      </c>
      <c r="E131" s="160"/>
      <c r="F131" s="162" t="s">
        <v>1035</v>
      </c>
      <c r="G131" s="160"/>
      <c r="H131" s="160"/>
      <c r="J131" s="160"/>
      <c r="K131" s="160"/>
      <c r="L131" s="163"/>
      <c r="M131" s="164"/>
      <c r="N131" s="160"/>
      <c r="O131" s="160"/>
      <c r="P131" s="160"/>
      <c r="Q131" s="160"/>
      <c r="R131" s="160"/>
      <c r="S131" s="160"/>
      <c r="T131" s="165"/>
      <c r="AT131" s="166" t="s">
        <v>150</v>
      </c>
      <c r="AU131" s="166" t="s">
        <v>82</v>
      </c>
      <c r="AV131" s="166" t="s">
        <v>21</v>
      </c>
      <c r="AW131" s="166" t="s">
        <v>119</v>
      </c>
      <c r="AX131" s="166" t="s">
        <v>73</v>
      </c>
      <c r="AY131" s="166" t="s">
        <v>139</v>
      </c>
    </row>
    <row r="132" spans="2:51" s="6" customFormat="1" ht="15.75" customHeight="1">
      <c r="B132" s="167"/>
      <c r="C132" s="168"/>
      <c r="D132" s="161" t="s">
        <v>150</v>
      </c>
      <c r="E132" s="168"/>
      <c r="F132" s="169" t="s">
        <v>1036</v>
      </c>
      <c r="G132" s="168"/>
      <c r="H132" s="170">
        <v>4.667</v>
      </c>
      <c r="J132" s="168"/>
      <c r="K132" s="168"/>
      <c r="L132" s="171"/>
      <c r="M132" s="172"/>
      <c r="N132" s="168"/>
      <c r="O132" s="168"/>
      <c r="P132" s="168"/>
      <c r="Q132" s="168"/>
      <c r="R132" s="168"/>
      <c r="S132" s="168"/>
      <c r="T132" s="173"/>
      <c r="AT132" s="174" t="s">
        <v>150</v>
      </c>
      <c r="AU132" s="174" t="s">
        <v>82</v>
      </c>
      <c r="AV132" s="174" t="s">
        <v>82</v>
      </c>
      <c r="AW132" s="174" t="s">
        <v>119</v>
      </c>
      <c r="AX132" s="174" t="s">
        <v>21</v>
      </c>
      <c r="AY132" s="174" t="s">
        <v>139</v>
      </c>
    </row>
    <row r="133" spans="2:65" s="6" customFormat="1" ht="15.75" customHeight="1">
      <c r="B133" s="23"/>
      <c r="C133" s="178" t="s">
        <v>276</v>
      </c>
      <c r="D133" s="178" t="s">
        <v>238</v>
      </c>
      <c r="E133" s="179" t="s">
        <v>1037</v>
      </c>
      <c r="F133" s="180" t="s">
        <v>1038</v>
      </c>
      <c r="G133" s="181" t="s">
        <v>241</v>
      </c>
      <c r="H133" s="182">
        <v>0.896</v>
      </c>
      <c r="I133" s="183"/>
      <c r="J133" s="184">
        <f>ROUND($I$133*$H$133,2)</f>
        <v>0</v>
      </c>
      <c r="K133" s="180" t="s">
        <v>145</v>
      </c>
      <c r="L133" s="185"/>
      <c r="M133" s="186"/>
      <c r="N133" s="187" t="s">
        <v>44</v>
      </c>
      <c r="O133" s="24"/>
      <c r="P133" s="24"/>
      <c r="Q133" s="154">
        <v>1</v>
      </c>
      <c r="R133" s="154">
        <f>$Q$133*$H$133</f>
        <v>0.896</v>
      </c>
      <c r="S133" s="154">
        <v>0</v>
      </c>
      <c r="T133" s="155">
        <f>$S$133*$H$133</f>
        <v>0</v>
      </c>
      <c r="AR133" s="89" t="s">
        <v>188</v>
      </c>
      <c r="AT133" s="89" t="s">
        <v>238</v>
      </c>
      <c r="AU133" s="89" t="s">
        <v>82</v>
      </c>
      <c r="AY133" s="6" t="s">
        <v>139</v>
      </c>
      <c r="BE133" s="156">
        <f>IF($N$133="základní",$J$133,0)</f>
        <v>0</v>
      </c>
      <c r="BF133" s="156">
        <f>IF($N$133="snížená",$J$133,0)</f>
        <v>0</v>
      </c>
      <c r="BG133" s="156">
        <f>IF($N$133="zákl. přenesená",$J$133,0)</f>
        <v>0</v>
      </c>
      <c r="BH133" s="156">
        <f>IF($N$133="sníž. přenesená",$J$133,0)</f>
        <v>0</v>
      </c>
      <c r="BI133" s="156">
        <f>IF($N$133="nulová",$J$133,0)</f>
        <v>0</v>
      </c>
      <c r="BJ133" s="89" t="s">
        <v>21</v>
      </c>
      <c r="BK133" s="156">
        <f>ROUND($I$133*$H$133,2)</f>
        <v>0</v>
      </c>
      <c r="BL133" s="89" t="s">
        <v>146</v>
      </c>
      <c r="BM133" s="89" t="s">
        <v>1039</v>
      </c>
    </row>
    <row r="134" spans="2:47" s="6" customFormat="1" ht="27" customHeight="1">
      <c r="B134" s="23"/>
      <c r="C134" s="24"/>
      <c r="D134" s="157" t="s">
        <v>148</v>
      </c>
      <c r="E134" s="24"/>
      <c r="F134" s="158" t="s">
        <v>1040</v>
      </c>
      <c r="G134" s="24"/>
      <c r="H134" s="24"/>
      <c r="J134" s="24"/>
      <c r="K134" s="24"/>
      <c r="L134" s="43"/>
      <c r="M134" s="56"/>
      <c r="N134" s="24"/>
      <c r="O134" s="24"/>
      <c r="P134" s="24"/>
      <c r="Q134" s="24"/>
      <c r="R134" s="24"/>
      <c r="S134" s="24"/>
      <c r="T134" s="57"/>
      <c r="AT134" s="6" t="s">
        <v>148</v>
      </c>
      <c r="AU134" s="6" t="s">
        <v>82</v>
      </c>
    </row>
    <row r="135" spans="2:51" s="6" customFormat="1" ht="15.75" customHeight="1">
      <c r="B135" s="159"/>
      <c r="C135" s="160"/>
      <c r="D135" s="161" t="s">
        <v>150</v>
      </c>
      <c r="E135" s="160"/>
      <c r="F135" s="162" t="s">
        <v>1041</v>
      </c>
      <c r="G135" s="160"/>
      <c r="H135" s="160"/>
      <c r="J135" s="160"/>
      <c r="K135" s="160"/>
      <c r="L135" s="163"/>
      <c r="M135" s="164"/>
      <c r="N135" s="160"/>
      <c r="O135" s="160"/>
      <c r="P135" s="160"/>
      <c r="Q135" s="160"/>
      <c r="R135" s="160"/>
      <c r="S135" s="160"/>
      <c r="T135" s="165"/>
      <c r="AT135" s="166" t="s">
        <v>150</v>
      </c>
      <c r="AU135" s="166" t="s">
        <v>82</v>
      </c>
      <c r="AV135" s="166" t="s">
        <v>21</v>
      </c>
      <c r="AW135" s="166" t="s">
        <v>119</v>
      </c>
      <c r="AX135" s="166" t="s">
        <v>73</v>
      </c>
      <c r="AY135" s="166" t="s">
        <v>139</v>
      </c>
    </row>
    <row r="136" spans="2:51" s="6" customFormat="1" ht="15.75" customHeight="1">
      <c r="B136" s="167"/>
      <c r="C136" s="168"/>
      <c r="D136" s="161" t="s">
        <v>150</v>
      </c>
      <c r="E136" s="168"/>
      <c r="F136" s="169" t="s">
        <v>1042</v>
      </c>
      <c r="G136" s="168"/>
      <c r="H136" s="170">
        <v>0.896</v>
      </c>
      <c r="J136" s="168"/>
      <c r="K136" s="168"/>
      <c r="L136" s="171"/>
      <c r="M136" s="172"/>
      <c r="N136" s="168"/>
      <c r="O136" s="168"/>
      <c r="P136" s="168"/>
      <c r="Q136" s="168"/>
      <c r="R136" s="168"/>
      <c r="S136" s="168"/>
      <c r="T136" s="173"/>
      <c r="AT136" s="174" t="s">
        <v>150</v>
      </c>
      <c r="AU136" s="174" t="s">
        <v>82</v>
      </c>
      <c r="AV136" s="174" t="s">
        <v>82</v>
      </c>
      <c r="AW136" s="174" t="s">
        <v>119</v>
      </c>
      <c r="AX136" s="174" t="s">
        <v>21</v>
      </c>
      <c r="AY136" s="174" t="s">
        <v>139</v>
      </c>
    </row>
    <row r="137" spans="2:63" s="132" customFormat="1" ht="30.75" customHeight="1">
      <c r="B137" s="133"/>
      <c r="C137" s="134"/>
      <c r="D137" s="134" t="s">
        <v>72</v>
      </c>
      <c r="E137" s="143" t="s">
        <v>188</v>
      </c>
      <c r="F137" s="143" t="s">
        <v>1043</v>
      </c>
      <c r="G137" s="134"/>
      <c r="H137" s="134"/>
      <c r="J137" s="144">
        <f>$BK$137</f>
        <v>0</v>
      </c>
      <c r="K137" s="134"/>
      <c r="L137" s="137"/>
      <c r="M137" s="138"/>
      <c r="N137" s="134"/>
      <c r="O137" s="134"/>
      <c r="P137" s="139">
        <f>SUM($P$138:$P$170)</f>
        <v>0</v>
      </c>
      <c r="Q137" s="134"/>
      <c r="R137" s="139">
        <f>SUM($R$138:$R$170)</f>
        <v>8.91965</v>
      </c>
      <c r="S137" s="134"/>
      <c r="T137" s="140">
        <f>SUM($T$138:$T$170)</f>
        <v>8.651119999999999</v>
      </c>
      <c r="AR137" s="141" t="s">
        <v>21</v>
      </c>
      <c r="AT137" s="141" t="s">
        <v>72</v>
      </c>
      <c r="AU137" s="141" t="s">
        <v>21</v>
      </c>
      <c r="AY137" s="141" t="s">
        <v>139</v>
      </c>
      <c r="BK137" s="142">
        <f>SUM($BK$138:$BK$170)</f>
        <v>0</v>
      </c>
    </row>
    <row r="138" spans="2:65" s="6" customFormat="1" ht="15.75" customHeight="1">
      <c r="B138" s="23"/>
      <c r="C138" s="145" t="s">
        <v>283</v>
      </c>
      <c r="D138" s="145" t="s">
        <v>141</v>
      </c>
      <c r="E138" s="146" t="s">
        <v>1044</v>
      </c>
      <c r="F138" s="147" t="s">
        <v>1045</v>
      </c>
      <c r="G138" s="148" t="s">
        <v>393</v>
      </c>
      <c r="H138" s="149">
        <v>52</v>
      </c>
      <c r="I138" s="150"/>
      <c r="J138" s="151">
        <f>ROUND($I$138*$H$138,2)</f>
        <v>0</v>
      </c>
      <c r="K138" s="147" t="s">
        <v>145</v>
      </c>
      <c r="L138" s="43"/>
      <c r="M138" s="152"/>
      <c r="N138" s="153" t="s">
        <v>44</v>
      </c>
      <c r="O138" s="24"/>
      <c r="P138" s="24"/>
      <c r="Q138" s="154">
        <v>0</v>
      </c>
      <c r="R138" s="154">
        <f>$Q$138*$H$138</f>
        <v>0</v>
      </c>
      <c r="S138" s="154">
        <v>0</v>
      </c>
      <c r="T138" s="155">
        <f>$S$138*$H$138</f>
        <v>0</v>
      </c>
      <c r="AR138" s="89" t="s">
        <v>146</v>
      </c>
      <c r="AT138" s="89" t="s">
        <v>141</v>
      </c>
      <c r="AU138" s="89" t="s">
        <v>82</v>
      </c>
      <c r="AY138" s="6" t="s">
        <v>139</v>
      </c>
      <c r="BE138" s="156">
        <f>IF($N$138="základní",$J$138,0)</f>
        <v>0</v>
      </c>
      <c r="BF138" s="156">
        <f>IF($N$138="snížená",$J$138,0)</f>
        <v>0</v>
      </c>
      <c r="BG138" s="156">
        <f>IF($N$138="zákl. přenesená",$J$138,0)</f>
        <v>0</v>
      </c>
      <c r="BH138" s="156">
        <f>IF($N$138="sníž. přenesená",$J$138,0)</f>
        <v>0</v>
      </c>
      <c r="BI138" s="156">
        <f>IF($N$138="nulová",$J$138,0)</f>
        <v>0</v>
      </c>
      <c r="BJ138" s="89" t="s">
        <v>21</v>
      </c>
      <c r="BK138" s="156">
        <f>ROUND($I$138*$H$138,2)</f>
        <v>0</v>
      </c>
      <c r="BL138" s="89" t="s">
        <v>146</v>
      </c>
      <c r="BM138" s="89" t="s">
        <v>1046</v>
      </c>
    </row>
    <row r="139" spans="2:47" s="6" customFormat="1" ht="16.5" customHeight="1">
      <c r="B139" s="23"/>
      <c r="C139" s="24"/>
      <c r="D139" s="157" t="s">
        <v>148</v>
      </c>
      <c r="E139" s="24"/>
      <c r="F139" s="158" t="s">
        <v>1047</v>
      </c>
      <c r="G139" s="24"/>
      <c r="H139" s="24"/>
      <c r="J139" s="24"/>
      <c r="K139" s="24"/>
      <c r="L139" s="43"/>
      <c r="M139" s="56"/>
      <c r="N139" s="24"/>
      <c r="O139" s="24"/>
      <c r="P139" s="24"/>
      <c r="Q139" s="24"/>
      <c r="R139" s="24"/>
      <c r="S139" s="24"/>
      <c r="T139" s="57"/>
      <c r="AT139" s="6" t="s">
        <v>148</v>
      </c>
      <c r="AU139" s="6" t="s">
        <v>82</v>
      </c>
    </row>
    <row r="140" spans="2:65" s="6" customFormat="1" ht="15.75" customHeight="1">
      <c r="B140" s="23"/>
      <c r="C140" s="178" t="s">
        <v>7</v>
      </c>
      <c r="D140" s="178" t="s">
        <v>238</v>
      </c>
      <c r="E140" s="179" t="s">
        <v>1048</v>
      </c>
      <c r="F140" s="180" t="s">
        <v>1049</v>
      </c>
      <c r="G140" s="181" t="s">
        <v>497</v>
      </c>
      <c r="H140" s="182">
        <v>2</v>
      </c>
      <c r="I140" s="183"/>
      <c r="J140" s="184">
        <f>ROUND($I$140*$H$140,2)</f>
        <v>0</v>
      </c>
      <c r="K140" s="180"/>
      <c r="L140" s="185"/>
      <c r="M140" s="186"/>
      <c r="N140" s="187" t="s">
        <v>44</v>
      </c>
      <c r="O140" s="24"/>
      <c r="P140" s="24"/>
      <c r="Q140" s="154">
        <v>0.0241</v>
      </c>
      <c r="R140" s="154">
        <f>$Q$140*$H$140</f>
        <v>0.0482</v>
      </c>
      <c r="S140" s="154">
        <v>0</v>
      </c>
      <c r="T140" s="155">
        <f>$S$140*$H$140</f>
        <v>0</v>
      </c>
      <c r="AR140" s="89" t="s">
        <v>188</v>
      </c>
      <c r="AT140" s="89" t="s">
        <v>238</v>
      </c>
      <c r="AU140" s="89" t="s">
        <v>82</v>
      </c>
      <c r="AY140" s="6" t="s">
        <v>139</v>
      </c>
      <c r="BE140" s="156">
        <f>IF($N$140="základní",$J$140,0)</f>
        <v>0</v>
      </c>
      <c r="BF140" s="156">
        <f>IF($N$140="snížená",$J$140,0)</f>
        <v>0</v>
      </c>
      <c r="BG140" s="156">
        <f>IF($N$140="zákl. přenesená",$J$140,0)</f>
        <v>0</v>
      </c>
      <c r="BH140" s="156">
        <f>IF($N$140="sníž. přenesená",$J$140,0)</f>
        <v>0</v>
      </c>
      <c r="BI140" s="156">
        <f>IF($N$140="nulová",$J$140,0)</f>
        <v>0</v>
      </c>
      <c r="BJ140" s="89" t="s">
        <v>21</v>
      </c>
      <c r="BK140" s="156">
        <f>ROUND($I$140*$H$140,2)</f>
        <v>0</v>
      </c>
      <c r="BL140" s="89" t="s">
        <v>146</v>
      </c>
      <c r="BM140" s="89" t="s">
        <v>1050</v>
      </c>
    </row>
    <row r="141" spans="2:47" s="6" customFormat="1" ht="16.5" customHeight="1">
      <c r="B141" s="23"/>
      <c r="C141" s="24"/>
      <c r="D141" s="157" t="s">
        <v>148</v>
      </c>
      <c r="E141" s="24"/>
      <c r="F141" s="158" t="s">
        <v>1051</v>
      </c>
      <c r="G141" s="24"/>
      <c r="H141" s="24"/>
      <c r="J141" s="24"/>
      <c r="K141" s="24"/>
      <c r="L141" s="43"/>
      <c r="M141" s="56"/>
      <c r="N141" s="24"/>
      <c r="O141" s="24"/>
      <c r="P141" s="24"/>
      <c r="Q141" s="24"/>
      <c r="R141" s="24"/>
      <c r="S141" s="24"/>
      <c r="T141" s="57"/>
      <c r="AT141" s="6" t="s">
        <v>148</v>
      </c>
      <c r="AU141" s="6" t="s">
        <v>82</v>
      </c>
    </row>
    <row r="142" spans="2:65" s="6" customFormat="1" ht="15.75" customHeight="1">
      <c r="B142" s="23"/>
      <c r="C142" s="178" t="s">
        <v>296</v>
      </c>
      <c r="D142" s="178" t="s">
        <v>238</v>
      </c>
      <c r="E142" s="179" t="s">
        <v>1052</v>
      </c>
      <c r="F142" s="180" t="s">
        <v>1053</v>
      </c>
      <c r="G142" s="181" t="s">
        <v>497</v>
      </c>
      <c r="H142" s="182">
        <v>10</v>
      </c>
      <c r="I142" s="183"/>
      <c r="J142" s="184">
        <f>ROUND($I$142*$H$142,2)</f>
        <v>0</v>
      </c>
      <c r="K142" s="180"/>
      <c r="L142" s="185"/>
      <c r="M142" s="186"/>
      <c r="N142" s="187" t="s">
        <v>44</v>
      </c>
      <c r="O142" s="24"/>
      <c r="P142" s="24"/>
      <c r="Q142" s="154">
        <v>0.0241</v>
      </c>
      <c r="R142" s="154">
        <f>$Q$142*$H$142</f>
        <v>0.241</v>
      </c>
      <c r="S142" s="154">
        <v>0</v>
      </c>
      <c r="T142" s="155">
        <f>$S$142*$H$142</f>
        <v>0</v>
      </c>
      <c r="AR142" s="89" t="s">
        <v>188</v>
      </c>
      <c r="AT142" s="89" t="s">
        <v>238</v>
      </c>
      <c r="AU142" s="89" t="s">
        <v>82</v>
      </c>
      <c r="AY142" s="6" t="s">
        <v>139</v>
      </c>
      <c r="BE142" s="156">
        <f>IF($N$142="základní",$J$142,0)</f>
        <v>0</v>
      </c>
      <c r="BF142" s="156">
        <f>IF($N$142="snížená",$J$142,0)</f>
        <v>0</v>
      </c>
      <c r="BG142" s="156">
        <f>IF($N$142="zákl. přenesená",$J$142,0)</f>
        <v>0</v>
      </c>
      <c r="BH142" s="156">
        <f>IF($N$142="sníž. přenesená",$J$142,0)</f>
        <v>0</v>
      </c>
      <c r="BI142" s="156">
        <f>IF($N$142="nulová",$J$142,0)</f>
        <v>0</v>
      </c>
      <c r="BJ142" s="89" t="s">
        <v>21</v>
      </c>
      <c r="BK142" s="156">
        <f>ROUND($I$142*$H$142,2)</f>
        <v>0</v>
      </c>
      <c r="BL142" s="89" t="s">
        <v>146</v>
      </c>
      <c r="BM142" s="89" t="s">
        <v>1054</v>
      </c>
    </row>
    <row r="143" spans="2:47" s="6" customFormat="1" ht="16.5" customHeight="1">
      <c r="B143" s="23"/>
      <c r="C143" s="24"/>
      <c r="D143" s="157" t="s">
        <v>148</v>
      </c>
      <c r="E143" s="24"/>
      <c r="F143" s="158" t="s">
        <v>1051</v>
      </c>
      <c r="G143" s="24"/>
      <c r="H143" s="24"/>
      <c r="J143" s="24"/>
      <c r="K143" s="24"/>
      <c r="L143" s="43"/>
      <c r="M143" s="56"/>
      <c r="N143" s="24"/>
      <c r="O143" s="24"/>
      <c r="P143" s="24"/>
      <c r="Q143" s="24"/>
      <c r="R143" s="24"/>
      <c r="S143" s="24"/>
      <c r="T143" s="57"/>
      <c r="AT143" s="6" t="s">
        <v>148</v>
      </c>
      <c r="AU143" s="6" t="s">
        <v>82</v>
      </c>
    </row>
    <row r="144" spans="2:65" s="6" customFormat="1" ht="15.75" customHeight="1">
      <c r="B144" s="23"/>
      <c r="C144" s="145" t="s">
        <v>300</v>
      </c>
      <c r="D144" s="145" t="s">
        <v>141</v>
      </c>
      <c r="E144" s="146" t="s">
        <v>1055</v>
      </c>
      <c r="F144" s="147" t="s">
        <v>1056</v>
      </c>
      <c r="G144" s="148" t="s">
        <v>497</v>
      </c>
      <c r="H144" s="149">
        <v>9</v>
      </c>
      <c r="I144" s="150"/>
      <c r="J144" s="151">
        <f>ROUND($I$144*$H$144,2)</f>
        <v>0</v>
      </c>
      <c r="K144" s="147" t="s">
        <v>145</v>
      </c>
      <c r="L144" s="43"/>
      <c r="M144" s="152"/>
      <c r="N144" s="153" t="s">
        <v>44</v>
      </c>
      <c r="O144" s="24"/>
      <c r="P144" s="24"/>
      <c r="Q144" s="154">
        <v>1E-05</v>
      </c>
      <c r="R144" s="154">
        <f>$Q$144*$H$144</f>
        <v>9E-05</v>
      </c>
      <c r="S144" s="154">
        <v>0</v>
      </c>
      <c r="T144" s="155">
        <f>$S$144*$H$144</f>
        <v>0</v>
      </c>
      <c r="AR144" s="89" t="s">
        <v>146</v>
      </c>
      <c r="AT144" s="89" t="s">
        <v>141</v>
      </c>
      <c r="AU144" s="89" t="s">
        <v>82</v>
      </c>
      <c r="AY144" s="6" t="s">
        <v>139</v>
      </c>
      <c r="BE144" s="156">
        <f>IF($N$144="základní",$J$144,0)</f>
        <v>0</v>
      </c>
      <c r="BF144" s="156">
        <f>IF($N$144="snížená",$J$144,0)</f>
        <v>0</v>
      </c>
      <c r="BG144" s="156">
        <f>IF($N$144="zákl. přenesená",$J$144,0)</f>
        <v>0</v>
      </c>
      <c r="BH144" s="156">
        <f>IF($N$144="sníž. přenesená",$J$144,0)</f>
        <v>0</v>
      </c>
      <c r="BI144" s="156">
        <f>IF($N$144="nulová",$J$144,0)</f>
        <v>0</v>
      </c>
      <c r="BJ144" s="89" t="s">
        <v>21</v>
      </c>
      <c r="BK144" s="156">
        <f>ROUND($I$144*$H$144,2)</f>
        <v>0</v>
      </c>
      <c r="BL144" s="89" t="s">
        <v>146</v>
      </c>
      <c r="BM144" s="89" t="s">
        <v>1057</v>
      </c>
    </row>
    <row r="145" spans="2:47" s="6" customFormat="1" ht="27" customHeight="1">
      <c r="B145" s="23"/>
      <c r="C145" s="24"/>
      <c r="D145" s="157" t="s">
        <v>148</v>
      </c>
      <c r="E145" s="24"/>
      <c r="F145" s="158" t="s">
        <v>1058</v>
      </c>
      <c r="G145" s="24"/>
      <c r="H145" s="24"/>
      <c r="J145" s="24"/>
      <c r="K145" s="24"/>
      <c r="L145" s="43"/>
      <c r="M145" s="56"/>
      <c r="N145" s="24"/>
      <c r="O145" s="24"/>
      <c r="P145" s="24"/>
      <c r="Q145" s="24"/>
      <c r="R145" s="24"/>
      <c r="S145" s="24"/>
      <c r="T145" s="57"/>
      <c r="AT145" s="6" t="s">
        <v>148</v>
      </c>
      <c r="AU145" s="6" t="s">
        <v>82</v>
      </c>
    </row>
    <row r="146" spans="2:65" s="6" customFormat="1" ht="15.75" customHeight="1">
      <c r="B146" s="23"/>
      <c r="C146" s="178" t="s">
        <v>306</v>
      </c>
      <c r="D146" s="178" t="s">
        <v>238</v>
      </c>
      <c r="E146" s="179" t="s">
        <v>1059</v>
      </c>
      <c r="F146" s="180" t="s">
        <v>1060</v>
      </c>
      <c r="G146" s="181" t="s">
        <v>497</v>
      </c>
      <c r="H146" s="182">
        <v>2</v>
      </c>
      <c r="I146" s="183"/>
      <c r="J146" s="184">
        <f>ROUND($I$146*$H$146,2)</f>
        <v>0</v>
      </c>
      <c r="K146" s="180" t="s">
        <v>145</v>
      </c>
      <c r="L146" s="185"/>
      <c r="M146" s="186"/>
      <c r="N146" s="187" t="s">
        <v>44</v>
      </c>
      <c r="O146" s="24"/>
      <c r="P146" s="24"/>
      <c r="Q146" s="154">
        <v>0.0011</v>
      </c>
      <c r="R146" s="154">
        <f>$Q$146*$H$146</f>
        <v>0.0022</v>
      </c>
      <c r="S146" s="154">
        <v>0</v>
      </c>
      <c r="T146" s="155">
        <f>$S$146*$H$146</f>
        <v>0</v>
      </c>
      <c r="AR146" s="89" t="s">
        <v>188</v>
      </c>
      <c r="AT146" s="89" t="s">
        <v>238</v>
      </c>
      <c r="AU146" s="89" t="s">
        <v>82</v>
      </c>
      <c r="AY146" s="6" t="s">
        <v>139</v>
      </c>
      <c r="BE146" s="156">
        <f>IF($N$146="základní",$J$146,0)</f>
        <v>0</v>
      </c>
      <c r="BF146" s="156">
        <f>IF($N$146="snížená",$J$146,0)</f>
        <v>0</v>
      </c>
      <c r="BG146" s="156">
        <f>IF($N$146="zákl. přenesená",$J$146,0)</f>
        <v>0</v>
      </c>
      <c r="BH146" s="156">
        <f>IF($N$146="sníž. přenesená",$J$146,0)</f>
        <v>0</v>
      </c>
      <c r="BI146" s="156">
        <f>IF($N$146="nulová",$J$146,0)</f>
        <v>0</v>
      </c>
      <c r="BJ146" s="89" t="s">
        <v>21</v>
      </c>
      <c r="BK146" s="156">
        <f>ROUND($I$146*$H$146,2)</f>
        <v>0</v>
      </c>
      <c r="BL146" s="89" t="s">
        <v>146</v>
      </c>
      <c r="BM146" s="89" t="s">
        <v>1061</v>
      </c>
    </row>
    <row r="147" spans="2:47" s="6" customFormat="1" ht="16.5" customHeight="1">
      <c r="B147" s="23"/>
      <c r="C147" s="24"/>
      <c r="D147" s="157" t="s">
        <v>148</v>
      </c>
      <c r="E147" s="24"/>
      <c r="F147" s="158" t="s">
        <v>1062</v>
      </c>
      <c r="G147" s="24"/>
      <c r="H147" s="24"/>
      <c r="J147" s="24"/>
      <c r="K147" s="24"/>
      <c r="L147" s="43"/>
      <c r="M147" s="56"/>
      <c r="N147" s="24"/>
      <c r="O147" s="24"/>
      <c r="P147" s="24"/>
      <c r="Q147" s="24"/>
      <c r="R147" s="24"/>
      <c r="S147" s="24"/>
      <c r="T147" s="57"/>
      <c r="AT147" s="6" t="s">
        <v>148</v>
      </c>
      <c r="AU147" s="6" t="s">
        <v>82</v>
      </c>
    </row>
    <row r="148" spans="2:65" s="6" customFormat="1" ht="15.75" customHeight="1">
      <c r="B148" s="23"/>
      <c r="C148" s="178" t="s">
        <v>313</v>
      </c>
      <c r="D148" s="178" t="s">
        <v>238</v>
      </c>
      <c r="E148" s="179" t="s">
        <v>1063</v>
      </c>
      <c r="F148" s="180" t="s">
        <v>1064</v>
      </c>
      <c r="G148" s="181" t="s">
        <v>497</v>
      </c>
      <c r="H148" s="182">
        <v>4</v>
      </c>
      <c r="I148" s="183"/>
      <c r="J148" s="184">
        <f>ROUND($I$148*$H$148,2)</f>
        <v>0</v>
      </c>
      <c r="K148" s="180" t="s">
        <v>145</v>
      </c>
      <c r="L148" s="185"/>
      <c r="M148" s="186"/>
      <c r="N148" s="187" t="s">
        <v>44</v>
      </c>
      <c r="O148" s="24"/>
      <c r="P148" s="24"/>
      <c r="Q148" s="154">
        <v>0.00121</v>
      </c>
      <c r="R148" s="154">
        <f>$Q$148*$H$148</f>
        <v>0.00484</v>
      </c>
      <c r="S148" s="154">
        <v>0</v>
      </c>
      <c r="T148" s="155">
        <f>$S$148*$H$148</f>
        <v>0</v>
      </c>
      <c r="AR148" s="89" t="s">
        <v>188</v>
      </c>
      <c r="AT148" s="89" t="s">
        <v>238</v>
      </c>
      <c r="AU148" s="89" t="s">
        <v>82</v>
      </c>
      <c r="AY148" s="6" t="s">
        <v>139</v>
      </c>
      <c r="BE148" s="156">
        <f>IF($N$148="základní",$J$148,0)</f>
        <v>0</v>
      </c>
      <c r="BF148" s="156">
        <f>IF($N$148="snížená",$J$148,0)</f>
        <v>0</v>
      </c>
      <c r="BG148" s="156">
        <f>IF($N$148="zákl. přenesená",$J$148,0)</f>
        <v>0</v>
      </c>
      <c r="BH148" s="156">
        <f>IF($N$148="sníž. přenesená",$J$148,0)</f>
        <v>0</v>
      </c>
      <c r="BI148" s="156">
        <f>IF($N$148="nulová",$J$148,0)</f>
        <v>0</v>
      </c>
      <c r="BJ148" s="89" t="s">
        <v>21</v>
      </c>
      <c r="BK148" s="156">
        <f>ROUND($I$148*$H$148,2)</f>
        <v>0</v>
      </c>
      <c r="BL148" s="89" t="s">
        <v>146</v>
      </c>
      <c r="BM148" s="89" t="s">
        <v>1065</v>
      </c>
    </row>
    <row r="149" spans="2:47" s="6" customFormat="1" ht="16.5" customHeight="1">
      <c r="B149" s="23"/>
      <c r="C149" s="24"/>
      <c r="D149" s="157" t="s">
        <v>148</v>
      </c>
      <c r="E149" s="24"/>
      <c r="F149" s="158" t="s">
        <v>1066</v>
      </c>
      <c r="G149" s="24"/>
      <c r="H149" s="24"/>
      <c r="J149" s="24"/>
      <c r="K149" s="24"/>
      <c r="L149" s="43"/>
      <c r="M149" s="56"/>
      <c r="N149" s="24"/>
      <c r="O149" s="24"/>
      <c r="P149" s="24"/>
      <c r="Q149" s="24"/>
      <c r="R149" s="24"/>
      <c r="S149" s="24"/>
      <c r="T149" s="57"/>
      <c r="AT149" s="6" t="s">
        <v>148</v>
      </c>
      <c r="AU149" s="6" t="s">
        <v>82</v>
      </c>
    </row>
    <row r="150" spans="2:65" s="6" customFormat="1" ht="15.75" customHeight="1">
      <c r="B150" s="23"/>
      <c r="C150" s="178" t="s">
        <v>317</v>
      </c>
      <c r="D150" s="178" t="s">
        <v>238</v>
      </c>
      <c r="E150" s="179" t="s">
        <v>1067</v>
      </c>
      <c r="F150" s="180" t="s">
        <v>1068</v>
      </c>
      <c r="G150" s="181" t="s">
        <v>497</v>
      </c>
      <c r="H150" s="182">
        <v>3</v>
      </c>
      <c r="I150" s="183"/>
      <c r="J150" s="184">
        <f>ROUND($I$150*$H$150,2)</f>
        <v>0</v>
      </c>
      <c r="K150" s="180" t="s">
        <v>145</v>
      </c>
      <c r="L150" s="185"/>
      <c r="M150" s="186"/>
      <c r="N150" s="187" t="s">
        <v>44</v>
      </c>
      <c r="O150" s="24"/>
      <c r="P150" s="24"/>
      <c r="Q150" s="154">
        <v>0.0017</v>
      </c>
      <c r="R150" s="154">
        <f>$Q$150*$H$150</f>
        <v>0.0050999999999999995</v>
      </c>
      <c r="S150" s="154">
        <v>0</v>
      </c>
      <c r="T150" s="155">
        <f>$S$150*$H$150</f>
        <v>0</v>
      </c>
      <c r="AR150" s="89" t="s">
        <v>188</v>
      </c>
      <c r="AT150" s="89" t="s">
        <v>238</v>
      </c>
      <c r="AU150" s="89" t="s">
        <v>82</v>
      </c>
      <c r="AY150" s="6" t="s">
        <v>139</v>
      </c>
      <c r="BE150" s="156">
        <f>IF($N$150="základní",$J$150,0)</f>
        <v>0</v>
      </c>
      <c r="BF150" s="156">
        <f>IF($N$150="snížená",$J$150,0)</f>
        <v>0</v>
      </c>
      <c r="BG150" s="156">
        <f>IF($N$150="zákl. přenesená",$J$150,0)</f>
        <v>0</v>
      </c>
      <c r="BH150" s="156">
        <f>IF($N$150="sníž. přenesená",$J$150,0)</f>
        <v>0</v>
      </c>
      <c r="BI150" s="156">
        <f>IF($N$150="nulová",$J$150,0)</f>
        <v>0</v>
      </c>
      <c r="BJ150" s="89" t="s">
        <v>21</v>
      </c>
      <c r="BK150" s="156">
        <f>ROUND($I$150*$H$150,2)</f>
        <v>0</v>
      </c>
      <c r="BL150" s="89" t="s">
        <v>146</v>
      </c>
      <c r="BM150" s="89" t="s">
        <v>1069</v>
      </c>
    </row>
    <row r="151" spans="2:47" s="6" customFormat="1" ht="16.5" customHeight="1">
      <c r="B151" s="23"/>
      <c r="C151" s="24"/>
      <c r="D151" s="157" t="s">
        <v>148</v>
      </c>
      <c r="E151" s="24"/>
      <c r="F151" s="158" t="s">
        <v>1070</v>
      </c>
      <c r="G151" s="24"/>
      <c r="H151" s="24"/>
      <c r="J151" s="24"/>
      <c r="K151" s="24"/>
      <c r="L151" s="43"/>
      <c r="M151" s="56"/>
      <c r="N151" s="24"/>
      <c r="O151" s="24"/>
      <c r="P151" s="24"/>
      <c r="Q151" s="24"/>
      <c r="R151" s="24"/>
      <c r="S151" s="24"/>
      <c r="T151" s="57"/>
      <c r="AT151" s="6" t="s">
        <v>148</v>
      </c>
      <c r="AU151" s="6" t="s">
        <v>82</v>
      </c>
    </row>
    <row r="152" spans="2:65" s="6" customFormat="1" ht="15.75" customHeight="1">
      <c r="B152" s="23"/>
      <c r="C152" s="145" t="s">
        <v>6</v>
      </c>
      <c r="D152" s="145" t="s">
        <v>141</v>
      </c>
      <c r="E152" s="146" t="s">
        <v>1071</v>
      </c>
      <c r="F152" s="147" t="s">
        <v>1072</v>
      </c>
      <c r="G152" s="148" t="s">
        <v>497</v>
      </c>
      <c r="H152" s="149">
        <v>1</v>
      </c>
      <c r="I152" s="150"/>
      <c r="J152" s="151">
        <f>ROUND($I$152*$H$152,2)</f>
        <v>0</v>
      </c>
      <c r="K152" s="147" t="s">
        <v>145</v>
      </c>
      <c r="L152" s="43"/>
      <c r="M152" s="152"/>
      <c r="N152" s="153" t="s">
        <v>44</v>
      </c>
      <c r="O152" s="24"/>
      <c r="P152" s="24"/>
      <c r="Q152" s="154">
        <v>0.00918</v>
      </c>
      <c r="R152" s="154">
        <f>$Q$152*$H$152</f>
        <v>0.00918</v>
      </c>
      <c r="S152" s="154">
        <v>0</v>
      </c>
      <c r="T152" s="155">
        <f>$S$152*$H$152</f>
        <v>0</v>
      </c>
      <c r="AR152" s="89" t="s">
        <v>146</v>
      </c>
      <c r="AT152" s="89" t="s">
        <v>141</v>
      </c>
      <c r="AU152" s="89" t="s">
        <v>82</v>
      </c>
      <c r="AY152" s="6" t="s">
        <v>139</v>
      </c>
      <c r="BE152" s="156">
        <f>IF($N$152="základní",$J$152,0)</f>
        <v>0</v>
      </c>
      <c r="BF152" s="156">
        <f>IF($N$152="snížená",$J$152,0)</f>
        <v>0</v>
      </c>
      <c r="BG152" s="156">
        <f>IF($N$152="zákl. přenesená",$J$152,0)</f>
        <v>0</v>
      </c>
      <c r="BH152" s="156">
        <f>IF($N$152="sníž. přenesená",$J$152,0)</f>
        <v>0</v>
      </c>
      <c r="BI152" s="156">
        <f>IF($N$152="nulová",$J$152,0)</f>
        <v>0</v>
      </c>
      <c r="BJ152" s="89" t="s">
        <v>21</v>
      </c>
      <c r="BK152" s="156">
        <f>ROUND($I$152*$H$152,2)</f>
        <v>0</v>
      </c>
      <c r="BL152" s="89" t="s">
        <v>146</v>
      </c>
      <c r="BM152" s="89" t="s">
        <v>1073</v>
      </c>
    </row>
    <row r="153" spans="2:47" s="6" customFormat="1" ht="16.5" customHeight="1">
      <c r="B153" s="23"/>
      <c r="C153" s="24"/>
      <c r="D153" s="157" t="s">
        <v>148</v>
      </c>
      <c r="E153" s="24"/>
      <c r="F153" s="158" t="s">
        <v>1072</v>
      </c>
      <c r="G153" s="24"/>
      <c r="H153" s="24"/>
      <c r="J153" s="24"/>
      <c r="K153" s="24"/>
      <c r="L153" s="43"/>
      <c r="M153" s="56"/>
      <c r="N153" s="24"/>
      <c r="O153" s="24"/>
      <c r="P153" s="24"/>
      <c r="Q153" s="24"/>
      <c r="R153" s="24"/>
      <c r="S153" s="24"/>
      <c r="T153" s="57"/>
      <c r="AT153" s="6" t="s">
        <v>148</v>
      </c>
      <c r="AU153" s="6" t="s">
        <v>82</v>
      </c>
    </row>
    <row r="154" spans="2:65" s="6" customFormat="1" ht="15.75" customHeight="1">
      <c r="B154" s="23"/>
      <c r="C154" s="178" t="s">
        <v>328</v>
      </c>
      <c r="D154" s="178" t="s">
        <v>238</v>
      </c>
      <c r="E154" s="179" t="s">
        <v>1074</v>
      </c>
      <c r="F154" s="180" t="s">
        <v>1075</v>
      </c>
      <c r="G154" s="181" t="s">
        <v>497</v>
      </c>
      <c r="H154" s="182">
        <v>1</v>
      </c>
      <c r="I154" s="183"/>
      <c r="J154" s="184">
        <f>ROUND($I$154*$H$154,2)</f>
        <v>0</v>
      </c>
      <c r="K154" s="180" t="s">
        <v>145</v>
      </c>
      <c r="L154" s="185"/>
      <c r="M154" s="186"/>
      <c r="N154" s="187" t="s">
        <v>44</v>
      </c>
      <c r="O154" s="24"/>
      <c r="P154" s="24"/>
      <c r="Q154" s="154">
        <v>0.254</v>
      </c>
      <c r="R154" s="154">
        <f>$Q$154*$H$154</f>
        <v>0.254</v>
      </c>
      <c r="S154" s="154">
        <v>0</v>
      </c>
      <c r="T154" s="155">
        <f>$S$154*$H$154</f>
        <v>0</v>
      </c>
      <c r="AR154" s="89" t="s">
        <v>188</v>
      </c>
      <c r="AT154" s="89" t="s">
        <v>238</v>
      </c>
      <c r="AU154" s="89" t="s">
        <v>82</v>
      </c>
      <c r="AY154" s="6" t="s">
        <v>139</v>
      </c>
      <c r="BE154" s="156">
        <f>IF($N$154="základní",$J$154,0)</f>
        <v>0</v>
      </c>
      <c r="BF154" s="156">
        <f>IF($N$154="snížená",$J$154,0)</f>
        <v>0</v>
      </c>
      <c r="BG154" s="156">
        <f>IF($N$154="zákl. přenesená",$J$154,0)</f>
        <v>0</v>
      </c>
      <c r="BH154" s="156">
        <f>IF($N$154="sníž. přenesená",$J$154,0)</f>
        <v>0</v>
      </c>
      <c r="BI154" s="156">
        <f>IF($N$154="nulová",$J$154,0)</f>
        <v>0</v>
      </c>
      <c r="BJ154" s="89" t="s">
        <v>21</v>
      </c>
      <c r="BK154" s="156">
        <f>ROUND($I$154*$H$154,2)</f>
        <v>0</v>
      </c>
      <c r="BL154" s="89" t="s">
        <v>146</v>
      </c>
      <c r="BM154" s="89" t="s">
        <v>1076</v>
      </c>
    </row>
    <row r="155" spans="2:47" s="6" customFormat="1" ht="27" customHeight="1">
      <c r="B155" s="23"/>
      <c r="C155" s="24"/>
      <c r="D155" s="157" t="s">
        <v>148</v>
      </c>
      <c r="E155" s="24"/>
      <c r="F155" s="158" t="s">
        <v>1077</v>
      </c>
      <c r="G155" s="24"/>
      <c r="H155" s="24"/>
      <c r="J155" s="24"/>
      <c r="K155" s="24"/>
      <c r="L155" s="43"/>
      <c r="M155" s="56"/>
      <c r="N155" s="24"/>
      <c r="O155" s="24"/>
      <c r="P155" s="24"/>
      <c r="Q155" s="24"/>
      <c r="R155" s="24"/>
      <c r="S155" s="24"/>
      <c r="T155" s="57"/>
      <c r="AT155" s="6" t="s">
        <v>148</v>
      </c>
      <c r="AU155" s="6" t="s">
        <v>82</v>
      </c>
    </row>
    <row r="156" spans="2:65" s="6" customFormat="1" ht="15.75" customHeight="1">
      <c r="B156" s="23"/>
      <c r="C156" s="145" t="s">
        <v>333</v>
      </c>
      <c r="D156" s="145" t="s">
        <v>141</v>
      </c>
      <c r="E156" s="146" t="s">
        <v>1078</v>
      </c>
      <c r="F156" s="147" t="s">
        <v>1079</v>
      </c>
      <c r="G156" s="148" t="s">
        <v>497</v>
      </c>
      <c r="H156" s="149">
        <v>3</v>
      </c>
      <c r="I156" s="150"/>
      <c r="J156" s="151">
        <f>ROUND($I$156*$H$156,2)</f>
        <v>0</v>
      </c>
      <c r="K156" s="147" t="s">
        <v>145</v>
      </c>
      <c r="L156" s="43"/>
      <c r="M156" s="152"/>
      <c r="N156" s="153" t="s">
        <v>44</v>
      </c>
      <c r="O156" s="24"/>
      <c r="P156" s="24"/>
      <c r="Q156" s="154">
        <v>2.61704</v>
      </c>
      <c r="R156" s="154">
        <f>$Q$156*$H$156</f>
        <v>7.85112</v>
      </c>
      <c r="S156" s="154">
        <v>0</v>
      </c>
      <c r="T156" s="155">
        <f>$S$156*$H$156</f>
        <v>0</v>
      </c>
      <c r="AR156" s="89" t="s">
        <v>146</v>
      </c>
      <c r="AT156" s="89" t="s">
        <v>141</v>
      </c>
      <c r="AU156" s="89" t="s">
        <v>82</v>
      </c>
      <c r="AY156" s="6" t="s">
        <v>139</v>
      </c>
      <c r="BE156" s="156">
        <f>IF($N$156="základní",$J$156,0)</f>
        <v>0</v>
      </c>
      <c r="BF156" s="156">
        <f>IF($N$156="snížená",$J$156,0)</f>
        <v>0</v>
      </c>
      <c r="BG156" s="156">
        <f>IF($N$156="zákl. přenesená",$J$156,0)</f>
        <v>0</v>
      </c>
      <c r="BH156" s="156">
        <f>IF($N$156="sníž. přenesená",$J$156,0)</f>
        <v>0</v>
      </c>
      <c r="BI156" s="156">
        <f>IF($N$156="nulová",$J$156,0)</f>
        <v>0</v>
      </c>
      <c r="BJ156" s="89" t="s">
        <v>21</v>
      </c>
      <c r="BK156" s="156">
        <f>ROUND($I$156*$H$156,2)</f>
        <v>0</v>
      </c>
      <c r="BL156" s="89" t="s">
        <v>146</v>
      </c>
      <c r="BM156" s="89" t="s">
        <v>1080</v>
      </c>
    </row>
    <row r="157" spans="2:47" s="6" customFormat="1" ht="16.5" customHeight="1">
      <c r="B157" s="23"/>
      <c r="C157" s="24"/>
      <c r="D157" s="157" t="s">
        <v>148</v>
      </c>
      <c r="E157" s="24"/>
      <c r="F157" s="158" t="s">
        <v>1081</v>
      </c>
      <c r="G157" s="24"/>
      <c r="H157" s="24"/>
      <c r="J157" s="24"/>
      <c r="K157" s="24"/>
      <c r="L157" s="43"/>
      <c r="M157" s="56"/>
      <c r="N157" s="24"/>
      <c r="O157" s="24"/>
      <c r="P157" s="24"/>
      <c r="Q157" s="24"/>
      <c r="R157" s="24"/>
      <c r="S157" s="24"/>
      <c r="T157" s="57"/>
      <c r="AT157" s="6" t="s">
        <v>148</v>
      </c>
      <c r="AU157" s="6" t="s">
        <v>82</v>
      </c>
    </row>
    <row r="158" spans="2:65" s="6" customFormat="1" ht="15.75" customHeight="1">
      <c r="B158" s="23"/>
      <c r="C158" s="145" t="s">
        <v>338</v>
      </c>
      <c r="D158" s="145" t="s">
        <v>141</v>
      </c>
      <c r="E158" s="146" t="s">
        <v>1082</v>
      </c>
      <c r="F158" s="147" t="s">
        <v>1083</v>
      </c>
      <c r="G158" s="148" t="s">
        <v>497</v>
      </c>
      <c r="H158" s="149">
        <v>3</v>
      </c>
      <c r="I158" s="150"/>
      <c r="J158" s="151">
        <f>ROUND($I$158*$H$158,2)</f>
        <v>0</v>
      </c>
      <c r="K158" s="147"/>
      <c r="L158" s="43"/>
      <c r="M158" s="152"/>
      <c r="N158" s="153" t="s">
        <v>44</v>
      </c>
      <c r="O158" s="24"/>
      <c r="P158" s="24"/>
      <c r="Q158" s="154">
        <v>0</v>
      </c>
      <c r="R158" s="154">
        <f>$Q$158*$H$158</f>
        <v>0</v>
      </c>
      <c r="S158" s="154">
        <v>2.61704</v>
      </c>
      <c r="T158" s="155">
        <f>$S$158*$H$158</f>
        <v>7.85112</v>
      </c>
      <c r="AR158" s="89" t="s">
        <v>146</v>
      </c>
      <c r="AT158" s="89" t="s">
        <v>141</v>
      </c>
      <c r="AU158" s="89" t="s">
        <v>82</v>
      </c>
      <c r="AY158" s="6" t="s">
        <v>139</v>
      </c>
      <c r="BE158" s="156">
        <f>IF($N$158="základní",$J$158,0)</f>
        <v>0</v>
      </c>
      <c r="BF158" s="156">
        <f>IF($N$158="snížená",$J$158,0)</f>
        <v>0</v>
      </c>
      <c r="BG158" s="156">
        <f>IF($N$158="zákl. přenesená",$J$158,0)</f>
        <v>0</v>
      </c>
      <c r="BH158" s="156">
        <f>IF($N$158="sníž. přenesená",$J$158,0)</f>
        <v>0</v>
      </c>
      <c r="BI158" s="156">
        <f>IF($N$158="nulová",$J$158,0)</f>
        <v>0</v>
      </c>
      <c r="BJ158" s="89" t="s">
        <v>21</v>
      </c>
      <c r="BK158" s="156">
        <f>ROUND($I$158*$H$158,2)</f>
        <v>0</v>
      </c>
      <c r="BL158" s="89" t="s">
        <v>146</v>
      </c>
      <c r="BM158" s="89" t="s">
        <v>1084</v>
      </c>
    </row>
    <row r="159" spans="2:47" s="6" customFormat="1" ht="16.5" customHeight="1">
      <c r="B159" s="23"/>
      <c r="C159" s="24"/>
      <c r="D159" s="157" t="s">
        <v>148</v>
      </c>
      <c r="E159" s="24"/>
      <c r="F159" s="158" t="s">
        <v>1081</v>
      </c>
      <c r="G159" s="24"/>
      <c r="H159" s="24"/>
      <c r="J159" s="24"/>
      <c r="K159" s="24"/>
      <c r="L159" s="43"/>
      <c r="M159" s="56"/>
      <c r="N159" s="24"/>
      <c r="O159" s="24"/>
      <c r="P159" s="24"/>
      <c r="Q159" s="24"/>
      <c r="R159" s="24"/>
      <c r="S159" s="24"/>
      <c r="T159" s="57"/>
      <c r="AT159" s="6" t="s">
        <v>148</v>
      </c>
      <c r="AU159" s="6" t="s">
        <v>82</v>
      </c>
    </row>
    <row r="160" spans="2:65" s="6" customFormat="1" ht="15.75" customHeight="1">
      <c r="B160" s="23"/>
      <c r="C160" s="145" t="s">
        <v>345</v>
      </c>
      <c r="D160" s="145" t="s">
        <v>141</v>
      </c>
      <c r="E160" s="146" t="s">
        <v>1085</v>
      </c>
      <c r="F160" s="147" t="s">
        <v>1086</v>
      </c>
      <c r="G160" s="148" t="s">
        <v>497</v>
      </c>
      <c r="H160" s="149">
        <v>1</v>
      </c>
      <c r="I160" s="150"/>
      <c r="J160" s="151">
        <f>ROUND($I$160*$H$160,2)</f>
        <v>0</v>
      </c>
      <c r="K160" s="147" t="s">
        <v>145</v>
      </c>
      <c r="L160" s="43"/>
      <c r="M160" s="152"/>
      <c r="N160" s="153" t="s">
        <v>44</v>
      </c>
      <c r="O160" s="24"/>
      <c r="P160" s="24"/>
      <c r="Q160" s="154">
        <v>0.00702</v>
      </c>
      <c r="R160" s="154">
        <f>$Q$160*$H$160</f>
        <v>0.00702</v>
      </c>
      <c r="S160" s="154">
        <v>0</v>
      </c>
      <c r="T160" s="155">
        <f>$S$160*$H$160</f>
        <v>0</v>
      </c>
      <c r="AR160" s="89" t="s">
        <v>146</v>
      </c>
      <c r="AT160" s="89" t="s">
        <v>141</v>
      </c>
      <c r="AU160" s="89" t="s">
        <v>82</v>
      </c>
      <c r="AY160" s="6" t="s">
        <v>139</v>
      </c>
      <c r="BE160" s="156">
        <f>IF($N$160="základní",$J$160,0)</f>
        <v>0</v>
      </c>
      <c r="BF160" s="156">
        <f>IF($N$160="snížená",$J$160,0)</f>
        <v>0</v>
      </c>
      <c r="BG160" s="156">
        <f>IF($N$160="zákl. přenesená",$J$160,0)</f>
        <v>0</v>
      </c>
      <c r="BH160" s="156">
        <f>IF($N$160="sníž. přenesená",$J$160,0)</f>
        <v>0</v>
      </c>
      <c r="BI160" s="156">
        <f>IF($N$160="nulová",$J$160,0)</f>
        <v>0</v>
      </c>
      <c r="BJ160" s="89" t="s">
        <v>21</v>
      </c>
      <c r="BK160" s="156">
        <f>ROUND($I$160*$H$160,2)</f>
        <v>0</v>
      </c>
      <c r="BL160" s="89" t="s">
        <v>146</v>
      </c>
      <c r="BM160" s="89" t="s">
        <v>1087</v>
      </c>
    </row>
    <row r="161" spans="2:47" s="6" customFormat="1" ht="16.5" customHeight="1">
      <c r="B161" s="23"/>
      <c r="C161" s="24"/>
      <c r="D161" s="157" t="s">
        <v>148</v>
      </c>
      <c r="E161" s="24"/>
      <c r="F161" s="158" t="s">
        <v>1088</v>
      </c>
      <c r="G161" s="24"/>
      <c r="H161" s="24"/>
      <c r="J161" s="24"/>
      <c r="K161" s="24"/>
      <c r="L161" s="43"/>
      <c r="M161" s="56"/>
      <c r="N161" s="24"/>
      <c r="O161" s="24"/>
      <c r="P161" s="24"/>
      <c r="Q161" s="24"/>
      <c r="R161" s="24"/>
      <c r="S161" s="24"/>
      <c r="T161" s="57"/>
      <c r="AT161" s="6" t="s">
        <v>148</v>
      </c>
      <c r="AU161" s="6" t="s">
        <v>82</v>
      </c>
    </row>
    <row r="162" spans="2:65" s="6" customFormat="1" ht="15.75" customHeight="1">
      <c r="B162" s="23"/>
      <c r="C162" s="145" t="s">
        <v>350</v>
      </c>
      <c r="D162" s="145" t="s">
        <v>141</v>
      </c>
      <c r="E162" s="146" t="s">
        <v>1089</v>
      </c>
      <c r="F162" s="147" t="s">
        <v>1090</v>
      </c>
      <c r="G162" s="148" t="s">
        <v>497</v>
      </c>
      <c r="H162" s="149">
        <v>1</v>
      </c>
      <c r="I162" s="150"/>
      <c r="J162" s="151">
        <f>ROUND($I$162*$H$162,2)</f>
        <v>0</v>
      </c>
      <c r="K162" s="147" t="s">
        <v>145</v>
      </c>
      <c r="L162" s="43"/>
      <c r="M162" s="152"/>
      <c r="N162" s="153" t="s">
        <v>44</v>
      </c>
      <c r="O162" s="24"/>
      <c r="P162" s="24"/>
      <c r="Q162" s="154">
        <v>0</v>
      </c>
      <c r="R162" s="154">
        <f>$Q$162*$H$162</f>
        <v>0</v>
      </c>
      <c r="S162" s="154">
        <v>0.2</v>
      </c>
      <c r="T162" s="155">
        <f>$S$162*$H$162</f>
        <v>0.2</v>
      </c>
      <c r="AR162" s="89" t="s">
        <v>146</v>
      </c>
      <c r="AT162" s="89" t="s">
        <v>141</v>
      </c>
      <c r="AU162" s="89" t="s">
        <v>82</v>
      </c>
      <c r="AY162" s="6" t="s">
        <v>139</v>
      </c>
      <c r="BE162" s="156">
        <f>IF($N$162="základní",$J$162,0)</f>
        <v>0</v>
      </c>
      <c r="BF162" s="156">
        <f>IF($N$162="snížená",$J$162,0)</f>
        <v>0</v>
      </c>
      <c r="BG162" s="156">
        <f>IF($N$162="zákl. přenesená",$J$162,0)</f>
        <v>0</v>
      </c>
      <c r="BH162" s="156">
        <f>IF($N$162="sníž. přenesená",$J$162,0)</f>
        <v>0</v>
      </c>
      <c r="BI162" s="156">
        <f>IF($N$162="nulová",$J$162,0)</f>
        <v>0</v>
      </c>
      <c r="BJ162" s="89" t="s">
        <v>21</v>
      </c>
      <c r="BK162" s="156">
        <f>ROUND($I$162*$H$162,2)</f>
        <v>0</v>
      </c>
      <c r="BL162" s="89" t="s">
        <v>146</v>
      </c>
      <c r="BM162" s="89" t="s">
        <v>1091</v>
      </c>
    </row>
    <row r="163" spans="2:47" s="6" customFormat="1" ht="16.5" customHeight="1">
      <c r="B163" s="23"/>
      <c r="C163" s="24"/>
      <c r="D163" s="157" t="s">
        <v>148</v>
      </c>
      <c r="E163" s="24"/>
      <c r="F163" s="158" t="s">
        <v>1092</v>
      </c>
      <c r="G163" s="24"/>
      <c r="H163" s="24"/>
      <c r="J163" s="24"/>
      <c r="K163" s="24"/>
      <c r="L163" s="43"/>
      <c r="M163" s="56"/>
      <c r="N163" s="24"/>
      <c r="O163" s="24"/>
      <c r="P163" s="24"/>
      <c r="Q163" s="24"/>
      <c r="R163" s="24"/>
      <c r="S163" s="24"/>
      <c r="T163" s="57"/>
      <c r="AT163" s="6" t="s">
        <v>148</v>
      </c>
      <c r="AU163" s="6" t="s">
        <v>82</v>
      </c>
    </row>
    <row r="164" spans="2:65" s="6" customFormat="1" ht="15.75" customHeight="1">
      <c r="B164" s="23"/>
      <c r="C164" s="145" t="s">
        <v>355</v>
      </c>
      <c r="D164" s="145" t="s">
        <v>141</v>
      </c>
      <c r="E164" s="146" t="s">
        <v>1093</v>
      </c>
      <c r="F164" s="147" t="s">
        <v>1094</v>
      </c>
      <c r="G164" s="148" t="s">
        <v>497</v>
      </c>
      <c r="H164" s="149">
        <v>3</v>
      </c>
      <c r="I164" s="150"/>
      <c r="J164" s="151">
        <f>ROUND($I$164*$H$164,2)</f>
        <v>0</v>
      </c>
      <c r="K164" s="147" t="s">
        <v>145</v>
      </c>
      <c r="L164" s="43"/>
      <c r="M164" s="152"/>
      <c r="N164" s="153" t="s">
        <v>44</v>
      </c>
      <c r="O164" s="24"/>
      <c r="P164" s="24"/>
      <c r="Q164" s="154">
        <v>0.0117</v>
      </c>
      <c r="R164" s="154">
        <f>$Q$164*$H$164</f>
        <v>0.0351</v>
      </c>
      <c r="S164" s="154">
        <v>0</v>
      </c>
      <c r="T164" s="155">
        <f>$S$164*$H$164</f>
        <v>0</v>
      </c>
      <c r="AR164" s="89" t="s">
        <v>146</v>
      </c>
      <c r="AT164" s="89" t="s">
        <v>141</v>
      </c>
      <c r="AU164" s="89" t="s">
        <v>82</v>
      </c>
      <c r="AY164" s="6" t="s">
        <v>139</v>
      </c>
      <c r="BE164" s="156">
        <f>IF($N$164="základní",$J$164,0)</f>
        <v>0</v>
      </c>
      <c r="BF164" s="156">
        <f>IF($N$164="snížená",$J$164,0)</f>
        <v>0</v>
      </c>
      <c r="BG164" s="156">
        <f>IF($N$164="zákl. přenesená",$J$164,0)</f>
        <v>0</v>
      </c>
      <c r="BH164" s="156">
        <f>IF($N$164="sníž. přenesená",$J$164,0)</f>
        <v>0</v>
      </c>
      <c r="BI164" s="156">
        <f>IF($N$164="nulová",$J$164,0)</f>
        <v>0</v>
      </c>
      <c r="BJ164" s="89" t="s">
        <v>21</v>
      </c>
      <c r="BK164" s="156">
        <f>ROUND($I$164*$H$164,2)</f>
        <v>0</v>
      </c>
      <c r="BL164" s="89" t="s">
        <v>146</v>
      </c>
      <c r="BM164" s="89" t="s">
        <v>1095</v>
      </c>
    </row>
    <row r="165" spans="2:47" s="6" customFormat="1" ht="16.5" customHeight="1">
      <c r="B165" s="23"/>
      <c r="C165" s="24"/>
      <c r="D165" s="157" t="s">
        <v>148</v>
      </c>
      <c r="E165" s="24"/>
      <c r="F165" s="158" t="s">
        <v>1096</v>
      </c>
      <c r="G165" s="24"/>
      <c r="H165" s="24"/>
      <c r="J165" s="24"/>
      <c r="K165" s="24"/>
      <c r="L165" s="43"/>
      <c r="M165" s="56"/>
      <c r="N165" s="24"/>
      <c r="O165" s="24"/>
      <c r="P165" s="24"/>
      <c r="Q165" s="24"/>
      <c r="R165" s="24"/>
      <c r="S165" s="24"/>
      <c r="T165" s="57"/>
      <c r="AT165" s="6" t="s">
        <v>148</v>
      </c>
      <c r="AU165" s="6" t="s">
        <v>82</v>
      </c>
    </row>
    <row r="166" spans="2:65" s="6" customFormat="1" ht="15.75" customHeight="1">
      <c r="B166" s="23"/>
      <c r="C166" s="178" t="s">
        <v>360</v>
      </c>
      <c r="D166" s="178" t="s">
        <v>238</v>
      </c>
      <c r="E166" s="179" t="s">
        <v>1097</v>
      </c>
      <c r="F166" s="180" t="s">
        <v>1098</v>
      </c>
      <c r="G166" s="181" t="s">
        <v>497</v>
      </c>
      <c r="H166" s="182">
        <v>1</v>
      </c>
      <c r="I166" s="183"/>
      <c r="J166" s="184">
        <f>ROUND($I$166*$H$166,2)</f>
        <v>0</v>
      </c>
      <c r="K166" s="180" t="s">
        <v>145</v>
      </c>
      <c r="L166" s="185"/>
      <c r="M166" s="186"/>
      <c r="N166" s="187" t="s">
        <v>44</v>
      </c>
      <c r="O166" s="24"/>
      <c r="P166" s="24"/>
      <c r="Q166" s="154">
        <v>0.041</v>
      </c>
      <c r="R166" s="154">
        <f>$Q$166*$H$166</f>
        <v>0.041</v>
      </c>
      <c r="S166" s="154">
        <v>0</v>
      </c>
      <c r="T166" s="155">
        <f>$S$166*$H$166</f>
        <v>0</v>
      </c>
      <c r="AR166" s="89" t="s">
        <v>188</v>
      </c>
      <c r="AT166" s="89" t="s">
        <v>238</v>
      </c>
      <c r="AU166" s="89" t="s">
        <v>82</v>
      </c>
      <c r="AY166" s="6" t="s">
        <v>139</v>
      </c>
      <c r="BE166" s="156">
        <f>IF($N$166="základní",$J$166,0)</f>
        <v>0</v>
      </c>
      <c r="BF166" s="156">
        <f>IF($N$166="snížená",$J$166,0)</f>
        <v>0</v>
      </c>
      <c r="BG166" s="156">
        <f>IF($N$166="zákl. přenesená",$J$166,0)</f>
        <v>0</v>
      </c>
      <c r="BH166" s="156">
        <f>IF($N$166="sníž. přenesená",$J$166,0)</f>
        <v>0</v>
      </c>
      <c r="BI166" s="156">
        <f>IF($N$166="nulová",$J$166,0)</f>
        <v>0</v>
      </c>
      <c r="BJ166" s="89" t="s">
        <v>21</v>
      </c>
      <c r="BK166" s="156">
        <f>ROUND($I$166*$H$166,2)</f>
        <v>0</v>
      </c>
      <c r="BL166" s="89" t="s">
        <v>146</v>
      </c>
      <c r="BM166" s="89" t="s">
        <v>1099</v>
      </c>
    </row>
    <row r="167" spans="2:65" s="6" customFormat="1" ht="15.75" customHeight="1">
      <c r="B167" s="23"/>
      <c r="C167" s="148" t="s">
        <v>367</v>
      </c>
      <c r="D167" s="148" t="s">
        <v>141</v>
      </c>
      <c r="E167" s="146" t="s">
        <v>1100</v>
      </c>
      <c r="F167" s="147" t="s">
        <v>1101</v>
      </c>
      <c r="G167" s="148" t="s">
        <v>497</v>
      </c>
      <c r="H167" s="149">
        <v>3</v>
      </c>
      <c r="I167" s="150"/>
      <c r="J167" s="151">
        <f>ROUND($I$167*$H$167,2)</f>
        <v>0</v>
      </c>
      <c r="K167" s="147" t="s">
        <v>145</v>
      </c>
      <c r="L167" s="43"/>
      <c r="M167" s="152"/>
      <c r="N167" s="153" t="s">
        <v>44</v>
      </c>
      <c r="O167" s="24"/>
      <c r="P167" s="24"/>
      <c r="Q167" s="154">
        <v>0</v>
      </c>
      <c r="R167" s="154">
        <f>$Q$167*$H$167</f>
        <v>0</v>
      </c>
      <c r="S167" s="154">
        <v>0.2</v>
      </c>
      <c r="T167" s="155">
        <f>$S$167*$H$167</f>
        <v>0.6000000000000001</v>
      </c>
      <c r="AR167" s="89" t="s">
        <v>146</v>
      </c>
      <c r="AT167" s="89" t="s">
        <v>141</v>
      </c>
      <c r="AU167" s="89" t="s">
        <v>82</v>
      </c>
      <c r="AY167" s="89" t="s">
        <v>139</v>
      </c>
      <c r="BE167" s="156">
        <f>IF($N$167="základní",$J$167,0)</f>
        <v>0</v>
      </c>
      <c r="BF167" s="156">
        <f>IF($N$167="snížená",$J$167,0)</f>
        <v>0</v>
      </c>
      <c r="BG167" s="156">
        <f>IF($N$167="zákl. přenesená",$J$167,0)</f>
        <v>0</v>
      </c>
      <c r="BH167" s="156">
        <f>IF($N$167="sníž. přenesená",$J$167,0)</f>
        <v>0</v>
      </c>
      <c r="BI167" s="156">
        <f>IF($N$167="nulová",$J$167,0)</f>
        <v>0</v>
      </c>
      <c r="BJ167" s="89" t="s">
        <v>21</v>
      </c>
      <c r="BK167" s="156">
        <f>ROUND($I$167*$H$167,2)</f>
        <v>0</v>
      </c>
      <c r="BL167" s="89" t="s">
        <v>146</v>
      </c>
      <c r="BM167" s="89" t="s">
        <v>1102</v>
      </c>
    </row>
    <row r="168" spans="2:47" s="6" customFormat="1" ht="16.5" customHeight="1">
      <c r="B168" s="23"/>
      <c r="C168" s="24"/>
      <c r="D168" s="157" t="s">
        <v>148</v>
      </c>
      <c r="E168" s="24"/>
      <c r="F168" s="158" t="s">
        <v>1103</v>
      </c>
      <c r="G168" s="24"/>
      <c r="H168" s="24"/>
      <c r="J168" s="24"/>
      <c r="K168" s="24"/>
      <c r="L168" s="43"/>
      <c r="M168" s="56"/>
      <c r="N168" s="24"/>
      <c r="O168" s="24"/>
      <c r="P168" s="24"/>
      <c r="Q168" s="24"/>
      <c r="R168" s="24"/>
      <c r="S168" s="24"/>
      <c r="T168" s="57"/>
      <c r="AT168" s="6" t="s">
        <v>148</v>
      </c>
      <c r="AU168" s="6" t="s">
        <v>82</v>
      </c>
    </row>
    <row r="169" spans="2:65" s="6" customFormat="1" ht="15.75" customHeight="1">
      <c r="B169" s="23"/>
      <c r="C169" s="145" t="s">
        <v>374</v>
      </c>
      <c r="D169" s="145" t="s">
        <v>141</v>
      </c>
      <c r="E169" s="146" t="s">
        <v>1104</v>
      </c>
      <c r="F169" s="147" t="s">
        <v>1105</v>
      </c>
      <c r="G169" s="148" t="s">
        <v>497</v>
      </c>
      <c r="H169" s="149">
        <v>1</v>
      </c>
      <c r="I169" s="150"/>
      <c r="J169" s="151">
        <f>ROUND($I$169*$H$169,2)</f>
        <v>0</v>
      </c>
      <c r="K169" s="147" t="s">
        <v>145</v>
      </c>
      <c r="L169" s="43"/>
      <c r="M169" s="152"/>
      <c r="N169" s="153" t="s">
        <v>44</v>
      </c>
      <c r="O169" s="24"/>
      <c r="P169" s="24"/>
      <c r="Q169" s="154">
        <v>0.4208</v>
      </c>
      <c r="R169" s="154">
        <f>$Q$169*$H$169</f>
        <v>0.4208</v>
      </c>
      <c r="S169" s="154">
        <v>0</v>
      </c>
      <c r="T169" s="155">
        <f>$S$169*$H$169</f>
        <v>0</v>
      </c>
      <c r="AR169" s="89" t="s">
        <v>146</v>
      </c>
      <c r="AT169" s="89" t="s">
        <v>141</v>
      </c>
      <c r="AU169" s="89" t="s">
        <v>82</v>
      </c>
      <c r="AY169" s="6" t="s">
        <v>139</v>
      </c>
      <c r="BE169" s="156">
        <f>IF($N$169="základní",$J$169,0)</f>
        <v>0</v>
      </c>
      <c r="BF169" s="156">
        <f>IF($N$169="snížená",$J$169,0)</f>
        <v>0</v>
      </c>
      <c r="BG169" s="156">
        <f>IF($N$169="zákl. přenesená",$J$169,0)</f>
        <v>0</v>
      </c>
      <c r="BH169" s="156">
        <f>IF($N$169="sníž. přenesená",$J$169,0)</f>
        <v>0</v>
      </c>
      <c r="BI169" s="156">
        <f>IF($N$169="nulová",$J$169,0)</f>
        <v>0</v>
      </c>
      <c r="BJ169" s="89" t="s">
        <v>21</v>
      </c>
      <c r="BK169" s="156">
        <f>ROUND($I$169*$H$169,2)</f>
        <v>0</v>
      </c>
      <c r="BL169" s="89" t="s">
        <v>146</v>
      </c>
      <c r="BM169" s="89" t="s">
        <v>1106</v>
      </c>
    </row>
    <row r="170" spans="2:47" s="6" customFormat="1" ht="16.5" customHeight="1">
      <c r="B170" s="23"/>
      <c r="C170" s="24"/>
      <c r="D170" s="157" t="s">
        <v>148</v>
      </c>
      <c r="E170" s="24"/>
      <c r="F170" s="158" t="s">
        <v>1105</v>
      </c>
      <c r="G170" s="24"/>
      <c r="H170" s="24"/>
      <c r="J170" s="24"/>
      <c r="K170" s="24"/>
      <c r="L170" s="43"/>
      <c r="M170" s="56"/>
      <c r="N170" s="24"/>
      <c r="O170" s="24"/>
      <c r="P170" s="24"/>
      <c r="Q170" s="24"/>
      <c r="R170" s="24"/>
      <c r="S170" s="24"/>
      <c r="T170" s="57"/>
      <c r="AT170" s="6" t="s">
        <v>148</v>
      </c>
      <c r="AU170" s="6" t="s">
        <v>82</v>
      </c>
    </row>
    <row r="171" spans="2:63" s="132" customFormat="1" ht="30.75" customHeight="1">
      <c r="B171" s="133"/>
      <c r="C171" s="134"/>
      <c r="D171" s="134" t="s">
        <v>72</v>
      </c>
      <c r="E171" s="143" t="s">
        <v>592</v>
      </c>
      <c r="F171" s="143" t="s">
        <v>593</v>
      </c>
      <c r="G171" s="134"/>
      <c r="H171" s="134"/>
      <c r="J171" s="144">
        <f>$BK$171</f>
        <v>0</v>
      </c>
      <c r="K171" s="134"/>
      <c r="L171" s="137"/>
      <c r="M171" s="138"/>
      <c r="N171" s="134"/>
      <c r="O171" s="134"/>
      <c r="P171" s="139">
        <f>SUM($P$172:$P$173)</f>
        <v>0</v>
      </c>
      <c r="Q171" s="134"/>
      <c r="R171" s="139">
        <f>SUM($R$172:$R$173)</f>
        <v>0</v>
      </c>
      <c r="S171" s="134"/>
      <c r="T171" s="140">
        <f>SUM($T$172:$T$173)</f>
        <v>0</v>
      </c>
      <c r="AR171" s="141" t="s">
        <v>21</v>
      </c>
      <c r="AT171" s="141" t="s">
        <v>72</v>
      </c>
      <c r="AU171" s="141" t="s">
        <v>21</v>
      </c>
      <c r="AY171" s="141" t="s">
        <v>139</v>
      </c>
      <c r="BK171" s="142">
        <f>SUM($BK$172:$BK$173)</f>
        <v>0</v>
      </c>
    </row>
    <row r="172" spans="2:65" s="6" customFormat="1" ht="15.75" customHeight="1">
      <c r="B172" s="23"/>
      <c r="C172" s="145" t="s">
        <v>382</v>
      </c>
      <c r="D172" s="145" t="s">
        <v>141</v>
      </c>
      <c r="E172" s="146" t="s">
        <v>1107</v>
      </c>
      <c r="F172" s="147" t="s">
        <v>1108</v>
      </c>
      <c r="G172" s="148" t="s">
        <v>241</v>
      </c>
      <c r="H172" s="149">
        <v>46.545</v>
      </c>
      <c r="I172" s="150"/>
      <c r="J172" s="151">
        <f>ROUND($I$172*$H$172,2)</f>
        <v>0</v>
      </c>
      <c r="K172" s="147" t="s">
        <v>145</v>
      </c>
      <c r="L172" s="43"/>
      <c r="M172" s="152"/>
      <c r="N172" s="153" t="s">
        <v>44</v>
      </c>
      <c r="O172" s="24"/>
      <c r="P172" s="24"/>
      <c r="Q172" s="154">
        <v>0</v>
      </c>
      <c r="R172" s="154">
        <f>$Q$172*$H$172</f>
        <v>0</v>
      </c>
      <c r="S172" s="154">
        <v>0</v>
      </c>
      <c r="T172" s="155">
        <f>$S$172*$H$172</f>
        <v>0</v>
      </c>
      <c r="AR172" s="89" t="s">
        <v>146</v>
      </c>
      <c r="AT172" s="89" t="s">
        <v>141</v>
      </c>
      <c r="AU172" s="89" t="s">
        <v>82</v>
      </c>
      <c r="AY172" s="6" t="s">
        <v>139</v>
      </c>
      <c r="BE172" s="156">
        <f>IF($N$172="základní",$J$172,0)</f>
        <v>0</v>
      </c>
      <c r="BF172" s="156">
        <f>IF($N$172="snížená",$J$172,0)</f>
        <v>0</v>
      </c>
      <c r="BG172" s="156">
        <f>IF($N$172="zákl. přenesená",$J$172,0)</f>
        <v>0</v>
      </c>
      <c r="BH172" s="156">
        <f>IF($N$172="sníž. přenesená",$J$172,0)</f>
        <v>0</v>
      </c>
      <c r="BI172" s="156">
        <f>IF($N$172="nulová",$J$172,0)</f>
        <v>0</v>
      </c>
      <c r="BJ172" s="89" t="s">
        <v>21</v>
      </c>
      <c r="BK172" s="156">
        <f>ROUND($I$172*$H$172,2)</f>
        <v>0</v>
      </c>
      <c r="BL172" s="89" t="s">
        <v>146</v>
      </c>
      <c r="BM172" s="89" t="s">
        <v>1109</v>
      </c>
    </row>
    <row r="173" spans="2:47" s="6" customFormat="1" ht="27" customHeight="1">
      <c r="B173" s="23"/>
      <c r="C173" s="24"/>
      <c r="D173" s="157" t="s">
        <v>148</v>
      </c>
      <c r="E173" s="24"/>
      <c r="F173" s="158" t="s">
        <v>1110</v>
      </c>
      <c r="G173" s="24"/>
      <c r="H173" s="24"/>
      <c r="J173" s="24"/>
      <c r="K173" s="24"/>
      <c r="L173" s="43"/>
      <c r="M173" s="188"/>
      <c r="N173" s="189"/>
      <c r="O173" s="189"/>
      <c r="P173" s="189"/>
      <c r="Q173" s="189"/>
      <c r="R173" s="189"/>
      <c r="S173" s="189"/>
      <c r="T173" s="190"/>
      <c r="AT173" s="6" t="s">
        <v>148</v>
      </c>
      <c r="AU173" s="6" t="s">
        <v>82</v>
      </c>
    </row>
    <row r="174" spans="2:12" s="6" customFormat="1" ht="7.5" customHeight="1">
      <c r="B174" s="38"/>
      <c r="C174" s="39"/>
      <c r="D174" s="39"/>
      <c r="E174" s="39"/>
      <c r="F174" s="39"/>
      <c r="G174" s="39"/>
      <c r="H174" s="39"/>
      <c r="I174" s="101"/>
      <c r="J174" s="39"/>
      <c r="K174" s="39"/>
      <c r="L174" s="43"/>
    </row>
    <row r="339" s="2" customFormat="1" ht="14.25" customHeight="1"/>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1" manualBreakCount="1">
    <brk id="147" min="2" max="10" man="1"/>
  </rowBreaks>
  <drawing r:id="rId1"/>
</worksheet>
</file>

<file path=xl/worksheets/sheet9.xml><?xml version="1.0" encoding="utf-8"?>
<worksheet xmlns="http://schemas.openxmlformats.org/spreadsheetml/2006/main" xmlns:r="http://schemas.openxmlformats.org/officeDocument/2006/relationships">
  <dimension ref="A1:IV209"/>
  <sheetViews>
    <sheetView showGridLines="0" zoomScalePageLayoutView="0" workbookViewId="0" topLeftCell="A1">
      <pane ySplit="1" topLeftCell="A167"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4"/>
      <c r="C1" s="194"/>
      <c r="D1" s="193" t="s">
        <v>1</v>
      </c>
      <c r="E1" s="194"/>
      <c r="F1" s="195" t="s">
        <v>1431</v>
      </c>
      <c r="G1" s="312" t="s">
        <v>1432</v>
      </c>
      <c r="H1" s="312"/>
      <c r="I1" s="194"/>
      <c r="J1" s="195" t="s">
        <v>1433</v>
      </c>
      <c r="K1" s="193" t="s">
        <v>111</v>
      </c>
      <c r="L1" s="195" t="s">
        <v>1434</v>
      </c>
      <c r="M1" s="195"/>
      <c r="N1" s="195"/>
      <c r="O1" s="195"/>
      <c r="P1" s="195"/>
      <c r="Q1" s="195"/>
      <c r="R1" s="195"/>
      <c r="S1" s="195"/>
      <c r="T1" s="195"/>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5"/>
      <c r="M2" s="276"/>
      <c r="N2" s="276"/>
      <c r="O2" s="276"/>
      <c r="P2" s="276"/>
      <c r="Q2" s="276"/>
      <c r="R2" s="276"/>
      <c r="S2" s="276"/>
      <c r="T2" s="276"/>
      <c r="U2" s="276"/>
      <c r="V2" s="276"/>
      <c r="AT2" s="2" t="s">
        <v>107</v>
      </c>
    </row>
    <row r="3" spans="2:46" s="2" customFormat="1" ht="7.5" customHeight="1">
      <c r="B3" s="7"/>
      <c r="C3" s="8"/>
      <c r="D3" s="8"/>
      <c r="E3" s="8"/>
      <c r="F3" s="8"/>
      <c r="G3" s="8"/>
      <c r="H3" s="8"/>
      <c r="I3" s="87"/>
      <c r="J3" s="8"/>
      <c r="K3" s="9"/>
      <c r="AT3" s="2" t="s">
        <v>82</v>
      </c>
    </row>
    <row r="4" spans="2:46" s="2" customFormat="1" ht="37.5" customHeight="1">
      <c r="B4" s="10"/>
      <c r="C4" s="11"/>
      <c r="D4" s="12" t="s">
        <v>112</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313" t="str">
        <f>'Rekapitulace stavby'!$K$6</f>
        <v>Úprava sjezdu MÚK Jeneč</v>
      </c>
      <c r="F7" s="305"/>
      <c r="G7" s="305"/>
      <c r="H7" s="305"/>
      <c r="J7" s="11"/>
      <c r="K7" s="13"/>
    </row>
    <row r="8" spans="2:11" s="6" customFormat="1" ht="15.75" customHeight="1">
      <c r="B8" s="23"/>
      <c r="C8" s="24"/>
      <c r="D8" s="19" t="s">
        <v>113</v>
      </c>
      <c r="E8" s="24"/>
      <c r="F8" s="24"/>
      <c r="G8" s="24"/>
      <c r="H8" s="24"/>
      <c r="J8" s="24"/>
      <c r="K8" s="27"/>
    </row>
    <row r="9" spans="2:11" s="6" customFormat="1" ht="37.5" customHeight="1">
      <c r="B9" s="23"/>
      <c r="C9" s="24"/>
      <c r="D9" s="24"/>
      <c r="E9" s="290" t="s">
        <v>1111</v>
      </c>
      <c r="F9" s="293"/>
      <c r="G9" s="293"/>
      <c r="H9" s="293"/>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19.05.2015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c r="K20" s="27"/>
    </row>
    <row r="21" spans="2:11" s="6" customFormat="1" ht="18.75" customHeight="1">
      <c r="B21" s="23"/>
      <c r="C21" s="24"/>
      <c r="D21" s="24"/>
      <c r="E21" s="17" t="s">
        <v>35</v>
      </c>
      <c r="F21" s="24"/>
      <c r="G21" s="24"/>
      <c r="H21" s="24"/>
      <c r="I21" s="88"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89" customFormat="1" ht="15.75" customHeight="1">
      <c r="B24" s="90"/>
      <c r="C24" s="91"/>
      <c r="D24" s="91"/>
      <c r="E24" s="308"/>
      <c r="F24" s="314"/>
      <c r="G24" s="314"/>
      <c r="H24" s="314"/>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39</v>
      </c>
      <c r="E27" s="24"/>
      <c r="F27" s="24"/>
      <c r="G27" s="24"/>
      <c r="H27" s="24"/>
      <c r="J27" s="67">
        <f>ROUND($J$79,2)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41</v>
      </c>
      <c r="G29" s="24"/>
      <c r="H29" s="24"/>
      <c r="I29" s="95" t="s">
        <v>40</v>
      </c>
      <c r="J29" s="28" t="s">
        <v>42</v>
      </c>
      <c r="K29" s="27"/>
    </row>
    <row r="30" spans="2:11" s="6" customFormat="1" ht="15" customHeight="1">
      <c r="B30" s="23"/>
      <c r="C30" s="24"/>
      <c r="D30" s="30" t="s">
        <v>43</v>
      </c>
      <c r="E30" s="30" t="s">
        <v>44</v>
      </c>
      <c r="F30" s="96">
        <f>ROUND(SUM($BE$79:$BE$208),2)</f>
        <v>0</v>
      </c>
      <c r="G30" s="24"/>
      <c r="H30" s="24"/>
      <c r="I30" s="97">
        <v>0.21</v>
      </c>
      <c r="J30" s="96">
        <f>ROUND(SUM($BE$79:$BE$208)*$I$30,2)</f>
        <v>0</v>
      </c>
      <c r="K30" s="27"/>
    </row>
    <row r="31" spans="2:11" s="6" customFormat="1" ht="15" customHeight="1">
      <c r="B31" s="23"/>
      <c r="C31" s="24"/>
      <c r="D31" s="24"/>
      <c r="E31" s="30" t="s">
        <v>45</v>
      </c>
      <c r="F31" s="96">
        <f>ROUND(SUM($BF$79:$BF$208),2)</f>
        <v>0</v>
      </c>
      <c r="G31" s="24"/>
      <c r="H31" s="24"/>
      <c r="I31" s="97">
        <v>0.15</v>
      </c>
      <c r="J31" s="96">
        <f>ROUND(SUM($BF$79:$BF$208)*$I$31,2)</f>
        <v>0</v>
      </c>
      <c r="K31" s="27"/>
    </row>
    <row r="32" spans="2:11" s="6" customFormat="1" ht="15" customHeight="1" hidden="1">
      <c r="B32" s="23"/>
      <c r="C32" s="24"/>
      <c r="D32" s="24"/>
      <c r="E32" s="30" t="s">
        <v>46</v>
      </c>
      <c r="F32" s="96">
        <f>ROUND(SUM($BG$79:$BG$208),2)</f>
        <v>0</v>
      </c>
      <c r="G32" s="24"/>
      <c r="H32" s="24"/>
      <c r="I32" s="97">
        <v>0.21</v>
      </c>
      <c r="J32" s="96">
        <v>0</v>
      </c>
      <c r="K32" s="27"/>
    </row>
    <row r="33" spans="2:11" s="6" customFormat="1" ht="15" customHeight="1" hidden="1">
      <c r="B33" s="23"/>
      <c r="C33" s="24"/>
      <c r="D33" s="24"/>
      <c r="E33" s="30" t="s">
        <v>47</v>
      </c>
      <c r="F33" s="96">
        <f>ROUND(SUM($BH$79:$BH$208),2)</f>
        <v>0</v>
      </c>
      <c r="G33" s="24"/>
      <c r="H33" s="24"/>
      <c r="I33" s="97">
        <v>0.15</v>
      </c>
      <c r="J33" s="96">
        <v>0</v>
      </c>
      <c r="K33" s="27"/>
    </row>
    <row r="34" spans="2:11" s="6" customFormat="1" ht="15" customHeight="1" hidden="1">
      <c r="B34" s="23"/>
      <c r="C34" s="24"/>
      <c r="D34" s="24"/>
      <c r="E34" s="30" t="s">
        <v>48</v>
      </c>
      <c r="F34" s="96">
        <f>ROUND(SUM($BI$79:$BI$208),2)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49</v>
      </c>
      <c r="E36" s="34"/>
      <c r="F36" s="34"/>
      <c r="G36" s="98" t="s">
        <v>50</v>
      </c>
      <c r="H36" s="35" t="s">
        <v>51</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115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313" t="str">
        <f>$E$7</f>
        <v>Úprava sjezdu MÚK Jeneč</v>
      </c>
      <c r="F45" s="293"/>
      <c r="G45" s="293"/>
      <c r="H45" s="293"/>
      <c r="J45" s="24"/>
      <c r="K45" s="27"/>
    </row>
    <row r="46" spans="2:11" s="6" customFormat="1" ht="15" customHeight="1">
      <c r="B46" s="23"/>
      <c r="C46" s="19" t="s">
        <v>113</v>
      </c>
      <c r="D46" s="24"/>
      <c r="E46" s="24"/>
      <c r="F46" s="24"/>
      <c r="G46" s="24"/>
      <c r="H46" s="24"/>
      <c r="J46" s="24"/>
      <c r="K46" s="27"/>
    </row>
    <row r="47" spans="2:11" s="6" customFormat="1" ht="19.5" customHeight="1">
      <c r="B47" s="23"/>
      <c r="C47" s="24"/>
      <c r="D47" s="24"/>
      <c r="E47" s="290" t="str">
        <f>$E$9</f>
        <v>SO 801 - Rekultivace územi</v>
      </c>
      <c r="F47" s="293"/>
      <c r="G47" s="293"/>
      <c r="H47" s="293"/>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k.ú. Jeneč, k.ú.Dobrovíz</v>
      </c>
      <c r="G49" s="24"/>
      <c r="H49" s="24"/>
      <c r="I49" s="88" t="s">
        <v>24</v>
      </c>
      <c r="J49" s="52" t="str">
        <f>IF($J$12="","",$J$12)</f>
        <v>19.05.2015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 </v>
      </c>
      <c r="G51" s="24"/>
      <c r="H51" s="24"/>
      <c r="I51" s="88" t="s">
        <v>34</v>
      </c>
      <c r="J51" s="17" t="str">
        <f>$E$21</f>
        <v>ETC s.r.o.</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116</v>
      </c>
      <c r="D54" s="32"/>
      <c r="E54" s="32"/>
      <c r="F54" s="32"/>
      <c r="G54" s="32"/>
      <c r="H54" s="32"/>
      <c r="I54" s="106"/>
      <c r="J54" s="107" t="s">
        <v>117</v>
      </c>
      <c r="K54" s="37"/>
    </row>
    <row r="55" spans="2:11" s="6" customFormat="1" ht="11.25" customHeight="1">
      <c r="B55" s="23"/>
      <c r="C55" s="24"/>
      <c r="D55" s="24"/>
      <c r="E55" s="24"/>
      <c r="F55" s="24"/>
      <c r="G55" s="24"/>
      <c r="H55" s="24"/>
      <c r="J55" s="24"/>
      <c r="K55" s="27"/>
    </row>
    <row r="56" spans="2:47" s="6" customFormat="1" ht="30" customHeight="1">
      <c r="B56" s="23"/>
      <c r="C56" s="66" t="s">
        <v>118</v>
      </c>
      <c r="D56" s="24"/>
      <c r="E56" s="24"/>
      <c r="F56" s="24"/>
      <c r="G56" s="24"/>
      <c r="H56" s="24"/>
      <c r="J56" s="67">
        <f>ROUND($J$79,2)</f>
        <v>0</v>
      </c>
      <c r="K56" s="27"/>
      <c r="AU56" s="6" t="s">
        <v>119</v>
      </c>
    </row>
    <row r="57" spans="2:11" s="73" customFormat="1" ht="25.5" customHeight="1">
      <c r="B57" s="108"/>
      <c r="C57" s="109"/>
      <c r="D57" s="110" t="s">
        <v>120</v>
      </c>
      <c r="E57" s="110"/>
      <c r="F57" s="110"/>
      <c r="G57" s="110"/>
      <c r="H57" s="110"/>
      <c r="I57" s="111"/>
      <c r="J57" s="112">
        <f>ROUND($J$80,2)</f>
        <v>0</v>
      </c>
      <c r="K57" s="113"/>
    </row>
    <row r="58" spans="2:11" s="114" customFormat="1" ht="21" customHeight="1">
      <c r="B58" s="115"/>
      <c r="C58" s="116"/>
      <c r="D58" s="117" t="s">
        <v>121</v>
      </c>
      <c r="E58" s="117"/>
      <c r="F58" s="117"/>
      <c r="G58" s="117"/>
      <c r="H58" s="117"/>
      <c r="I58" s="118"/>
      <c r="J58" s="119">
        <f>ROUND($J$81,2)</f>
        <v>0</v>
      </c>
      <c r="K58" s="120"/>
    </row>
    <row r="59" spans="2:11" s="114" customFormat="1" ht="21" customHeight="1">
      <c r="B59" s="115"/>
      <c r="C59" s="116"/>
      <c r="D59" s="117" t="s">
        <v>205</v>
      </c>
      <c r="E59" s="117"/>
      <c r="F59" s="117"/>
      <c r="G59" s="117"/>
      <c r="H59" s="117"/>
      <c r="I59" s="118"/>
      <c r="J59" s="119">
        <f>ROUND($J$206,2)</f>
        <v>0</v>
      </c>
      <c r="K59" s="120"/>
    </row>
    <row r="60" spans="2:11" s="6" customFormat="1" ht="22.5" customHeight="1">
      <c r="B60" s="23"/>
      <c r="C60" s="24"/>
      <c r="D60" s="24"/>
      <c r="E60" s="24"/>
      <c r="F60" s="24"/>
      <c r="G60" s="24"/>
      <c r="H60" s="24"/>
      <c r="J60" s="24"/>
      <c r="K60" s="27"/>
    </row>
    <row r="61" spans="2:11" s="6" customFormat="1" ht="7.5" customHeight="1">
      <c r="B61" s="38"/>
      <c r="C61" s="39"/>
      <c r="D61" s="39"/>
      <c r="E61" s="39"/>
      <c r="F61" s="39"/>
      <c r="G61" s="39"/>
      <c r="H61" s="39"/>
      <c r="I61" s="101"/>
      <c r="J61" s="39"/>
      <c r="K61" s="40"/>
    </row>
    <row r="65" spans="2:12" s="6" customFormat="1" ht="7.5" customHeight="1">
      <c r="B65" s="41"/>
      <c r="C65" s="42"/>
      <c r="D65" s="42"/>
      <c r="E65" s="42"/>
      <c r="F65" s="42"/>
      <c r="G65" s="42"/>
      <c r="H65" s="42"/>
      <c r="I65" s="103"/>
      <c r="J65" s="42"/>
      <c r="K65" s="42"/>
      <c r="L65" s="43"/>
    </row>
    <row r="66" spans="2:12" s="6" customFormat="1" ht="37.5" customHeight="1">
      <c r="B66" s="23"/>
      <c r="C66" s="12" t="s">
        <v>122</v>
      </c>
      <c r="D66" s="24"/>
      <c r="E66" s="24"/>
      <c r="F66" s="24"/>
      <c r="G66" s="24"/>
      <c r="H66" s="24"/>
      <c r="J66" s="24"/>
      <c r="K66" s="24"/>
      <c r="L66" s="43"/>
    </row>
    <row r="67" spans="2:12" s="6" customFormat="1" ht="7.5" customHeight="1">
      <c r="B67" s="23"/>
      <c r="C67" s="24"/>
      <c r="D67" s="24"/>
      <c r="E67" s="24"/>
      <c r="F67" s="24"/>
      <c r="G67" s="24"/>
      <c r="H67" s="24"/>
      <c r="J67" s="24"/>
      <c r="K67" s="24"/>
      <c r="L67" s="43"/>
    </row>
    <row r="68" spans="2:12" s="6" customFormat="1" ht="15" customHeight="1">
      <c r="B68" s="23"/>
      <c r="C68" s="19" t="s">
        <v>15</v>
      </c>
      <c r="D68" s="24"/>
      <c r="E68" s="24"/>
      <c r="F68" s="24"/>
      <c r="G68" s="24"/>
      <c r="H68" s="24"/>
      <c r="J68" s="24"/>
      <c r="K68" s="24"/>
      <c r="L68" s="43"/>
    </row>
    <row r="69" spans="2:12" s="6" customFormat="1" ht="16.5" customHeight="1">
      <c r="B69" s="23"/>
      <c r="C69" s="24"/>
      <c r="D69" s="24"/>
      <c r="E69" s="313" t="str">
        <f>$E$7</f>
        <v>Úprava sjezdu MÚK Jeneč</v>
      </c>
      <c r="F69" s="293"/>
      <c r="G69" s="293"/>
      <c r="H69" s="293"/>
      <c r="J69" s="24"/>
      <c r="K69" s="24"/>
      <c r="L69" s="43"/>
    </row>
    <row r="70" spans="2:12" s="6" customFormat="1" ht="15" customHeight="1">
      <c r="B70" s="23"/>
      <c r="C70" s="19" t="s">
        <v>113</v>
      </c>
      <c r="D70" s="24"/>
      <c r="E70" s="24"/>
      <c r="F70" s="24"/>
      <c r="G70" s="24"/>
      <c r="H70" s="24"/>
      <c r="J70" s="24"/>
      <c r="K70" s="24"/>
      <c r="L70" s="43"/>
    </row>
    <row r="71" spans="2:12" s="6" customFormat="1" ht="19.5" customHeight="1">
      <c r="B71" s="23"/>
      <c r="C71" s="24"/>
      <c r="D71" s="24"/>
      <c r="E71" s="290" t="str">
        <f>$E$9</f>
        <v>SO 801 - Rekultivace územi</v>
      </c>
      <c r="F71" s="293"/>
      <c r="G71" s="293"/>
      <c r="H71" s="293"/>
      <c r="J71" s="24"/>
      <c r="K71" s="24"/>
      <c r="L71" s="43"/>
    </row>
    <row r="72" spans="2:12" s="6" customFormat="1" ht="7.5" customHeight="1">
      <c r="B72" s="23"/>
      <c r="C72" s="24"/>
      <c r="D72" s="24"/>
      <c r="E72" s="24"/>
      <c r="F72" s="24"/>
      <c r="G72" s="24"/>
      <c r="H72" s="24"/>
      <c r="J72" s="24"/>
      <c r="K72" s="24"/>
      <c r="L72" s="43"/>
    </row>
    <row r="73" spans="2:12" s="6" customFormat="1" ht="18.75" customHeight="1">
      <c r="B73" s="23"/>
      <c r="C73" s="19" t="s">
        <v>22</v>
      </c>
      <c r="D73" s="24"/>
      <c r="E73" s="24"/>
      <c r="F73" s="17" t="str">
        <f>$F$12</f>
        <v>k.ú. Jeneč, k.ú.Dobrovíz</v>
      </c>
      <c r="G73" s="24"/>
      <c r="H73" s="24"/>
      <c r="I73" s="88" t="s">
        <v>24</v>
      </c>
      <c r="J73" s="52" t="str">
        <f>IF($J$12="","",$J$12)</f>
        <v>19.05.2015</v>
      </c>
      <c r="K73" s="24"/>
      <c r="L73" s="43"/>
    </row>
    <row r="74" spans="2:12" s="6" customFormat="1" ht="7.5" customHeight="1">
      <c r="B74" s="23"/>
      <c r="C74" s="24"/>
      <c r="D74" s="24"/>
      <c r="E74" s="24"/>
      <c r="F74" s="24"/>
      <c r="G74" s="24"/>
      <c r="H74" s="24"/>
      <c r="J74" s="24"/>
      <c r="K74" s="24"/>
      <c r="L74" s="43"/>
    </row>
    <row r="75" spans="2:12" s="6" customFormat="1" ht="15.75" customHeight="1">
      <c r="B75" s="23"/>
      <c r="C75" s="19" t="s">
        <v>28</v>
      </c>
      <c r="D75" s="24"/>
      <c r="E75" s="24"/>
      <c r="F75" s="17" t="str">
        <f>$E$15</f>
        <v> </v>
      </c>
      <c r="G75" s="24"/>
      <c r="H75" s="24"/>
      <c r="I75" s="88" t="s">
        <v>34</v>
      </c>
      <c r="J75" s="17" t="str">
        <f>$E$21</f>
        <v>ETC s.r.o.</v>
      </c>
      <c r="K75" s="24"/>
      <c r="L75" s="43"/>
    </row>
    <row r="76" spans="2:12" s="6" customFormat="1" ht="15" customHeight="1">
      <c r="B76" s="23"/>
      <c r="C76" s="19" t="s">
        <v>32</v>
      </c>
      <c r="D76" s="24"/>
      <c r="E76" s="24"/>
      <c r="F76" s="17">
        <f>IF($E$18="","",$E$18)</f>
      </c>
      <c r="G76" s="24"/>
      <c r="H76" s="24"/>
      <c r="J76" s="24"/>
      <c r="K76" s="24"/>
      <c r="L76" s="43"/>
    </row>
    <row r="77" spans="2:12" s="6" customFormat="1" ht="11.25" customHeight="1">
      <c r="B77" s="23"/>
      <c r="C77" s="24"/>
      <c r="D77" s="24"/>
      <c r="E77" s="24"/>
      <c r="F77" s="24"/>
      <c r="G77" s="24"/>
      <c r="H77" s="24"/>
      <c r="J77" s="24"/>
      <c r="K77" s="24"/>
      <c r="L77" s="43"/>
    </row>
    <row r="78" spans="2:20" s="121" customFormat="1" ht="30" customHeight="1">
      <c r="B78" s="122"/>
      <c r="C78" s="123" t="s">
        <v>123</v>
      </c>
      <c r="D78" s="124" t="s">
        <v>58</v>
      </c>
      <c r="E78" s="124" t="s">
        <v>54</v>
      </c>
      <c r="F78" s="124" t="s">
        <v>124</v>
      </c>
      <c r="G78" s="124" t="s">
        <v>125</v>
      </c>
      <c r="H78" s="124" t="s">
        <v>126</v>
      </c>
      <c r="I78" s="125" t="s">
        <v>127</v>
      </c>
      <c r="J78" s="124" t="s">
        <v>128</v>
      </c>
      <c r="K78" s="126" t="s">
        <v>129</v>
      </c>
      <c r="L78" s="127"/>
      <c r="M78" s="59" t="s">
        <v>130</v>
      </c>
      <c r="N78" s="60" t="s">
        <v>43</v>
      </c>
      <c r="O78" s="60" t="s">
        <v>131</v>
      </c>
      <c r="P78" s="60" t="s">
        <v>132</v>
      </c>
      <c r="Q78" s="60" t="s">
        <v>133</v>
      </c>
      <c r="R78" s="60" t="s">
        <v>134</v>
      </c>
      <c r="S78" s="60" t="s">
        <v>135</v>
      </c>
      <c r="T78" s="61" t="s">
        <v>136</v>
      </c>
    </row>
    <row r="79" spans="2:63" s="6" customFormat="1" ht="30" customHeight="1">
      <c r="B79" s="23"/>
      <c r="C79" s="66" t="s">
        <v>118</v>
      </c>
      <c r="D79" s="24"/>
      <c r="E79" s="24"/>
      <c r="F79" s="24"/>
      <c r="G79" s="24"/>
      <c r="H79" s="24"/>
      <c r="J79" s="128">
        <f>$BK$79</f>
        <v>0</v>
      </c>
      <c r="K79" s="24"/>
      <c r="L79" s="43"/>
      <c r="M79" s="63"/>
      <c r="N79" s="64"/>
      <c r="O79" s="64"/>
      <c r="P79" s="129">
        <f>$P$80</f>
        <v>0</v>
      </c>
      <c r="Q79" s="64"/>
      <c r="R79" s="129">
        <f>$R$80</f>
        <v>0.24872010900000002</v>
      </c>
      <c r="S79" s="64"/>
      <c r="T79" s="130">
        <f>$T$80</f>
        <v>0</v>
      </c>
      <c r="AT79" s="6" t="s">
        <v>72</v>
      </c>
      <c r="AU79" s="6" t="s">
        <v>119</v>
      </c>
      <c r="BK79" s="131">
        <f>$BK$80</f>
        <v>0</v>
      </c>
    </row>
    <row r="80" spans="2:63" s="132" customFormat="1" ht="37.5" customHeight="1">
      <c r="B80" s="133"/>
      <c r="C80" s="134"/>
      <c r="D80" s="134" t="s">
        <v>72</v>
      </c>
      <c r="E80" s="135" t="s">
        <v>137</v>
      </c>
      <c r="F80" s="135" t="s">
        <v>138</v>
      </c>
      <c r="G80" s="134"/>
      <c r="H80" s="134"/>
      <c r="J80" s="136">
        <f>$BK$80</f>
        <v>0</v>
      </c>
      <c r="K80" s="134"/>
      <c r="L80" s="137"/>
      <c r="M80" s="138"/>
      <c r="N80" s="134"/>
      <c r="O80" s="134"/>
      <c r="P80" s="139">
        <f>$P$81+$P$206</f>
        <v>0</v>
      </c>
      <c r="Q80" s="134"/>
      <c r="R80" s="139">
        <f>$R$81+$R$206</f>
        <v>0.24872010900000002</v>
      </c>
      <c r="S80" s="134"/>
      <c r="T80" s="140">
        <f>$T$81+$T$206</f>
        <v>0</v>
      </c>
      <c r="AR80" s="141" t="s">
        <v>21</v>
      </c>
      <c r="AT80" s="141" t="s">
        <v>72</v>
      </c>
      <c r="AU80" s="141" t="s">
        <v>73</v>
      </c>
      <c r="AY80" s="141" t="s">
        <v>139</v>
      </c>
      <c r="BK80" s="142">
        <f>$BK$81+$BK$206</f>
        <v>0</v>
      </c>
    </row>
    <row r="81" spans="2:63" s="132" customFormat="1" ht="21" customHeight="1">
      <c r="B81" s="133"/>
      <c r="C81" s="134"/>
      <c r="D81" s="134" t="s">
        <v>72</v>
      </c>
      <c r="E81" s="143" t="s">
        <v>21</v>
      </c>
      <c r="F81" s="143" t="s">
        <v>140</v>
      </c>
      <c r="G81" s="134"/>
      <c r="H81" s="134"/>
      <c r="J81" s="144">
        <f>$BK$81</f>
        <v>0</v>
      </c>
      <c r="K81" s="134"/>
      <c r="L81" s="137"/>
      <c r="M81" s="138"/>
      <c r="N81" s="134"/>
      <c r="O81" s="134"/>
      <c r="P81" s="139">
        <f>SUM($P$82:$P$205)</f>
        <v>0</v>
      </c>
      <c r="Q81" s="134"/>
      <c r="R81" s="139">
        <f>SUM($R$82:$R$205)</f>
        <v>0.24872010900000002</v>
      </c>
      <c r="S81" s="134"/>
      <c r="T81" s="140">
        <f>SUM($T$82:$T$205)</f>
        <v>0</v>
      </c>
      <c r="AR81" s="141" t="s">
        <v>21</v>
      </c>
      <c r="AT81" s="141" t="s">
        <v>72</v>
      </c>
      <c r="AU81" s="141" t="s">
        <v>21</v>
      </c>
      <c r="AY81" s="141" t="s">
        <v>139</v>
      </c>
      <c r="BK81" s="142">
        <f>SUM($BK$82:$BK$205)</f>
        <v>0</v>
      </c>
    </row>
    <row r="82" spans="2:65" s="6" customFormat="1" ht="15.75" customHeight="1">
      <c r="B82" s="23"/>
      <c r="C82" s="145" t="s">
        <v>21</v>
      </c>
      <c r="D82" s="145" t="s">
        <v>141</v>
      </c>
      <c r="E82" s="146" t="s">
        <v>206</v>
      </c>
      <c r="F82" s="147" t="s">
        <v>207</v>
      </c>
      <c r="G82" s="148" t="s">
        <v>144</v>
      </c>
      <c r="H82" s="149">
        <v>0.231</v>
      </c>
      <c r="I82" s="150"/>
      <c r="J82" s="151">
        <f>ROUND($I$82*$H$82,2)</f>
        <v>0</v>
      </c>
      <c r="K82" s="147" t="s">
        <v>145</v>
      </c>
      <c r="L82" s="43"/>
      <c r="M82" s="152"/>
      <c r="N82" s="153" t="s">
        <v>44</v>
      </c>
      <c r="O82" s="24"/>
      <c r="P82" s="24"/>
      <c r="Q82" s="154">
        <v>0</v>
      </c>
      <c r="R82" s="154">
        <f>$Q$82*$H$82</f>
        <v>0</v>
      </c>
      <c r="S82" s="154">
        <v>0</v>
      </c>
      <c r="T82" s="155">
        <f>$S$82*$H$82</f>
        <v>0</v>
      </c>
      <c r="AR82" s="89" t="s">
        <v>146</v>
      </c>
      <c r="AT82" s="89" t="s">
        <v>141</v>
      </c>
      <c r="AU82" s="89" t="s">
        <v>82</v>
      </c>
      <c r="AY82" s="6" t="s">
        <v>139</v>
      </c>
      <c r="BE82" s="156">
        <f>IF($N$82="základní",$J$82,0)</f>
        <v>0</v>
      </c>
      <c r="BF82" s="156">
        <f>IF($N$82="snížená",$J$82,0)</f>
        <v>0</v>
      </c>
      <c r="BG82" s="156">
        <f>IF($N$82="zákl. přenesená",$J$82,0)</f>
        <v>0</v>
      </c>
      <c r="BH82" s="156">
        <f>IF($N$82="sníž. přenesená",$J$82,0)</f>
        <v>0</v>
      </c>
      <c r="BI82" s="156">
        <f>IF($N$82="nulová",$J$82,0)</f>
        <v>0</v>
      </c>
      <c r="BJ82" s="89" t="s">
        <v>21</v>
      </c>
      <c r="BK82" s="156">
        <f>ROUND($I$82*$H$82,2)</f>
        <v>0</v>
      </c>
      <c r="BL82" s="89" t="s">
        <v>146</v>
      </c>
      <c r="BM82" s="89" t="s">
        <v>1112</v>
      </c>
    </row>
    <row r="83" spans="2:47" s="6" customFormat="1" ht="16.5" customHeight="1">
      <c r="B83" s="23"/>
      <c r="C83" s="24"/>
      <c r="D83" s="157" t="s">
        <v>148</v>
      </c>
      <c r="E83" s="24"/>
      <c r="F83" s="158" t="s">
        <v>209</v>
      </c>
      <c r="G83" s="24"/>
      <c r="H83" s="24"/>
      <c r="J83" s="24"/>
      <c r="K83" s="24"/>
      <c r="L83" s="43"/>
      <c r="M83" s="56"/>
      <c r="N83" s="24"/>
      <c r="O83" s="24"/>
      <c r="P83" s="24"/>
      <c r="Q83" s="24"/>
      <c r="R83" s="24"/>
      <c r="S83" s="24"/>
      <c r="T83" s="57"/>
      <c r="AT83" s="6" t="s">
        <v>148</v>
      </c>
      <c r="AU83" s="6" t="s">
        <v>82</v>
      </c>
    </row>
    <row r="84" spans="2:51" s="6" customFormat="1" ht="15.75" customHeight="1">
      <c r="B84" s="159"/>
      <c r="C84" s="160"/>
      <c r="D84" s="161" t="s">
        <v>150</v>
      </c>
      <c r="E84" s="160"/>
      <c r="F84" s="162" t="s">
        <v>210</v>
      </c>
      <c r="G84" s="160"/>
      <c r="H84" s="160"/>
      <c r="J84" s="160"/>
      <c r="K84" s="160"/>
      <c r="L84" s="163"/>
      <c r="M84" s="164"/>
      <c r="N84" s="160"/>
      <c r="O84" s="160"/>
      <c r="P84" s="160"/>
      <c r="Q84" s="160"/>
      <c r="R84" s="160"/>
      <c r="S84" s="160"/>
      <c r="T84" s="165"/>
      <c r="AT84" s="166" t="s">
        <v>150</v>
      </c>
      <c r="AU84" s="166" t="s">
        <v>82</v>
      </c>
      <c r="AV84" s="166" t="s">
        <v>21</v>
      </c>
      <c r="AW84" s="166" t="s">
        <v>119</v>
      </c>
      <c r="AX84" s="166" t="s">
        <v>73</v>
      </c>
      <c r="AY84" s="166" t="s">
        <v>139</v>
      </c>
    </row>
    <row r="85" spans="2:51" s="6" customFormat="1" ht="15.75" customHeight="1">
      <c r="B85" s="167"/>
      <c r="C85" s="168"/>
      <c r="D85" s="161" t="s">
        <v>150</v>
      </c>
      <c r="E85" s="168"/>
      <c r="F85" s="169" t="s">
        <v>1113</v>
      </c>
      <c r="G85" s="168"/>
      <c r="H85" s="170">
        <v>0.231</v>
      </c>
      <c r="J85" s="168"/>
      <c r="K85" s="168"/>
      <c r="L85" s="171"/>
      <c r="M85" s="172"/>
      <c r="N85" s="168"/>
      <c r="O85" s="168"/>
      <c r="P85" s="168"/>
      <c r="Q85" s="168"/>
      <c r="R85" s="168"/>
      <c r="S85" s="168"/>
      <c r="T85" s="173"/>
      <c r="AT85" s="174" t="s">
        <v>150</v>
      </c>
      <c r="AU85" s="174" t="s">
        <v>82</v>
      </c>
      <c r="AV85" s="174" t="s">
        <v>82</v>
      </c>
      <c r="AW85" s="174" t="s">
        <v>119</v>
      </c>
      <c r="AX85" s="174" t="s">
        <v>21</v>
      </c>
      <c r="AY85" s="174" t="s">
        <v>139</v>
      </c>
    </row>
    <row r="86" spans="2:65" s="6" customFormat="1" ht="15.75" customHeight="1">
      <c r="B86" s="23"/>
      <c r="C86" s="145" t="s">
        <v>82</v>
      </c>
      <c r="D86" s="145" t="s">
        <v>141</v>
      </c>
      <c r="E86" s="146" t="s">
        <v>1114</v>
      </c>
      <c r="F86" s="147" t="s">
        <v>1115</v>
      </c>
      <c r="G86" s="148" t="s">
        <v>167</v>
      </c>
      <c r="H86" s="149">
        <v>1025.3</v>
      </c>
      <c r="I86" s="150"/>
      <c r="J86" s="151">
        <f>ROUND($I$86*$H$86,2)</f>
        <v>0</v>
      </c>
      <c r="K86" s="147" t="s">
        <v>145</v>
      </c>
      <c r="L86" s="43"/>
      <c r="M86" s="152"/>
      <c r="N86" s="153" t="s">
        <v>44</v>
      </c>
      <c r="O86" s="24"/>
      <c r="P86" s="24"/>
      <c r="Q86" s="154">
        <v>0</v>
      </c>
      <c r="R86" s="154">
        <f>$Q$86*$H$86</f>
        <v>0</v>
      </c>
      <c r="S86" s="154">
        <v>0</v>
      </c>
      <c r="T86" s="155">
        <f>$S$86*$H$86</f>
        <v>0</v>
      </c>
      <c r="AR86" s="89" t="s">
        <v>146</v>
      </c>
      <c r="AT86" s="89" t="s">
        <v>141</v>
      </c>
      <c r="AU86" s="89" t="s">
        <v>82</v>
      </c>
      <c r="AY86" s="6" t="s">
        <v>139</v>
      </c>
      <c r="BE86" s="156">
        <f>IF($N$86="základní",$J$86,0)</f>
        <v>0</v>
      </c>
      <c r="BF86" s="156">
        <f>IF($N$86="snížená",$J$86,0)</f>
        <v>0</v>
      </c>
      <c r="BG86" s="156">
        <f>IF($N$86="zákl. přenesená",$J$86,0)</f>
        <v>0</v>
      </c>
      <c r="BH86" s="156">
        <f>IF($N$86="sníž. přenesená",$J$86,0)</f>
        <v>0</v>
      </c>
      <c r="BI86" s="156">
        <f>IF($N$86="nulová",$J$86,0)</f>
        <v>0</v>
      </c>
      <c r="BJ86" s="89" t="s">
        <v>21</v>
      </c>
      <c r="BK86" s="156">
        <f>ROUND($I$86*$H$86,2)</f>
        <v>0</v>
      </c>
      <c r="BL86" s="89" t="s">
        <v>146</v>
      </c>
      <c r="BM86" s="89" t="s">
        <v>1116</v>
      </c>
    </row>
    <row r="87" spans="2:47" s="6" customFormat="1" ht="27" customHeight="1">
      <c r="B87" s="23"/>
      <c r="C87" s="24"/>
      <c r="D87" s="157" t="s">
        <v>148</v>
      </c>
      <c r="E87" s="24"/>
      <c r="F87" s="158" t="s">
        <v>250</v>
      </c>
      <c r="G87" s="24"/>
      <c r="H87" s="24"/>
      <c r="J87" s="24"/>
      <c r="K87" s="24"/>
      <c r="L87" s="43"/>
      <c r="M87" s="56"/>
      <c r="N87" s="24"/>
      <c r="O87" s="24"/>
      <c r="P87" s="24"/>
      <c r="Q87" s="24"/>
      <c r="R87" s="24"/>
      <c r="S87" s="24"/>
      <c r="T87" s="57"/>
      <c r="AT87" s="6" t="s">
        <v>148</v>
      </c>
      <c r="AU87" s="6" t="s">
        <v>82</v>
      </c>
    </row>
    <row r="88" spans="2:51" s="6" customFormat="1" ht="15.75" customHeight="1">
      <c r="B88" s="159"/>
      <c r="C88" s="160"/>
      <c r="D88" s="161" t="s">
        <v>150</v>
      </c>
      <c r="E88" s="160"/>
      <c r="F88" s="162" t="s">
        <v>251</v>
      </c>
      <c r="G88" s="160"/>
      <c r="H88" s="160"/>
      <c r="J88" s="160"/>
      <c r="K88" s="160"/>
      <c r="L88" s="163"/>
      <c r="M88" s="164"/>
      <c r="N88" s="160"/>
      <c r="O88" s="160"/>
      <c r="P88" s="160"/>
      <c r="Q88" s="160"/>
      <c r="R88" s="160"/>
      <c r="S88" s="160"/>
      <c r="T88" s="165"/>
      <c r="AT88" s="166" t="s">
        <v>150</v>
      </c>
      <c r="AU88" s="166" t="s">
        <v>82</v>
      </c>
      <c r="AV88" s="166" t="s">
        <v>21</v>
      </c>
      <c r="AW88" s="166" t="s">
        <v>119</v>
      </c>
      <c r="AX88" s="166" t="s">
        <v>73</v>
      </c>
      <c r="AY88" s="166" t="s">
        <v>139</v>
      </c>
    </row>
    <row r="89" spans="2:51" s="6" customFormat="1" ht="15.75" customHeight="1">
      <c r="B89" s="167"/>
      <c r="C89" s="168"/>
      <c r="D89" s="161" t="s">
        <v>150</v>
      </c>
      <c r="E89" s="168"/>
      <c r="F89" s="169" t="s">
        <v>1117</v>
      </c>
      <c r="G89" s="168"/>
      <c r="H89" s="170">
        <v>1025.3</v>
      </c>
      <c r="J89" s="168"/>
      <c r="K89" s="168"/>
      <c r="L89" s="171"/>
      <c r="M89" s="172"/>
      <c r="N89" s="168"/>
      <c r="O89" s="168"/>
      <c r="P89" s="168"/>
      <c r="Q89" s="168"/>
      <c r="R89" s="168"/>
      <c r="S89" s="168"/>
      <c r="T89" s="173"/>
      <c r="AT89" s="174" t="s">
        <v>150</v>
      </c>
      <c r="AU89" s="174" t="s">
        <v>82</v>
      </c>
      <c r="AV89" s="174" t="s">
        <v>82</v>
      </c>
      <c r="AW89" s="174" t="s">
        <v>119</v>
      </c>
      <c r="AX89" s="174" t="s">
        <v>21</v>
      </c>
      <c r="AY89" s="174" t="s">
        <v>139</v>
      </c>
    </row>
    <row r="90" spans="2:65" s="6" customFormat="1" ht="15.75" customHeight="1">
      <c r="B90" s="23"/>
      <c r="C90" s="145" t="s">
        <v>160</v>
      </c>
      <c r="D90" s="145" t="s">
        <v>141</v>
      </c>
      <c r="E90" s="146" t="s">
        <v>173</v>
      </c>
      <c r="F90" s="147" t="s">
        <v>174</v>
      </c>
      <c r="G90" s="148" t="s">
        <v>167</v>
      </c>
      <c r="H90" s="149">
        <v>1025.3</v>
      </c>
      <c r="I90" s="150"/>
      <c r="J90" s="151">
        <f>ROUND($I$90*$H$90,2)</f>
        <v>0</v>
      </c>
      <c r="K90" s="147" t="s">
        <v>145</v>
      </c>
      <c r="L90" s="43"/>
      <c r="M90" s="152"/>
      <c r="N90" s="153" t="s">
        <v>44</v>
      </c>
      <c r="O90" s="24"/>
      <c r="P90" s="24"/>
      <c r="Q90" s="154">
        <v>0</v>
      </c>
      <c r="R90" s="154">
        <f>$Q$90*$H$90</f>
        <v>0</v>
      </c>
      <c r="S90" s="154">
        <v>0</v>
      </c>
      <c r="T90" s="155">
        <f>$S$90*$H$90</f>
        <v>0</v>
      </c>
      <c r="AR90" s="89" t="s">
        <v>146</v>
      </c>
      <c r="AT90" s="89" t="s">
        <v>141</v>
      </c>
      <c r="AU90" s="89" t="s">
        <v>82</v>
      </c>
      <c r="AY90" s="6" t="s">
        <v>139</v>
      </c>
      <c r="BE90" s="156">
        <f>IF($N$90="základní",$J$90,0)</f>
        <v>0</v>
      </c>
      <c r="BF90" s="156">
        <f>IF($N$90="snížená",$J$90,0)</f>
        <v>0</v>
      </c>
      <c r="BG90" s="156">
        <f>IF($N$90="zákl. přenesená",$J$90,0)</f>
        <v>0</v>
      </c>
      <c r="BH90" s="156">
        <f>IF($N$90="sníž. přenesená",$J$90,0)</f>
        <v>0</v>
      </c>
      <c r="BI90" s="156">
        <f>IF($N$90="nulová",$J$90,0)</f>
        <v>0</v>
      </c>
      <c r="BJ90" s="89" t="s">
        <v>21</v>
      </c>
      <c r="BK90" s="156">
        <f>ROUND($I$90*$H$90,2)</f>
        <v>0</v>
      </c>
      <c r="BL90" s="89" t="s">
        <v>146</v>
      </c>
      <c r="BM90" s="89" t="s">
        <v>1118</v>
      </c>
    </row>
    <row r="91" spans="2:47" s="6" customFormat="1" ht="27" customHeight="1">
      <c r="B91" s="23"/>
      <c r="C91" s="24"/>
      <c r="D91" s="157" t="s">
        <v>148</v>
      </c>
      <c r="E91" s="24"/>
      <c r="F91" s="158" t="s">
        <v>176</v>
      </c>
      <c r="G91" s="24"/>
      <c r="H91" s="24"/>
      <c r="J91" s="24"/>
      <c r="K91" s="24"/>
      <c r="L91" s="43"/>
      <c r="M91" s="56"/>
      <c r="N91" s="24"/>
      <c r="O91" s="24"/>
      <c r="P91" s="24"/>
      <c r="Q91" s="24"/>
      <c r="R91" s="24"/>
      <c r="S91" s="24"/>
      <c r="T91" s="57"/>
      <c r="AT91" s="6" t="s">
        <v>148</v>
      </c>
      <c r="AU91" s="6" t="s">
        <v>82</v>
      </c>
    </row>
    <row r="92" spans="2:51" s="6" customFormat="1" ht="15.75" customHeight="1">
      <c r="B92" s="159"/>
      <c r="C92" s="160"/>
      <c r="D92" s="161" t="s">
        <v>150</v>
      </c>
      <c r="E92" s="160"/>
      <c r="F92" s="162" t="s">
        <v>251</v>
      </c>
      <c r="G92" s="160"/>
      <c r="H92" s="160"/>
      <c r="J92" s="160"/>
      <c r="K92" s="160"/>
      <c r="L92" s="163"/>
      <c r="M92" s="164"/>
      <c r="N92" s="160"/>
      <c r="O92" s="160"/>
      <c r="P92" s="160"/>
      <c r="Q92" s="160"/>
      <c r="R92" s="160"/>
      <c r="S92" s="160"/>
      <c r="T92" s="165"/>
      <c r="AT92" s="166" t="s">
        <v>150</v>
      </c>
      <c r="AU92" s="166" t="s">
        <v>82</v>
      </c>
      <c r="AV92" s="166" t="s">
        <v>21</v>
      </c>
      <c r="AW92" s="166" t="s">
        <v>119</v>
      </c>
      <c r="AX92" s="166" t="s">
        <v>73</v>
      </c>
      <c r="AY92" s="166" t="s">
        <v>139</v>
      </c>
    </row>
    <row r="93" spans="2:51" s="6" customFormat="1" ht="15.75" customHeight="1">
      <c r="B93" s="167"/>
      <c r="C93" s="168"/>
      <c r="D93" s="161" t="s">
        <v>150</v>
      </c>
      <c r="E93" s="168"/>
      <c r="F93" s="169" t="s">
        <v>1117</v>
      </c>
      <c r="G93" s="168"/>
      <c r="H93" s="170">
        <v>1025.3</v>
      </c>
      <c r="J93" s="168"/>
      <c r="K93" s="168"/>
      <c r="L93" s="171"/>
      <c r="M93" s="172"/>
      <c r="N93" s="168"/>
      <c r="O93" s="168"/>
      <c r="P93" s="168"/>
      <c r="Q93" s="168"/>
      <c r="R93" s="168"/>
      <c r="S93" s="168"/>
      <c r="T93" s="173"/>
      <c r="AT93" s="174" t="s">
        <v>150</v>
      </c>
      <c r="AU93" s="174" t="s">
        <v>82</v>
      </c>
      <c r="AV93" s="174" t="s">
        <v>82</v>
      </c>
      <c r="AW93" s="174" t="s">
        <v>119</v>
      </c>
      <c r="AX93" s="174" t="s">
        <v>21</v>
      </c>
      <c r="AY93" s="174" t="s">
        <v>139</v>
      </c>
    </row>
    <row r="94" spans="2:65" s="6" customFormat="1" ht="15.75" customHeight="1">
      <c r="B94" s="23"/>
      <c r="C94" s="145" t="s">
        <v>146</v>
      </c>
      <c r="D94" s="145" t="s">
        <v>141</v>
      </c>
      <c r="E94" s="146" t="s">
        <v>1119</v>
      </c>
      <c r="F94" s="147" t="s">
        <v>1120</v>
      </c>
      <c r="G94" s="148" t="s">
        <v>155</v>
      </c>
      <c r="H94" s="149">
        <v>2841</v>
      </c>
      <c r="I94" s="150"/>
      <c r="J94" s="151">
        <f>ROUND($I$94*$H$94,2)</f>
        <v>0</v>
      </c>
      <c r="K94" s="147" t="s">
        <v>145</v>
      </c>
      <c r="L94" s="43"/>
      <c r="M94" s="152"/>
      <c r="N94" s="153" t="s">
        <v>44</v>
      </c>
      <c r="O94" s="24"/>
      <c r="P94" s="24"/>
      <c r="Q94" s="154">
        <v>0</v>
      </c>
      <c r="R94" s="154">
        <f>$Q$94*$H$94</f>
        <v>0</v>
      </c>
      <c r="S94" s="154">
        <v>0</v>
      </c>
      <c r="T94" s="155">
        <f>$S$94*$H$94</f>
        <v>0</v>
      </c>
      <c r="AR94" s="89" t="s">
        <v>146</v>
      </c>
      <c r="AT94" s="89" t="s">
        <v>141</v>
      </c>
      <c r="AU94" s="89" t="s">
        <v>82</v>
      </c>
      <c r="AY94" s="6" t="s">
        <v>139</v>
      </c>
      <c r="BE94" s="156">
        <f>IF($N$94="základní",$J$94,0)</f>
        <v>0</v>
      </c>
      <c r="BF94" s="156">
        <f>IF($N$94="snížená",$J$94,0)</f>
        <v>0</v>
      </c>
      <c r="BG94" s="156">
        <f>IF($N$94="zákl. přenesená",$J$94,0)</f>
        <v>0</v>
      </c>
      <c r="BH94" s="156">
        <f>IF($N$94="sníž. přenesená",$J$94,0)</f>
        <v>0</v>
      </c>
      <c r="BI94" s="156">
        <f>IF($N$94="nulová",$J$94,0)</f>
        <v>0</v>
      </c>
      <c r="BJ94" s="89" t="s">
        <v>21</v>
      </c>
      <c r="BK94" s="156">
        <f>ROUND($I$94*$H$94,2)</f>
        <v>0</v>
      </c>
      <c r="BL94" s="89" t="s">
        <v>146</v>
      </c>
      <c r="BM94" s="89" t="s">
        <v>1121</v>
      </c>
    </row>
    <row r="95" spans="2:47" s="6" customFormat="1" ht="27" customHeight="1">
      <c r="B95" s="23"/>
      <c r="C95" s="24"/>
      <c r="D95" s="157" t="s">
        <v>148</v>
      </c>
      <c r="E95" s="24"/>
      <c r="F95" s="158" t="s">
        <v>1122</v>
      </c>
      <c r="G95" s="24"/>
      <c r="H95" s="24"/>
      <c r="J95" s="24"/>
      <c r="K95" s="24"/>
      <c r="L95" s="43"/>
      <c r="M95" s="56"/>
      <c r="N95" s="24"/>
      <c r="O95" s="24"/>
      <c r="P95" s="24"/>
      <c r="Q95" s="24"/>
      <c r="R95" s="24"/>
      <c r="S95" s="24"/>
      <c r="T95" s="57"/>
      <c r="AT95" s="6" t="s">
        <v>148</v>
      </c>
      <c r="AU95" s="6" t="s">
        <v>82</v>
      </c>
    </row>
    <row r="96" spans="2:51" s="6" customFormat="1" ht="15.75" customHeight="1">
      <c r="B96" s="159"/>
      <c r="C96" s="160"/>
      <c r="D96" s="161" t="s">
        <v>150</v>
      </c>
      <c r="E96" s="160"/>
      <c r="F96" s="162" t="s">
        <v>343</v>
      </c>
      <c r="G96" s="160"/>
      <c r="H96" s="160"/>
      <c r="J96" s="160"/>
      <c r="K96" s="160"/>
      <c r="L96" s="163"/>
      <c r="M96" s="164"/>
      <c r="N96" s="160"/>
      <c r="O96" s="160"/>
      <c r="P96" s="160"/>
      <c r="Q96" s="160"/>
      <c r="R96" s="160"/>
      <c r="S96" s="160"/>
      <c r="T96" s="165"/>
      <c r="AT96" s="166" t="s">
        <v>150</v>
      </c>
      <c r="AU96" s="166" t="s">
        <v>82</v>
      </c>
      <c r="AV96" s="166" t="s">
        <v>21</v>
      </c>
      <c r="AW96" s="166" t="s">
        <v>119</v>
      </c>
      <c r="AX96" s="166" t="s">
        <v>73</v>
      </c>
      <c r="AY96" s="166" t="s">
        <v>139</v>
      </c>
    </row>
    <row r="97" spans="2:51" s="6" customFormat="1" ht="15.75" customHeight="1">
      <c r="B97" s="167"/>
      <c r="C97" s="168"/>
      <c r="D97" s="161" t="s">
        <v>150</v>
      </c>
      <c r="E97" s="168"/>
      <c r="F97" s="169" t="s">
        <v>1123</v>
      </c>
      <c r="G97" s="168"/>
      <c r="H97" s="170">
        <v>2841</v>
      </c>
      <c r="J97" s="168"/>
      <c r="K97" s="168"/>
      <c r="L97" s="171"/>
      <c r="M97" s="172"/>
      <c r="N97" s="168"/>
      <c r="O97" s="168"/>
      <c r="P97" s="168"/>
      <c r="Q97" s="168"/>
      <c r="R97" s="168"/>
      <c r="S97" s="168"/>
      <c r="T97" s="173"/>
      <c r="AT97" s="174" t="s">
        <v>150</v>
      </c>
      <c r="AU97" s="174" t="s">
        <v>82</v>
      </c>
      <c r="AV97" s="174" t="s">
        <v>82</v>
      </c>
      <c r="AW97" s="174" t="s">
        <v>119</v>
      </c>
      <c r="AX97" s="174" t="s">
        <v>21</v>
      </c>
      <c r="AY97" s="174" t="s">
        <v>139</v>
      </c>
    </row>
    <row r="98" spans="2:65" s="6" customFormat="1" ht="15.75" customHeight="1">
      <c r="B98" s="23"/>
      <c r="C98" s="145" t="s">
        <v>172</v>
      </c>
      <c r="D98" s="145" t="s">
        <v>141</v>
      </c>
      <c r="E98" s="146" t="s">
        <v>1124</v>
      </c>
      <c r="F98" s="147" t="s">
        <v>1125</v>
      </c>
      <c r="G98" s="148" t="s">
        <v>155</v>
      </c>
      <c r="H98" s="149">
        <v>1153.2</v>
      </c>
      <c r="I98" s="150"/>
      <c r="J98" s="151">
        <f>ROUND($I$98*$H$98,2)</f>
        <v>0</v>
      </c>
      <c r="K98" s="147" t="s">
        <v>145</v>
      </c>
      <c r="L98" s="43"/>
      <c r="M98" s="152"/>
      <c r="N98" s="153" t="s">
        <v>44</v>
      </c>
      <c r="O98" s="24"/>
      <c r="P98" s="24"/>
      <c r="Q98" s="154">
        <v>0</v>
      </c>
      <c r="R98" s="154">
        <f>$Q$98*$H$98</f>
        <v>0</v>
      </c>
      <c r="S98" s="154">
        <v>0</v>
      </c>
      <c r="T98" s="155">
        <f>$S$98*$H$98</f>
        <v>0</v>
      </c>
      <c r="AR98" s="89" t="s">
        <v>146</v>
      </c>
      <c r="AT98" s="89" t="s">
        <v>141</v>
      </c>
      <c r="AU98" s="89" t="s">
        <v>82</v>
      </c>
      <c r="AY98" s="6" t="s">
        <v>139</v>
      </c>
      <c r="BE98" s="156">
        <f>IF($N$98="základní",$J$98,0)</f>
        <v>0</v>
      </c>
      <c r="BF98" s="156">
        <f>IF($N$98="snížená",$J$98,0)</f>
        <v>0</v>
      </c>
      <c r="BG98" s="156">
        <f>IF($N$98="zákl. přenesená",$J$98,0)</f>
        <v>0</v>
      </c>
      <c r="BH98" s="156">
        <f>IF($N$98="sníž. přenesená",$J$98,0)</f>
        <v>0</v>
      </c>
      <c r="BI98" s="156">
        <f>IF($N$98="nulová",$J$98,0)</f>
        <v>0</v>
      </c>
      <c r="BJ98" s="89" t="s">
        <v>21</v>
      </c>
      <c r="BK98" s="156">
        <f>ROUND($I$98*$H$98,2)</f>
        <v>0</v>
      </c>
      <c r="BL98" s="89" t="s">
        <v>146</v>
      </c>
      <c r="BM98" s="89" t="s">
        <v>1126</v>
      </c>
    </row>
    <row r="99" spans="2:47" s="6" customFormat="1" ht="27" customHeight="1">
      <c r="B99" s="23"/>
      <c r="C99" s="24"/>
      <c r="D99" s="157" t="s">
        <v>148</v>
      </c>
      <c r="E99" s="24"/>
      <c r="F99" s="158" t="s">
        <v>1127</v>
      </c>
      <c r="G99" s="24"/>
      <c r="H99" s="24"/>
      <c r="J99" s="24"/>
      <c r="K99" s="24"/>
      <c r="L99" s="43"/>
      <c r="M99" s="56"/>
      <c r="N99" s="24"/>
      <c r="O99" s="24"/>
      <c r="P99" s="24"/>
      <c r="Q99" s="24"/>
      <c r="R99" s="24"/>
      <c r="S99" s="24"/>
      <c r="T99" s="57"/>
      <c r="AT99" s="6" t="s">
        <v>148</v>
      </c>
      <c r="AU99" s="6" t="s">
        <v>82</v>
      </c>
    </row>
    <row r="100" spans="2:51" s="6" customFormat="1" ht="15.75" customHeight="1">
      <c r="B100" s="159"/>
      <c r="C100" s="160"/>
      <c r="D100" s="161" t="s">
        <v>150</v>
      </c>
      <c r="E100" s="160"/>
      <c r="F100" s="162" t="s">
        <v>343</v>
      </c>
      <c r="G100" s="160"/>
      <c r="H100" s="160"/>
      <c r="J100" s="160"/>
      <c r="K100" s="160"/>
      <c r="L100" s="163"/>
      <c r="M100" s="164"/>
      <c r="N100" s="160"/>
      <c r="O100" s="160"/>
      <c r="P100" s="160"/>
      <c r="Q100" s="160"/>
      <c r="R100" s="160"/>
      <c r="S100" s="160"/>
      <c r="T100" s="165"/>
      <c r="AT100" s="166" t="s">
        <v>150</v>
      </c>
      <c r="AU100" s="166" t="s">
        <v>82</v>
      </c>
      <c r="AV100" s="166" t="s">
        <v>21</v>
      </c>
      <c r="AW100" s="166" t="s">
        <v>119</v>
      </c>
      <c r="AX100" s="166" t="s">
        <v>73</v>
      </c>
      <c r="AY100" s="166" t="s">
        <v>139</v>
      </c>
    </row>
    <row r="101" spans="2:51" s="6" customFormat="1" ht="15.75" customHeight="1">
      <c r="B101" s="167"/>
      <c r="C101" s="168"/>
      <c r="D101" s="161" t="s">
        <v>150</v>
      </c>
      <c r="E101" s="168"/>
      <c r="F101" s="169" t="s">
        <v>1128</v>
      </c>
      <c r="G101" s="168"/>
      <c r="H101" s="170">
        <v>1153.2</v>
      </c>
      <c r="J101" s="168"/>
      <c r="K101" s="168"/>
      <c r="L101" s="171"/>
      <c r="M101" s="172"/>
      <c r="N101" s="168"/>
      <c r="O101" s="168"/>
      <c r="P101" s="168"/>
      <c r="Q101" s="168"/>
      <c r="R101" s="168"/>
      <c r="S101" s="168"/>
      <c r="T101" s="173"/>
      <c r="AT101" s="174" t="s">
        <v>150</v>
      </c>
      <c r="AU101" s="174" t="s">
        <v>82</v>
      </c>
      <c r="AV101" s="174" t="s">
        <v>82</v>
      </c>
      <c r="AW101" s="174" t="s">
        <v>119</v>
      </c>
      <c r="AX101" s="174" t="s">
        <v>21</v>
      </c>
      <c r="AY101" s="174" t="s">
        <v>139</v>
      </c>
    </row>
    <row r="102" spans="2:65" s="6" customFormat="1" ht="15.75" customHeight="1">
      <c r="B102" s="23"/>
      <c r="C102" s="145" t="s">
        <v>178</v>
      </c>
      <c r="D102" s="145" t="s">
        <v>141</v>
      </c>
      <c r="E102" s="146" t="s">
        <v>1129</v>
      </c>
      <c r="F102" s="147" t="s">
        <v>1130</v>
      </c>
      <c r="G102" s="148" t="s">
        <v>155</v>
      </c>
      <c r="H102" s="149">
        <v>2841</v>
      </c>
      <c r="I102" s="150"/>
      <c r="J102" s="151">
        <f>ROUND($I$102*$H$102,2)</f>
        <v>0</v>
      </c>
      <c r="K102" s="147" t="s">
        <v>145</v>
      </c>
      <c r="L102" s="43"/>
      <c r="M102" s="152"/>
      <c r="N102" s="153" t="s">
        <v>44</v>
      </c>
      <c r="O102" s="24"/>
      <c r="P102" s="24"/>
      <c r="Q102" s="154">
        <v>0</v>
      </c>
      <c r="R102" s="154">
        <f>$Q$102*$H$102</f>
        <v>0</v>
      </c>
      <c r="S102" s="154">
        <v>0</v>
      </c>
      <c r="T102" s="155">
        <f>$S$102*$H$102</f>
        <v>0</v>
      </c>
      <c r="AR102" s="89" t="s">
        <v>146</v>
      </c>
      <c r="AT102" s="89" t="s">
        <v>141</v>
      </c>
      <c r="AU102" s="89" t="s">
        <v>82</v>
      </c>
      <c r="AY102" s="6" t="s">
        <v>139</v>
      </c>
      <c r="BE102" s="156">
        <f>IF($N$102="základní",$J$102,0)</f>
        <v>0</v>
      </c>
      <c r="BF102" s="156">
        <f>IF($N$102="snížená",$J$102,0)</f>
        <v>0</v>
      </c>
      <c r="BG102" s="156">
        <f>IF($N$102="zákl. přenesená",$J$102,0)</f>
        <v>0</v>
      </c>
      <c r="BH102" s="156">
        <f>IF($N$102="sníž. přenesená",$J$102,0)</f>
        <v>0</v>
      </c>
      <c r="BI102" s="156">
        <f>IF($N$102="nulová",$J$102,0)</f>
        <v>0</v>
      </c>
      <c r="BJ102" s="89" t="s">
        <v>21</v>
      </c>
      <c r="BK102" s="156">
        <f>ROUND($I$102*$H$102,2)</f>
        <v>0</v>
      </c>
      <c r="BL102" s="89" t="s">
        <v>146</v>
      </c>
      <c r="BM102" s="89" t="s">
        <v>1131</v>
      </c>
    </row>
    <row r="103" spans="2:47" s="6" customFormat="1" ht="27" customHeight="1">
      <c r="B103" s="23"/>
      <c r="C103" s="24"/>
      <c r="D103" s="157" t="s">
        <v>148</v>
      </c>
      <c r="E103" s="24"/>
      <c r="F103" s="158" t="s">
        <v>1132</v>
      </c>
      <c r="G103" s="24"/>
      <c r="H103" s="24"/>
      <c r="J103" s="24"/>
      <c r="K103" s="24"/>
      <c r="L103" s="43"/>
      <c r="M103" s="56"/>
      <c r="N103" s="24"/>
      <c r="O103" s="24"/>
      <c r="P103" s="24"/>
      <c r="Q103" s="24"/>
      <c r="R103" s="24"/>
      <c r="S103" s="24"/>
      <c r="T103" s="57"/>
      <c r="AT103" s="6" t="s">
        <v>148</v>
      </c>
      <c r="AU103" s="6" t="s">
        <v>82</v>
      </c>
    </row>
    <row r="104" spans="2:51" s="6" customFormat="1" ht="15.75" customHeight="1">
      <c r="B104" s="159"/>
      <c r="C104" s="160"/>
      <c r="D104" s="161" t="s">
        <v>150</v>
      </c>
      <c r="E104" s="160"/>
      <c r="F104" s="162" t="s">
        <v>251</v>
      </c>
      <c r="G104" s="160"/>
      <c r="H104" s="160"/>
      <c r="J104" s="160"/>
      <c r="K104" s="160"/>
      <c r="L104" s="163"/>
      <c r="M104" s="164"/>
      <c r="N104" s="160"/>
      <c r="O104" s="160"/>
      <c r="P104" s="160"/>
      <c r="Q104" s="160"/>
      <c r="R104" s="160"/>
      <c r="S104" s="160"/>
      <c r="T104" s="165"/>
      <c r="AT104" s="166" t="s">
        <v>150</v>
      </c>
      <c r="AU104" s="166" t="s">
        <v>82</v>
      </c>
      <c r="AV104" s="166" t="s">
        <v>21</v>
      </c>
      <c r="AW104" s="166" t="s">
        <v>119</v>
      </c>
      <c r="AX104" s="166" t="s">
        <v>73</v>
      </c>
      <c r="AY104" s="166" t="s">
        <v>139</v>
      </c>
    </row>
    <row r="105" spans="2:51" s="6" customFormat="1" ht="15.75" customHeight="1">
      <c r="B105" s="167"/>
      <c r="C105" s="168"/>
      <c r="D105" s="161" t="s">
        <v>150</v>
      </c>
      <c r="E105" s="168"/>
      <c r="F105" s="169" t="s">
        <v>1123</v>
      </c>
      <c r="G105" s="168"/>
      <c r="H105" s="170">
        <v>2841</v>
      </c>
      <c r="J105" s="168"/>
      <c r="K105" s="168"/>
      <c r="L105" s="171"/>
      <c r="M105" s="172"/>
      <c r="N105" s="168"/>
      <c r="O105" s="168"/>
      <c r="P105" s="168"/>
      <c r="Q105" s="168"/>
      <c r="R105" s="168"/>
      <c r="S105" s="168"/>
      <c r="T105" s="173"/>
      <c r="AT105" s="174" t="s">
        <v>150</v>
      </c>
      <c r="AU105" s="174" t="s">
        <v>82</v>
      </c>
      <c r="AV105" s="174" t="s">
        <v>82</v>
      </c>
      <c r="AW105" s="174" t="s">
        <v>119</v>
      </c>
      <c r="AX105" s="174" t="s">
        <v>21</v>
      </c>
      <c r="AY105" s="174" t="s">
        <v>139</v>
      </c>
    </row>
    <row r="106" spans="2:65" s="6" customFormat="1" ht="15.75" customHeight="1">
      <c r="B106" s="23"/>
      <c r="C106" s="145" t="s">
        <v>159</v>
      </c>
      <c r="D106" s="145" t="s">
        <v>141</v>
      </c>
      <c r="E106" s="146" t="s">
        <v>1133</v>
      </c>
      <c r="F106" s="147" t="s">
        <v>1134</v>
      </c>
      <c r="G106" s="148" t="s">
        <v>155</v>
      </c>
      <c r="H106" s="149">
        <v>1153.2</v>
      </c>
      <c r="I106" s="150"/>
      <c r="J106" s="151">
        <f>ROUND($I$106*$H$106,2)</f>
        <v>0</v>
      </c>
      <c r="K106" s="147" t="s">
        <v>145</v>
      </c>
      <c r="L106" s="43"/>
      <c r="M106" s="152"/>
      <c r="N106" s="153" t="s">
        <v>44</v>
      </c>
      <c r="O106" s="24"/>
      <c r="P106" s="24"/>
      <c r="Q106" s="154">
        <v>0</v>
      </c>
      <c r="R106" s="154">
        <f>$Q$106*$H$106</f>
        <v>0</v>
      </c>
      <c r="S106" s="154">
        <v>0</v>
      </c>
      <c r="T106" s="155">
        <f>$S$106*$H$106</f>
        <v>0</v>
      </c>
      <c r="AR106" s="89" t="s">
        <v>146</v>
      </c>
      <c r="AT106" s="89" t="s">
        <v>141</v>
      </c>
      <c r="AU106" s="89" t="s">
        <v>82</v>
      </c>
      <c r="AY106" s="6" t="s">
        <v>139</v>
      </c>
      <c r="BE106" s="156">
        <f>IF($N$106="základní",$J$106,0)</f>
        <v>0</v>
      </c>
      <c r="BF106" s="156">
        <f>IF($N$106="snížená",$J$106,0)</f>
        <v>0</v>
      </c>
      <c r="BG106" s="156">
        <f>IF($N$106="zákl. přenesená",$J$106,0)</f>
        <v>0</v>
      </c>
      <c r="BH106" s="156">
        <f>IF($N$106="sníž. přenesená",$J$106,0)</f>
        <v>0</v>
      </c>
      <c r="BI106" s="156">
        <f>IF($N$106="nulová",$J$106,0)</f>
        <v>0</v>
      </c>
      <c r="BJ106" s="89" t="s">
        <v>21</v>
      </c>
      <c r="BK106" s="156">
        <f>ROUND($I$106*$H$106,2)</f>
        <v>0</v>
      </c>
      <c r="BL106" s="89" t="s">
        <v>146</v>
      </c>
      <c r="BM106" s="89" t="s">
        <v>1135</v>
      </c>
    </row>
    <row r="107" spans="2:47" s="6" customFormat="1" ht="27" customHeight="1">
      <c r="B107" s="23"/>
      <c r="C107" s="24"/>
      <c r="D107" s="157" t="s">
        <v>148</v>
      </c>
      <c r="E107" s="24"/>
      <c r="F107" s="158" t="s">
        <v>1136</v>
      </c>
      <c r="G107" s="24"/>
      <c r="H107" s="24"/>
      <c r="J107" s="24"/>
      <c r="K107" s="24"/>
      <c r="L107" s="43"/>
      <c r="M107" s="56"/>
      <c r="N107" s="24"/>
      <c r="O107" s="24"/>
      <c r="P107" s="24"/>
      <c r="Q107" s="24"/>
      <c r="R107" s="24"/>
      <c r="S107" s="24"/>
      <c r="T107" s="57"/>
      <c r="AT107" s="6" t="s">
        <v>148</v>
      </c>
      <c r="AU107" s="6" t="s">
        <v>82</v>
      </c>
    </row>
    <row r="108" spans="2:51" s="6" customFormat="1" ht="15.75" customHeight="1">
      <c r="B108" s="159"/>
      <c r="C108" s="160"/>
      <c r="D108" s="161" t="s">
        <v>150</v>
      </c>
      <c r="E108" s="160"/>
      <c r="F108" s="162" t="s">
        <v>343</v>
      </c>
      <c r="G108" s="160"/>
      <c r="H108" s="160"/>
      <c r="J108" s="160"/>
      <c r="K108" s="160"/>
      <c r="L108" s="163"/>
      <c r="M108" s="164"/>
      <c r="N108" s="160"/>
      <c r="O108" s="160"/>
      <c r="P108" s="160"/>
      <c r="Q108" s="160"/>
      <c r="R108" s="160"/>
      <c r="S108" s="160"/>
      <c r="T108" s="165"/>
      <c r="AT108" s="166" t="s">
        <v>150</v>
      </c>
      <c r="AU108" s="166" t="s">
        <v>82</v>
      </c>
      <c r="AV108" s="166" t="s">
        <v>21</v>
      </c>
      <c r="AW108" s="166" t="s">
        <v>119</v>
      </c>
      <c r="AX108" s="166" t="s">
        <v>73</v>
      </c>
      <c r="AY108" s="166" t="s">
        <v>139</v>
      </c>
    </row>
    <row r="109" spans="2:51" s="6" customFormat="1" ht="15.75" customHeight="1">
      <c r="B109" s="167"/>
      <c r="C109" s="168"/>
      <c r="D109" s="161" t="s">
        <v>150</v>
      </c>
      <c r="E109" s="168"/>
      <c r="F109" s="169" t="s">
        <v>1128</v>
      </c>
      <c r="G109" s="168"/>
      <c r="H109" s="170">
        <v>1153.2</v>
      </c>
      <c r="J109" s="168"/>
      <c r="K109" s="168"/>
      <c r="L109" s="171"/>
      <c r="M109" s="172"/>
      <c r="N109" s="168"/>
      <c r="O109" s="168"/>
      <c r="P109" s="168"/>
      <c r="Q109" s="168"/>
      <c r="R109" s="168"/>
      <c r="S109" s="168"/>
      <c r="T109" s="173"/>
      <c r="AT109" s="174" t="s">
        <v>150</v>
      </c>
      <c r="AU109" s="174" t="s">
        <v>82</v>
      </c>
      <c r="AV109" s="174" t="s">
        <v>82</v>
      </c>
      <c r="AW109" s="174" t="s">
        <v>119</v>
      </c>
      <c r="AX109" s="174" t="s">
        <v>21</v>
      </c>
      <c r="AY109" s="174" t="s">
        <v>139</v>
      </c>
    </row>
    <row r="110" spans="2:65" s="6" customFormat="1" ht="15.75" customHeight="1">
      <c r="B110" s="23"/>
      <c r="C110" s="145" t="s">
        <v>188</v>
      </c>
      <c r="D110" s="145" t="s">
        <v>141</v>
      </c>
      <c r="E110" s="146" t="s">
        <v>334</v>
      </c>
      <c r="F110" s="147" t="s">
        <v>335</v>
      </c>
      <c r="G110" s="148" t="s">
        <v>155</v>
      </c>
      <c r="H110" s="149">
        <v>1153.2</v>
      </c>
      <c r="I110" s="150"/>
      <c r="J110" s="151">
        <f>ROUND($I$110*$H$110,2)</f>
        <v>0</v>
      </c>
      <c r="K110" s="147" t="s">
        <v>145</v>
      </c>
      <c r="L110" s="43"/>
      <c r="M110" s="152"/>
      <c r="N110" s="153" t="s">
        <v>44</v>
      </c>
      <c r="O110" s="24"/>
      <c r="P110" s="24"/>
      <c r="Q110" s="154">
        <v>0</v>
      </c>
      <c r="R110" s="154">
        <f>$Q$110*$H$110</f>
        <v>0</v>
      </c>
      <c r="S110" s="154">
        <v>0</v>
      </c>
      <c r="T110" s="155">
        <f>$S$110*$H$110</f>
        <v>0</v>
      </c>
      <c r="AR110" s="89" t="s">
        <v>146</v>
      </c>
      <c r="AT110" s="89" t="s">
        <v>141</v>
      </c>
      <c r="AU110" s="89" t="s">
        <v>82</v>
      </c>
      <c r="AY110" s="6" t="s">
        <v>139</v>
      </c>
      <c r="BE110" s="156">
        <f>IF($N$110="základní",$J$110,0)</f>
        <v>0</v>
      </c>
      <c r="BF110" s="156">
        <f>IF($N$110="snížená",$J$110,0)</f>
        <v>0</v>
      </c>
      <c r="BG110" s="156">
        <f>IF($N$110="zákl. přenesená",$J$110,0)</f>
        <v>0</v>
      </c>
      <c r="BH110" s="156">
        <f>IF($N$110="sníž. přenesená",$J$110,0)</f>
        <v>0</v>
      </c>
      <c r="BI110" s="156">
        <f>IF($N$110="nulová",$J$110,0)</f>
        <v>0</v>
      </c>
      <c r="BJ110" s="89" t="s">
        <v>21</v>
      </c>
      <c r="BK110" s="156">
        <f>ROUND($I$110*$H$110,2)</f>
        <v>0</v>
      </c>
      <c r="BL110" s="89" t="s">
        <v>146</v>
      </c>
      <c r="BM110" s="89" t="s">
        <v>1137</v>
      </c>
    </row>
    <row r="111" spans="2:47" s="6" customFormat="1" ht="16.5" customHeight="1">
      <c r="B111" s="23"/>
      <c r="C111" s="24"/>
      <c r="D111" s="157" t="s">
        <v>148</v>
      </c>
      <c r="E111" s="24"/>
      <c r="F111" s="158" t="s">
        <v>337</v>
      </c>
      <c r="G111" s="24"/>
      <c r="H111" s="24"/>
      <c r="J111" s="24"/>
      <c r="K111" s="24"/>
      <c r="L111" s="43"/>
      <c r="M111" s="56"/>
      <c r="N111" s="24"/>
      <c r="O111" s="24"/>
      <c r="P111" s="24"/>
      <c r="Q111" s="24"/>
      <c r="R111" s="24"/>
      <c r="S111" s="24"/>
      <c r="T111" s="57"/>
      <c r="AT111" s="6" t="s">
        <v>148</v>
      </c>
      <c r="AU111" s="6" t="s">
        <v>82</v>
      </c>
    </row>
    <row r="112" spans="2:51" s="6" customFormat="1" ht="15.75" customHeight="1">
      <c r="B112" s="159"/>
      <c r="C112" s="160"/>
      <c r="D112" s="161" t="s">
        <v>150</v>
      </c>
      <c r="E112" s="160"/>
      <c r="F112" s="162" t="s">
        <v>251</v>
      </c>
      <c r="G112" s="160"/>
      <c r="H112" s="160"/>
      <c r="J112" s="160"/>
      <c r="K112" s="160"/>
      <c r="L112" s="163"/>
      <c r="M112" s="164"/>
      <c r="N112" s="160"/>
      <c r="O112" s="160"/>
      <c r="P112" s="160"/>
      <c r="Q112" s="160"/>
      <c r="R112" s="160"/>
      <c r="S112" s="160"/>
      <c r="T112" s="165"/>
      <c r="AT112" s="166" t="s">
        <v>150</v>
      </c>
      <c r="AU112" s="166" t="s">
        <v>82</v>
      </c>
      <c r="AV112" s="166" t="s">
        <v>21</v>
      </c>
      <c r="AW112" s="166" t="s">
        <v>119</v>
      </c>
      <c r="AX112" s="166" t="s">
        <v>73</v>
      </c>
      <c r="AY112" s="166" t="s">
        <v>139</v>
      </c>
    </row>
    <row r="113" spans="2:51" s="6" customFormat="1" ht="15.75" customHeight="1">
      <c r="B113" s="167"/>
      <c r="C113" s="168"/>
      <c r="D113" s="161" t="s">
        <v>150</v>
      </c>
      <c r="E113" s="168"/>
      <c r="F113" s="169" t="s">
        <v>1128</v>
      </c>
      <c r="G113" s="168"/>
      <c r="H113" s="170">
        <v>1153.2</v>
      </c>
      <c r="J113" s="168"/>
      <c r="K113" s="168"/>
      <c r="L113" s="171"/>
      <c r="M113" s="172"/>
      <c r="N113" s="168"/>
      <c r="O113" s="168"/>
      <c r="P113" s="168"/>
      <c r="Q113" s="168"/>
      <c r="R113" s="168"/>
      <c r="S113" s="168"/>
      <c r="T113" s="173"/>
      <c r="AT113" s="174" t="s">
        <v>150</v>
      </c>
      <c r="AU113" s="174" t="s">
        <v>82</v>
      </c>
      <c r="AV113" s="174" t="s">
        <v>82</v>
      </c>
      <c r="AW113" s="174" t="s">
        <v>119</v>
      </c>
      <c r="AX113" s="174" t="s">
        <v>21</v>
      </c>
      <c r="AY113" s="174" t="s">
        <v>139</v>
      </c>
    </row>
    <row r="114" spans="2:65" s="6" customFormat="1" ht="15.75" customHeight="1">
      <c r="B114" s="23"/>
      <c r="C114" s="145" t="s">
        <v>194</v>
      </c>
      <c r="D114" s="145" t="s">
        <v>141</v>
      </c>
      <c r="E114" s="146" t="s">
        <v>1138</v>
      </c>
      <c r="F114" s="147" t="s">
        <v>1139</v>
      </c>
      <c r="G114" s="148" t="s">
        <v>497</v>
      </c>
      <c r="H114" s="149">
        <v>13</v>
      </c>
      <c r="I114" s="150"/>
      <c r="J114" s="151">
        <f>ROUND($I$114*$H$114,2)</f>
        <v>0</v>
      </c>
      <c r="K114" s="147" t="s">
        <v>145</v>
      </c>
      <c r="L114" s="43"/>
      <c r="M114" s="152"/>
      <c r="N114" s="153" t="s">
        <v>44</v>
      </c>
      <c r="O114" s="24"/>
      <c r="P114" s="24"/>
      <c r="Q114" s="154">
        <v>0</v>
      </c>
      <c r="R114" s="154">
        <f>$Q$114*$H$114</f>
        <v>0</v>
      </c>
      <c r="S114" s="154">
        <v>0</v>
      </c>
      <c r="T114" s="155">
        <f>$S$114*$H$114</f>
        <v>0</v>
      </c>
      <c r="AR114" s="89" t="s">
        <v>146</v>
      </c>
      <c r="AT114" s="89" t="s">
        <v>141</v>
      </c>
      <c r="AU114" s="89" t="s">
        <v>82</v>
      </c>
      <c r="AY114" s="6" t="s">
        <v>139</v>
      </c>
      <c r="BE114" s="156">
        <f>IF($N$114="základní",$J$114,0)</f>
        <v>0</v>
      </c>
      <c r="BF114" s="156">
        <f>IF($N$114="snížená",$J$114,0)</f>
        <v>0</v>
      </c>
      <c r="BG114" s="156">
        <f>IF($N$114="zákl. přenesená",$J$114,0)</f>
        <v>0</v>
      </c>
      <c r="BH114" s="156">
        <f>IF($N$114="sníž. přenesená",$J$114,0)</f>
        <v>0</v>
      </c>
      <c r="BI114" s="156">
        <f>IF($N$114="nulová",$J$114,0)</f>
        <v>0</v>
      </c>
      <c r="BJ114" s="89" t="s">
        <v>21</v>
      </c>
      <c r="BK114" s="156">
        <f>ROUND($I$114*$H$114,2)</f>
        <v>0</v>
      </c>
      <c r="BL114" s="89" t="s">
        <v>146</v>
      </c>
      <c r="BM114" s="89" t="s">
        <v>1140</v>
      </c>
    </row>
    <row r="115" spans="2:47" s="6" customFormat="1" ht="27" customHeight="1">
      <c r="B115" s="23"/>
      <c r="C115" s="24"/>
      <c r="D115" s="157" t="s">
        <v>148</v>
      </c>
      <c r="E115" s="24"/>
      <c r="F115" s="158" t="s">
        <v>1141</v>
      </c>
      <c r="G115" s="24"/>
      <c r="H115" s="24"/>
      <c r="J115" s="24"/>
      <c r="K115" s="24"/>
      <c r="L115" s="43"/>
      <c r="M115" s="56"/>
      <c r="N115" s="24"/>
      <c r="O115" s="24"/>
      <c r="P115" s="24"/>
      <c r="Q115" s="24"/>
      <c r="R115" s="24"/>
      <c r="S115" s="24"/>
      <c r="T115" s="57"/>
      <c r="AT115" s="6" t="s">
        <v>148</v>
      </c>
      <c r="AU115" s="6" t="s">
        <v>82</v>
      </c>
    </row>
    <row r="116" spans="2:51" s="6" customFormat="1" ht="15.75" customHeight="1">
      <c r="B116" s="159"/>
      <c r="C116" s="160"/>
      <c r="D116" s="161" t="s">
        <v>150</v>
      </c>
      <c r="E116" s="160"/>
      <c r="F116" s="162" t="s">
        <v>473</v>
      </c>
      <c r="G116" s="160"/>
      <c r="H116" s="160"/>
      <c r="J116" s="160"/>
      <c r="K116" s="160"/>
      <c r="L116" s="163"/>
      <c r="M116" s="164"/>
      <c r="N116" s="160"/>
      <c r="O116" s="160"/>
      <c r="P116" s="160"/>
      <c r="Q116" s="160"/>
      <c r="R116" s="160"/>
      <c r="S116" s="160"/>
      <c r="T116" s="165"/>
      <c r="AT116" s="166" t="s">
        <v>150</v>
      </c>
      <c r="AU116" s="166" t="s">
        <v>82</v>
      </c>
      <c r="AV116" s="166" t="s">
        <v>21</v>
      </c>
      <c r="AW116" s="166" t="s">
        <v>119</v>
      </c>
      <c r="AX116" s="166" t="s">
        <v>73</v>
      </c>
      <c r="AY116" s="166" t="s">
        <v>139</v>
      </c>
    </row>
    <row r="117" spans="2:51" s="6" customFormat="1" ht="15.75" customHeight="1">
      <c r="B117" s="167"/>
      <c r="C117" s="168"/>
      <c r="D117" s="161" t="s">
        <v>150</v>
      </c>
      <c r="E117" s="168"/>
      <c r="F117" s="169" t="s">
        <v>276</v>
      </c>
      <c r="G117" s="168"/>
      <c r="H117" s="170">
        <v>13</v>
      </c>
      <c r="J117" s="168"/>
      <c r="K117" s="168"/>
      <c r="L117" s="171"/>
      <c r="M117" s="172"/>
      <c r="N117" s="168"/>
      <c r="O117" s="168"/>
      <c r="P117" s="168"/>
      <c r="Q117" s="168"/>
      <c r="R117" s="168"/>
      <c r="S117" s="168"/>
      <c r="T117" s="173"/>
      <c r="AT117" s="174" t="s">
        <v>150</v>
      </c>
      <c r="AU117" s="174" t="s">
        <v>82</v>
      </c>
      <c r="AV117" s="174" t="s">
        <v>82</v>
      </c>
      <c r="AW117" s="174" t="s">
        <v>119</v>
      </c>
      <c r="AX117" s="174" t="s">
        <v>21</v>
      </c>
      <c r="AY117" s="174" t="s">
        <v>139</v>
      </c>
    </row>
    <row r="118" spans="2:65" s="6" customFormat="1" ht="15.75" customHeight="1">
      <c r="B118" s="23"/>
      <c r="C118" s="145" t="s">
        <v>26</v>
      </c>
      <c r="D118" s="145" t="s">
        <v>141</v>
      </c>
      <c r="E118" s="146" t="s">
        <v>1142</v>
      </c>
      <c r="F118" s="147" t="s">
        <v>1143</v>
      </c>
      <c r="G118" s="148" t="s">
        <v>497</v>
      </c>
      <c r="H118" s="149">
        <v>13</v>
      </c>
      <c r="I118" s="150"/>
      <c r="J118" s="151">
        <f>ROUND($I$118*$H$118,2)</f>
        <v>0</v>
      </c>
      <c r="K118" s="147" t="s">
        <v>145</v>
      </c>
      <c r="L118" s="43"/>
      <c r="M118" s="152"/>
      <c r="N118" s="153" t="s">
        <v>44</v>
      </c>
      <c r="O118" s="24"/>
      <c r="P118" s="24"/>
      <c r="Q118" s="154">
        <v>0</v>
      </c>
      <c r="R118" s="154">
        <f>$Q$118*$H$118</f>
        <v>0</v>
      </c>
      <c r="S118" s="154">
        <v>0</v>
      </c>
      <c r="T118" s="155">
        <f>$S$118*$H$118</f>
        <v>0</v>
      </c>
      <c r="AR118" s="89" t="s">
        <v>146</v>
      </c>
      <c r="AT118" s="89" t="s">
        <v>141</v>
      </c>
      <c r="AU118" s="89" t="s">
        <v>82</v>
      </c>
      <c r="AY118" s="6" t="s">
        <v>139</v>
      </c>
      <c r="BE118" s="156">
        <f>IF($N$118="základní",$J$118,0)</f>
        <v>0</v>
      </c>
      <c r="BF118" s="156">
        <f>IF($N$118="snížená",$J$118,0)</f>
        <v>0</v>
      </c>
      <c r="BG118" s="156">
        <f>IF($N$118="zákl. přenesená",$J$118,0)</f>
        <v>0</v>
      </c>
      <c r="BH118" s="156">
        <f>IF($N$118="sníž. přenesená",$J$118,0)</f>
        <v>0</v>
      </c>
      <c r="BI118" s="156">
        <f>IF($N$118="nulová",$J$118,0)</f>
        <v>0</v>
      </c>
      <c r="BJ118" s="89" t="s">
        <v>21</v>
      </c>
      <c r="BK118" s="156">
        <f>ROUND($I$118*$H$118,2)</f>
        <v>0</v>
      </c>
      <c r="BL118" s="89" t="s">
        <v>146</v>
      </c>
      <c r="BM118" s="89" t="s">
        <v>1144</v>
      </c>
    </row>
    <row r="119" spans="2:47" s="6" customFormat="1" ht="27" customHeight="1">
      <c r="B119" s="23"/>
      <c r="C119" s="24"/>
      <c r="D119" s="157" t="s">
        <v>148</v>
      </c>
      <c r="E119" s="24"/>
      <c r="F119" s="158" t="s">
        <v>1145</v>
      </c>
      <c r="G119" s="24"/>
      <c r="H119" s="24"/>
      <c r="J119" s="24"/>
      <c r="K119" s="24"/>
      <c r="L119" s="43"/>
      <c r="M119" s="56"/>
      <c r="N119" s="24"/>
      <c r="O119" s="24"/>
      <c r="P119" s="24"/>
      <c r="Q119" s="24"/>
      <c r="R119" s="24"/>
      <c r="S119" s="24"/>
      <c r="T119" s="57"/>
      <c r="AT119" s="6" t="s">
        <v>148</v>
      </c>
      <c r="AU119" s="6" t="s">
        <v>82</v>
      </c>
    </row>
    <row r="120" spans="2:51" s="6" customFormat="1" ht="15.75" customHeight="1">
      <c r="B120" s="159"/>
      <c r="C120" s="160"/>
      <c r="D120" s="161" t="s">
        <v>150</v>
      </c>
      <c r="E120" s="160"/>
      <c r="F120" s="162" t="s">
        <v>1146</v>
      </c>
      <c r="G120" s="160"/>
      <c r="H120" s="160"/>
      <c r="J120" s="160"/>
      <c r="K120" s="160"/>
      <c r="L120" s="163"/>
      <c r="M120" s="164"/>
      <c r="N120" s="160"/>
      <c r="O120" s="160"/>
      <c r="P120" s="160"/>
      <c r="Q120" s="160"/>
      <c r="R120" s="160"/>
      <c r="S120" s="160"/>
      <c r="T120" s="165"/>
      <c r="AT120" s="166" t="s">
        <v>150</v>
      </c>
      <c r="AU120" s="166" t="s">
        <v>82</v>
      </c>
      <c r="AV120" s="166" t="s">
        <v>21</v>
      </c>
      <c r="AW120" s="166" t="s">
        <v>119</v>
      </c>
      <c r="AX120" s="166" t="s">
        <v>73</v>
      </c>
      <c r="AY120" s="166" t="s">
        <v>139</v>
      </c>
    </row>
    <row r="121" spans="2:51" s="6" customFormat="1" ht="15.75" customHeight="1">
      <c r="B121" s="167"/>
      <c r="C121" s="168"/>
      <c r="D121" s="161" t="s">
        <v>150</v>
      </c>
      <c r="E121" s="168"/>
      <c r="F121" s="169" t="s">
        <v>276</v>
      </c>
      <c r="G121" s="168"/>
      <c r="H121" s="170">
        <v>13</v>
      </c>
      <c r="J121" s="168"/>
      <c r="K121" s="168"/>
      <c r="L121" s="171"/>
      <c r="M121" s="172"/>
      <c r="N121" s="168"/>
      <c r="O121" s="168"/>
      <c r="P121" s="168"/>
      <c r="Q121" s="168"/>
      <c r="R121" s="168"/>
      <c r="S121" s="168"/>
      <c r="T121" s="173"/>
      <c r="AT121" s="174" t="s">
        <v>150</v>
      </c>
      <c r="AU121" s="174" t="s">
        <v>82</v>
      </c>
      <c r="AV121" s="174" t="s">
        <v>82</v>
      </c>
      <c r="AW121" s="174" t="s">
        <v>119</v>
      </c>
      <c r="AX121" s="174" t="s">
        <v>21</v>
      </c>
      <c r="AY121" s="174" t="s">
        <v>139</v>
      </c>
    </row>
    <row r="122" spans="2:65" s="6" customFormat="1" ht="15.75" customHeight="1">
      <c r="B122" s="23"/>
      <c r="C122" s="145" t="s">
        <v>265</v>
      </c>
      <c r="D122" s="145" t="s">
        <v>141</v>
      </c>
      <c r="E122" s="146" t="s">
        <v>1147</v>
      </c>
      <c r="F122" s="147" t="s">
        <v>1148</v>
      </c>
      <c r="G122" s="148" t="s">
        <v>497</v>
      </c>
      <c r="H122" s="149">
        <v>13</v>
      </c>
      <c r="I122" s="150"/>
      <c r="J122" s="151">
        <f>ROUND($I$122*$H$122,2)</f>
        <v>0</v>
      </c>
      <c r="K122" s="147" t="s">
        <v>145</v>
      </c>
      <c r="L122" s="43"/>
      <c r="M122" s="152"/>
      <c r="N122" s="153" t="s">
        <v>44</v>
      </c>
      <c r="O122" s="24"/>
      <c r="P122" s="24"/>
      <c r="Q122" s="154">
        <v>0.000295368</v>
      </c>
      <c r="R122" s="154">
        <f>$Q$122*$H$122</f>
        <v>0.003839784</v>
      </c>
      <c r="S122" s="154">
        <v>0</v>
      </c>
      <c r="T122" s="155">
        <f>$S$122*$H$122</f>
        <v>0</v>
      </c>
      <c r="AR122" s="89" t="s">
        <v>146</v>
      </c>
      <c r="AT122" s="89" t="s">
        <v>141</v>
      </c>
      <c r="AU122" s="89" t="s">
        <v>82</v>
      </c>
      <c r="AY122" s="6" t="s">
        <v>139</v>
      </c>
      <c r="BE122" s="156">
        <f>IF($N$122="základní",$J$122,0)</f>
        <v>0</v>
      </c>
      <c r="BF122" s="156">
        <f>IF($N$122="snížená",$J$122,0)</f>
        <v>0</v>
      </c>
      <c r="BG122" s="156">
        <f>IF($N$122="zákl. přenesená",$J$122,0)</f>
        <v>0</v>
      </c>
      <c r="BH122" s="156">
        <f>IF($N$122="sníž. přenesená",$J$122,0)</f>
        <v>0</v>
      </c>
      <c r="BI122" s="156">
        <f>IF($N$122="nulová",$J$122,0)</f>
        <v>0</v>
      </c>
      <c r="BJ122" s="89" t="s">
        <v>21</v>
      </c>
      <c r="BK122" s="156">
        <f>ROUND($I$122*$H$122,2)</f>
        <v>0</v>
      </c>
      <c r="BL122" s="89" t="s">
        <v>146</v>
      </c>
      <c r="BM122" s="89" t="s">
        <v>1149</v>
      </c>
    </row>
    <row r="123" spans="2:47" s="6" customFormat="1" ht="16.5" customHeight="1">
      <c r="B123" s="23"/>
      <c r="C123" s="24"/>
      <c r="D123" s="157" t="s">
        <v>148</v>
      </c>
      <c r="E123" s="24"/>
      <c r="F123" s="158" t="s">
        <v>1150</v>
      </c>
      <c r="G123" s="24"/>
      <c r="H123" s="24"/>
      <c r="J123" s="24"/>
      <c r="K123" s="24"/>
      <c r="L123" s="43"/>
      <c r="M123" s="56"/>
      <c r="N123" s="24"/>
      <c r="O123" s="24"/>
      <c r="P123" s="24"/>
      <c r="Q123" s="24"/>
      <c r="R123" s="24"/>
      <c r="S123" s="24"/>
      <c r="T123" s="57"/>
      <c r="AT123" s="6" t="s">
        <v>148</v>
      </c>
      <c r="AU123" s="6" t="s">
        <v>82</v>
      </c>
    </row>
    <row r="124" spans="2:51" s="6" customFormat="1" ht="15.75" customHeight="1">
      <c r="B124" s="159"/>
      <c r="C124" s="160"/>
      <c r="D124" s="161" t="s">
        <v>150</v>
      </c>
      <c r="E124" s="160"/>
      <c r="F124" s="162" t="s">
        <v>473</v>
      </c>
      <c r="G124" s="160"/>
      <c r="H124" s="160"/>
      <c r="J124" s="160"/>
      <c r="K124" s="160"/>
      <c r="L124" s="163"/>
      <c r="M124" s="164"/>
      <c r="N124" s="160"/>
      <c r="O124" s="160"/>
      <c r="P124" s="160"/>
      <c r="Q124" s="160"/>
      <c r="R124" s="160"/>
      <c r="S124" s="160"/>
      <c r="T124" s="165"/>
      <c r="AT124" s="166" t="s">
        <v>150</v>
      </c>
      <c r="AU124" s="166" t="s">
        <v>82</v>
      </c>
      <c r="AV124" s="166" t="s">
        <v>21</v>
      </c>
      <c r="AW124" s="166" t="s">
        <v>119</v>
      </c>
      <c r="AX124" s="166" t="s">
        <v>73</v>
      </c>
      <c r="AY124" s="166" t="s">
        <v>139</v>
      </c>
    </row>
    <row r="125" spans="2:51" s="6" customFormat="1" ht="15.75" customHeight="1">
      <c r="B125" s="167"/>
      <c r="C125" s="168"/>
      <c r="D125" s="161" t="s">
        <v>150</v>
      </c>
      <c r="E125" s="168"/>
      <c r="F125" s="169" t="s">
        <v>276</v>
      </c>
      <c r="G125" s="168"/>
      <c r="H125" s="170">
        <v>13</v>
      </c>
      <c r="J125" s="168"/>
      <c r="K125" s="168"/>
      <c r="L125" s="171"/>
      <c r="M125" s="172"/>
      <c r="N125" s="168"/>
      <c r="O125" s="168"/>
      <c r="P125" s="168"/>
      <c r="Q125" s="168"/>
      <c r="R125" s="168"/>
      <c r="S125" s="168"/>
      <c r="T125" s="173"/>
      <c r="AT125" s="174" t="s">
        <v>150</v>
      </c>
      <c r="AU125" s="174" t="s">
        <v>82</v>
      </c>
      <c r="AV125" s="174" t="s">
        <v>82</v>
      </c>
      <c r="AW125" s="174" t="s">
        <v>119</v>
      </c>
      <c r="AX125" s="174" t="s">
        <v>21</v>
      </c>
      <c r="AY125" s="174" t="s">
        <v>139</v>
      </c>
    </row>
    <row r="126" spans="2:65" s="6" customFormat="1" ht="15.75" customHeight="1">
      <c r="B126" s="23"/>
      <c r="C126" s="145" t="s">
        <v>270</v>
      </c>
      <c r="D126" s="145" t="s">
        <v>141</v>
      </c>
      <c r="E126" s="146" t="s">
        <v>1151</v>
      </c>
      <c r="F126" s="147" t="s">
        <v>1152</v>
      </c>
      <c r="G126" s="148" t="s">
        <v>497</v>
      </c>
      <c r="H126" s="149">
        <v>13</v>
      </c>
      <c r="I126" s="150"/>
      <c r="J126" s="151">
        <f>ROUND($I$126*$H$126,2)</f>
        <v>0</v>
      </c>
      <c r="K126" s="147" t="s">
        <v>145</v>
      </c>
      <c r="L126" s="43"/>
      <c r="M126" s="152"/>
      <c r="N126" s="153" t="s">
        <v>44</v>
      </c>
      <c r="O126" s="24"/>
      <c r="P126" s="24"/>
      <c r="Q126" s="154">
        <v>0</v>
      </c>
      <c r="R126" s="154">
        <f>$Q$126*$H$126</f>
        <v>0</v>
      </c>
      <c r="S126" s="154">
        <v>0</v>
      </c>
      <c r="T126" s="155">
        <f>$S$126*$H$126</f>
        <v>0</v>
      </c>
      <c r="AR126" s="89" t="s">
        <v>146</v>
      </c>
      <c r="AT126" s="89" t="s">
        <v>141</v>
      </c>
      <c r="AU126" s="89" t="s">
        <v>82</v>
      </c>
      <c r="AY126" s="6" t="s">
        <v>139</v>
      </c>
      <c r="BE126" s="156">
        <f>IF($N$126="základní",$J$126,0)</f>
        <v>0</v>
      </c>
      <c r="BF126" s="156">
        <f>IF($N$126="snížená",$J$126,0)</f>
        <v>0</v>
      </c>
      <c r="BG126" s="156">
        <f>IF($N$126="zákl. přenesená",$J$126,0)</f>
        <v>0</v>
      </c>
      <c r="BH126" s="156">
        <f>IF($N$126="sníž. přenesená",$J$126,0)</f>
        <v>0</v>
      </c>
      <c r="BI126" s="156">
        <f>IF($N$126="nulová",$J$126,0)</f>
        <v>0</v>
      </c>
      <c r="BJ126" s="89" t="s">
        <v>21</v>
      </c>
      <c r="BK126" s="156">
        <f>ROUND($I$126*$H$126,2)</f>
        <v>0</v>
      </c>
      <c r="BL126" s="89" t="s">
        <v>146</v>
      </c>
      <c r="BM126" s="89" t="s">
        <v>1153</v>
      </c>
    </row>
    <row r="127" spans="2:47" s="6" customFormat="1" ht="16.5" customHeight="1">
      <c r="B127" s="23"/>
      <c r="C127" s="24"/>
      <c r="D127" s="157" t="s">
        <v>148</v>
      </c>
      <c r="E127" s="24"/>
      <c r="F127" s="158" t="s">
        <v>1154</v>
      </c>
      <c r="G127" s="24"/>
      <c r="H127" s="24"/>
      <c r="J127" s="24"/>
      <c r="K127" s="24"/>
      <c r="L127" s="43"/>
      <c r="M127" s="56"/>
      <c r="N127" s="24"/>
      <c r="O127" s="24"/>
      <c r="P127" s="24"/>
      <c r="Q127" s="24"/>
      <c r="R127" s="24"/>
      <c r="S127" s="24"/>
      <c r="T127" s="57"/>
      <c r="AT127" s="6" t="s">
        <v>148</v>
      </c>
      <c r="AU127" s="6" t="s">
        <v>82</v>
      </c>
    </row>
    <row r="128" spans="2:51" s="6" customFormat="1" ht="15.75" customHeight="1">
      <c r="B128" s="159"/>
      <c r="C128" s="160"/>
      <c r="D128" s="161" t="s">
        <v>150</v>
      </c>
      <c r="E128" s="160"/>
      <c r="F128" s="162" t="s">
        <v>473</v>
      </c>
      <c r="G128" s="160"/>
      <c r="H128" s="160"/>
      <c r="J128" s="160"/>
      <c r="K128" s="160"/>
      <c r="L128" s="163"/>
      <c r="M128" s="164"/>
      <c r="N128" s="160"/>
      <c r="O128" s="160"/>
      <c r="P128" s="160"/>
      <c r="Q128" s="160"/>
      <c r="R128" s="160"/>
      <c r="S128" s="160"/>
      <c r="T128" s="165"/>
      <c r="AT128" s="166" t="s">
        <v>150</v>
      </c>
      <c r="AU128" s="166" t="s">
        <v>82</v>
      </c>
      <c r="AV128" s="166" t="s">
        <v>21</v>
      </c>
      <c r="AW128" s="166" t="s">
        <v>119</v>
      </c>
      <c r="AX128" s="166" t="s">
        <v>73</v>
      </c>
      <c r="AY128" s="166" t="s">
        <v>139</v>
      </c>
    </row>
    <row r="129" spans="2:51" s="6" customFormat="1" ht="15.75" customHeight="1">
      <c r="B129" s="167"/>
      <c r="C129" s="168"/>
      <c r="D129" s="161" t="s">
        <v>150</v>
      </c>
      <c r="E129" s="168"/>
      <c r="F129" s="169" t="s">
        <v>276</v>
      </c>
      <c r="G129" s="168"/>
      <c r="H129" s="170">
        <v>13</v>
      </c>
      <c r="J129" s="168"/>
      <c r="K129" s="168"/>
      <c r="L129" s="171"/>
      <c r="M129" s="172"/>
      <c r="N129" s="168"/>
      <c r="O129" s="168"/>
      <c r="P129" s="168"/>
      <c r="Q129" s="168"/>
      <c r="R129" s="168"/>
      <c r="S129" s="168"/>
      <c r="T129" s="173"/>
      <c r="AT129" s="174" t="s">
        <v>150</v>
      </c>
      <c r="AU129" s="174" t="s">
        <v>82</v>
      </c>
      <c r="AV129" s="174" t="s">
        <v>82</v>
      </c>
      <c r="AW129" s="174" t="s">
        <v>119</v>
      </c>
      <c r="AX129" s="174" t="s">
        <v>21</v>
      </c>
      <c r="AY129" s="174" t="s">
        <v>139</v>
      </c>
    </row>
    <row r="130" spans="2:65" s="6" customFormat="1" ht="15.75" customHeight="1">
      <c r="B130" s="23"/>
      <c r="C130" s="145" t="s">
        <v>276</v>
      </c>
      <c r="D130" s="145" t="s">
        <v>141</v>
      </c>
      <c r="E130" s="146" t="s">
        <v>1155</v>
      </c>
      <c r="F130" s="147" t="s">
        <v>1156</v>
      </c>
      <c r="G130" s="148" t="s">
        <v>155</v>
      </c>
      <c r="H130" s="149">
        <v>10</v>
      </c>
      <c r="I130" s="150"/>
      <c r="J130" s="151">
        <f>ROUND($I$130*$H$130,2)</f>
        <v>0</v>
      </c>
      <c r="K130" s="147" t="s">
        <v>145</v>
      </c>
      <c r="L130" s="43"/>
      <c r="M130" s="152"/>
      <c r="N130" s="153" t="s">
        <v>44</v>
      </c>
      <c r="O130" s="24"/>
      <c r="P130" s="24"/>
      <c r="Q130" s="154">
        <v>5.0325E-06</v>
      </c>
      <c r="R130" s="154">
        <f>$Q$130*$H$130</f>
        <v>5.0325E-05</v>
      </c>
      <c r="S130" s="154">
        <v>0</v>
      </c>
      <c r="T130" s="155">
        <f>$S$130*$H$130</f>
        <v>0</v>
      </c>
      <c r="AR130" s="89" t="s">
        <v>146</v>
      </c>
      <c r="AT130" s="89" t="s">
        <v>141</v>
      </c>
      <c r="AU130" s="89" t="s">
        <v>82</v>
      </c>
      <c r="AY130" s="6" t="s">
        <v>139</v>
      </c>
      <c r="BE130" s="156">
        <f>IF($N$130="základní",$J$130,0)</f>
        <v>0</v>
      </c>
      <c r="BF130" s="156">
        <f>IF($N$130="snížená",$J$130,0)</f>
        <v>0</v>
      </c>
      <c r="BG130" s="156">
        <f>IF($N$130="zákl. přenesená",$J$130,0)</f>
        <v>0</v>
      </c>
      <c r="BH130" s="156">
        <f>IF($N$130="sníž. přenesená",$J$130,0)</f>
        <v>0</v>
      </c>
      <c r="BI130" s="156">
        <f>IF($N$130="nulová",$J$130,0)</f>
        <v>0</v>
      </c>
      <c r="BJ130" s="89" t="s">
        <v>21</v>
      </c>
      <c r="BK130" s="156">
        <f>ROUND($I$130*$H$130,2)</f>
        <v>0</v>
      </c>
      <c r="BL130" s="89" t="s">
        <v>146</v>
      </c>
      <c r="BM130" s="89" t="s">
        <v>1157</v>
      </c>
    </row>
    <row r="131" spans="2:47" s="6" customFormat="1" ht="16.5" customHeight="1">
      <c r="B131" s="23"/>
      <c r="C131" s="24"/>
      <c r="D131" s="157" t="s">
        <v>148</v>
      </c>
      <c r="E131" s="24"/>
      <c r="F131" s="158" t="s">
        <v>1158</v>
      </c>
      <c r="G131" s="24"/>
      <c r="H131" s="24"/>
      <c r="J131" s="24"/>
      <c r="K131" s="24"/>
      <c r="L131" s="43"/>
      <c r="M131" s="56"/>
      <c r="N131" s="24"/>
      <c r="O131" s="24"/>
      <c r="P131" s="24"/>
      <c r="Q131" s="24"/>
      <c r="R131" s="24"/>
      <c r="S131" s="24"/>
      <c r="T131" s="57"/>
      <c r="AT131" s="6" t="s">
        <v>148</v>
      </c>
      <c r="AU131" s="6" t="s">
        <v>82</v>
      </c>
    </row>
    <row r="132" spans="2:51" s="6" customFormat="1" ht="15.75" customHeight="1">
      <c r="B132" s="159"/>
      <c r="C132" s="160"/>
      <c r="D132" s="161" t="s">
        <v>150</v>
      </c>
      <c r="E132" s="160"/>
      <c r="F132" s="162" t="s">
        <v>473</v>
      </c>
      <c r="G132" s="160"/>
      <c r="H132" s="160"/>
      <c r="J132" s="160"/>
      <c r="K132" s="160"/>
      <c r="L132" s="163"/>
      <c r="M132" s="164"/>
      <c r="N132" s="160"/>
      <c r="O132" s="160"/>
      <c r="P132" s="160"/>
      <c r="Q132" s="160"/>
      <c r="R132" s="160"/>
      <c r="S132" s="160"/>
      <c r="T132" s="165"/>
      <c r="AT132" s="166" t="s">
        <v>150</v>
      </c>
      <c r="AU132" s="166" t="s">
        <v>82</v>
      </c>
      <c r="AV132" s="166" t="s">
        <v>21</v>
      </c>
      <c r="AW132" s="166" t="s">
        <v>119</v>
      </c>
      <c r="AX132" s="166" t="s">
        <v>73</v>
      </c>
      <c r="AY132" s="166" t="s">
        <v>139</v>
      </c>
    </row>
    <row r="133" spans="2:51" s="6" customFormat="1" ht="15.75" customHeight="1">
      <c r="B133" s="167"/>
      <c r="C133" s="168"/>
      <c r="D133" s="161" t="s">
        <v>150</v>
      </c>
      <c r="E133" s="168"/>
      <c r="F133" s="169" t="s">
        <v>26</v>
      </c>
      <c r="G133" s="168"/>
      <c r="H133" s="170">
        <v>10</v>
      </c>
      <c r="J133" s="168"/>
      <c r="K133" s="168"/>
      <c r="L133" s="171"/>
      <c r="M133" s="172"/>
      <c r="N133" s="168"/>
      <c r="O133" s="168"/>
      <c r="P133" s="168"/>
      <c r="Q133" s="168"/>
      <c r="R133" s="168"/>
      <c r="S133" s="168"/>
      <c r="T133" s="173"/>
      <c r="AT133" s="174" t="s">
        <v>150</v>
      </c>
      <c r="AU133" s="174" t="s">
        <v>82</v>
      </c>
      <c r="AV133" s="174" t="s">
        <v>82</v>
      </c>
      <c r="AW133" s="174" t="s">
        <v>119</v>
      </c>
      <c r="AX133" s="174" t="s">
        <v>21</v>
      </c>
      <c r="AY133" s="174" t="s">
        <v>139</v>
      </c>
    </row>
    <row r="134" spans="2:65" s="6" customFormat="1" ht="15.75" customHeight="1">
      <c r="B134" s="23"/>
      <c r="C134" s="145" t="s">
        <v>283</v>
      </c>
      <c r="D134" s="145" t="s">
        <v>141</v>
      </c>
      <c r="E134" s="146" t="s">
        <v>1159</v>
      </c>
      <c r="F134" s="147" t="s">
        <v>1160</v>
      </c>
      <c r="G134" s="148" t="s">
        <v>497</v>
      </c>
      <c r="H134" s="149">
        <v>13</v>
      </c>
      <c r="I134" s="150"/>
      <c r="J134" s="151">
        <f>ROUND($I$134*$H$134,2)</f>
        <v>0</v>
      </c>
      <c r="K134" s="147" t="s">
        <v>145</v>
      </c>
      <c r="L134" s="43"/>
      <c r="M134" s="152"/>
      <c r="N134" s="153" t="s">
        <v>44</v>
      </c>
      <c r="O134" s="24"/>
      <c r="P134" s="24"/>
      <c r="Q134" s="154">
        <v>0.00078</v>
      </c>
      <c r="R134" s="154">
        <f>$Q$134*$H$134</f>
        <v>0.01014</v>
      </c>
      <c r="S134" s="154">
        <v>0</v>
      </c>
      <c r="T134" s="155">
        <f>$S$134*$H$134</f>
        <v>0</v>
      </c>
      <c r="AR134" s="89" t="s">
        <v>146</v>
      </c>
      <c r="AT134" s="89" t="s">
        <v>141</v>
      </c>
      <c r="AU134" s="89" t="s">
        <v>82</v>
      </c>
      <c r="AY134" s="6" t="s">
        <v>139</v>
      </c>
      <c r="BE134" s="156">
        <f>IF($N$134="základní",$J$134,0)</f>
        <v>0</v>
      </c>
      <c r="BF134" s="156">
        <f>IF($N$134="snížená",$J$134,0)</f>
        <v>0</v>
      </c>
      <c r="BG134" s="156">
        <f>IF($N$134="zákl. přenesená",$J$134,0)</f>
        <v>0</v>
      </c>
      <c r="BH134" s="156">
        <f>IF($N$134="sníž. přenesená",$J$134,0)</f>
        <v>0</v>
      </c>
      <c r="BI134" s="156">
        <f>IF($N$134="nulová",$J$134,0)</f>
        <v>0</v>
      </c>
      <c r="BJ134" s="89" t="s">
        <v>21</v>
      </c>
      <c r="BK134" s="156">
        <f>ROUND($I$134*$H$134,2)</f>
        <v>0</v>
      </c>
      <c r="BL134" s="89" t="s">
        <v>146</v>
      </c>
      <c r="BM134" s="89" t="s">
        <v>1161</v>
      </c>
    </row>
    <row r="135" spans="2:47" s="6" customFormat="1" ht="16.5" customHeight="1">
      <c r="B135" s="23"/>
      <c r="C135" s="24"/>
      <c r="D135" s="157" t="s">
        <v>148</v>
      </c>
      <c r="E135" s="24"/>
      <c r="F135" s="158" t="s">
        <v>1162</v>
      </c>
      <c r="G135" s="24"/>
      <c r="H135" s="24"/>
      <c r="J135" s="24"/>
      <c r="K135" s="24"/>
      <c r="L135" s="43"/>
      <c r="M135" s="56"/>
      <c r="N135" s="24"/>
      <c r="O135" s="24"/>
      <c r="P135" s="24"/>
      <c r="Q135" s="24"/>
      <c r="R135" s="24"/>
      <c r="S135" s="24"/>
      <c r="T135" s="57"/>
      <c r="AT135" s="6" t="s">
        <v>148</v>
      </c>
      <c r="AU135" s="6" t="s">
        <v>82</v>
      </c>
    </row>
    <row r="136" spans="2:51" s="6" customFormat="1" ht="15.75" customHeight="1">
      <c r="B136" s="159"/>
      <c r="C136" s="160"/>
      <c r="D136" s="161" t="s">
        <v>150</v>
      </c>
      <c r="E136" s="160"/>
      <c r="F136" s="162" t="s">
        <v>1163</v>
      </c>
      <c r="G136" s="160"/>
      <c r="H136" s="160"/>
      <c r="J136" s="160"/>
      <c r="K136" s="160"/>
      <c r="L136" s="163"/>
      <c r="M136" s="164"/>
      <c r="N136" s="160"/>
      <c r="O136" s="160"/>
      <c r="P136" s="160"/>
      <c r="Q136" s="160"/>
      <c r="R136" s="160"/>
      <c r="S136" s="160"/>
      <c r="T136" s="165"/>
      <c r="AT136" s="166" t="s">
        <v>150</v>
      </c>
      <c r="AU136" s="166" t="s">
        <v>82</v>
      </c>
      <c r="AV136" s="166" t="s">
        <v>21</v>
      </c>
      <c r="AW136" s="166" t="s">
        <v>119</v>
      </c>
      <c r="AX136" s="166" t="s">
        <v>73</v>
      </c>
      <c r="AY136" s="166" t="s">
        <v>139</v>
      </c>
    </row>
    <row r="137" spans="2:51" s="6" customFormat="1" ht="15.75" customHeight="1">
      <c r="B137" s="167"/>
      <c r="C137" s="168"/>
      <c r="D137" s="161" t="s">
        <v>150</v>
      </c>
      <c r="E137" s="168"/>
      <c r="F137" s="169" t="s">
        <v>276</v>
      </c>
      <c r="G137" s="168"/>
      <c r="H137" s="170">
        <v>13</v>
      </c>
      <c r="J137" s="168"/>
      <c r="K137" s="168"/>
      <c r="L137" s="171"/>
      <c r="M137" s="172"/>
      <c r="N137" s="168"/>
      <c r="O137" s="168"/>
      <c r="P137" s="168"/>
      <c r="Q137" s="168"/>
      <c r="R137" s="168"/>
      <c r="S137" s="168"/>
      <c r="T137" s="173"/>
      <c r="AT137" s="174" t="s">
        <v>150</v>
      </c>
      <c r="AU137" s="174" t="s">
        <v>82</v>
      </c>
      <c r="AV137" s="174" t="s">
        <v>82</v>
      </c>
      <c r="AW137" s="174" t="s">
        <v>119</v>
      </c>
      <c r="AX137" s="174" t="s">
        <v>73</v>
      </c>
      <c r="AY137" s="174" t="s">
        <v>139</v>
      </c>
    </row>
    <row r="138" spans="2:65" s="6" customFormat="1" ht="15.75" customHeight="1">
      <c r="B138" s="23"/>
      <c r="C138" s="145" t="s">
        <v>7</v>
      </c>
      <c r="D138" s="145" t="s">
        <v>141</v>
      </c>
      <c r="E138" s="146" t="s">
        <v>1164</v>
      </c>
      <c r="F138" s="147" t="s">
        <v>1165</v>
      </c>
      <c r="G138" s="148" t="s">
        <v>497</v>
      </c>
      <c r="H138" s="149">
        <v>13</v>
      </c>
      <c r="I138" s="150"/>
      <c r="J138" s="151">
        <f>ROUND($I$138*$H$138,2)</f>
        <v>0</v>
      </c>
      <c r="K138" s="147" t="s">
        <v>145</v>
      </c>
      <c r="L138" s="43"/>
      <c r="M138" s="152"/>
      <c r="N138" s="153" t="s">
        <v>44</v>
      </c>
      <c r="O138" s="24"/>
      <c r="P138" s="24"/>
      <c r="Q138" s="154">
        <v>0</v>
      </c>
      <c r="R138" s="154">
        <f>$Q$138*$H$138</f>
        <v>0</v>
      </c>
      <c r="S138" s="154">
        <v>0</v>
      </c>
      <c r="T138" s="155">
        <f>$S$138*$H$138</f>
        <v>0</v>
      </c>
      <c r="AR138" s="89" t="s">
        <v>146</v>
      </c>
      <c r="AT138" s="89" t="s">
        <v>141</v>
      </c>
      <c r="AU138" s="89" t="s">
        <v>82</v>
      </c>
      <c r="AY138" s="6" t="s">
        <v>139</v>
      </c>
      <c r="BE138" s="156">
        <f>IF($N$138="základní",$J$138,0)</f>
        <v>0</v>
      </c>
      <c r="BF138" s="156">
        <f>IF($N$138="snížená",$J$138,0)</f>
        <v>0</v>
      </c>
      <c r="BG138" s="156">
        <f>IF($N$138="zákl. přenesená",$J$138,0)</f>
        <v>0</v>
      </c>
      <c r="BH138" s="156">
        <f>IF($N$138="sníž. přenesená",$J$138,0)</f>
        <v>0</v>
      </c>
      <c r="BI138" s="156">
        <f>IF($N$138="nulová",$J$138,0)</f>
        <v>0</v>
      </c>
      <c r="BJ138" s="89" t="s">
        <v>21</v>
      </c>
      <c r="BK138" s="156">
        <f>ROUND($I$138*$H$138,2)</f>
        <v>0</v>
      </c>
      <c r="BL138" s="89" t="s">
        <v>146</v>
      </c>
      <c r="BM138" s="89" t="s">
        <v>1166</v>
      </c>
    </row>
    <row r="139" spans="2:47" s="6" customFormat="1" ht="16.5" customHeight="1">
      <c r="B139" s="23"/>
      <c r="C139" s="24"/>
      <c r="D139" s="157" t="s">
        <v>148</v>
      </c>
      <c r="E139" s="24"/>
      <c r="F139" s="158" t="s">
        <v>1167</v>
      </c>
      <c r="G139" s="24"/>
      <c r="H139" s="24"/>
      <c r="J139" s="24"/>
      <c r="K139" s="24"/>
      <c r="L139" s="43"/>
      <c r="M139" s="56"/>
      <c r="N139" s="24"/>
      <c r="O139" s="24"/>
      <c r="P139" s="24"/>
      <c r="Q139" s="24"/>
      <c r="R139" s="24"/>
      <c r="S139" s="24"/>
      <c r="T139" s="57"/>
      <c r="AT139" s="6" t="s">
        <v>148</v>
      </c>
      <c r="AU139" s="6" t="s">
        <v>82</v>
      </c>
    </row>
    <row r="140" spans="2:51" s="6" customFormat="1" ht="15.75" customHeight="1">
      <c r="B140" s="159"/>
      <c r="C140" s="160"/>
      <c r="D140" s="161" t="s">
        <v>150</v>
      </c>
      <c r="E140" s="160"/>
      <c r="F140" s="162" t="s">
        <v>473</v>
      </c>
      <c r="G140" s="160"/>
      <c r="H140" s="160"/>
      <c r="J140" s="160"/>
      <c r="K140" s="160"/>
      <c r="L140" s="163"/>
      <c r="M140" s="164"/>
      <c r="N140" s="160"/>
      <c r="O140" s="160"/>
      <c r="P140" s="160"/>
      <c r="Q140" s="160"/>
      <c r="R140" s="160"/>
      <c r="S140" s="160"/>
      <c r="T140" s="165"/>
      <c r="AT140" s="166" t="s">
        <v>150</v>
      </c>
      <c r="AU140" s="166" t="s">
        <v>82</v>
      </c>
      <c r="AV140" s="166" t="s">
        <v>21</v>
      </c>
      <c r="AW140" s="166" t="s">
        <v>119</v>
      </c>
      <c r="AX140" s="166" t="s">
        <v>73</v>
      </c>
      <c r="AY140" s="166" t="s">
        <v>139</v>
      </c>
    </row>
    <row r="141" spans="2:51" s="6" customFormat="1" ht="15.75" customHeight="1">
      <c r="B141" s="167"/>
      <c r="C141" s="168"/>
      <c r="D141" s="161" t="s">
        <v>150</v>
      </c>
      <c r="E141" s="168"/>
      <c r="F141" s="169" t="s">
        <v>276</v>
      </c>
      <c r="G141" s="168"/>
      <c r="H141" s="170">
        <v>13</v>
      </c>
      <c r="J141" s="168"/>
      <c r="K141" s="168"/>
      <c r="L141" s="171"/>
      <c r="M141" s="172"/>
      <c r="N141" s="168"/>
      <c r="O141" s="168"/>
      <c r="P141" s="168"/>
      <c r="Q141" s="168"/>
      <c r="R141" s="168"/>
      <c r="S141" s="168"/>
      <c r="T141" s="173"/>
      <c r="AT141" s="174" t="s">
        <v>150</v>
      </c>
      <c r="AU141" s="174" t="s">
        <v>82</v>
      </c>
      <c r="AV141" s="174" t="s">
        <v>82</v>
      </c>
      <c r="AW141" s="174" t="s">
        <v>119</v>
      </c>
      <c r="AX141" s="174" t="s">
        <v>21</v>
      </c>
      <c r="AY141" s="174" t="s">
        <v>139</v>
      </c>
    </row>
    <row r="142" spans="2:65" s="6" customFormat="1" ht="15.75" customHeight="1">
      <c r="B142" s="23"/>
      <c r="C142" s="145" t="s">
        <v>296</v>
      </c>
      <c r="D142" s="145" t="s">
        <v>141</v>
      </c>
      <c r="E142" s="146" t="s">
        <v>1168</v>
      </c>
      <c r="F142" s="147" t="s">
        <v>1169</v>
      </c>
      <c r="G142" s="148" t="s">
        <v>155</v>
      </c>
      <c r="H142" s="149">
        <v>568</v>
      </c>
      <c r="I142" s="150"/>
      <c r="J142" s="151">
        <f>ROUND($I$142*$H$142,2)</f>
        <v>0</v>
      </c>
      <c r="K142" s="147" t="s">
        <v>145</v>
      </c>
      <c r="L142" s="43"/>
      <c r="M142" s="152"/>
      <c r="N142" s="153" t="s">
        <v>44</v>
      </c>
      <c r="O142" s="24"/>
      <c r="P142" s="24"/>
      <c r="Q142" s="154">
        <v>0</v>
      </c>
      <c r="R142" s="154">
        <f>$Q$142*$H$142</f>
        <v>0</v>
      </c>
      <c r="S142" s="154">
        <v>0</v>
      </c>
      <c r="T142" s="155">
        <f>$S$142*$H$142</f>
        <v>0</v>
      </c>
      <c r="AR142" s="89" t="s">
        <v>146</v>
      </c>
      <c r="AT142" s="89" t="s">
        <v>141</v>
      </c>
      <c r="AU142" s="89" t="s">
        <v>82</v>
      </c>
      <c r="AY142" s="6" t="s">
        <v>139</v>
      </c>
      <c r="BE142" s="156">
        <f>IF($N$142="základní",$J$142,0)</f>
        <v>0</v>
      </c>
      <c r="BF142" s="156">
        <f>IF($N$142="snížená",$J$142,0)</f>
        <v>0</v>
      </c>
      <c r="BG142" s="156">
        <f>IF($N$142="zákl. přenesená",$J$142,0)</f>
        <v>0</v>
      </c>
      <c r="BH142" s="156">
        <f>IF($N$142="sníž. přenesená",$J$142,0)</f>
        <v>0</v>
      </c>
      <c r="BI142" s="156">
        <f>IF($N$142="nulová",$J$142,0)</f>
        <v>0</v>
      </c>
      <c r="BJ142" s="89" t="s">
        <v>21</v>
      </c>
      <c r="BK142" s="156">
        <f>ROUND($I$142*$H$142,2)</f>
        <v>0</v>
      </c>
      <c r="BL142" s="89" t="s">
        <v>146</v>
      </c>
      <c r="BM142" s="89" t="s">
        <v>1170</v>
      </c>
    </row>
    <row r="143" spans="2:47" s="6" customFormat="1" ht="16.5" customHeight="1">
      <c r="B143" s="23"/>
      <c r="C143" s="24"/>
      <c r="D143" s="157" t="s">
        <v>148</v>
      </c>
      <c r="E143" s="24"/>
      <c r="F143" s="158" t="s">
        <v>1171</v>
      </c>
      <c r="G143" s="24"/>
      <c r="H143" s="24"/>
      <c r="J143" s="24"/>
      <c r="K143" s="24"/>
      <c r="L143" s="43"/>
      <c r="M143" s="56"/>
      <c r="N143" s="24"/>
      <c r="O143" s="24"/>
      <c r="P143" s="24"/>
      <c r="Q143" s="24"/>
      <c r="R143" s="24"/>
      <c r="S143" s="24"/>
      <c r="T143" s="57"/>
      <c r="AT143" s="6" t="s">
        <v>148</v>
      </c>
      <c r="AU143" s="6" t="s">
        <v>82</v>
      </c>
    </row>
    <row r="144" spans="2:51" s="6" customFormat="1" ht="15.75" customHeight="1">
      <c r="B144" s="159"/>
      <c r="C144" s="160"/>
      <c r="D144" s="161" t="s">
        <v>150</v>
      </c>
      <c r="E144" s="160"/>
      <c r="F144" s="162" t="s">
        <v>473</v>
      </c>
      <c r="G144" s="160"/>
      <c r="H144" s="160"/>
      <c r="J144" s="160"/>
      <c r="K144" s="160"/>
      <c r="L144" s="163"/>
      <c r="M144" s="164"/>
      <c r="N144" s="160"/>
      <c r="O144" s="160"/>
      <c r="P144" s="160"/>
      <c r="Q144" s="160"/>
      <c r="R144" s="160"/>
      <c r="S144" s="160"/>
      <c r="T144" s="165"/>
      <c r="AT144" s="166" t="s">
        <v>150</v>
      </c>
      <c r="AU144" s="166" t="s">
        <v>82</v>
      </c>
      <c r="AV144" s="166" t="s">
        <v>21</v>
      </c>
      <c r="AW144" s="166" t="s">
        <v>119</v>
      </c>
      <c r="AX144" s="166" t="s">
        <v>73</v>
      </c>
      <c r="AY144" s="166" t="s">
        <v>139</v>
      </c>
    </row>
    <row r="145" spans="2:51" s="6" customFormat="1" ht="15.75" customHeight="1">
      <c r="B145" s="167"/>
      <c r="C145" s="168"/>
      <c r="D145" s="161" t="s">
        <v>150</v>
      </c>
      <c r="E145" s="168"/>
      <c r="F145" s="169" t="s">
        <v>1172</v>
      </c>
      <c r="G145" s="168"/>
      <c r="H145" s="170">
        <v>568</v>
      </c>
      <c r="J145" s="168"/>
      <c r="K145" s="168"/>
      <c r="L145" s="171"/>
      <c r="M145" s="172"/>
      <c r="N145" s="168"/>
      <c r="O145" s="168"/>
      <c r="P145" s="168"/>
      <c r="Q145" s="168"/>
      <c r="R145" s="168"/>
      <c r="S145" s="168"/>
      <c r="T145" s="173"/>
      <c r="AT145" s="174" t="s">
        <v>150</v>
      </c>
      <c r="AU145" s="174" t="s">
        <v>82</v>
      </c>
      <c r="AV145" s="174" t="s">
        <v>82</v>
      </c>
      <c r="AW145" s="174" t="s">
        <v>119</v>
      </c>
      <c r="AX145" s="174" t="s">
        <v>21</v>
      </c>
      <c r="AY145" s="174" t="s">
        <v>139</v>
      </c>
    </row>
    <row r="146" spans="2:65" s="6" customFormat="1" ht="15.75" customHeight="1">
      <c r="B146" s="23"/>
      <c r="C146" s="145" t="s">
        <v>300</v>
      </c>
      <c r="D146" s="145" t="s">
        <v>141</v>
      </c>
      <c r="E146" s="146" t="s">
        <v>346</v>
      </c>
      <c r="F146" s="147" t="s">
        <v>347</v>
      </c>
      <c r="G146" s="148" t="s">
        <v>155</v>
      </c>
      <c r="H146" s="149">
        <v>1153.2</v>
      </c>
      <c r="I146" s="150"/>
      <c r="J146" s="151">
        <f>ROUND($I$146*$H$146,2)</f>
        <v>0</v>
      </c>
      <c r="K146" s="147" t="s">
        <v>145</v>
      </c>
      <c r="L146" s="43"/>
      <c r="M146" s="152"/>
      <c r="N146" s="153" t="s">
        <v>44</v>
      </c>
      <c r="O146" s="24"/>
      <c r="P146" s="24"/>
      <c r="Q146" s="154">
        <v>0</v>
      </c>
      <c r="R146" s="154">
        <f>$Q$146*$H$146</f>
        <v>0</v>
      </c>
      <c r="S146" s="154">
        <v>0</v>
      </c>
      <c r="T146" s="155">
        <f>$S$146*$H$146</f>
        <v>0</v>
      </c>
      <c r="AR146" s="89" t="s">
        <v>146</v>
      </c>
      <c r="AT146" s="89" t="s">
        <v>141</v>
      </c>
      <c r="AU146" s="89" t="s">
        <v>82</v>
      </c>
      <c r="AY146" s="6" t="s">
        <v>139</v>
      </c>
      <c r="BE146" s="156">
        <f>IF($N$146="základní",$J$146,0)</f>
        <v>0</v>
      </c>
      <c r="BF146" s="156">
        <f>IF($N$146="snížená",$J$146,0)</f>
        <v>0</v>
      </c>
      <c r="BG146" s="156">
        <f>IF($N$146="zákl. přenesená",$J$146,0)</f>
        <v>0</v>
      </c>
      <c r="BH146" s="156">
        <f>IF($N$146="sníž. přenesená",$J$146,0)</f>
        <v>0</v>
      </c>
      <c r="BI146" s="156">
        <f>IF($N$146="nulová",$J$146,0)</f>
        <v>0</v>
      </c>
      <c r="BJ146" s="89" t="s">
        <v>21</v>
      </c>
      <c r="BK146" s="156">
        <f>ROUND($I$146*$H$146,2)</f>
        <v>0</v>
      </c>
      <c r="BL146" s="89" t="s">
        <v>146</v>
      </c>
      <c r="BM146" s="89" t="s">
        <v>1173</v>
      </c>
    </row>
    <row r="147" spans="2:47" s="6" customFormat="1" ht="27" customHeight="1">
      <c r="B147" s="23"/>
      <c r="C147" s="24"/>
      <c r="D147" s="157" t="s">
        <v>148</v>
      </c>
      <c r="E147" s="24"/>
      <c r="F147" s="158" t="s">
        <v>349</v>
      </c>
      <c r="G147" s="24"/>
      <c r="H147" s="24"/>
      <c r="J147" s="24"/>
      <c r="K147" s="24"/>
      <c r="L147" s="43"/>
      <c r="M147" s="56"/>
      <c r="N147" s="24"/>
      <c r="O147" s="24"/>
      <c r="P147" s="24"/>
      <c r="Q147" s="24"/>
      <c r="R147" s="24"/>
      <c r="S147" s="24"/>
      <c r="T147" s="57"/>
      <c r="AT147" s="6" t="s">
        <v>148</v>
      </c>
      <c r="AU147" s="6" t="s">
        <v>82</v>
      </c>
    </row>
    <row r="148" spans="2:51" s="6" customFormat="1" ht="15.75" customHeight="1">
      <c r="B148" s="159"/>
      <c r="C148" s="160"/>
      <c r="D148" s="161" t="s">
        <v>150</v>
      </c>
      <c r="E148" s="160"/>
      <c r="F148" s="162" t="s">
        <v>343</v>
      </c>
      <c r="G148" s="160"/>
      <c r="H148" s="160"/>
      <c r="J148" s="160"/>
      <c r="K148" s="160"/>
      <c r="L148" s="163"/>
      <c r="M148" s="164"/>
      <c r="N148" s="160"/>
      <c r="O148" s="160"/>
      <c r="P148" s="160"/>
      <c r="Q148" s="160"/>
      <c r="R148" s="160"/>
      <c r="S148" s="160"/>
      <c r="T148" s="165"/>
      <c r="AT148" s="166" t="s">
        <v>150</v>
      </c>
      <c r="AU148" s="166" t="s">
        <v>82</v>
      </c>
      <c r="AV148" s="166" t="s">
        <v>21</v>
      </c>
      <c r="AW148" s="166" t="s">
        <v>119</v>
      </c>
      <c r="AX148" s="166" t="s">
        <v>73</v>
      </c>
      <c r="AY148" s="166" t="s">
        <v>139</v>
      </c>
    </row>
    <row r="149" spans="2:51" s="6" customFormat="1" ht="15.75" customHeight="1">
      <c r="B149" s="167"/>
      <c r="C149" s="168"/>
      <c r="D149" s="161" t="s">
        <v>150</v>
      </c>
      <c r="E149" s="168"/>
      <c r="F149" s="169" t="s">
        <v>1128</v>
      </c>
      <c r="G149" s="168"/>
      <c r="H149" s="170">
        <v>1153.2</v>
      </c>
      <c r="J149" s="168"/>
      <c r="K149" s="168"/>
      <c r="L149" s="171"/>
      <c r="M149" s="172"/>
      <c r="N149" s="168"/>
      <c r="O149" s="168"/>
      <c r="P149" s="168"/>
      <c r="Q149" s="168"/>
      <c r="R149" s="168"/>
      <c r="S149" s="168"/>
      <c r="T149" s="173"/>
      <c r="AT149" s="174" t="s">
        <v>150</v>
      </c>
      <c r="AU149" s="174" t="s">
        <v>82</v>
      </c>
      <c r="AV149" s="174" t="s">
        <v>82</v>
      </c>
      <c r="AW149" s="174" t="s">
        <v>119</v>
      </c>
      <c r="AX149" s="174" t="s">
        <v>21</v>
      </c>
      <c r="AY149" s="174" t="s">
        <v>139</v>
      </c>
    </row>
    <row r="150" spans="2:65" s="6" customFormat="1" ht="15.75" customHeight="1">
      <c r="B150" s="23"/>
      <c r="C150" s="145" t="s">
        <v>306</v>
      </c>
      <c r="D150" s="145" t="s">
        <v>141</v>
      </c>
      <c r="E150" s="146" t="s">
        <v>356</v>
      </c>
      <c r="F150" s="147" t="s">
        <v>357</v>
      </c>
      <c r="G150" s="148" t="s">
        <v>155</v>
      </c>
      <c r="H150" s="149">
        <v>1153.2</v>
      </c>
      <c r="I150" s="150"/>
      <c r="J150" s="151">
        <f>ROUND($I$150*$H$150,2)</f>
        <v>0</v>
      </c>
      <c r="K150" s="147" t="s">
        <v>145</v>
      </c>
      <c r="L150" s="43"/>
      <c r="M150" s="152"/>
      <c r="N150" s="153" t="s">
        <v>44</v>
      </c>
      <c r="O150" s="24"/>
      <c r="P150" s="24"/>
      <c r="Q150" s="154">
        <v>0</v>
      </c>
      <c r="R150" s="154">
        <f>$Q$150*$H$150</f>
        <v>0</v>
      </c>
      <c r="S150" s="154">
        <v>0</v>
      </c>
      <c r="T150" s="155">
        <f>$S$150*$H$150</f>
        <v>0</v>
      </c>
      <c r="AR150" s="89" t="s">
        <v>146</v>
      </c>
      <c r="AT150" s="89" t="s">
        <v>141</v>
      </c>
      <c r="AU150" s="89" t="s">
        <v>82</v>
      </c>
      <c r="AY150" s="6" t="s">
        <v>139</v>
      </c>
      <c r="BE150" s="156">
        <f>IF($N$150="základní",$J$150,0)</f>
        <v>0</v>
      </c>
      <c r="BF150" s="156">
        <f>IF($N$150="snížená",$J$150,0)</f>
        <v>0</v>
      </c>
      <c r="BG150" s="156">
        <f>IF($N$150="zákl. přenesená",$J$150,0)</f>
        <v>0</v>
      </c>
      <c r="BH150" s="156">
        <f>IF($N$150="sníž. přenesená",$J$150,0)</f>
        <v>0</v>
      </c>
      <c r="BI150" s="156">
        <f>IF($N$150="nulová",$J$150,0)</f>
        <v>0</v>
      </c>
      <c r="BJ150" s="89" t="s">
        <v>21</v>
      </c>
      <c r="BK150" s="156">
        <f>ROUND($I$150*$H$150,2)</f>
        <v>0</v>
      </c>
      <c r="BL150" s="89" t="s">
        <v>146</v>
      </c>
      <c r="BM150" s="89" t="s">
        <v>1174</v>
      </c>
    </row>
    <row r="151" spans="2:47" s="6" customFormat="1" ht="16.5" customHeight="1">
      <c r="B151" s="23"/>
      <c r="C151" s="24"/>
      <c r="D151" s="157" t="s">
        <v>148</v>
      </c>
      <c r="E151" s="24"/>
      <c r="F151" s="158" t="s">
        <v>359</v>
      </c>
      <c r="G151" s="24"/>
      <c r="H151" s="24"/>
      <c r="J151" s="24"/>
      <c r="K151" s="24"/>
      <c r="L151" s="43"/>
      <c r="M151" s="56"/>
      <c r="N151" s="24"/>
      <c r="O151" s="24"/>
      <c r="P151" s="24"/>
      <c r="Q151" s="24"/>
      <c r="R151" s="24"/>
      <c r="S151" s="24"/>
      <c r="T151" s="57"/>
      <c r="AT151" s="6" t="s">
        <v>148</v>
      </c>
      <c r="AU151" s="6" t="s">
        <v>82</v>
      </c>
    </row>
    <row r="152" spans="2:51" s="6" customFormat="1" ht="15.75" customHeight="1">
      <c r="B152" s="159"/>
      <c r="C152" s="160"/>
      <c r="D152" s="161" t="s">
        <v>150</v>
      </c>
      <c r="E152" s="160"/>
      <c r="F152" s="162" t="s">
        <v>343</v>
      </c>
      <c r="G152" s="160"/>
      <c r="H152" s="160"/>
      <c r="J152" s="160"/>
      <c r="K152" s="160"/>
      <c r="L152" s="163"/>
      <c r="M152" s="164"/>
      <c r="N152" s="160"/>
      <c r="O152" s="160"/>
      <c r="P152" s="160"/>
      <c r="Q152" s="160"/>
      <c r="R152" s="160"/>
      <c r="S152" s="160"/>
      <c r="T152" s="165"/>
      <c r="AT152" s="166" t="s">
        <v>150</v>
      </c>
      <c r="AU152" s="166" t="s">
        <v>82</v>
      </c>
      <c r="AV152" s="166" t="s">
        <v>21</v>
      </c>
      <c r="AW152" s="166" t="s">
        <v>119</v>
      </c>
      <c r="AX152" s="166" t="s">
        <v>73</v>
      </c>
      <c r="AY152" s="166" t="s">
        <v>139</v>
      </c>
    </row>
    <row r="153" spans="2:51" s="6" customFormat="1" ht="15.75" customHeight="1">
      <c r="B153" s="167"/>
      <c r="C153" s="168"/>
      <c r="D153" s="161" t="s">
        <v>150</v>
      </c>
      <c r="E153" s="168"/>
      <c r="F153" s="169" t="s">
        <v>1128</v>
      </c>
      <c r="G153" s="168"/>
      <c r="H153" s="170">
        <v>1153.2</v>
      </c>
      <c r="J153" s="168"/>
      <c r="K153" s="168"/>
      <c r="L153" s="171"/>
      <c r="M153" s="172"/>
      <c r="N153" s="168"/>
      <c r="O153" s="168"/>
      <c r="P153" s="168"/>
      <c r="Q153" s="168"/>
      <c r="R153" s="168"/>
      <c r="S153" s="168"/>
      <c r="T153" s="173"/>
      <c r="AT153" s="174" t="s">
        <v>150</v>
      </c>
      <c r="AU153" s="174" t="s">
        <v>82</v>
      </c>
      <c r="AV153" s="174" t="s">
        <v>82</v>
      </c>
      <c r="AW153" s="174" t="s">
        <v>119</v>
      </c>
      <c r="AX153" s="174" t="s">
        <v>21</v>
      </c>
      <c r="AY153" s="174" t="s">
        <v>139</v>
      </c>
    </row>
    <row r="154" spans="2:65" s="6" customFormat="1" ht="15.75" customHeight="1">
      <c r="B154" s="23"/>
      <c r="C154" s="145" t="s">
        <v>317</v>
      </c>
      <c r="D154" s="145" t="s">
        <v>141</v>
      </c>
      <c r="E154" s="146" t="s">
        <v>1175</v>
      </c>
      <c r="F154" s="147" t="s">
        <v>1176</v>
      </c>
      <c r="G154" s="148" t="s">
        <v>155</v>
      </c>
      <c r="H154" s="149">
        <v>4.68</v>
      </c>
      <c r="I154" s="150"/>
      <c r="J154" s="151">
        <f>ROUND($I$154*$H$154,2)</f>
        <v>0</v>
      </c>
      <c r="K154" s="147" t="s">
        <v>145</v>
      </c>
      <c r="L154" s="43"/>
      <c r="M154" s="152"/>
      <c r="N154" s="153" t="s">
        <v>44</v>
      </c>
      <c r="O154" s="24"/>
      <c r="P154" s="24"/>
      <c r="Q154" s="154">
        <v>0</v>
      </c>
      <c r="R154" s="154">
        <f>$Q$154*$H$154</f>
        <v>0</v>
      </c>
      <c r="S154" s="154">
        <v>0</v>
      </c>
      <c r="T154" s="155">
        <f>$S$154*$H$154</f>
        <v>0</v>
      </c>
      <c r="AR154" s="89" t="s">
        <v>146</v>
      </c>
      <c r="AT154" s="89" t="s">
        <v>141</v>
      </c>
      <c r="AU154" s="89" t="s">
        <v>82</v>
      </c>
      <c r="AY154" s="6" t="s">
        <v>139</v>
      </c>
      <c r="BE154" s="156">
        <f>IF($N$154="základní",$J$154,0)</f>
        <v>0</v>
      </c>
      <c r="BF154" s="156">
        <f>IF($N$154="snížená",$J$154,0)</f>
        <v>0</v>
      </c>
      <c r="BG154" s="156">
        <f>IF($N$154="zákl. přenesená",$J$154,0)</f>
        <v>0</v>
      </c>
      <c r="BH154" s="156">
        <f>IF($N$154="sníž. přenesená",$J$154,0)</f>
        <v>0</v>
      </c>
      <c r="BI154" s="156">
        <f>IF($N$154="nulová",$J$154,0)</f>
        <v>0</v>
      </c>
      <c r="BJ154" s="89" t="s">
        <v>21</v>
      </c>
      <c r="BK154" s="156">
        <f>ROUND($I$154*$H$154,2)</f>
        <v>0</v>
      </c>
      <c r="BL154" s="89" t="s">
        <v>146</v>
      </c>
      <c r="BM154" s="89" t="s">
        <v>1177</v>
      </c>
    </row>
    <row r="155" spans="2:47" s="6" customFormat="1" ht="16.5" customHeight="1">
      <c r="B155" s="23"/>
      <c r="C155" s="24"/>
      <c r="D155" s="157" t="s">
        <v>148</v>
      </c>
      <c r="E155" s="24"/>
      <c r="F155" s="158" t="s">
        <v>1178</v>
      </c>
      <c r="G155" s="24"/>
      <c r="H155" s="24"/>
      <c r="J155" s="24"/>
      <c r="K155" s="24"/>
      <c r="L155" s="43"/>
      <c r="M155" s="56"/>
      <c r="N155" s="24"/>
      <c r="O155" s="24"/>
      <c r="P155" s="24"/>
      <c r="Q155" s="24"/>
      <c r="R155" s="24"/>
      <c r="S155" s="24"/>
      <c r="T155" s="57"/>
      <c r="AT155" s="6" t="s">
        <v>148</v>
      </c>
      <c r="AU155" s="6" t="s">
        <v>82</v>
      </c>
    </row>
    <row r="156" spans="2:51" s="6" customFormat="1" ht="15.75" customHeight="1">
      <c r="B156" s="159"/>
      <c r="C156" s="160"/>
      <c r="D156" s="161" t="s">
        <v>150</v>
      </c>
      <c r="E156" s="160"/>
      <c r="F156" s="162" t="s">
        <v>1179</v>
      </c>
      <c r="G156" s="160"/>
      <c r="H156" s="160"/>
      <c r="J156" s="160"/>
      <c r="K156" s="160"/>
      <c r="L156" s="163"/>
      <c r="M156" s="164"/>
      <c r="N156" s="160"/>
      <c r="O156" s="160"/>
      <c r="P156" s="160"/>
      <c r="Q156" s="160"/>
      <c r="R156" s="160"/>
      <c r="S156" s="160"/>
      <c r="T156" s="165"/>
      <c r="AT156" s="166" t="s">
        <v>150</v>
      </c>
      <c r="AU156" s="166" t="s">
        <v>82</v>
      </c>
      <c r="AV156" s="166" t="s">
        <v>21</v>
      </c>
      <c r="AW156" s="166" t="s">
        <v>119</v>
      </c>
      <c r="AX156" s="166" t="s">
        <v>73</v>
      </c>
      <c r="AY156" s="166" t="s">
        <v>139</v>
      </c>
    </row>
    <row r="157" spans="2:51" s="6" customFormat="1" ht="15.75" customHeight="1">
      <c r="B157" s="167"/>
      <c r="C157" s="168"/>
      <c r="D157" s="161" t="s">
        <v>150</v>
      </c>
      <c r="E157" s="168"/>
      <c r="F157" s="169" t="s">
        <v>1180</v>
      </c>
      <c r="G157" s="168"/>
      <c r="H157" s="170">
        <v>4.68</v>
      </c>
      <c r="J157" s="168"/>
      <c r="K157" s="168"/>
      <c r="L157" s="171"/>
      <c r="M157" s="172"/>
      <c r="N157" s="168"/>
      <c r="O157" s="168"/>
      <c r="P157" s="168"/>
      <c r="Q157" s="168"/>
      <c r="R157" s="168"/>
      <c r="S157" s="168"/>
      <c r="T157" s="173"/>
      <c r="AT157" s="174" t="s">
        <v>150</v>
      </c>
      <c r="AU157" s="174" t="s">
        <v>82</v>
      </c>
      <c r="AV157" s="174" t="s">
        <v>82</v>
      </c>
      <c r="AW157" s="174" t="s">
        <v>119</v>
      </c>
      <c r="AX157" s="174" t="s">
        <v>73</v>
      </c>
      <c r="AY157" s="174" t="s">
        <v>139</v>
      </c>
    </row>
    <row r="158" spans="2:65" s="6" customFormat="1" ht="15.75" customHeight="1">
      <c r="B158" s="23"/>
      <c r="C158" s="145" t="s">
        <v>6</v>
      </c>
      <c r="D158" s="145" t="s">
        <v>141</v>
      </c>
      <c r="E158" s="146" t="s">
        <v>368</v>
      </c>
      <c r="F158" s="147" t="s">
        <v>369</v>
      </c>
      <c r="G158" s="148" t="s">
        <v>241</v>
      </c>
      <c r="H158" s="149">
        <v>0.023</v>
      </c>
      <c r="I158" s="150"/>
      <c r="J158" s="151">
        <f>ROUND($I$158*$H$158,2)</f>
        <v>0</v>
      </c>
      <c r="K158" s="147" t="s">
        <v>145</v>
      </c>
      <c r="L158" s="43"/>
      <c r="M158" s="152"/>
      <c r="N158" s="153" t="s">
        <v>44</v>
      </c>
      <c r="O158" s="24"/>
      <c r="P158" s="24"/>
      <c r="Q158" s="154">
        <v>0</v>
      </c>
      <c r="R158" s="154">
        <f>$Q$158*$H$158</f>
        <v>0</v>
      </c>
      <c r="S158" s="154">
        <v>0</v>
      </c>
      <c r="T158" s="155">
        <f>$S$158*$H$158</f>
        <v>0</v>
      </c>
      <c r="AR158" s="89" t="s">
        <v>146</v>
      </c>
      <c r="AT158" s="89" t="s">
        <v>141</v>
      </c>
      <c r="AU158" s="89" t="s">
        <v>82</v>
      </c>
      <c r="AY158" s="6" t="s">
        <v>139</v>
      </c>
      <c r="BE158" s="156">
        <f>IF($N$158="základní",$J$158,0)</f>
        <v>0</v>
      </c>
      <c r="BF158" s="156">
        <f>IF($N$158="snížená",$J$158,0)</f>
        <v>0</v>
      </c>
      <c r="BG158" s="156">
        <f>IF($N$158="zákl. přenesená",$J$158,0)</f>
        <v>0</v>
      </c>
      <c r="BH158" s="156">
        <f>IF($N$158="sníž. přenesená",$J$158,0)</f>
        <v>0</v>
      </c>
      <c r="BI158" s="156">
        <f>IF($N$158="nulová",$J$158,0)</f>
        <v>0</v>
      </c>
      <c r="BJ158" s="89" t="s">
        <v>21</v>
      </c>
      <c r="BK158" s="156">
        <f>ROUND($I$158*$H$158,2)</f>
        <v>0</v>
      </c>
      <c r="BL158" s="89" t="s">
        <v>146</v>
      </c>
      <c r="BM158" s="89" t="s">
        <v>1181</v>
      </c>
    </row>
    <row r="159" spans="2:47" s="6" customFormat="1" ht="16.5" customHeight="1">
      <c r="B159" s="23"/>
      <c r="C159" s="24"/>
      <c r="D159" s="157" t="s">
        <v>148</v>
      </c>
      <c r="E159" s="24"/>
      <c r="F159" s="158" t="s">
        <v>371</v>
      </c>
      <c r="G159" s="24"/>
      <c r="H159" s="24"/>
      <c r="J159" s="24"/>
      <c r="K159" s="24"/>
      <c r="L159" s="43"/>
      <c r="M159" s="56"/>
      <c r="N159" s="24"/>
      <c r="O159" s="24"/>
      <c r="P159" s="24"/>
      <c r="Q159" s="24"/>
      <c r="R159" s="24"/>
      <c r="S159" s="24"/>
      <c r="T159" s="57"/>
      <c r="AT159" s="6" t="s">
        <v>148</v>
      </c>
      <c r="AU159" s="6" t="s">
        <v>82</v>
      </c>
    </row>
    <row r="160" spans="2:51" s="6" customFormat="1" ht="15.75" customHeight="1">
      <c r="B160" s="167"/>
      <c r="C160" s="168"/>
      <c r="D160" s="161" t="s">
        <v>150</v>
      </c>
      <c r="E160" s="168"/>
      <c r="F160" s="169" t="s">
        <v>1182</v>
      </c>
      <c r="G160" s="168"/>
      <c r="H160" s="170">
        <v>0.023</v>
      </c>
      <c r="J160" s="168"/>
      <c r="K160" s="168"/>
      <c r="L160" s="171"/>
      <c r="M160" s="172"/>
      <c r="N160" s="168"/>
      <c r="O160" s="168"/>
      <c r="P160" s="168"/>
      <c r="Q160" s="168"/>
      <c r="R160" s="168"/>
      <c r="S160" s="168"/>
      <c r="T160" s="173"/>
      <c r="AT160" s="174" t="s">
        <v>150</v>
      </c>
      <c r="AU160" s="174" t="s">
        <v>82</v>
      </c>
      <c r="AV160" s="174" t="s">
        <v>82</v>
      </c>
      <c r="AW160" s="174" t="s">
        <v>119</v>
      </c>
      <c r="AX160" s="174" t="s">
        <v>73</v>
      </c>
      <c r="AY160" s="174" t="s">
        <v>139</v>
      </c>
    </row>
    <row r="161" spans="2:65" s="6" customFormat="1" ht="15.75" customHeight="1">
      <c r="B161" s="23"/>
      <c r="C161" s="145" t="s">
        <v>328</v>
      </c>
      <c r="D161" s="145" t="s">
        <v>141</v>
      </c>
      <c r="E161" s="146" t="s">
        <v>1183</v>
      </c>
      <c r="F161" s="147" t="s">
        <v>1184</v>
      </c>
      <c r="G161" s="148" t="s">
        <v>241</v>
      </c>
      <c r="H161" s="149">
        <v>0.001</v>
      </c>
      <c r="I161" s="150"/>
      <c r="J161" s="151">
        <f>ROUND($I$161*$H$161,2)</f>
        <v>0</v>
      </c>
      <c r="K161" s="147" t="s">
        <v>145</v>
      </c>
      <c r="L161" s="43"/>
      <c r="M161" s="152"/>
      <c r="N161" s="153" t="s">
        <v>44</v>
      </c>
      <c r="O161" s="24"/>
      <c r="P161" s="24"/>
      <c r="Q161" s="154">
        <v>0</v>
      </c>
      <c r="R161" s="154">
        <f>$Q$161*$H$161</f>
        <v>0</v>
      </c>
      <c r="S161" s="154">
        <v>0</v>
      </c>
      <c r="T161" s="155">
        <f>$S$161*$H$161</f>
        <v>0</v>
      </c>
      <c r="AR161" s="89" t="s">
        <v>146</v>
      </c>
      <c r="AT161" s="89" t="s">
        <v>141</v>
      </c>
      <c r="AU161" s="89" t="s">
        <v>82</v>
      </c>
      <c r="AY161" s="6" t="s">
        <v>139</v>
      </c>
      <c r="BE161" s="156">
        <f>IF($N$161="základní",$J$161,0)</f>
        <v>0</v>
      </c>
      <c r="BF161" s="156">
        <f>IF($N$161="snížená",$J$161,0)</f>
        <v>0</v>
      </c>
      <c r="BG161" s="156">
        <f>IF($N$161="zákl. přenesená",$J$161,0)</f>
        <v>0</v>
      </c>
      <c r="BH161" s="156">
        <f>IF($N$161="sníž. přenesená",$J$161,0)</f>
        <v>0</v>
      </c>
      <c r="BI161" s="156">
        <f>IF($N$161="nulová",$J$161,0)</f>
        <v>0</v>
      </c>
      <c r="BJ161" s="89" t="s">
        <v>21</v>
      </c>
      <c r="BK161" s="156">
        <f>ROUND($I$161*$H$161,2)</f>
        <v>0</v>
      </c>
      <c r="BL161" s="89" t="s">
        <v>146</v>
      </c>
      <c r="BM161" s="89" t="s">
        <v>1185</v>
      </c>
    </row>
    <row r="162" spans="2:47" s="6" customFormat="1" ht="16.5" customHeight="1">
      <c r="B162" s="23"/>
      <c r="C162" s="24"/>
      <c r="D162" s="157" t="s">
        <v>148</v>
      </c>
      <c r="E162" s="24"/>
      <c r="F162" s="158" t="s">
        <v>1186</v>
      </c>
      <c r="G162" s="24"/>
      <c r="H162" s="24"/>
      <c r="J162" s="24"/>
      <c r="K162" s="24"/>
      <c r="L162" s="43"/>
      <c r="M162" s="56"/>
      <c r="N162" s="24"/>
      <c r="O162" s="24"/>
      <c r="P162" s="24"/>
      <c r="Q162" s="24"/>
      <c r="R162" s="24"/>
      <c r="S162" s="24"/>
      <c r="T162" s="57"/>
      <c r="AT162" s="6" t="s">
        <v>148</v>
      </c>
      <c r="AU162" s="6" t="s">
        <v>82</v>
      </c>
    </row>
    <row r="163" spans="2:51" s="6" customFormat="1" ht="15.75" customHeight="1">
      <c r="B163" s="159"/>
      <c r="C163" s="160"/>
      <c r="D163" s="161" t="s">
        <v>150</v>
      </c>
      <c r="E163" s="160"/>
      <c r="F163" s="162" t="s">
        <v>1187</v>
      </c>
      <c r="G163" s="160"/>
      <c r="H163" s="160"/>
      <c r="J163" s="160"/>
      <c r="K163" s="160"/>
      <c r="L163" s="163"/>
      <c r="M163" s="164"/>
      <c r="N163" s="160"/>
      <c r="O163" s="160"/>
      <c r="P163" s="160"/>
      <c r="Q163" s="160"/>
      <c r="R163" s="160"/>
      <c r="S163" s="160"/>
      <c r="T163" s="165"/>
      <c r="AT163" s="166" t="s">
        <v>150</v>
      </c>
      <c r="AU163" s="166" t="s">
        <v>82</v>
      </c>
      <c r="AV163" s="166" t="s">
        <v>21</v>
      </c>
      <c r="AW163" s="166" t="s">
        <v>119</v>
      </c>
      <c r="AX163" s="166" t="s">
        <v>73</v>
      </c>
      <c r="AY163" s="166" t="s">
        <v>139</v>
      </c>
    </row>
    <row r="164" spans="2:51" s="6" customFormat="1" ht="15.75" customHeight="1">
      <c r="B164" s="167"/>
      <c r="C164" s="168"/>
      <c r="D164" s="161" t="s">
        <v>150</v>
      </c>
      <c r="E164" s="168"/>
      <c r="F164" s="169" t="s">
        <v>1188</v>
      </c>
      <c r="G164" s="168"/>
      <c r="H164" s="170">
        <v>0.001</v>
      </c>
      <c r="J164" s="168"/>
      <c r="K164" s="168"/>
      <c r="L164" s="171"/>
      <c r="M164" s="172"/>
      <c r="N164" s="168"/>
      <c r="O164" s="168"/>
      <c r="P164" s="168"/>
      <c r="Q164" s="168"/>
      <c r="R164" s="168"/>
      <c r="S164" s="168"/>
      <c r="T164" s="173"/>
      <c r="AT164" s="174" t="s">
        <v>150</v>
      </c>
      <c r="AU164" s="174" t="s">
        <v>82</v>
      </c>
      <c r="AV164" s="174" t="s">
        <v>82</v>
      </c>
      <c r="AW164" s="174" t="s">
        <v>119</v>
      </c>
      <c r="AX164" s="174" t="s">
        <v>21</v>
      </c>
      <c r="AY164" s="174" t="s">
        <v>139</v>
      </c>
    </row>
    <row r="165" spans="2:65" s="6" customFormat="1" ht="15.75" customHeight="1">
      <c r="B165" s="23"/>
      <c r="C165" s="145" t="s">
        <v>333</v>
      </c>
      <c r="D165" s="145" t="s">
        <v>141</v>
      </c>
      <c r="E165" s="146" t="s">
        <v>1183</v>
      </c>
      <c r="F165" s="147" t="s">
        <v>1184</v>
      </c>
      <c r="G165" s="148" t="s">
        <v>241</v>
      </c>
      <c r="H165" s="149">
        <v>0.003</v>
      </c>
      <c r="I165" s="150"/>
      <c r="J165" s="151">
        <f>ROUND($I$165*$H$165,2)</f>
        <v>0</v>
      </c>
      <c r="K165" s="147" t="s">
        <v>145</v>
      </c>
      <c r="L165" s="43"/>
      <c r="M165" s="152"/>
      <c r="N165" s="153" t="s">
        <v>44</v>
      </c>
      <c r="O165" s="24"/>
      <c r="P165" s="24"/>
      <c r="Q165" s="154">
        <v>0</v>
      </c>
      <c r="R165" s="154">
        <f>$Q$165*$H$165</f>
        <v>0</v>
      </c>
      <c r="S165" s="154">
        <v>0</v>
      </c>
      <c r="T165" s="155">
        <f>$S$165*$H$165</f>
        <v>0</v>
      </c>
      <c r="AR165" s="89" t="s">
        <v>146</v>
      </c>
      <c r="AT165" s="89" t="s">
        <v>141</v>
      </c>
      <c r="AU165" s="89" t="s">
        <v>82</v>
      </c>
      <c r="AY165" s="6" t="s">
        <v>139</v>
      </c>
      <c r="BE165" s="156">
        <f>IF($N$165="základní",$J$165,0)</f>
        <v>0</v>
      </c>
      <c r="BF165" s="156">
        <f>IF($N$165="snížená",$J$165,0)</f>
        <v>0</v>
      </c>
      <c r="BG165" s="156">
        <f>IF($N$165="zákl. přenesená",$J$165,0)</f>
        <v>0</v>
      </c>
      <c r="BH165" s="156">
        <f>IF($N$165="sníž. přenesená",$J$165,0)</f>
        <v>0</v>
      </c>
      <c r="BI165" s="156">
        <f>IF($N$165="nulová",$J$165,0)</f>
        <v>0</v>
      </c>
      <c r="BJ165" s="89" t="s">
        <v>21</v>
      </c>
      <c r="BK165" s="156">
        <f>ROUND($I$165*$H$165,2)</f>
        <v>0</v>
      </c>
      <c r="BL165" s="89" t="s">
        <v>146</v>
      </c>
      <c r="BM165" s="89" t="s">
        <v>1189</v>
      </c>
    </row>
    <row r="166" spans="2:47" s="6" customFormat="1" ht="16.5" customHeight="1">
      <c r="B166" s="23"/>
      <c r="C166" s="24"/>
      <c r="D166" s="157" t="s">
        <v>148</v>
      </c>
      <c r="E166" s="24"/>
      <c r="F166" s="158" t="s">
        <v>1186</v>
      </c>
      <c r="G166" s="24"/>
      <c r="H166" s="24"/>
      <c r="J166" s="24"/>
      <c r="K166" s="24"/>
      <c r="L166" s="43"/>
      <c r="M166" s="56"/>
      <c r="N166" s="24"/>
      <c r="O166" s="24"/>
      <c r="P166" s="24"/>
      <c r="Q166" s="24"/>
      <c r="R166" s="24"/>
      <c r="S166" s="24"/>
      <c r="T166" s="57"/>
      <c r="AT166" s="6" t="s">
        <v>148</v>
      </c>
      <c r="AU166" s="6" t="s">
        <v>82</v>
      </c>
    </row>
    <row r="167" spans="2:51" s="6" customFormat="1" ht="15.75" customHeight="1">
      <c r="B167" s="159"/>
      <c r="C167" s="160"/>
      <c r="D167" s="161" t="s">
        <v>150</v>
      </c>
      <c r="E167" s="160"/>
      <c r="F167" s="162" t="s">
        <v>1190</v>
      </c>
      <c r="G167" s="160"/>
      <c r="H167" s="160"/>
      <c r="J167" s="160"/>
      <c r="K167" s="160"/>
      <c r="L167" s="163"/>
      <c r="M167" s="164"/>
      <c r="N167" s="160"/>
      <c r="O167" s="160"/>
      <c r="P167" s="160"/>
      <c r="Q167" s="160"/>
      <c r="R167" s="160"/>
      <c r="S167" s="160"/>
      <c r="T167" s="165"/>
      <c r="AT167" s="166" t="s">
        <v>150</v>
      </c>
      <c r="AU167" s="166" t="s">
        <v>82</v>
      </c>
      <c r="AV167" s="166" t="s">
        <v>21</v>
      </c>
      <c r="AW167" s="166" t="s">
        <v>119</v>
      </c>
      <c r="AX167" s="166" t="s">
        <v>73</v>
      </c>
      <c r="AY167" s="166" t="s">
        <v>139</v>
      </c>
    </row>
    <row r="168" spans="2:51" s="6" customFormat="1" ht="15.75" customHeight="1">
      <c r="B168" s="167"/>
      <c r="C168" s="168"/>
      <c r="D168" s="161" t="s">
        <v>150</v>
      </c>
      <c r="E168" s="168"/>
      <c r="F168" s="169" t="s">
        <v>1191</v>
      </c>
      <c r="G168" s="168"/>
      <c r="H168" s="170">
        <v>0.003</v>
      </c>
      <c r="J168" s="168"/>
      <c r="K168" s="168"/>
      <c r="L168" s="171"/>
      <c r="M168" s="172"/>
      <c r="N168" s="168"/>
      <c r="O168" s="168"/>
      <c r="P168" s="168"/>
      <c r="Q168" s="168"/>
      <c r="R168" s="168"/>
      <c r="S168" s="168"/>
      <c r="T168" s="173"/>
      <c r="AT168" s="174" t="s">
        <v>150</v>
      </c>
      <c r="AU168" s="174" t="s">
        <v>82</v>
      </c>
      <c r="AV168" s="174" t="s">
        <v>82</v>
      </c>
      <c r="AW168" s="174" t="s">
        <v>119</v>
      </c>
      <c r="AX168" s="174" t="s">
        <v>21</v>
      </c>
      <c r="AY168" s="174" t="s">
        <v>139</v>
      </c>
    </row>
    <row r="169" spans="2:65" s="6" customFormat="1" ht="15.75" customHeight="1">
      <c r="B169" s="23"/>
      <c r="C169" s="178" t="s">
        <v>338</v>
      </c>
      <c r="D169" s="178" t="s">
        <v>238</v>
      </c>
      <c r="E169" s="179" t="s">
        <v>375</v>
      </c>
      <c r="F169" s="180" t="s">
        <v>376</v>
      </c>
      <c r="G169" s="181" t="s">
        <v>377</v>
      </c>
      <c r="H169" s="182">
        <v>34.596</v>
      </c>
      <c r="I169" s="183"/>
      <c r="J169" s="184">
        <f>ROUND($I$169*$H$169,2)</f>
        <v>0</v>
      </c>
      <c r="K169" s="180" t="s">
        <v>145</v>
      </c>
      <c r="L169" s="185"/>
      <c r="M169" s="186"/>
      <c r="N169" s="187" t="s">
        <v>44</v>
      </c>
      <c r="O169" s="24"/>
      <c r="P169" s="24"/>
      <c r="Q169" s="154">
        <v>0.001</v>
      </c>
      <c r="R169" s="154">
        <f>$Q$169*$H$169</f>
        <v>0.034595999999999995</v>
      </c>
      <c r="S169" s="154">
        <v>0</v>
      </c>
      <c r="T169" s="155">
        <f>$S$169*$H$169</f>
        <v>0</v>
      </c>
      <c r="AR169" s="89" t="s">
        <v>188</v>
      </c>
      <c r="AT169" s="89" t="s">
        <v>238</v>
      </c>
      <c r="AU169" s="89" t="s">
        <v>82</v>
      </c>
      <c r="AY169" s="6" t="s">
        <v>139</v>
      </c>
      <c r="BE169" s="156">
        <f>IF($N$169="základní",$J$169,0)</f>
        <v>0</v>
      </c>
      <c r="BF169" s="156">
        <f>IF($N$169="snížená",$J$169,0)</f>
        <v>0</v>
      </c>
      <c r="BG169" s="156">
        <f>IF($N$169="zákl. přenesená",$J$169,0)</f>
        <v>0</v>
      </c>
      <c r="BH169" s="156">
        <f>IF($N$169="sníž. přenesená",$J$169,0)</f>
        <v>0</v>
      </c>
      <c r="BI169" s="156">
        <f>IF($N$169="nulová",$J$169,0)</f>
        <v>0</v>
      </c>
      <c r="BJ169" s="89" t="s">
        <v>21</v>
      </c>
      <c r="BK169" s="156">
        <f>ROUND($I$169*$H$169,2)</f>
        <v>0</v>
      </c>
      <c r="BL169" s="89" t="s">
        <v>146</v>
      </c>
      <c r="BM169" s="89" t="s">
        <v>1192</v>
      </c>
    </row>
    <row r="170" spans="2:47" s="6" customFormat="1" ht="16.5" customHeight="1">
      <c r="B170" s="23"/>
      <c r="C170" s="24"/>
      <c r="D170" s="157" t="s">
        <v>148</v>
      </c>
      <c r="E170" s="24"/>
      <c r="F170" s="158" t="s">
        <v>379</v>
      </c>
      <c r="G170" s="24"/>
      <c r="H170" s="24"/>
      <c r="J170" s="24"/>
      <c r="K170" s="24"/>
      <c r="L170" s="43"/>
      <c r="M170" s="56"/>
      <c r="N170" s="24"/>
      <c r="O170" s="24"/>
      <c r="P170" s="24"/>
      <c r="Q170" s="24"/>
      <c r="R170" s="24"/>
      <c r="S170" s="24"/>
      <c r="T170" s="57"/>
      <c r="AT170" s="6" t="s">
        <v>148</v>
      </c>
      <c r="AU170" s="6" t="s">
        <v>82</v>
      </c>
    </row>
    <row r="171" spans="2:51" s="6" customFormat="1" ht="15.75" customHeight="1">
      <c r="B171" s="159"/>
      <c r="C171" s="160"/>
      <c r="D171" s="161" t="s">
        <v>150</v>
      </c>
      <c r="E171" s="160"/>
      <c r="F171" s="162" t="s">
        <v>1193</v>
      </c>
      <c r="G171" s="160"/>
      <c r="H171" s="160"/>
      <c r="J171" s="160"/>
      <c r="K171" s="160"/>
      <c r="L171" s="163"/>
      <c r="M171" s="164"/>
      <c r="N171" s="160"/>
      <c r="O171" s="160"/>
      <c r="P171" s="160"/>
      <c r="Q171" s="160"/>
      <c r="R171" s="160"/>
      <c r="S171" s="160"/>
      <c r="T171" s="165"/>
      <c r="AT171" s="166" t="s">
        <v>150</v>
      </c>
      <c r="AU171" s="166" t="s">
        <v>82</v>
      </c>
      <c r="AV171" s="166" t="s">
        <v>21</v>
      </c>
      <c r="AW171" s="166" t="s">
        <v>119</v>
      </c>
      <c r="AX171" s="166" t="s">
        <v>73</v>
      </c>
      <c r="AY171" s="166" t="s">
        <v>139</v>
      </c>
    </row>
    <row r="172" spans="2:51" s="6" customFormat="1" ht="15.75" customHeight="1">
      <c r="B172" s="167"/>
      <c r="C172" s="168"/>
      <c r="D172" s="161" t="s">
        <v>150</v>
      </c>
      <c r="E172" s="168"/>
      <c r="F172" s="169" t="s">
        <v>1194</v>
      </c>
      <c r="G172" s="168"/>
      <c r="H172" s="170">
        <v>34.596</v>
      </c>
      <c r="J172" s="168"/>
      <c r="K172" s="168"/>
      <c r="L172" s="171"/>
      <c r="M172" s="172"/>
      <c r="N172" s="168"/>
      <c r="O172" s="168"/>
      <c r="P172" s="168"/>
      <c r="Q172" s="168"/>
      <c r="R172" s="168"/>
      <c r="S172" s="168"/>
      <c r="T172" s="173"/>
      <c r="AT172" s="174" t="s">
        <v>150</v>
      </c>
      <c r="AU172" s="174" t="s">
        <v>82</v>
      </c>
      <c r="AV172" s="174" t="s">
        <v>82</v>
      </c>
      <c r="AW172" s="174" t="s">
        <v>119</v>
      </c>
      <c r="AX172" s="174" t="s">
        <v>21</v>
      </c>
      <c r="AY172" s="174" t="s">
        <v>139</v>
      </c>
    </row>
    <row r="173" spans="2:65" s="6" customFormat="1" ht="15.75" customHeight="1">
      <c r="B173" s="23"/>
      <c r="C173" s="178" t="s">
        <v>345</v>
      </c>
      <c r="D173" s="178" t="s">
        <v>238</v>
      </c>
      <c r="E173" s="179" t="s">
        <v>1195</v>
      </c>
      <c r="F173" s="180" t="s">
        <v>1196</v>
      </c>
      <c r="G173" s="181" t="s">
        <v>497</v>
      </c>
      <c r="H173" s="182">
        <v>13</v>
      </c>
      <c r="I173" s="183"/>
      <c r="J173" s="184">
        <f>ROUND($I$173*$H$173,2)</f>
        <v>0</v>
      </c>
      <c r="K173" s="180"/>
      <c r="L173" s="185"/>
      <c r="M173" s="186"/>
      <c r="N173" s="187" t="s">
        <v>44</v>
      </c>
      <c r="O173" s="24"/>
      <c r="P173" s="24"/>
      <c r="Q173" s="154">
        <v>0</v>
      </c>
      <c r="R173" s="154">
        <f>$Q$173*$H$173</f>
        <v>0</v>
      </c>
      <c r="S173" s="154">
        <v>0</v>
      </c>
      <c r="T173" s="155">
        <f>$S$173*$H$173</f>
        <v>0</v>
      </c>
      <c r="AR173" s="89" t="s">
        <v>188</v>
      </c>
      <c r="AT173" s="89" t="s">
        <v>238</v>
      </c>
      <c r="AU173" s="89" t="s">
        <v>82</v>
      </c>
      <c r="AY173" s="6" t="s">
        <v>139</v>
      </c>
      <c r="BE173" s="156">
        <f>IF($N$173="základní",$J$173,0)</f>
        <v>0</v>
      </c>
      <c r="BF173" s="156">
        <f>IF($N$173="snížená",$J$173,0)</f>
        <v>0</v>
      </c>
      <c r="BG173" s="156">
        <f>IF($N$173="zákl. přenesená",$J$173,0)</f>
        <v>0</v>
      </c>
      <c r="BH173" s="156">
        <f>IF($N$173="sníž. přenesená",$J$173,0)</f>
        <v>0</v>
      </c>
      <c r="BI173" s="156">
        <f>IF($N$173="nulová",$J$173,0)</f>
        <v>0</v>
      </c>
      <c r="BJ173" s="89" t="s">
        <v>21</v>
      </c>
      <c r="BK173" s="156">
        <f>ROUND($I$173*$H$173,2)</f>
        <v>0</v>
      </c>
      <c r="BL173" s="89" t="s">
        <v>146</v>
      </c>
      <c r="BM173" s="89" t="s">
        <v>1197</v>
      </c>
    </row>
    <row r="174" spans="2:47" s="6" customFormat="1" ht="16.5" customHeight="1">
      <c r="B174" s="23"/>
      <c r="C174" s="24"/>
      <c r="D174" s="157" t="s">
        <v>148</v>
      </c>
      <c r="E174" s="24"/>
      <c r="F174" s="158" t="s">
        <v>1198</v>
      </c>
      <c r="G174" s="24"/>
      <c r="H174" s="24"/>
      <c r="J174" s="24"/>
      <c r="K174" s="24"/>
      <c r="L174" s="43"/>
      <c r="M174" s="56"/>
      <c r="N174" s="24"/>
      <c r="O174" s="24"/>
      <c r="P174" s="24"/>
      <c r="Q174" s="24"/>
      <c r="R174" s="24"/>
      <c r="S174" s="24"/>
      <c r="T174" s="57"/>
      <c r="AT174" s="6" t="s">
        <v>148</v>
      </c>
      <c r="AU174" s="6" t="s">
        <v>82</v>
      </c>
    </row>
    <row r="175" spans="2:51" s="6" customFormat="1" ht="15.75" customHeight="1">
      <c r="B175" s="159"/>
      <c r="C175" s="160"/>
      <c r="D175" s="161" t="s">
        <v>150</v>
      </c>
      <c r="E175" s="160"/>
      <c r="F175" s="162" t="s">
        <v>1199</v>
      </c>
      <c r="G175" s="160"/>
      <c r="H175" s="160"/>
      <c r="J175" s="160"/>
      <c r="K175" s="160"/>
      <c r="L175" s="163"/>
      <c r="M175" s="164"/>
      <c r="N175" s="160"/>
      <c r="O175" s="160"/>
      <c r="P175" s="160"/>
      <c r="Q175" s="160"/>
      <c r="R175" s="160"/>
      <c r="S175" s="160"/>
      <c r="T175" s="165"/>
      <c r="AT175" s="166" t="s">
        <v>150</v>
      </c>
      <c r="AU175" s="166" t="s">
        <v>82</v>
      </c>
      <c r="AV175" s="166" t="s">
        <v>21</v>
      </c>
      <c r="AW175" s="166" t="s">
        <v>119</v>
      </c>
      <c r="AX175" s="166" t="s">
        <v>73</v>
      </c>
      <c r="AY175" s="166" t="s">
        <v>139</v>
      </c>
    </row>
    <row r="176" spans="2:51" s="6" customFormat="1" ht="15.75" customHeight="1">
      <c r="B176" s="167"/>
      <c r="C176" s="168"/>
      <c r="D176" s="161" t="s">
        <v>150</v>
      </c>
      <c r="E176" s="168"/>
      <c r="F176" s="169" t="s">
        <v>276</v>
      </c>
      <c r="G176" s="168"/>
      <c r="H176" s="170">
        <v>13</v>
      </c>
      <c r="J176" s="168"/>
      <c r="K176" s="168"/>
      <c r="L176" s="171"/>
      <c r="M176" s="172"/>
      <c r="N176" s="168"/>
      <c r="O176" s="168"/>
      <c r="P176" s="168"/>
      <c r="Q176" s="168"/>
      <c r="R176" s="168"/>
      <c r="S176" s="168"/>
      <c r="T176" s="173"/>
      <c r="AT176" s="174" t="s">
        <v>150</v>
      </c>
      <c r="AU176" s="174" t="s">
        <v>82</v>
      </c>
      <c r="AV176" s="174" t="s">
        <v>82</v>
      </c>
      <c r="AW176" s="174" t="s">
        <v>119</v>
      </c>
      <c r="AX176" s="174" t="s">
        <v>21</v>
      </c>
      <c r="AY176" s="174" t="s">
        <v>139</v>
      </c>
    </row>
    <row r="177" spans="2:65" s="6" customFormat="1" ht="15.75" customHeight="1">
      <c r="B177" s="23"/>
      <c r="C177" s="178" t="s">
        <v>350</v>
      </c>
      <c r="D177" s="178" t="s">
        <v>238</v>
      </c>
      <c r="E177" s="179" t="s">
        <v>1200</v>
      </c>
      <c r="F177" s="180" t="s">
        <v>1201</v>
      </c>
      <c r="G177" s="181" t="s">
        <v>155</v>
      </c>
      <c r="H177" s="182">
        <v>10</v>
      </c>
      <c r="I177" s="183"/>
      <c r="J177" s="184">
        <f>ROUND($I$177*$H$177,2)</f>
        <v>0</v>
      </c>
      <c r="K177" s="180"/>
      <c r="L177" s="185"/>
      <c r="M177" s="186"/>
      <c r="N177" s="187" t="s">
        <v>44</v>
      </c>
      <c r="O177" s="24"/>
      <c r="P177" s="24"/>
      <c r="Q177" s="154">
        <v>0.00021</v>
      </c>
      <c r="R177" s="154">
        <f>$Q$177*$H$177</f>
        <v>0.0021000000000000003</v>
      </c>
      <c r="S177" s="154">
        <v>0</v>
      </c>
      <c r="T177" s="155">
        <f>$S$177*$H$177</f>
        <v>0</v>
      </c>
      <c r="AR177" s="89" t="s">
        <v>188</v>
      </c>
      <c r="AT177" s="89" t="s">
        <v>238</v>
      </c>
      <c r="AU177" s="89" t="s">
        <v>82</v>
      </c>
      <c r="AY177" s="6" t="s">
        <v>139</v>
      </c>
      <c r="BE177" s="156">
        <f>IF($N$177="základní",$J$177,0)</f>
        <v>0</v>
      </c>
      <c r="BF177" s="156">
        <f>IF($N$177="snížená",$J$177,0)</f>
        <v>0</v>
      </c>
      <c r="BG177" s="156">
        <f>IF($N$177="zákl. přenesená",$J$177,0)</f>
        <v>0</v>
      </c>
      <c r="BH177" s="156">
        <f>IF($N$177="sníž. přenesená",$J$177,0)</f>
        <v>0</v>
      </c>
      <c r="BI177" s="156">
        <f>IF($N$177="nulová",$J$177,0)</f>
        <v>0</v>
      </c>
      <c r="BJ177" s="89" t="s">
        <v>21</v>
      </c>
      <c r="BK177" s="156">
        <f>ROUND($I$177*$H$177,2)</f>
        <v>0</v>
      </c>
      <c r="BL177" s="89" t="s">
        <v>146</v>
      </c>
      <c r="BM177" s="89" t="s">
        <v>1202</v>
      </c>
    </row>
    <row r="178" spans="2:51" s="6" customFormat="1" ht="15.75" customHeight="1">
      <c r="B178" s="159"/>
      <c r="C178" s="160"/>
      <c r="D178" s="157" t="s">
        <v>150</v>
      </c>
      <c r="E178" s="162"/>
      <c r="F178" s="162" t="s">
        <v>1203</v>
      </c>
      <c r="G178" s="160"/>
      <c r="H178" s="160"/>
      <c r="J178" s="160"/>
      <c r="K178" s="160"/>
      <c r="L178" s="163"/>
      <c r="M178" s="164"/>
      <c r="N178" s="160"/>
      <c r="O178" s="160"/>
      <c r="P178" s="160"/>
      <c r="Q178" s="160"/>
      <c r="R178" s="160"/>
      <c r="S178" s="160"/>
      <c r="T178" s="165"/>
      <c r="AT178" s="166" t="s">
        <v>150</v>
      </c>
      <c r="AU178" s="166" t="s">
        <v>82</v>
      </c>
      <c r="AV178" s="166" t="s">
        <v>21</v>
      </c>
      <c r="AW178" s="166" t="s">
        <v>119</v>
      </c>
      <c r="AX178" s="166" t="s">
        <v>73</v>
      </c>
      <c r="AY178" s="166" t="s">
        <v>139</v>
      </c>
    </row>
    <row r="179" spans="2:51" s="6" customFormat="1" ht="15.75" customHeight="1">
      <c r="B179" s="167"/>
      <c r="C179" s="168"/>
      <c r="D179" s="161" t="s">
        <v>150</v>
      </c>
      <c r="E179" s="168"/>
      <c r="F179" s="169" t="s">
        <v>1204</v>
      </c>
      <c r="G179" s="168"/>
      <c r="H179" s="170">
        <v>10</v>
      </c>
      <c r="J179" s="168"/>
      <c r="K179" s="168"/>
      <c r="L179" s="171"/>
      <c r="M179" s="172"/>
      <c r="N179" s="168"/>
      <c r="O179" s="168"/>
      <c r="P179" s="168"/>
      <c r="Q179" s="168"/>
      <c r="R179" s="168"/>
      <c r="S179" s="168"/>
      <c r="T179" s="173"/>
      <c r="AT179" s="174" t="s">
        <v>150</v>
      </c>
      <c r="AU179" s="174" t="s">
        <v>82</v>
      </c>
      <c r="AV179" s="174" t="s">
        <v>82</v>
      </c>
      <c r="AW179" s="174" t="s">
        <v>119</v>
      </c>
      <c r="AX179" s="174" t="s">
        <v>73</v>
      </c>
      <c r="AY179" s="174" t="s">
        <v>139</v>
      </c>
    </row>
    <row r="180" spans="2:65" s="6" customFormat="1" ht="15.75" customHeight="1">
      <c r="B180" s="23"/>
      <c r="C180" s="178" t="s">
        <v>355</v>
      </c>
      <c r="D180" s="178" t="s">
        <v>238</v>
      </c>
      <c r="E180" s="179" t="s">
        <v>1205</v>
      </c>
      <c r="F180" s="180" t="s">
        <v>1206</v>
      </c>
      <c r="G180" s="181" t="s">
        <v>155</v>
      </c>
      <c r="H180" s="182">
        <v>13</v>
      </c>
      <c r="I180" s="183"/>
      <c r="J180" s="184">
        <f>ROUND($I$180*$H$180,2)</f>
        <v>0</v>
      </c>
      <c r="K180" s="180"/>
      <c r="L180" s="185"/>
      <c r="M180" s="186"/>
      <c r="N180" s="187" t="s">
        <v>44</v>
      </c>
      <c r="O180" s="24"/>
      <c r="P180" s="24"/>
      <c r="Q180" s="154">
        <v>0.00021</v>
      </c>
      <c r="R180" s="154">
        <f>$Q$180*$H$180</f>
        <v>0.0027300000000000002</v>
      </c>
      <c r="S180" s="154">
        <v>0</v>
      </c>
      <c r="T180" s="155">
        <f>$S$180*$H$180</f>
        <v>0</v>
      </c>
      <c r="AR180" s="89" t="s">
        <v>188</v>
      </c>
      <c r="AT180" s="89" t="s">
        <v>238</v>
      </c>
      <c r="AU180" s="89" t="s">
        <v>82</v>
      </c>
      <c r="AY180" s="6" t="s">
        <v>139</v>
      </c>
      <c r="BE180" s="156">
        <f>IF($N$180="základní",$J$180,0)</f>
        <v>0</v>
      </c>
      <c r="BF180" s="156">
        <f>IF($N$180="snížená",$J$180,0)</f>
        <v>0</v>
      </c>
      <c r="BG180" s="156">
        <f>IF($N$180="zákl. přenesená",$J$180,0)</f>
        <v>0</v>
      </c>
      <c r="BH180" s="156">
        <f>IF($N$180="sníž. přenesená",$J$180,0)</f>
        <v>0</v>
      </c>
      <c r="BI180" s="156">
        <f>IF($N$180="nulová",$J$180,0)</f>
        <v>0</v>
      </c>
      <c r="BJ180" s="89" t="s">
        <v>21</v>
      </c>
      <c r="BK180" s="156">
        <f>ROUND($I$180*$H$180,2)</f>
        <v>0</v>
      </c>
      <c r="BL180" s="89" t="s">
        <v>146</v>
      </c>
      <c r="BM180" s="89" t="s">
        <v>1207</v>
      </c>
    </row>
    <row r="181" spans="2:51" s="6" customFormat="1" ht="15.75" customHeight="1">
      <c r="B181" s="159"/>
      <c r="C181" s="160"/>
      <c r="D181" s="157" t="s">
        <v>150</v>
      </c>
      <c r="E181" s="162"/>
      <c r="F181" s="162" t="s">
        <v>1208</v>
      </c>
      <c r="G181" s="160"/>
      <c r="H181" s="160"/>
      <c r="J181" s="160"/>
      <c r="K181" s="160"/>
      <c r="L181" s="163"/>
      <c r="M181" s="164"/>
      <c r="N181" s="160"/>
      <c r="O181" s="160"/>
      <c r="P181" s="160"/>
      <c r="Q181" s="160"/>
      <c r="R181" s="160"/>
      <c r="S181" s="160"/>
      <c r="T181" s="165"/>
      <c r="AT181" s="166" t="s">
        <v>150</v>
      </c>
      <c r="AU181" s="166" t="s">
        <v>82</v>
      </c>
      <c r="AV181" s="166" t="s">
        <v>21</v>
      </c>
      <c r="AW181" s="166" t="s">
        <v>119</v>
      </c>
      <c r="AX181" s="166" t="s">
        <v>73</v>
      </c>
      <c r="AY181" s="166" t="s">
        <v>139</v>
      </c>
    </row>
    <row r="182" spans="2:51" s="6" customFormat="1" ht="15.75" customHeight="1">
      <c r="B182" s="167"/>
      <c r="C182" s="168"/>
      <c r="D182" s="161" t="s">
        <v>150</v>
      </c>
      <c r="E182" s="168"/>
      <c r="F182" s="169" t="s">
        <v>1209</v>
      </c>
      <c r="G182" s="168"/>
      <c r="H182" s="170">
        <v>13</v>
      </c>
      <c r="J182" s="168"/>
      <c r="K182" s="168"/>
      <c r="L182" s="171"/>
      <c r="M182" s="172"/>
      <c r="N182" s="168"/>
      <c r="O182" s="168"/>
      <c r="P182" s="168"/>
      <c r="Q182" s="168"/>
      <c r="R182" s="168"/>
      <c r="S182" s="168"/>
      <c r="T182" s="173"/>
      <c r="AT182" s="174" t="s">
        <v>150</v>
      </c>
      <c r="AU182" s="174" t="s">
        <v>82</v>
      </c>
      <c r="AV182" s="174" t="s">
        <v>82</v>
      </c>
      <c r="AW182" s="174" t="s">
        <v>119</v>
      </c>
      <c r="AX182" s="174" t="s">
        <v>73</v>
      </c>
      <c r="AY182" s="174" t="s">
        <v>139</v>
      </c>
    </row>
    <row r="183" spans="2:65" s="6" customFormat="1" ht="15.75" customHeight="1">
      <c r="B183" s="23"/>
      <c r="C183" s="178" t="s">
        <v>360</v>
      </c>
      <c r="D183" s="178" t="s">
        <v>238</v>
      </c>
      <c r="E183" s="179" t="s">
        <v>1210</v>
      </c>
      <c r="F183" s="180" t="s">
        <v>384</v>
      </c>
      <c r="G183" s="181" t="s">
        <v>377</v>
      </c>
      <c r="H183" s="182">
        <v>23.064</v>
      </c>
      <c r="I183" s="183"/>
      <c r="J183" s="184">
        <f>ROUND($I$183*$H$183,2)</f>
        <v>0</v>
      </c>
      <c r="K183" s="180"/>
      <c r="L183" s="185"/>
      <c r="M183" s="186"/>
      <c r="N183" s="187" t="s">
        <v>44</v>
      </c>
      <c r="O183" s="24"/>
      <c r="P183" s="24"/>
      <c r="Q183" s="154">
        <v>0.001</v>
      </c>
      <c r="R183" s="154">
        <f>$Q$183*$H$183</f>
        <v>0.023064</v>
      </c>
      <c r="S183" s="154">
        <v>0</v>
      </c>
      <c r="T183" s="155">
        <f>$S$183*$H$183</f>
        <v>0</v>
      </c>
      <c r="AR183" s="89" t="s">
        <v>188</v>
      </c>
      <c r="AT183" s="89" t="s">
        <v>238</v>
      </c>
      <c r="AU183" s="89" t="s">
        <v>82</v>
      </c>
      <c r="AY183" s="6" t="s">
        <v>139</v>
      </c>
      <c r="BE183" s="156">
        <f>IF($N$183="základní",$J$183,0)</f>
        <v>0</v>
      </c>
      <c r="BF183" s="156">
        <f>IF($N$183="snížená",$J$183,0)</f>
        <v>0</v>
      </c>
      <c r="BG183" s="156">
        <f>IF($N$183="zákl. přenesená",$J$183,0)</f>
        <v>0</v>
      </c>
      <c r="BH183" s="156">
        <f>IF($N$183="sníž. přenesená",$J$183,0)</f>
        <v>0</v>
      </c>
      <c r="BI183" s="156">
        <f>IF($N$183="nulová",$J$183,0)</f>
        <v>0</v>
      </c>
      <c r="BJ183" s="89" t="s">
        <v>21</v>
      </c>
      <c r="BK183" s="156">
        <f>ROUND($I$183*$H$183,2)</f>
        <v>0</v>
      </c>
      <c r="BL183" s="89" t="s">
        <v>146</v>
      </c>
      <c r="BM183" s="89" t="s">
        <v>1211</v>
      </c>
    </row>
    <row r="184" spans="2:47" s="6" customFormat="1" ht="16.5" customHeight="1">
      <c r="B184" s="23"/>
      <c r="C184" s="24"/>
      <c r="D184" s="157" t="s">
        <v>148</v>
      </c>
      <c r="E184" s="24"/>
      <c r="F184" s="158" t="s">
        <v>386</v>
      </c>
      <c r="G184" s="24"/>
      <c r="H184" s="24"/>
      <c r="J184" s="24"/>
      <c r="K184" s="24"/>
      <c r="L184" s="43"/>
      <c r="M184" s="56"/>
      <c r="N184" s="24"/>
      <c r="O184" s="24"/>
      <c r="P184" s="24"/>
      <c r="Q184" s="24"/>
      <c r="R184" s="24"/>
      <c r="S184" s="24"/>
      <c r="T184" s="57"/>
      <c r="AT184" s="6" t="s">
        <v>148</v>
      </c>
      <c r="AU184" s="6" t="s">
        <v>82</v>
      </c>
    </row>
    <row r="185" spans="2:51" s="6" customFormat="1" ht="15.75" customHeight="1">
      <c r="B185" s="159"/>
      <c r="C185" s="160"/>
      <c r="D185" s="161" t="s">
        <v>150</v>
      </c>
      <c r="E185" s="160"/>
      <c r="F185" s="162" t="s">
        <v>387</v>
      </c>
      <c r="G185" s="160"/>
      <c r="H185" s="160"/>
      <c r="J185" s="160"/>
      <c r="K185" s="160"/>
      <c r="L185" s="163"/>
      <c r="M185" s="164"/>
      <c r="N185" s="160"/>
      <c r="O185" s="160"/>
      <c r="P185" s="160"/>
      <c r="Q185" s="160"/>
      <c r="R185" s="160"/>
      <c r="S185" s="160"/>
      <c r="T185" s="165"/>
      <c r="AT185" s="166" t="s">
        <v>150</v>
      </c>
      <c r="AU185" s="166" t="s">
        <v>82</v>
      </c>
      <c r="AV185" s="166" t="s">
        <v>21</v>
      </c>
      <c r="AW185" s="166" t="s">
        <v>119</v>
      </c>
      <c r="AX185" s="166" t="s">
        <v>73</v>
      </c>
      <c r="AY185" s="166" t="s">
        <v>139</v>
      </c>
    </row>
    <row r="186" spans="2:51" s="6" customFormat="1" ht="15.75" customHeight="1">
      <c r="B186" s="167"/>
      <c r="C186" s="168"/>
      <c r="D186" s="161" t="s">
        <v>150</v>
      </c>
      <c r="E186" s="168"/>
      <c r="F186" s="169" t="s">
        <v>1212</v>
      </c>
      <c r="G186" s="168"/>
      <c r="H186" s="170">
        <v>23.064</v>
      </c>
      <c r="J186" s="168"/>
      <c r="K186" s="168"/>
      <c r="L186" s="171"/>
      <c r="M186" s="172"/>
      <c r="N186" s="168"/>
      <c r="O186" s="168"/>
      <c r="P186" s="168"/>
      <c r="Q186" s="168"/>
      <c r="R186" s="168"/>
      <c r="S186" s="168"/>
      <c r="T186" s="173"/>
      <c r="AT186" s="174" t="s">
        <v>150</v>
      </c>
      <c r="AU186" s="174" t="s">
        <v>82</v>
      </c>
      <c r="AV186" s="174" t="s">
        <v>82</v>
      </c>
      <c r="AW186" s="174" t="s">
        <v>119</v>
      </c>
      <c r="AX186" s="174" t="s">
        <v>21</v>
      </c>
      <c r="AY186" s="174" t="s">
        <v>139</v>
      </c>
    </row>
    <row r="187" spans="2:65" s="6" customFormat="1" ht="15.75" customHeight="1">
      <c r="B187" s="23"/>
      <c r="C187" s="178" t="s">
        <v>367</v>
      </c>
      <c r="D187" s="178" t="s">
        <v>238</v>
      </c>
      <c r="E187" s="179" t="s">
        <v>1213</v>
      </c>
      <c r="F187" s="180" t="s">
        <v>1214</v>
      </c>
      <c r="G187" s="181" t="s">
        <v>377</v>
      </c>
      <c r="H187" s="182">
        <v>2.6</v>
      </c>
      <c r="I187" s="183"/>
      <c r="J187" s="184">
        <f>ROUND($I$187*$H$187,2)</f>
        <v>0</v>
      </c>
      <c r="K187" s="180"/>
      <c r="L187" s="185"/>
      <c r="M187" s="186"/>
      <c r="N187" s="187" t="s">
        <v>44</v>
      </c>
      <c r="O187" s="24"/>
      <c r="P187" s="24"/>
      <c r="Q187" s="154">
        <v>0.001</v>
      </c>
      <c r="R187" s="154">
        <f>$Q$187*$H$187</f>
        <v>0.0026000000000000003</v>
      </c>
      <c r="S187" s="154">
        <v>0</v>
      </c>
      <c r="T187" s="155">
        <f>$S$187*$H$187</f>
        <v>0</v>
      </c>
      <c r="AR187" s="89" t="s">
        <v>188</v>
      </c>
      <c r="AT187" s="89" t="s">
        <v>238</v>
      </c>
      <c r="AU187" s="89" t="s">
        <v>82</v>
      </c>
      <c r="AY187" s="6" t="s">
        <v>139</v>
      </c>
      <c r="BE187" s="156">
        <f>IF($N$187="základní",$J$187,0)</f>
        <v>0</v>
      </c>
      <c r="BF187" s="156">
        <f>IF($N$187="snížená",$J$187,0)</f>
        <v>0</v>
      </c>
      <c r="BG187" s="156">
        <f>IF($N$187="zákl. přenesená",$J$187,0)</f>
        <v>0</v>
      </c>
      <c r="BH187" s="156">
        <f>IF($N$187="sníž. přenesená",$J$187,0)</f>
        <v>0</v>
      </c>
      <c r="BI187" s="156">
        <f>IF($N$187="nulová",$J$187,0)</f>
        <v>0</v>
      </c>
      <c r="BJ187" s="89" t="s">
        <v>21</v>
      </c>
      <c r="BK187" s="156">
        <f>ROUND($I$187*$H$187,2)</f>
        <v>0</v>
      </c>
      <c r="BL187" s="89" t="s">
        <v>146</v>
      </c>
      <c r="BM187" s="89" t="s">
        <v>1215</v>
      </c>
    </row>
    <row r="188" spans="2:51" s="6" customFormat="1" ht="27" customHeight="1">
      <c r="B188" s="159"/>
      <c r="C188" s="160"/>
      <c r="D188" s="157" t="s">
        <v>150</v>
      </c>
      <c r="E188" s="162"/>
      <c r="F188" s="162" t="s">
        <v>1216</v>
      </c>
      <c r="G188" s="160"/>
      <c r="H188" s="160"/>
      <c r="J188" s="160"/>
      <c r="K188" s="160"/>
      <c r="L188" s="163"/>
      <c r="M188" s="164"/>
      <c r="N188" s="160"/>
      <c r="O188" s="160"/>
      <c r="P188" s="160"/>
      <c r="Q188" s="160"/>
      <c r="R188" s="160"/>
      <c r="S188" s="160"/>
      <c r="T188" s="165"/>
      <c r="AT188" s="166" t="s">
        <v>150</v>
      </c>
      <c r="AU188" s="166" t="s">
        <v>82</v>
      </c>
      <c r="AV188" s="166" t="s">
        <v>21</v>
      </c>
      <c r="AW188" s="166" t="s">
        <v>119</v>
      </c>
      <c r="AX188" s="166" t="s">
        <v>73</v>
      </c>
      <c r="AY188" s="166" t="s">
        <v>139</v>
      </c>
    </row>
    <row r="189" spans="2:51" s="6" customFormat="1" ht="15.75" customHeight="1">
      <c r="B189" s="159"/>
      <c r="C189" s="160"/>
      <c r="D189" s="161" t="s">
        <v>150</v>
      </c>
      <c r="E189" s="160"/>
      <c r="F189" s="162" t="s">
        <v>1217</v>
      </c>
      <c r="G189" s="160"/>
      <c r="H189" s="160"/>
      <c r="J189" s="160"/>
      <c r="K189" s="160"/>
      <c r="L189" s="163"/>
      <c r="M189" s="164"/>
      <c r="N189" s="160"/>
      <c r="O189" s="160"/>
      <c r="P189" s="160"/>
      <c r="Q189" s="160"/>
      <c r="R189" s="160"/>
      <c r="S189" s="160"/>
      <c r="T189" s="165"/>
      <c r="AT189" s="166" t="s">
        <v>150</v>
      </c>
      <c r="AU189" s="166" t="s">
        <v>82</v>
      </c>
      <c r="AV189" s="166" t="s">
        <v>21</v>
      </c>
      <c r="AW189" s="166" t="s">
        <v>119</v>
      </c>
      <c r="AX189" s="166" t="s">
        <v>73</v>
      </c>
      <c r="AY189" s="166" t="s">
        <v>139</v>
      </c>
    </row>
    <row r="190" spans="2:51" s="6" customFormat="1" ht="15.75" customHeight="1">
      <c r="B190" s="167"/>
      <c r="C190" s="168"/>
      <c r="D190" s="161" t="s">
        <v>150</v>
      </c>
      <c r="E190" s="168"/>
      <c r="F190" s="169" t="s">
        <v>1218</v>
      </c>
      <c r="G190" s="168"/>
      <c r="H190" s="170">
        <v>2.6</v>
      </c>
      <c r="J190" s="168"/>
      <c r="K190" s="168"/>
      <c r="L190" s="171"/>
      <c r="M190" s="172"/>
      <c r="N190" s="168"/>
      <c r="O190" s="168"/>
      <c r="P190" s="168"/>
      <c r="Q190" s="168"/>
      <c r="R190" s="168"/>
      <c r="S190" s="168"/>
      <c r="T190" s="173"/>
      <c r="AT190" s="174" t="s">
        <v>150</v>
      </c>
      <c r="AU190" s="174" t="s">
        <v>82</v>
      </c>
      <c r="AV190" s="174" t="s">
        <v>82</v>
      </c>
      <c r="AW190" s="174" t="s">
        <v>119</v>
      </c>
      <c r="AX190" s="174" t="s">
        <v>21</v>
      </c>
      <c r="AY190" s="174" t="s">
        <v>139</v>
      </c>
    </row>
    <row r="191" spans="2:65" s="6" customFormat="1" ht="15.75" customHeight="1">
      <c r="B191" s="23"/>
      <c r="C191" s="178" t="s">
        <v>374</v>
      </c>
      <c r="D191" s="178" t="s">
        <v>238</v>
      </c>
      <c r="E191" s="179" t="s">
        <v>1219</v>
      </c>
      <c r="F191" s="180" t="s">
        <v>1220</v>
      </c>
      <c r="G191" s="181" t="s">
        <v>377</v>
      </c>
      <c r="H191" s="182">
        <v>1.3</v>
      </c>
      <c r="I191" s="183"/>
      <c r="J191" s="184">
        <f>ROUND($I$191*$H$191,2)</f>
        <v>0</v>
      </c>
      <c r="K191" s="180"/>
      <c r="L191" s="185"/>
      <c r="M191" s="186"/>
      <c r="N191" s="187" t="s">
        <v>44</v>
      </c>
      <c r="O191" s="24"/>
      <c r="P191" s="24"/>
      <c r="Q191" s="154">
        <v>0.001</v>
      </c>
      <c r="R191" s="154">
        <f>$Q$191*$H$191</f>
        <v>0.0013000000000000002</v>
      </c>
      <c r="S191" s="154">
        <v>0</v>
      </c>
      <c r="T191" s="155">
        <f>$S$191*$H$191</f>
        <v>0</v>
      </c>
      <c r="AR191" s="89" t="s">
        <v>188</v>
      </c>
      <c r="AT191" s="89" t="s">
        <v>238</v>
      </c>
      <c r="AU191" s="89" t="s">
        <v>82</v>
      </c>
      <c r="AY191" s="6" t="s">
        <v>139</v>
      </c>
      <c r="BE191" s="156">
        <f>IF($N$191="základní",$J$191,0)</f>
        <v>0</v>
      </c>
      <c r="BF191" s="156">
        <f>IF($N$191="snížená",$J$191,0)</f>
        <v>0</v>
      </c>
      <c r="BG191" s="156">
        <f>IF($N$191="zákl. přenesená",$J$191,0)</f>
        <v>0</v>
      </c>
      <c r="BH191" s="156">
        <f>IF($N$191="sníž. přenesená",$J$191,0)</f>
        <v>0</v>
      </c>
      <c r="BI191" s="156">
        <f>IF($N$191="nulová",$J$191,0)</f>
        <v>0</v>
      </c>
      <c r="BJ191" s="89" t="s">
        <v>21</v>
      </c>
      <c r="BK191" s="156">
        <f>ROUND($I$191*$H$191,2)</f>
        <v>0</v>
      </c>
      <c r="BL191" s="89" t="s">
        <v>146</v>
      </c>
      <c r="BM191" s="89" t="s">
        <v>1221</v>
      </c>
    </row>
    <row r="192" spans="2:51" s="6" customFormat="1" ht="15.75" customHeight="1">
      <c r="B192" s="159"/>
      <c r="C192" s="160"/>
      <c r="D192" s="157" t="s">
        <v>150</v>
      </c>
      <c r="E192" s="162"/>
      <c r="F192" s="162" t="s">
        <v>1222</v>
      </c>
      <c r="G192" s="160"/>
      <c r="H192" s="160"/>
      <c r="J192" s="160"/>
      <c r="K192" s="160"/>
      <c r="L192" s="163"/>
      <c r="M192" s="164"/>
      <c r="N192" s="160"/>
      <c r="O192" s="160"/>
      <c r="P192" s="160"/>
      <c r="Q192" s="160"/>
      <c r="R192" s="160"/>
      <c r="S192" s="160"/>
      <c r="T192" s="165"/>
      <c r="AT192" s="166" t="s">
        <v>150</v>
      </c>
      <c r="AU192" s="166" t="s">
        <v>82</v>
      </c>
      <c r="AV192" s="166" t="s">
        <v>21</v>
      </c>
      <c r="AW192" s="166" t="s">
        <v>119</v>
      </c>
      <c r="AX192" s="166" t="s">
        <v>73</v>
      </c>
      <c r="AY192" s="166" t="s">
        <v>139</v>
      </c>
    </row>
    <row r="193" spans="2:51" s="6" customFormat="1" ht="15.75" customHeight="1">
      <c r="B193" s="167"/>
      <c r="C193" s="168"/>
      <c r="D193" s="161" t="s">
        <v>150</v>
      </c>
      <c r="E193" s="168"/>
      <c r="F193" s="169" t="s">
        <v>1223</v>
      </c>
      <c r="G193" s="168"/>
      <c r="H193" s="170">
        <v>1.3</v>
      </c>
      <c r="J193" s="168"/>
      <c r="K193" s="168"/>
      <c r="L193" s="171"/>
      <c r="M193" s="172"/>
      <c r="N193" s="168"/>
      <c r="O193" s="168"/>
      <c r="P193" s="168"/>
      <c r="Q193" s="168"/>
      <c r="R193" s="168"/>
      <c r="S193" s="168"/>
      <c r="T193" s="173"/>
      <c r="AT193" s="174" t="s">
        <v>150</v>
      </c>
      <c r="AU193" s="174" t="s">
        <v>82</v>
      </c>
      <c r="AV193" s="174" t="s">
        <v>82</v>
      </c>
      <c r="AW193" s="174" t="s">
        <v>119</v>
      </c>
      <c r="AX193" s="174" t="s">
        <v>21</v>
      </c>
      <c r="AY193" s="174" t="s">
        <v>139</v>
      </c>
    </row>
    <row r="194" spans="2:65" s="6" customFormat="1" ht="15.75" customHeight="1">
      <c r="B194" s="23"/>
      <c r="C194" s="178" t="s">
        <v>382</v>
      </c>
      <c r="D194" s="178" t="s">
        <v>238</v>
      </c>
      <c r="E194" s="179" t="s">
        <v>1224</v>
      </c>
      <c r="F194" s="180" t="s">
        <v>1225</v>
      </c>
      <c r="G194" s="181" t="s">
        <v>167</v>
      </c>
      <c r="H194" s="182">
        <v>0.374</v>
      </c>
      <c r="I194" s="183"/>
      <c r="J194" s="184">
        <f>ROUND($I$194*$H$194,2)</f>
        <v>0</v>
      </c>
      <c r="K194" s="180" t="s">
        <v>145</v>
      </c>
      <c r="L194" s="185"/>
      <c r="M194" s="186"/>
      <c r="N194" s="187" t="s">
        <v>44</v>
      </c>
      <c r="O194" s="24"/>
      <c r="P194" s="24"/>
      <c r="Q194" s="154">
        <v>0.45</v>
      </c>
      <c r="R194" s="154">
        <f>$Q$194*$H$194</f>
        <v>0.1683</v>
      </c>
      <c r="S194" s="154">
        <v>0</v>
      </c>
      <c r="T194" s="155">
        <f>$S$194*$H$194</f>
        <v>0</v>
      </c>
      <c r="AR194" s="89" t="s">
        <v>188</v>
      </c>
      <c r="AT194" s="89" t="s">
        <v>238</v>
      </c>
      <c r="AU194" s="89" t="s">
        <v>82</v>
      </c>
      <c r="AY194" s="6" t="s">
        <v>139</v>
      </c>
      <c r="BE194" s="156">
        <f>IF($N$194="základní",$J$194,0)</f>
        <v>0</v>
      </c>
      <c r="BF194" s="156">
        <f>IF($N$194="snížená",$J$194,0)</f>
        <v>0</v>
      </c>
      <c r="BG194" s="156">
        <f>IF($N$194="zákl. přenesená",$J$194,0)</f>
        <v>0</v>
      </c>
      <c r="BH194" s="156">
        <f>IF($N$194="sníž. přenesená",$J$194,0)</f>
        <v>0</v>
      </c>
      <c r="BI194" s="156">
        <f>IF($N$194="nulová",$J$194,0)</f>
        <v>0</v>
      </c>
      <c r="BJ194" s="89" t="s">
        <v>21</v>
      </c>
      <c r="BK194" s="156">
        <f>ROUND($I$194*$H$194,2)</f>
        <v>0</v>
      </c>
      <c r="BL194" s="89" t="s">
        <v>146</v>
      </c>
      <c r="BM194" s="89" t="s">
        <v>1226</v>
      </c>
    </row>
    <row r="195" spans="2:47" s="6" customFormat="1" ht="16.5" customHeight="1">
      <c r="B195" s="23"/>
      <c r="C195" s="24"/>
      <c r="D195" s="157" t="s">
        <v>148</v>
      </c>
      <c r="E195" s="24"/>
      <c r="F195" s="158" t="s">
        <v>1227</v>
      </c>
      <c r="G195" s="24"/>
      <c r="H195" s="24"/>
      <c r="J195" s="24"/>
      <c r="K195" s="24"/>
      <c r="L195" s="43"/>
      <c r="M195" s="56"/>
      <c r="N195" s="24"/>
      <c r="O195" s="24"/>
      <c r="P195" s="24"/>
      <c r="Q195" s="24"/>
      <c r="R195" s="24"/>
      <c r="S195" s="24"/>
      <c r="T195" s="57"/>
      <c r="AT195" s="6" t="s">
        <v>148</v>
      </c>
      <c r="AU195" s="6" t="s">
        <v>82</v>
      </c>
    </row>
    <row r="196" spans="2:51" s="6" customFormat="1" ht="15.75" customHeight="1">
      <c r="B196" s="159"/>
      <c r="C196" s="160"/>
      <c r="D196" s="161" t="s">
        <v>150</v>
      </c>
      <c r="E196" s="160"/>
      <c r="F196" s="162" t="s">
        <v>1146</v>
      </c>
      <c r="G196" s="160"/>
      <c r="H196" s="160"/>
      <c r="J196" s="160"/>
      <c r="K196" s="160"/>
      <c r="L196" s="163"/>
      <c r="M196" s="164"/>
      <c r="N196" s="160"/>
      <c r="O196" s="160"/>
      <c r="P196" s="160"/>
      <c r="Q196" s="160"/>
      <c r="R196" s="160"/>
      <c r="S196" s="160"/>
      <c r="T196" s="165"/>
      <c r="AT196" s="166" t="s">
        <v>150</v>
      </c>
      <c r="AU196" s="166" t="s">
        <v>82</v>
      </c>
      <c r="AV196" s="166" t="s">
        <v>21</v>
      </c>
      <c r="AW196" s="166" t="s">
        <v>119</v>
      </c>
      <c r="AX196" s="166" t="s">
        <v>73</v>
      </c>
      <c r="AY196" s="166" t="s">
        <v>139</v>
      </c>
    </row>
    <row r="197" spans="2:51" s="6" customFormat="1" ht="15.75" customHeight="1">
      <c r="B197" s="167"/>
      <c r="C197" s="168"/>
      <c r="D197" s="161" t="s">
        <v>150</v>
      </c>
      <c r="E197" s="168"/>
      <c r="F197" s="169" t="s">
        <v>1228</v>
      </c>
      <c r="G197" s="168"/>
      <c r="H197" s="170">
        <v>0.374</v>
      </c>
      <c r="J197" s="168"/>
      <c r="K197" s="168"/>
      <c r="L197" s="171"/>
      <c r="M197" s="172"/>
      <c r="N197" s="168"/>
      <c r="O197" s="168"/>
      <c r="P197" s="168"/>
      <c r="Q197" s="168"/>
      <c r="R197" s="168"/>
      <c r="S197" s="168"/>
      <c r="T197" s="173"/>
      <c r="AT197" s="174" t="s">
        <v>150</v>
      </c>
      <c r="AU197" s="174" t="s">
        <v>82</v>
      </c>
      <c r="AV197" s="174" t="s">
        <v>82</v>
      </c>
      <c r="AW197" s="174" t="s">
        <v>119</v>
      </c>
      <c r="AX197" s="174" t="s">
        <v>21</v>
      </c>
      <c r="AY197" s="174" t="s">
        <v>139</v>
      </c>
    </row>
    <row r="198" spans="2:65" s="6" customFormat="1" ht="15.75" customHeight="1">
      <c r="B198" s="23"/>
      <c r="C198" s="145" t="s">
        <v>390</v>
      </c>
      <c r="D198" s="145" t="s">
        <v>141</v>
      </c>
      <c r="E198" s="146" t="s">
        <v>1229</v>
      </c>
      <c r="F198" s="147" t="s">
        <v>1230</v>
      </c>
      <c r="G198" s="148" t="s">
        <v>167</v>
      </c>
      <c r="H198" s="149">
        <v>2.6</v>
      </c>
      <c r="I198" s="150"/>
      <c r="J198" s="151">
        <f>ROUND($I$198*$H$198,2)</f>
        <v>0</v>
      </c>
      <c r="K198" s="147" t="s">
        <v>145</v>
      </c>
      <c r="L198" s="43"/>
      <c r="M198" s="152"/>
      <c r="N198" s="153" t="s">
        <v>44</v>
      </c>
      <c r="O198" s="24"/>
      <c r="P198" s="24"/>
      <c r="Q198" s="154">
        <v>0</v>
      </c>
      <c r="R198" s="154">
        <f>$Q$198*$H$198</f>
        <v>0</v>
      </c>
      <c r="S198" s="154">
        <v>0</v>
      </c>
      <c r="T198" s="155">
        <f>$S$198*$H$198</f>
        <v>0</v>
      </c>
      <c r="AR198" s="89" t="s">
        <v>146</v>
      </c>
      <c r="AT198" s="89" t="s">
        <v>141</v>
      </c>
      <c r="AU198" s="89" t="s">
        <v>82</v>
      </c>
      <c r="AY198" s="6" t="s">
        <v>139</v>
      </c>
      <c r="BE198" s="156">
        <f>IF($N$198="základní",$J$198,0)</f>
        <v>0</v>
      </c>
      <c r="BF198" s="156">
        <f>IF($N$198="snížená",$J$198,0)</f>
        <v>0</v>
      </c>
      <c r="BG198" s="156">
        <f>IF($N$198="zákl. přenesená",$J$198,0)</f>
        <v>0</v>
      </c>
      <c r="BH198" s="156">
        <f>IF($N$198="sníž. přenesená",$J$198,0)</f>
        <v>0</v>
      </c>
      <c r="BI198" s="156">
        <f>IF($N$198="nulová",$J$198,0)</f>
        <v>0</v>
      </c>
      <c r="BJ198" s="89" t="s">
        <v>21</v>
      </c>
      <c r="BK198" s="156">
        <f>ROUND($I$198*$H$198,2)</f>
        <v>0</v>
      </c>
      <c r="BL198" s="89" t="s">
        <v>146</v>
      </c>
      <c r="BM198" s="89" t="s">
        <v>1231</v>
      </c>
    </row>
    <row r="199" spans="2:47" s="6" customFormat="1" ht="16.5" customHeight="1">
      <c r="B199" s="23"/>
      <c r="C199" s="24"/>
      <c r="D199" s="157" t="s">
        <v>148</v>
      </c>
      <c r="E199" s="24"/>
      <c r="F199" s="158" t="s">
        <v>1232</v>
      </c>
      <c r="G199" s="24"/>
      <c r="H199" s="24"/>
      <c r="J199" s="24"/>
      <c r="K199" s="24"/>
      <c r="L199" s="43"/>
      <c r="M199" s="56"/>
      <c r="N199" s="24"/>
      <c r="O199" s="24"/>
      <c r="P199" s="24"/>
      <c r="Q199" s="24"/>
      <c r="R199" s="24"/>
      <c r="S199" s="24"/>
      <c r="T199" s="57"/>
      <c r="AT199" s="6" t="s">
        <v>148</v>
      </c>
      <c r="AU199" s="6" t="s">
        <v>82</v>
      </c>
    </row>
    <row r="200" spans="2:51" s="6" customFormat="1" ht="15.75" customHeight="1">
      <c r="B200" s="159"/>
      <c r="C200" s="160"/>
      <c r="D200" s="161" t="s">
        <v>150</v>
      </c>
      <c r="E200" s="160"/>
      <c r="F200" s="162" t="s">
        <v>1233</v>
      </c>
      <c r="G200" s="160"/>
      <c r="H200" s="160"/>
      <c r="J200" s="160"/>
      <c r="K200" s="160"/>
      <c r="L200" s="163"/>
      <c r="M200" s="164"/>
      <c r="N200" s="160"/>
      <c r="O200" s="160"/>
      <c r="P200" s="160"/>
      <c r="Q200" s="160"/>
      <c r="R200" s="160"/>
      <c r="S200" s="160"/>
      <c r="T200" s="165"/>
      <c r="AT200" s="166" t="s">
        <v>150</v>
      </c>
      <c r="AU200" s="166" t="s">
        <v>82</v>
      </c>
      <c r="AV200" s="166" t="s">
        <v>21</v>
      </c>
      <c r="AW200" s="166" t="s">
        <v>119</v>
      </c>
      <c r="AX200" s="166" t="s">
        <v>73</v>
      </c>
      <c r="AY200" s="166" t="s">
        <v>139</v>
      </c>
    </row>
    <row r="201" spans="2:51" s="6" customFormat="1" ht="15.75" customHeight="1">
      <c r="B201" s="167"/>
      <c r="C201" s="168"/>
      <c r="D201" s="161" t="s">
        <v>150</v>
      </c>
      <c r="E201" s="168"/>
      <c r="F201" s="169" t="s">
        <v>1234</v>
      </c>
      <c r="G201" s="168"/>
      <c r="H201" s="170">
        <v>2.6</v>
      </c>
      <c r="J201" s="168"/>
      <c r="K201" s="168"/>
      <c r="L201" s="171"/>
      <c r="M201" s="172"/>
      <c r="N201" s="168"/>
      <c r="O201" s="168"/>
      <c r="P201" s="168"/>
      <c r="Q201" s="168"/>
      <c r="R201" s="168"/>
      <c r="S201" s="168"/>
      <c r="T201" s="173"/>
      <c r="AT201" s="174" t="s">
        <v>150</v>
      </c>
      <c r="AU201" s="174" t="s">
        <v>82</v>
      </c>
      <c r="AV201" s="174" t="s">
        <v>82</v>
      </c>
      <c r="AW201" s="174" t="s">
        <v>119</v>
      </c>
      <c r="AX201" s="174" t="s">
        <v>21</v>
      </c>
      <c r="AY201" s="174" t="s">
        <v>139</v>
      </c>
    </row>
    <row r="202" spans="2:65" s="6" customFormat="1" ht="15.75" customHeight="1">
      <c r="B202" s="23"/>
      <c r="C202" s="145" t="s">
        <v>399</v>
      </c>
      <c r="D202" s="145" t="s">
        <v>141</v>
      </c>
      <c r="E202" s="146" t="s">
        <v>1235</v>
      </c>
      <c r="F202" s="147" t="s">
        <v>1236</v>
      </c>
      <c r="G202" s="148" t="s">
        <v>167</v>
      </c>
      <c r="H202" s="149">
        <v>2.6</v>
      </c>
      <c r="I202" s="150"/>
      <c r="J202" s="151">
        <f>ROUND($I$202*$H$202,2)</f>
        <v>0</v>
      </c>
      <c r="K202" s="147" t="s">
        <v>145</v>
      </c>
      <c r="L202" s="43"/>
      <c r="M202" s="152"/>
      <c r="N202" s="153" t="s">
        <v>44</v>
      </c>
      <c r="O202" s="24"/>
      <c r="P202" s="24"/>
      <c r="Q202" s="154">
        <v>0</v>
      </c>
      <c r="R202" s="154">
        <f>$Q$202*$H$202</f>
        <v>0</v>
      </c>
      <c r="S202" s="154">
        <v>0</v>
      </c>
      <c r="T202" s="155">
        <f>$S$202*$H$202</f>
        <v>0</v>
      </c>
      <c r="AR202" s="89" t="s">
        <v>146</v>
      </c>
      <c r="AT202" s="89" t="s">
        <v>141</v>
      </c>
      <c r="AU202" s="89" t="s">
        <v>82</v>
      </c>
      <c r="AY202" s="6" t="s">
        <v>139</v>
      </c>
      <c r="BE202" s="156">
        <f>IF($N$202="základní",$J$202,0)</f>
        <v>0</v>
      </c>
      <c r="BF202" s="156">
        <f>IF($N$202="snížená",$J$202,0)</f>
        <v>0</v>
      </c>
      <c r="BG202" s="156">
        <f>IF($N$202="zákl. přenesená",$J$202,0)</f>
        <v>0</v>
      </c>
      <c r="BH202" s="156">
        <f>IF($N$202="sníž. přenesená",$J$202,0)</f>
        <v>0</v>
      </c>
      <c r="BI202" s="156">
        <f>IF($N$202="nulová",$J$202,0)</f>
        <v>0</v>
      </c>
      <c r="BJ202" s="89" t="s">
        <v>21</v>
      </c>
      <c r="BK202" s="156">
        <f>ROUND($I$202*$H$202,2)</f>
        <v>0</v>
      </c>
      <c r="BL202" s="89" t="s">
        <v>146</v>
      </c>
      <c r="BM202" s="89" t="s">
        <v>1237</v>
      </c>
    </row>
    <row r="203" spans="2:47" s="6" customFormat="1" ht="16.5" customHeight="1">
      <c r="B203" s="23"/>
      <c r="C203" s="24"/>
      <c r="D203" s="157" t="s">
        <v>148</v>
      </c>
      <c r="E203" s="24"/>
      <c r="F203" s="158" t="s">
        <v>1238</v>
      </c>
      <c r="G203" s="24"/>
      <c r="H203" s="24"/>
      <c r="J203" s="24"/>
      <c r="K203" s="24"/>
      <c r="L203" s="43"/>
      <c r="M203" s="56"/>
      <c r="N203" s="24"/>
      <c r="O203" s="24"/>
      <c r="P203" s="24"/>
      <c r="Q203" s="24"/>
      <c r="R203" s="24"/>
      <c r="S203" s="24"/>
      <c r="T203" s="57"/>
      <c r="AT203" s="6" t="s">
        <v>148</v>
      </c>
      <c r="AU203" s="6" t="s">
        <v>82</v>
      </c>
    </row>
    <row r="204" spans="2:51" s="6" customFormat="1" ht="15.75" customHeight="1">
      <c r="B204" s="159"/>
      <c r="C204" s="160"/>
      <c r="D204" s="161" t="s">
        <v>150</v>
      </c>
      <c r="E204" s="160"/>
      <c r="F204" s="162" t="s">
        <v>1233</v>
      </c>
      <c r="G204" s="160"/>
      <c r="H204" s="160"/>
      <c r="J204" s="160"/>
      <c r="K204" s="160"/>
      <c r="L204" s="163"/>
      <c r="M204" s="164"/>
      <c r="N204" s="160"/>
      <c r="O204" s="160"/>
      <c r="P204" s="160"/>
      <c r="Q204" s="160"/>
      <c r="R204" s="160"/>
      <c r="S204" s="160"/>
      <c r="T204" s="165"/>
      <c r="AT204" s="166" t="s">
        <v>150</v>
      </c>
      <c r="AU204" s="166" t="s">
        <v>82</v>
      </c>
      <c r="AV204" s="166" t="s">
        <v>21</v>
      </c>
      <c r="AW204" s="166" t="s">
        <v>119</v>
      </c>
      <c r="AX204" s="166" t="s">
        <v>73</v>
      </c>
      <c r="AY204" s="166" t="s">
        <v>139</v>
      </c>
    </row>
    <row r="205" spans="2:51" s="6" customFormat="1" ht="15.75" customHeight="1">
      <c r="B205" s="167"/>
      <c r="C205" s="168"/>
      <c r="D205" s="161" t="s">
        <v>150</v>
      </c>
      <c r="E205" s="168"/>
      <c r="F205" s="169" t="s">
        <v>1234</v>
      </c>
      <c r="G205" s="168"/>
      <c r="H205" s="170">
        <v>2.6</v>
      </c>
      <c r="J205" s="168"/>
      <c r="K205" s="168"/>
      <c r="L205" s="171"/>
      <c r="M205" s="172"/>
      <c r="N205" s="168"/>
      <c r="O205" s="168"/>
      <c r="P205" s="168"/>
      <c r="Q205" s="168"/>
      <c r="R205" s="168"/>
      <c r="S205" s="168"/>
      <c r="T205" s="173"/>
      <c r="AT205" s="174" t="s">
        <v>150</v>
      </c>
      <c r="AU205" s="174" t="s">
        <v>82</v>
      </c>
      <c r="AV205" s="174" t="s">
        <v>82</v>
      </c>
      <c r="AW205" s="174" t="s">
        <v>119</v>
      </c>
      <c r="AX205" s="174" t="s">
        <v>21</v>
      </c>
      <c r="AY205" s="174" t="s">
        <v>139</v>
      </c>
    </row>
    <row r="206" spans="2:63" s="132" customFormat="1" ht="30.75" customHeight="1">
      <c r="B206" s="133"/>
      <c r="C206" s="134"/>
      <c r="D206" s="134" t="s">
        <v>72</v>
      </c>
      <c r="E206" s="143" t="s">
        <v>592</v>
      </c>
      <c r="F206" s="143" t="s">
        <v>593</v>
      </c>
      <c r="G206" s="134"/>
      <c r="H206" s="134"/>
      <c r="J206" s="144">
        <f>$BK$206</f>
        <v>0</v>
      </c>
      <c r="K206" s="134"/>
      <c r="L206" s="137"/>
      <c r="M206" s="138"/>
      <c r="N206" s="134"/>
      <c r="O206" s="134"/>
      <c r="P206" s="139">
        <f>SUM($P$207:$P$208)</f>
        <v>0</v>
      </c>
      <c r="Q206" s="134"/>
      <c r="R206" s="139">
        <f>SUM($R$207:$R$208)</f>
        <v>0</v>
      </c>
      <c r="S206" s="134"/>
      <c r="T206" s="140">
        <f>SUM($T$207:$T$208)</f>
        <v>0</v>
      </c>
      <c r="AR206" s="141" t="s">
        <v>21</v>
      </c>
      <c r="AT206" s="141" t="s">
        <v>72</v>
      </c>
      <c r="AU206" s="141" t="s">
        <v>21</v>
      </c>
      <c r="AY206" s="141" t="s">
        <v>139</v>
      </c>
      <c r="BK206" s="142">
        <f>SUM($BK$207:$BK$208)</f>
        <v>0</v>
      </c>
    </row>
    <row r="207" spans="2:65" s="6" customFormat="1" ht="15.75" customHeight="1">
      <c r="B207" s="23"/>
      <c r="C207" s="145" t="s">
        <v>407</v>
      </c>
      <c r="D207" s="145" t="s">
        <v>141</v>
      </c>
      <c r="E207" s="146" t="s">
        <v>1239</v>
      </c>
      <c r="F207" s="147" t="s">
        <v>1240</v>
      </c>
      <c r="G207" s="148" t="s">
        <v>241</v>
      </c>
      <c r="H207" s="149">
        <v>0.249</v>
      </c>
      <c r="I207" s="150"/>
      <c r="J207" s="151">
        <f>ROUND($I$207*$H$207,2)</f>
        <v>0</v>
      </c>
      <c r="K207" s="147" t="s">
        <v>145</v>
      </c>
      <c r="L207" s="43"/>
      <c r="M207" s="152"/>
      <c r="N207" s="153" t="s">
        <v>44</v>
      </c>
      <c r="O207" s="24"/>
      <c r="P207" s="24"/>
      <c r="Q207" s="154">
        <v>0</v>
      </c>
      <c r="R207" s="154">
        <f>$Q$207*$H$207</f>
        <v>0</v>
      </c>
      <c r="S207" s="154">
        <v>0</v>
      </c>
      <c r="T207" s="155">
        <f>$S$207*$H$207</f>
        <v>0</v>
      </c>
      <c r="AR207" s="89" t="s">
        <v>146</v>
      </c>
      <c r="AT207" s="89" t="s">
        <v>141</v>
      </c>
      <c r="AU207" s="89" t="s">
        <v>82</v>
      </c>
      <c r="AY207" s="6" t="s">
        <v>139</v>
      </c>
      <c r="BE207" s="156">
        <f>IF($N$207="základní",$J$207,0)</f>
        <v>0</v>
      </c>
      <c r="BF207" s="156">
        <f>IF($N$207="snížená",$J$207,0)</f>
        <v>0</v>
      </c>
      <c r="BG207" s="156">
        <f>IF($N$207="zákl. přenesená",$J$207,0)</f>
        <v>0</v>
      </c>
      <c r="BH207" s="156">
        <f>IF($N$207="sníž. přenesená",$J$207,0)</f>
        <v>0</v>
      </c>
      <c r="BI207" s="156">
        <f>IF($N$207="nulová",$J$207,0)</f>
        <v>0</v>
      </c>
      <c r="BJ207" s="89" t="s">
        <v>21</v>
      </c>
      <c r="BK207" s="156">
        <f>ROUND($I$207*$H$207,2)</f>
        <v>0</v>
      </c>
      <c r="BL207" s="89" t="s">
        <v>146</v>
      </c>
      <c r="BM207" s="89" t="s">
        <v>1241</v>
      </c>
    </row>
    <row r="208" spans="2:47" s="6" customFormat="1" ht="16.5" customHeight="1">
      <c r="B208" s="23"/>
      <c r="C208" s="24"/>
      <c r="D208" s="157" t="s">
        <v>148</v>
      </c>
      <c r="E208" s="24"/>
      <c r="F208" s="158" t="s">
        <v>1242</v>
      </c>
      <c r="G208" s="24"/>
      <c r="H208" s="24"/>
      <c r="J208" s="24"/>
      <c r="K208" s="24"/>
      <c r="L208" s="43"/>
      <c r="M208" s="188"/>
      <c r="N208" s="189"/>
      <c r="O208" s="189"/>
      <c r="P208" s="189"/>
      <c r="Q208" s="189"/>
      <c r="R208" s="189"/>
      <c r="S208" s="189"/>
      <c r="T208" s="190"/>
      <c r="AT208" s="6" t="s">
        <v>148</v>
      </c>
      <c r="AU208" s="6" t="s">
        <v>82</v>
      </c>
    </row>
    <row r="209" spans="2:12" s="6" customFormat="1" ht="7.5" customHeight="1">
      <c r="B209" s="38"/>
      <c r="C209" s="39"/>
      <c r="D209" s="39"/>
      <c r="E209" s="39"/>
      <c r="F209" s="39"/>
      <c r="G209" s="39"/>
      <c r="H209" s="39"/>
      <c r="I209" s="101"/>
      <c r="J209" s="39"/>
      <c r="K209" s="39"/>
      <c r="L209" s="43"/>
    </row>
    <row r="339" s="2" customFormat="1" ht="14.25" customHeight="1"/>
  </sheetData>
  <sheetProtection password="CC35" sheet="1" objects="1" scenarios="1" formatColumns="0" formatRows="0" sort="0" autoFilter="0"/>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horizontalDpi="600" verticalDpi="600" orientation="portrait" paperSize="9" scale="63" r:id="rId2"/>
  <headerFooter alignWithMargins="0">
    <oddFooter>&amp;CStrana &amp;P z &amp;N</oddFooter>
  </headerFooter>
  <rowBreaks count="1" manualBreakCount="1">
    <brk id="149" min="2"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Vejvodová</cp:lastModifiedBy>
  <dcterms:modified xsi:type="dcterms:W3CDTF">2015-05-19T11:50:23Z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