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SO.110 - SO.110 - Komunikace" sheetId="2" r:id="rId2"/>
    <sheet name="SO.120 - SO.120 - Ostatní..." sheetId="3" r:id="rId3"/>
    <sheet name="SO.310 - Dešťová kanalizace" sheetId="4" r:id="rId4"/>
    <sheet name="VoN - Vedlejší a ostatní ..." sheetId="5" r:id="rId5"/>
    <sheet name="Pokyny pro vyplnění" sheetId="6" r:id="rId6"/>
  </sheets>
  <definedNames>
    <definedName name="_xlnm._FilterDatabase" localSheetId="1" hidden="1">'SO.110 - SO.110 - Komunikace'!$C$100:$K$100</definedName>
    <definedName name="_xlnm._FilterDatabase" localSheetId="2" hidden="1">'SO.120 - SO.120 - Ostatní...'!$C$94:$K$94</definedName>
    <definedName name="_xlnm._FilterDatabase" localSheetId="3" hidden="1">'SO.310 - Dešťová kanalizace'!$C$88:$K$88</definedName>
    <definedName name="_xlnm._FilterDatabase" localSheetId="4" hidden="1">'VoN - Vedlejší a ostatní ...'!$C$83:$K$83</definedName>
    <definedName name="_xlnm.Print_Titles" localSheetId="0">'Rekapitulace stavby'!$49:$49</definedName>
    <definedName name="_xlnm.Print_Titles" localSheetId="1">'SO.110 - SO.110 - Komunikace'!$100:$100</definedName>
    <definedName name="_xlnm.Print_Titles" localSheetId="2">'SO.120 - SO.120 - Ostatní...'!$94:$94</definedName>
    <definedName name="_xlnm.Print_Titles" localSheetId="3">'SO.310 - Dešťová kanalizace'!$88:$88</definedName>
    <definedName name="_xlnm.Print_Titles" localSheetId="4">'VoN - Vedlejší a ostatní ...'!$83:$83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stavby'!$C$39:$AQ$62</definedName>
    <definedName name="_xlnm.Print_Area" localSheetId="1">'SO.110 - SO.110 - Komunikace'!$C$4:$J$36,'SO.110 - SO.110 - Komunikace'!$C$42:$J$82,'SO.110 - SO.110 - Komunikace'!$C$88:$K$498</definedName>
    <definedName name="_xlnm.Print_Area" localSheetId="2">'SO.120 - SO.120 - Ostatní...'!$C$4:$J$36,'SO.120 - SO.120 - Ostatní...'!$C$42:$J$76,'SO.120 - SO.120 - Ostatní...'!$C$82:$K$324</definedName>
    <definedName name="_xlnm.Print_Area" localSheetId="3">'SO.310 - Dešťová kanalizace'!$C$4:$J$36,'SO.310 - Dešťová kanalizace'!$C$42:$J$70,'SO.310 - Dešťová kanalizace'!$C$76:$K$187</definedName>
    <definedName name="_xlnm.Print_Area" localSheetId="4">'VoN - Vedlejší a ostatní ...'!$C$4:$J$36,'VoN - Vedlejší a ostatní ...'!$C$42:$J$65,'VoN - Vedlejší a ostatní ...'!$C$71:$K$111</definedName>
  </definedNames>
  <calcPr fullCalcOnLoad="1"/>
</workbook>
</file>

<file path=xl/sharedStrings.xml><?xml version="1.0" encoding="utf-8"?>
<sst xmlns="http://schemas.openxmlformats.org/spreadsheetml/2006/main" count="8367" uniqueCount="1441">
  <si>
    <t>Export VZ</t>
  </si>
  <si>
    <t>List obsahuje:</t>
  </si>
  <si>
    <t>3.0</t>
  </si>
  <si>
    <t>False</t>
  </si>
  <si>
    <t>{8ED77552-F05A-431B-99EC-E1968F8BDCA9}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</si>
  <si>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</si>
  <si>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</si>
  <si>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</si>
  <si>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</si>
  <si>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</si>
  <si>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</si>
  <si>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</si>
  <si>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</si>
  <si>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</si>
  <si>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2013-146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</si>
  <si>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</si>
  <si>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</si>
  <si>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III/10160 Zápy</t>
  </si>
  <si>
    <t>0,1</t>
  </si>
  <si>
    <t>KSO:</t>
  </si>
  <si>
    <t>CC-CZ:</t>
  </si>
  <si>
    <t>21121</t>
  </si>
  <si>
    <t>1</t>
  </si>
  <si>
    <t>Místo:</t>
  </si>
  <si>
    <t>Zápy</t>
  </si>
  <si>
    <t>Datum:</t>
  </si>
  <si>
    <t>10</t>
  </si>
  <si>
    <t>100</t>
  </si>
  <si>
    <t>Zadavatel:</t>
  </si>
  <si>
    <t>IČ:</t>
  </si>
  <si>
    <t>00066001</t>
  </si>
  <si>
    <t>Krajská správa a údržba silnic Středočeského kraje</t>
  </si>
  <si>
    <t>DIČ:</t>
  </si>
  <si>
    <t>CZ00066001</t>
  </si>
  <si>
    <t>Uchazeč:</t>
  </si>
  <si>
    <t>Vyplň údaj</t>
  </si>
  <si>
    <t>Projektant:</t>
  </si>
  <si>
    <t>27086135</t>
  </si>
  <si>
    <t>CR Project s.r.o.</t>
  </si>
  <si>
    <t>CZ27086135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</si>
  <si>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</si>
  <si>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
Soupis výkonů je zpracován s výhradou, jako nezávazný, dle §2622 zák. č. 89/2012 Sb. NOZ.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</si>
  <si>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</si>
  <si>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</si>
  <si>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</si>
  <si>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</si>
  <si>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</si>
  <si>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</si>
  <si>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</si>
  <si>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</si>
  <si>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</si>
  <si>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</si>
  <si>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</si>
  <si>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</si>
  <si>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</si>
  <si>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</si>
  <si>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</si>
  <si>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</si>
  <si>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</si>
  <si>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</si>
  <si>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</si>
  <si>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</si>
  <si>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</si>
  <si>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</si>
  <si>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</si>
  <si>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</si>
  <si>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</si>
  <si>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</si>
  <si>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</si>
  <si>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</si>
  <si>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</si>
  <si>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</si>
  <si>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</si>
  <si>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</si>
  <si>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</si>
  <si>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</si>
  <si>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</si>
  <si>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</si>
  <si>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</si>
  <si>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</si>
  <si>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</si>
  <si>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SO.110</t>
  </si>
  <si>
    <t>SO.110 - Komunikace</t>
  </si>
  <si>
    <t>STA</t>
  </si>
  <si>
    <t>{92C51848-265B-462C-BF4E-4C05C05473EA}</t>
  </si>
  <si>
    <t>2</t>
  </si>
  <si>
    <t>SO.120</t>
  </si>
  <si>
    <t>SO.120 - Ostatní zpevněné plochy</t>
  </si>
  <si>
    <t>{CE127C39-936B-4924-8C7F-F8CAB24F0E86}</t>
  </si>
  <si>
    <t>SO.310</t>
  </si>
  <si>
    <t>Dešťová kanalizace</t>
  </si>
  <si>
    <t>{275218E5-3865-4A50-9B5D-E8307BAAEB82}</t>
  </si>
  <si>
    <t>VoN</t>
  </si>
  <si>
    <t>Vedlejší a ostatní náklady</t>
  </si>
  <si>
    <t>{F517EE23-D7B6-4250-9CAE-33A7602A66CE}</t>
  </si>
  <si>
    <t>Zpět na list:</t>
  </si>
  <si>
    <t>KRYCÍ LIST SOUPISU</t>
  </si>
  <si>
    <t>Objekt:</t>
  </si>
  <si>
    <t>SO.110 - SO.110 -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</si>
  <si>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</si>
  <si>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</si>
  <si>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</si>
  <si>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</si>
  <si>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</si>
  <si>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</si>
  <si>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</si>
  <si>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R10 - Společné zemní práce</t>
  </si>
  <si>
    <t xml:space="preserve">      R11 - Zemní práce pro komunikace</t>
  </si>
  <si>
    <t xml:space="preserve">      R12 - Zemní práce pro odvodnění komunikací</t>
  </si>
  <si>
    <t xml:space="preserve">      R13 - Odstranění zeleně</t>
  </si>
  <si>
    <t xml:space="preserve">      R14 - Založení zeleně</t>
  </si>
  <si>
    <t xml:space="preserve">    5 - Komunikace</t>
  </si>
  <si>
    <t xml:space="preserve">      R50 - Podkladní vrstvy</t>
  </si>
  <si>
    <t xml:space="preserve">      R51 - Komunikace pro automobilovou dopravu</t>
  </si>
  <si>
    <t xml:space="preserve">      R58 - Ostatní plochy</t>
  </si>
  <si>
    <t xml:space="preserve">    8 - Trubní vedení</t>
  </si>
  <si>
    <t xml:space="preserve">      R80 - Společné práce pro trubní vedení</t>
  </si>
  <si>
    <t xml:space="preserve">      R81 - Napojení odvodňovačů</t>
  </si>
  <si>
    <t xml:space="preserve">      R82 - Uliční vpusti</t>
  </si>
  <si>
    <t xml:space="preserve">      R83 - Odvodnění ze štěrbinových žlabů</t>
  </si>
  <si>
    <t xml:space="preserve">      R85 - Drenážní potrubí</t>
  </si>
  <si>
    <t xml:space="preserve">    9 - Ostatní konstrukce a práce-bourání</t>
  </si>
  <si>
    <t xml:space="preserve">      R90 - Společné práce pro bourání a konstrukce</t>
  </si>
  <si>
    <t xml:space="preserve">      R95 - Osazení obrub a linek</t>
  </si>
  <si>
    <t xml:space="preserve">      R96 - Bourání konstrukcí vozovek</t>
  </si>
  <si>
    <t xml:space="preserve">      R97 - Ostatní bourací práce</t>
  </si>
  <si>
    <t xml:space="preserve">      R98 - Vodorovné dopravní značení</t>
  </si>
  <si>
    <t xml:space="preserve">      R99 - Svislé dopravní značení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</si>
  <si>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</si>
  <si>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</si>
  <si>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</si>
  <si>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</si>
  <si>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</si>
  <si>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</si>
  <si>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</si>
  <si>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</si>
  <si>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</si>
  <si>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</si>
  <si>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</si>
  <si>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</si>
  <si>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</si>
  <si>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</si>
  <si>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</si>
  <si>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</si>
  <si>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</si>
  <si>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</si>
  <si>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</si>
  <si>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</si>
  <si>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R10</t>
  </si>
  <si>
    <t>Společné zemní práce</t>
  </si>
  <si>
    <t>K</t>
  </si>
  <si>
    <t>167101R11</t>
  </si>
  <si>
    <t>Nákup zeminy schopné zúrodnění včetně naložení a dovozu na místo použití</t>
  </si>
  <si>
    <t>m3</t>
  </si>
  <si>
    <t>4</t>
  </si>
  <si>
    <t>3</t>
  </si>
  <si>
    <t>-895691525</t>
  </si>
  <si>
    <t>VV</t>
  </si>
  <si>
    <t>52,0*0,25-12,10</t>
  </si>
  <si>
    <t>167101R21</t>
  </si>
  <si>
    <t>Nákup zeminy vhodné do násypu komunikací včetně naložení a dovozu na místo použití</t>
  </si>
  <si>
    <t>-2046631462</t>
  </si>
  <si>
    <t>Vzhledem k nevhodnosti stávající zeminy do násypů komunikací je nutné veškerý násypový materíál nakoupit</t>
  </si>
  <si>
    <t>Odkopávky pro silnice:</t>
  </si>
  <si>
    <t>87,906 "- pro komunikace"</t>
  </si>
  <si>
    <t>Odvodnění komunikace:</t>
  </si>
  <si>
    <t>15,750 "- hloubení uličních vpustí"</t>
  </si>
  <si>
    <t>69,600 "- napojení ul. vpustí"</t>
  </si>
  <si>
    <t>Součet</t>
  </si>
  <si>
    <t>167101102</t>
  </si>
  <si>
    <t>Nakládání výkopku z hornin tř. 1 až 4 přes 100 m3</t>
  </si>
  <si>
    <t>CS ÚRS 2014 01</t>
  </si>
  <si>
    <t>-1644340574</t>
  </si>
  <si>
    <t>Nakládání na mezideponii pro odvoz na skládku</t>
  </si>
  <si>
    <t>3130,431 "- pro komunikace"</t>
  </si>
  <si>
    <t>36,000 "- hloubení uličních vpustí"</t>
  </si>
  <si>
    <t>140,000 "- napojení ul. vpustí"</t>
  </si>
  <si>
    <t>301,725 "- výkop rýhy pro drenáž - viz drenážní potrubí"</t>
  </si>
  <si>
    <t>18,900 "- napojení štěrbinových žlabů"</t>
  </si>
  <si>
    <t>4,800 "- štěrbinové žlaby"</t>
  </si>
  <si>
    <t>Celkem odvoz na skládku</t>
  </si>
  <si>
    <t>Nakládání pro dovoz z mezideponie na místo použití:</t>
  </si>
  <si>
    <t>12,100 "- ornice"</t>
  </si>
  <si>
    <t>162301101</t>
  </si>
  <si>
    <t>Vodorovné přemístění do 500 m výkopku/sypaniny z horniny tř. 1 až 4</t>
  </si>
  <si>
    <t>-538820990</t>
  </si>
  <si>
    <t>Dovoz materiálu z mezideponie na místo použití</t>
  </si>
  <si>
    <t>5</t>
  </si>
  <si>
    <t>162301R02</t>
  </si>
  <si>
    <t>Vodorovné přemístění na skládku výkopku z horniny tř. 1 až 4</t>
  </si>
  <si>
    <t>1506520574</t>
  </si>
  <si>
    <t>Odvoz z mezideponie na skládku</t>
  </si>
  <si>
    <t>6</t>
  </si>
  <si>
    <t>171201201</t>
  </si>
  <si>
    <t>Uložení sypaniny na skládky</t>
  </si>
  <si>
    <t>1536689331</t>
  </si>
  <si>
    <t>3631,856 "- viz. položka č. 162301R02 - Vodorovné přemístění na skládku"</t>
  </si>
  <si>
    <t>189</t>
  </si>
  <si>
    <t>171201211</t>
  </si>
  <si>
    <t>Poplatek za uložení odpadu ze sypaniny na skládce (skládkovné)</t>
  </si>
  <si>
    <t>t</t>
  </si>
  <si>
    <t>594788010</t>
  </si>
  <si>
    <t>3631,856*1,750 "- viz. položka č. 162301R02 - Vodorovné přemístění na skládku"</t>
  </si>
  <si>
    <t>188</t>
  </si>
  <si>
    <t>181951102</t>
  </si>
  <si>
    <t>Úprava pláně v hornině tř. 1 až 4 se zhutněním</t>
  </si>
  <si>
    <t>m2</t>
  </si>
  <si>
    <t>1493735525</t>
  </si>
  <si>
    <t>(3741,0+81,0)*1,15 "- plné KS"</t>
  </si>
  <si>
    <t>R11</t>
  </si>
  <si>
    <t>Zemní práce pro komunikace</t>
  </si>
  <si>
    <t>9</t>
  </si>
  <si>
    <t>122202203</t>
  </si>
  <si>
    <t>Odkopávky a prokopávky nezapažené pro silnice objemu do 5000 m3 v hornině tř. 3</t>
  </si>
  <si>
    <t>1942644403</t>
  </si>
  <si>
    <t>Pro silniční obruby a krajníky podél komunikací:</t>
  </si>
  <si>
    <t>0,90*0,60*418,0 "- bet. obruby podél stáv. komunikace"</t>
  </si>
  <si>
    <t>0,90*0,60*138,50 "- bet. krajníky"</t>
  </si>
  <si>
    <t>0,60*0,40*78,50 "- žulové dvojlinky"</t>
  </si>
  <si>
    <t>Mezisoučet</t>
  </si>
  <si>
    <t>Komunikace pro aut. dopravu:</t>
  </si>
  <si>
    <t>(3741,0+81,0)*1,11*0,300 "- komunikace pro aut. dopravu - asfalt"</t>
  </si>
  <si>
    <t>Odkop pro výměnu podloží - komuniace pro aut. dopravu:</t>
  </si>
  <si>
    <t>(3741,0+81,0)*1,15*0,350 "- komunikace pro aut. dopravu - asfalt"</t>
  </si>
  <si>
    <t>122202209</t>
  </si>
  <si>
    <t>Příplatek k odkopávkám a prokopávkám pro silnice v hornině tř. 3 za lepivost</t>
  </si>
  <si>
    <t>-735009001</t>
  </si>
  <si>
    <t>3130,431 "- viz. položka 122202202 - odkopávky pro silnice"</t>
  </si>
  <si>
    <t>11</t>
  </si>
  <si>
    <t>120001101</t>
  </si>
  <si>
    <t>Příplatek za ztížení vykopávky v blízkosti podzemního vedení</t>
  </si>
  <si>
    <t>-182679697</t>
  </si>
  <si>
    <t>Uvažováno s 20,0% objemu:</t>
  </si>
  <si>
    <t>3130,431*0,20</t>
  </si>
  <si>
    <t>12</t>
  </si>
  <si>
    <t>171102111</t>
  </si>
  <si>
    <t>Uložení sypaniny z hornin nesoudržných a sypkých do násypů zhutněných v aktivní zóně</t>
  </si>
  <si>
    <t>-1844327472</t>
  </si>
  <si>
    <t>4395,300*0,02</t>
  </si>
  <si>
    <t>R12</t>
  </si>
  <si>
    <t>Zemní práce pro odvodnění komunikací</t>
  </si>
  <si>
    <t>13</t>
  </si>
  <si>
    <t>131201101</t>
  </si>
  <si>
    <t>Hloubení jam nezapažených v hornině tř. 3 objemu do 100 m3</t>
  </si>
  <si>
    <t>-1235936400</t>
  </si>
  <si>
    <t xml:space="preserve">20 kusů UV </t>
  </si>
  <si>
    <t>20*2,25*0,80</t>
  </si>
  <si>
    <t>14</t>
  </si>
  <si>
    <t>131201109</t>
  </si>
  <si>
    <t>Příplatek za lepivost u hloubení jam nezapažených v hornině tř. 3</t>
  </si>
  <si>
    <t>1441754926</t>
  </si>
  <si>
    <t>36,000 "- Viz. pol. č. 131201101 - Hloubení jam nezapažených ve tř. 3"</t>
  </si>
  <si>
    <t>132201102</t>
  </si>
  <si>
    <t>Hloubení rýh š do 600 mm v hornině tř. 3 objemu přes 100 m3</t>
  </si>
  <si>
    <t>-1991395555</t>
  </si>
  <si>
    <t>0,45*(424,50+246,0) "- výkop rýhy pro drenáž - viz drenážní potrubí"</t>
  </si>
  <si>
    <t>16</t>
  </si>
  <si>
    <t>132201109</t>
  </si>
  <si>
    <t>Příplatek za lepivost k hloubení rýh š do 600 mm v hornině tř. 3</t>
  </si>
  <si>
    <t>-1777928198</t>
  </si>
  <si>
    <t>301,725 "- Viz. pol. č. 132201109 - Hloubení rýh š. do 600 mm ve tř.3"</t>
  </si>
  <si>
    <t>173</t>
  </si>
  <si>
    <t>132201201</t>
  </si>
  <si>
    <t>Hloubení rýh š do 2000 mm v hornině tř. 3 objemu do 100 m3</t>
  </si>
  <si>
    <t>1765403609</t>
  </si>
  <si>
    <t>Napojení uličních vpustí:</t>
  </si>
  <si>
    <t>1,0*1,75*80,0</t>
  </si>
  <si>
    <t>Napojení štěrbinových žlabů:</t>
  </si>
  <si>
    <t>1,0*2,10*9,0</t>
  </si>
  <si>
    <t>Pro štěrbinové žlaby:</t>
  </si>
  <si>
    <t>0,75*0,40*16,0</t>
  </si>
  <si>
    <t>174</t>
  </si>
  <si>
    <t>132201209</t>
  </si>
  <si>
    <t>Příplatek za lepivost k hloubení rýh š do 2000 mm v hornině tř. 3</t>
  </si>
  <si>
    <t>481357290</t>
  </si>
  <si>
    <t>163,700 "- Viz. pol. č. 132201201 - Hloubení rýh š. do 2000 mm "</t>
  </si>
  <si>
    <t>17</t>
  </si>
  <si>
    <t>161101101</t>
  </si>
  <si>
    <t>Svislé přemístění výkopku z horniny tř. 1 až 4 hl výkopu do 2,5 m</t>
  </si>
  <si>
    <t>194277417</t>
  </si>
  <si>
    <t>36,000 "- UV"</t>
  </si>
  <si>
    <t>301,725 "- drenáže"</t>
  </si>
  <si>
    <t>140,000 "- Napojení uličních vpustí"</t>
  </si>
  <si>
    <t>18,900 "- Napojení štěrbinových žlabů"</t>
  </si>
  <si>
    <t>4,800 "- Pro mikroštěrbinové žlaby"</t>
  </si>
  <si>
    <t>18</t>
  </si>
  <si>
    <t>175101101</t>
  </si>
  <si>
    <t>Obsypání potrubí bez prohození sypaniny z hornin tř. 1 až 4 uloženým do 3 m od kraje výkopu</t>
  </si>
  <si>
    <t>-1186252363</t>
  </si>
  <si>
    <t>0,60*1,45*80,000 "- napojení ul. vpustí"</t>
  </si>
  <si>
    <t>19</t>
  </si>
  <si>
    <t>175101109</t>
  </si>
  <si>
    <t>Příplatek k obsypání potrubí sypaninou uloženou do 3 m od kraje výkopu za prohození sypaniny</t>
  </si>
  <si>
    <t>-638266550</t>
  </si>
  <si>
    <t>69,600 "- viz. položka 175101101 - obsyp potrubí"</t>
  </si>
  <si>
    <t>20</t>
  </si>
  <si>
    <t>175101201</t>
  </si>
  <si>
    <t>Obsypání objektů bez prohození sypaniny z hornin tř. 1 až 4 uloženým do 30 m od kraje objektu</t>
  </si>
  <si>
    <t>-1529774494</t>
  </si>
  <si>
    <t>20*1,75*0,45</t>
  </si>
  <si>
    <t>175101209</t>
  </si>
  <si>
    <t>Příplatek k obsypání objektu sypaninou uloženou do 30 m od kraje objektu za prohození sypaniny</t>
  </si>
  <si>
    <t>461752424</t>
  </si>
  <si>
    <t>15,750 "- Viz. pol. č. 175101201 - Obsyp objektů bez prohození"</t>
  </si>
  <si>
    <t>R13</t>
  </si>
  <si>
    <t>Odstranění zeleně</t>
  </si>
  <si>
    <t>26</t>
  </si>
  <si>
    <t>121101103</t>
  </si>
  <si>
    <t>Sejmutí ornice s přemístěním na vzdálenost do 250 m</t>
  </si>
  <si>
    <t>-312923636</t>
  </si>
  <si>
    <t>odhadovaná tl. ornice 100 mm</t>
  </si>
  <si>
    <t>Odvoz na mezideponii na staveništi</t>
  </si>
  <si>
    <t>0,10*(65,0+56,0)</t>
  </si>
  <si>
    <t>R14</t>
  </si>
  <si>
    <t>Založení zeleně</t>
  </si>
  <si>
    <t>27</t>
  </si>
  <si>
    <t>183402111</t>
  </si>
  <si>
    <t>Rozrušení půdy na hloubku do 150 v rovině a svahu do 1:5</t>
  </si>
  <si>
    <t>CS ÚRS 2009 01</t>
  </si>
  <si>
    <t>1534555169</t>
  </si>
  <si>
    <t>52,0</t>
  </si>
  <si>
    <t>28</t>
  </si>
  <si>
    <t>181301105</t>
  </si>
  <si>
    <t>Rozprostření ornice tl vrstvy do 300 mm pl do 500 m2 v rovině nebo ve svahu do 1:5</t>
  </si>
  <si>
    <t>-1060894802</t>
  </si>
  <si>
    <t>52,000 "- Viz. pol. č. 183402111 - Rozrušení půdy na hl. 150 mm"</t>
  </si>
  <si>
    <t>29</t>
  </si>
  <si>
    <t>181111111</t>
  </si>
  <si>
    <t>Plošná úprava terénu do 500 m2 zemina tř 1 až 4 nerovnosti do +/- 100 mm v rovinně a svahu do 1:5</t>
  </si>
  <si>
    <t>1405377959</t>
  </si>
  <si>
    <t>Úprava ornice a podorničí</t>
  </si>
  <si>
    <t>30</t>
  </si>
  <si>
    <t>180402111</t>
  </si>
  <si>
    <t>Založení parkového trávníku výsevem v rovině a ve svahu do 1:5</t>
  </si>
  <si>
    <t>1222466741</t>
  </si>
  <si>
    <t>31</t>
  </si>
  <si>
    <t>M</t>
  </si>
  <si>
    <t>005724000</t>
  </si>
  <si>
    <t>osivo směs travní parková sídlištní</t>
  </si>
  <si>
    <t>kg</t>
  </si>
  <si>
    <t>8</t>
  </si>
  <si>
    <t>1773362337</t>
  </si>
  <si>
    <t>Uvažovaná spotřeba 0,05 kg/m2</t>
  </si>
  <si>
    <t>0,05*52,0</t>
  </si>
  <si>
    <t>32</t>
  </si>
  <si>
    <t>185802113</t>
  </si>
  <si>
    <t>Hnojení půdy umělým hnojivem na široko v rovině a svahu do 1:5</t>
  </si>
  <si>
    <t>544414748</t>
  </si>
  <si>
    <t>Uvažovaná spotřeba 0,00015 t/m2</t>
  </si>
  <si>
    <t>0,00015*52,0</t>
  </si>
  <si>
    <t>33</t>
  </si>
  <si>
    <t>251111110</t>
  </si>
  <si>
    <t>ledek amonný s vápencem (bal. 25 kg)</t>
  </si>
  <si>
    <t>-1030838837</t>
  </si>
  <si>
    <t>Uvažovaná spotřeba 0,15 kg/m2</t>
  </si>
  <si>
    <t>0,15*52,0</t>
  </si>
  <si>
    <t>Komunikace</t>
  </si>
  <si>
    <t>R50</t>
  </si>
  <si>
    <t>Podkladní vrstvy</t>
  </si>
  <si>
    <t>35</t>
  </si>
  <si>
    <t>564851111</t>
  </si>
  <si>
    <t>Podklad ze štěrkodrtě ŠD tl 150 mm</t>
  </si>
  <si>
    <t>710762982</t>
  </si>
  <si>
    <t>Komunikace pro aut. dopravu - asfalt - dvě vrstvy:</t>
  </si>
  <si>
    <t>2*(3741,0+81,0)*1,11 "- plné KS"</t>
  </si>
  <si>
    <t>37</t>
  </si>
  <si>
    <t>564751111</t>
  </si>
  <si>
    <t>Podklad z kameniva hrubého drceného vel. 32-63 mm tl 150 mm</t>
  </si>
  <si>
    <t>-2064990696</t>
  </si>
  <si>
    <t>Komunikace pro aut. dopravu - asfalt:</t>
  </si>
  <si>
    <t>Plné souvrství:</t>
  </si>
  <si>
    <t>38</t>
  </si>
  <si>
    <t>564761111</t>
  </si>
  <si>
    <t>Podklad z kameniva hrubého drceného vel. 32-63 mm tl 200 mm</t>
  </si>
  <si>
    <t>-1980974387</t>
  </si>
  <si>
    <t>R51</t>
  </si>
  <si>
    <t>Komunikace pro automobilovou dopravu</t>
  </si>
  <si>
    <t>42</t>
  </si>
  <si>
    <t>577134111</t>
  </si>
  <si>
    <t>Asfaltový beton vrstva obrusná ACO 11 (ABS) tř. I tl 40 mm š do 3 m z nemodifikovaného asfaltu</t>
  </si>
  <si>
    <t>-1160842876</t>
  </si>
  <si>
    <t>3741,0+81,0 "- plné KS"</t>
  </si>
  <si>
    <t>31,0+11,50+10,0+6,0 "- napojení na stáv. komunikace"</t>
  </si>
  <si>
    <t>43</t>
  </si>
  <si>
    <t>573231111</t>
  </si>
  <si>
    <t>Postřik živičný spojovací ze silniční emulze v množství do 0,7 kg/m2</t>
  </si>
  <si>
    <t>2045470927</t>
  </si>
  <si>
    <t>2*3880,500 "- Viz. pol. č. 577134111 - Asfaltový beton ABS I - 2 vrstvy"</t>
  </si>
  <si>
    <t>190</t>
  </si>
  <si>
    <t>577155112</t>
  </si>
  <si>
    <t>Asfaltový beton vrstva ložní ACL 16 (ABH) tl 60 mm š do 3 m z nemodifikovaného asfaltu</t>
  </si>
  <si>
    <t>1973498096</t>
  </si>
  <si>
    <t>191</t>
  </si>
  <si>
    <t>565135111</t>
  </si>
  <si>
    <t>Asfaltový beton vrstva podkladní ACP 16 (obalované kamenivo OKS) tl 50 mm š do 3 m</t>
  </si>
  <si>
    <t>557570391</t>
  </si>
  <si>
    <t>45</t>
  </si>
  <si>
    <t>573111112</t>
  </si>
  <si>
    <t>Postřik živičný infiltrační s posypem z asfaltu množství 1 kg/m2</t>
  </si>
  <si>
    <t>235815547</t>
  </si>
  <si>
    <t>167</t>
  </si>
  <si>
    <t>919721122</t>
  </si>
  <si>
    <t>Geomříž pro stabilizaci podkladu tuhá dvouosá z PP podélná pevnost v tahu do 30 kN/m</t>
  </si>
  <si>
    <t>1971340499</t>
  </si>
  <si>
    <t>(3741,0+81,0)*1,35 "- Komunikace pro aut. dopravu - asfalt - plné KS"</t>
  </si>
  <si>
    <t>"Překryv a ztratné 10,0% -" 5159,700*0,10</t>
  </si>
  <si>
    <t>168</t>
  </si>
  <si>
    <t>919726122</t>
  </si>
  <si>
    <t>Geotextilie pro ochranu, separaci a filtraci netkaná měrná hmotnost do 300 g/m2</t>
  </si>
  <si>
    <t>-2132341203</t>
  </si>
  <si>
    <t>R58</t>
  </si>
  <si>
    <t>Ostatní plochy</t>
  </si>
  <si>
    <t>169</t>
  </si>
  <si>
    <t>569851111</t>
  </si>
  <si>
    <t>Zpevnění krajnic štěrkodrtí tl 150 mm</t>
  </si>
  <si>
    <t>-608379863</t>
  </si>
  <si>
    <t>10,0+12,0</t>
  </si>
  <si>
    <t>Trubní vedení</t>
  </si>
  <si>
    <t>R80</t>
  </si>
  <si>
    <t>Společné práce pro trubní vedení</t>
  </si>
  <si>
    <t>51</t>
  </si>
  <si>
    <t>899331111</t>
  </si>
  <si>
    <t>Výšková úprava uličního vstupu nebo vpusti do 200 mm zvýšením poklopu</t>
  </si>
  <si>
    <t>kus</t>
  </si>
  <si>
    <t>125599914</t>
  </si>
  <si>
    <t>52</t>
  </si>
  <si>
    <t>899431111</t>
  </si>
  <si>
    <t>Výšková úprava uličního vstupu nebo vpusti do 200 mm zvýšením krycího hrnce, šoupěte nebo hydrantu</t>
  </si>
  <si>
    <t>-1346603146</t>
  </si>
  <si>
    <t>R81</t>
  </si>
  <si>
    <t>Napojení odvodňovačů</t>
  </si>
  <si>
    <t>157</t>
  </si>
  <si>
    <t>451572111</t>
  </si>
  <si>
    <t>Lože pod potrubí otevřený výkop z kameniva drobného těženého</t>
  </si>
  <si>
    <t>-520741039</t>
  </si>
  <si>
    <t>1,0*0,15*(4,0+4,0+2,0+2,0+2,0+4,50+4,50+1,50+1,50+2,0+3,0+2,0+2,0) "- napojení ul. vpustí"</t>
  </si>
  <si>
    <t>1,0*0,30*(3,50) "- napojení mikroštěrbinových žlabů"</t>
  </si>
  <si>
    <t>158</t>
  </si>
  <si>
    <t>871310310</t>
  </si>
  <si>
    <t>Montáž kanalizačního potrubí hladkého plnostěnného SN 10  z polypropylenu DN 150</t>
  </si>
  <si>
    <t>m</t>
  </si>
  <si>
    <t>-897853607</t>
  </si>
  <si>
    <t>6,0+2,0+5,0+5,0+5,0+5,0+3,0+4,0+5,0+5,0+3,0+3,0+4,0+3,0+3,0+2,0+4,0+3,0+5,0+5,0 "- napojení ul. vpustí"</t>
  </si>
  <si>
    <t>9,0 "- napojení štěrbinových žlabů"</t>
  </si>
  <si>
    <t>159</t>
  </si>
  <si>
    <t>286118541</t>
  </si>
  <si>
    <t>trubka kanalizační plastová PPKGEM-SN8 DN 160 mm</t>
  </si>
  <si>
    <t>1039603042</t>
  </si>
  <si>
    <t>9,0 "- napojení mikroštěrbinových žlabů"</t>
  </si>
  <si>
    <t>"Prořez 5,0% -" 89,000*0,05</t>
  </si>
  <si>
    <t>160</t>
  </si>
  <si>
    <t>877315211</t>
  </si>
  <si>
    <t>Montáž tvarovek z tvrdého PVC-systém KG nebo z polypropylenu-systém KG 2000 jednoosé DN 150</t>
  </si>
  <si>
    <t>1497046849</t>
  </si>
  <si>
    <t>20*2 "- napojení uličních vpustí"</t>
  </si>
  <si>
    <t>1*2 "- napojení štěrbinových žlabů"</t>
  </si>
  <si>
    <t>161</t>
  </si>
  <si>
    <t>286118940</t>
  </si>
  <si>
    <t>koleno kanalizační plastové s hrdlem PPKGB 160x45°</t>
  </si>
  <si>
    <t>-932853635</t>
  </si>
  <si>
    <t>162</t>
  </si>
  <si>
    <t>837365127</t>
  </si>
  <si>
    <t>Vývrt a montáž odbočné tvarovky kanalizační potrubí potrubí do DN 500</t>
  </si>
  <si>
    <t>78874817</t>
  </si>
  <si>
    <t>17 "- Napojení uličních vpustí do kanalizace"</t>
  </si>
  <si>
    <t>163</t>
  </si>
  <si>
    <t>286115784</t>
  </si>
  <si>
    <t>sedlová vsazovaná odbočka do otvoru silnostěnné trouby KGEAM DN500/150 s distančním kroužkem a maticí</t>
  </si>
  <si>
    <t>-83288982</t>
  </si>
  <si>
    <t>164</t>
  </si>
  <si>
    <t>894812612</t>
  </si>
  <si>
    <t>Vyříznutí a utěsnění otvoru ve stěně šachty DN 160</t>
  </si>
  <si>
    <t>-359890229</t>
  </si>
  <si>
    <t>22 "- napojení drenáží do UV"</t>
  </si>
  <si>
    <t>3 "- napojení UV do šachet"</t>
  </si>
  <si>
    <t>1 "- napojení štěrbinových žlabů do šachet"</t>
  </si>
  <si>
    <t>165</t>
  </si>
  <si>
    <t>899623141</t>
  </si>
  <si>
    <t>Obetonování potrubí nebo zdiva stok betonem prostým tř. C 12/15 otevřený výkop</t>
  </si>
  <si>
    <t>783193792</t>
  </si>
  <si>
    <t>20*0,50 "- Obetonování UV"</t>
  </si>
  <si>
    <t>R82</t>
  </si>
  <si>
    <t>Uliční vpusti</t>
  </si>
  <si>
    <t>147</t>
  </si>
  <si>
    <t>895941111</t>
  </si>
  <si>
    <t>Zřízení vpusti kanalizační uliční z betonových dílců typ UV-50 normální</t>
  </si>
  <si>
    <t>-1384957437</t>
  </si>
  <si>
    <t>148</t>
  </si>
  <si>
    <t>592238640</t>
  </si>
  <si>
    <t>prstenec betonový pro uliční vpusť vyrovnávací TBV-Q 390/60/10a, 39x6x5 cm</t>
  </si>
  <si>
    <t>-1780441447</t>
  </si>
  <si>
    <t>149</t>
  </si>
  <si>
    <t>592238740</t>
  </si>
  <si>
    <t>koš pozink. C3 DIN 4052, vysoký, pro rám 500/300</t>
  </si>
  <si>
    <t>-1275080016</t>
  </si>
  <si>
    <t>150</t>
  </si>
  <si>
    <t>592238580</t>
  </si>
  <si>
    <t>skruž betonová pro uliční vpusť horní TBV-Q 450/555/5d, 45x55x5 cm</t>
  </si>
  <si>
    <t>-701291945</t>
  </si>
  <si>
    <t>156</t>
  </si>
  <si>
    <t>592238600</t>
  </si>
  <si>
    <t>skruž betonová pro uliční vpusť středová TBV-Q 450/195/6b, 45x20x5 cm</t>
  </si>
  <si>
    <t>310937372</t>
  </si>
  <si>
    <t>151</t>
  </si>
  <si>
    <t>592238540</t>
  </si>
  <si>
    <t>skruž betonová pro uliční vpusťs výtokovým otvorem PVC TBV-Q 450/350/3a, 45x35x5 cm</t>
  </si>
  <si>
    <t>-100924147</t>
  </si>
  <si>
    <t>152</t>
  </si>
  <si>
    <t>592238520</t>
  </si>
  <si>
    <t>dno betonové pro uliční vpusť s kalovou prohlubní TBV-Q 2a 45x30x5 cm</t>
  </si>
  <si>
    <t>574939451</t>
  </si>
  <si>
    <t>153</t>
  </si>
  <si>
    <t>899203111</t>
  </si>
  <si>
    <t>Osazení mříží litinových včetně rámů a košů na bahno hmotnosti nad 100 do 150 kg</t>
  </si>
  <si>
    <t>-1955323154</t>
  </si>
  <si>
    <t>154</t>
  </si>
  <si>
    <t>592238760</t>
  </si>
  <si>
    <t>rám zabetonovaný DIN 19583-9 500/500 mm</t>
  </si>
  <si>
    <t>-1509332681</t>
  </si>
  <si>
    <t>155</t>
  </si>
  <si>
    <t>592238780</t>
  </si>
  <si>
    <t>mříž M1 D400 DIN 19583-13, 500/500 mm</t>
  </si>
  <si>
    <t>-259953124</t>
  </si>
  <si>
    <t>R83</t>
  </si>
  <si>
    <t>Odvodnění ze štěrbinových žlabů</t>
  </si>
  <si>
    <t>166</t>
  </si>
  <si>
    <t>935114122</t>
  </si>
  <si>
    <t>Štěrbinový odvodňovací betonový žlab 450x500 mm se spádem 0,5% se základem</t>
  </si>
  <si>
    <t>740448632</t>
  </si>
  <si>
    <t>Skladba dle PD</t>
  </si>
  <si>
    <t>16,0</t>
  </si>
  <si>
    <t>R85</t>
  </si>
  <si>
    <t>Drenážní potrubí</t>
  </si>
  <si>
    <t>73</t>
  </si>
  <si>
    <t>212572111</t>
  </si>
  <si>
    <t>Lože pro trativody ze štěrkopísku tříděného</t>
  </si>
  <si>
    <t>2074306060</t>
  </si>
  <si>
    <t>Uvažovaná spotřeba 0,035 m3/bm potrubí</t>
  </si>
  <si>
    <t>0,035*(12,0+32,50+39,50+58,50+24,50+27,50+44,0+34,50+38,0+33,50+37,0+20,0+23,0) "- od začátku staničení po km 0,300"</t>
  </si>
  <si>
    <t>0,035*(18,0+29,50+46,0+18,50+27,0+27,50+36,50+22,0+21,0) "- od km 0,300 po konec úseku"</t>
  </si>
  <si>
    <t>74</t>
  </si>
  <si>
    <t>212755R15</t>
  </si>
  <si>
    <t>Trativody z drenážních perforovaných trubek světlosti PVC DN 130 mm</t>
  </si>
  <si>
    <t>868481541</t>
  </si>
  <si>
    <t>12,0+32,50+39,50+58,50+24,50+27,50+44,0+34,50+38,0+33,50+37,0+20,0+23,0 "- od začátku staničení po km 0,300"</t>
  </si>
  <si>
    <t>18,0+29,50+46,0+18,50+27,0+27,50+36,50+22,0+21,0 "- od km 0,300 po konec úseku"</t>
  </si>
  <si>
    <t>144</t>
  </si>
  <si>
    <t>211531111</t>
  </si>
  <si>
    <t>Výplň odvodňovacích žeber nebo trativodů kamenivem hrubým drceným frakce 16 až 63 mm</t>
  </si>
  <si>
    <t>275280481</t>
  </si>
  <si>
    <t>Uvažovaná spotřeba 0,35 m3/bm potrubí</t>
  </si>
  <si>
    <t>145</t>
  </si>
  <si>
    <t>211971122</t>
  </si>
  <si>
    <t>Zřízení opláštění žeber nebo trativodů geotextilií v rýze nebo zářezu přes 1:2 š přes 2,5 m</t>
  </si>
  <si>
    <t>-1705348298</t>
  </si>
  <si>
    <t>Uvažovaná spotřeba 2,25 m2/bm potrubí</t>
  </si>
  <si>
    <t>2,25*(12,0+32,50+39,50+58,50+24,50+27,50+44,0+34,50+38,0+33,50+37,0+20,0+23,0) "- od začátku staničení po km 0,300"</t>
  </si>
  <si>
    <t>2,25*(18,0+29,50+46,0+18,50+27,0+27,50+36,50+22,0+21,0) "- od km 0,300 po konec úseku"</t>
  </si>
  <si>
    <t>146</t>
  </si>
  <si>
    <t>693111462</t>
  </si>
  <si>
    <t>textilie vpichovaná netkaná 300 g/m2</t>
  </si>
  <si>
    <t>451500191</t>
  </si>
  <si>
    <t>Uvažován překryv 200 mm</t>
  </si>
  <si>
    <t>2,45*(12,0+32,50+39,50+58,50+24,50+27,50+44,0+34,50+38,0+33,50+37,0+20,0+23,0) "- od začátku staničení po km 0,300"</t>
  </si>
  <si>
    <t>2,45*(18,0+29,50+46,0+18,50+27,0+27,50+36,50+22,0+21,0) "- od km 0,300 po konec úseku"</t>
  </si>
  <si>
    <t>"Prořez 15,0% -" 1642,725*0,15</t>
  </si>
  <si>
    <t>Ostatní konstrukce a práce-bourání</t>
  </si>
  <si>
    <t>R90</t>
  </si>
  <si>
    <t>Společné práce pro bourání a konstrukce</t>
  </si>
  <si>
    <t>79</t>
  </si>
  <si>
    <t>919735111</t>
  </si>
  <si>
    <t>Řezání stávajícího živičného krytu hl do 50 mm</t>
  </si>
  <si>
    <t>-784028943</t>
  </si>
  <si>
    <t>Zaříznutí zápichů:</t>
  </si>
  <si>
    <t>31,0+11,50+10,0+6,0</t>
  </si>
  <si>
    <t>80</t>
  </si>
  <si>
    <t>919735113</t>
  </si>
  <si>
    <t>Řezání stávajícího živičného krytu hl do 150 mm</t>
  </si>
  <si>
    <t>1503112337</t>
  </si>
  <si>
    <t>Napojení na stavající povrchy - kom. pro aut. dopravu:</t>
  </si>
  <si>
    <t>81</t>
  </si>
  <si>
    <t>919735123</t>
  </si>
  <si>
    <t>Řezání stávajícího betonového krytu hl do 150 mm</t>
  </si>
  <si>
    <t>-1717260975</t>
  </si>
  <si>
    <t>14,0 "- betonová vedlejší komunikace"</t>
  </si>
  <si>
    <t>82</t>
  </si>
  <si>
    <t>599141111</t>
  </si>
  <si>
    <t>Vyplnění spár mezi silničními dílci živičnou zálivkou</t>
  </si>
  <si>
    <t>-643477820</t>
  </si>
  <si>
    <t>Úprava spar zápichů:</t>
  </si>
  <si>
    <t>31,0+11,50+10,0+6,0+14,0</t>
  </si>
  <si>
    <t>83</t>
  </si>
  <si>
    <t>938908R11</t>
  </si>
  <si>
    <t>Uklid stavby po výstavbě saponátovým roztokem a zametením</t>
  </si>
  <si>
    <t>-159567807</t>
  </si>
  <si>
    <t>1x během výstavby a 1x po výstavbě</t>
  </si>
  <si>
    <t>2*4395,300 "- Komunikace pro aut. dopravu - asfalt"</t>
  </si>
  <si>
    <t>2*800,0 "- Ostatní okolní plochy"</t>
  </si>
  <si>
    <t>R95</t>
  </si>
  <si>
    <t>Osazení obrub a linek</t>
  </si>
  <si>
    <t>132</t>
  </si>
  <si>
    <t>916131213</t>
  </si>
  <si>
    <t>Osazení silničního obrubníku betonového stojatého s boční opěrou do lože z betonu prostého</t>
  </si>
  <si>
    <t>440770666</t>
  </si>
  <si>
    <t>25,0+21,0+14,0+16,50+11,0+8,50+23,50+17,50+11,50+116,50+33,50+16,0+5,50+9,50+15,50+12,50+13,50 "- bet. obruby podél komunikace"</t>
  </si>
  <si>
    <t>9,0+3,50+3,50+3,0+2,50+2,50+3,50+19,50 "- nájezdové obruby podél komunikace"</t>
  </si>
  <si>
    <t>133</t>
  </si>
  <si>
    <t>592174501</t>
  </si>
  <si>
    <t>obrubník betonový chodníkový 100x15x25 cm, povrch standard, barva přírodní</t>
  </si>
  <si>
    <t>-1059260646</t>
  </si>
  <si>
    <t>-14*1,0 "- odpočet přechodových obrub"</t>
  </si>
  <si>
    <t>"Ztratné 2,0% -" 357,000*0,02</t>
  </si>
  <si>
    <t>134</t>
  </si>
  <si>
    <t>592174502</t>
  </si>
  <si>
    <t>obrubník betonový chodníkový přechodový 100x15x15-25 cm, povrch standard, barva přírodní</t>
  </si>
  <si>
    <t>1719269386</t>
  </si>
  <si>
    <t>2*7 "- přechodové obruby"</t>
  </si>
  <si>
    <t>"Ztratné 2,0% -" 14,000*0,02</t>
  </si>
  <si>
    <t>135</t>
  </si>
  <si>
    <t>592174503</t>
  </si>
  <si>
    <t>obrubník betonový nájezdový 100x15x15 cm, povrch standard, barva přírodní</t>
  </si>
  <si>
    <t>-887903184</t>
  </si>
  <si>
    <t>"Ztratné 2,0% -" 47,000*0,02</t>
  </si>
  <si>
    <t>138</t>
  </si>
  <si>
    <t>916231213</t>
  </si>
  <si>
    <t>Osazení chodníkového obrubníku betonového stojatého s boční opěrou do lože z betonu prostého</t>
  </si>
  <si>
    <t>121705573</t>
  </si>
  <si>
    <t>23,50+30,0+85,0 "- bet. krajníky"</t>
  </si>
  <si>
    <t>139</t>
  </si>
  <si>
    <t>592174R15</t>
  </si>
  <si>
    <t>krajník silniční betonový 100x10x25 cm</t>
  </si>
  <si>
    <t>-1501920735</t>
  </si>
  <si>
    <t>"Ztratné 2,0% -" 138,500*0,02</t>
  </si>
  <si>
    <t>140</t>
  </si>
  <si>
    <t>916111123</t>
  </si>
  <si>
    <t>Osazení obruby z drobných kostek s boční opěrou do lože z betonu prostého</t>
  </si>
  <si>
    <t>206825954</t>
  </si>
  <si>
    <t>2*(5,50+73,0) "- žulová dvojlinka"</t>
  </si>
  <si>
    <t>87</t>
  </si>
  <si>
    <t>583801240</t>
  </si>
  <si>
    <t>kostka dlažební drobná, žula velikost 8/10 cm šedožlutá</t>
  </si>
  <si>
    <t>608009478</t>
  </si>
  <si>
    <t>Uvažovaná spotřeba 0,062 t/bm</t>
  </si>
  <si>
    <t>(2*78,50)*0,062</t>
  </si>
  <si>
    <t>"Ztratné 2,0% -" 9,734*0,02</t>
  </si>
  <si>
    <t>141</t>
  </si>
  <si>
    <t>916991121</t>
  </si>
  <si>
    <t>Lože pod obrubníky, krajníky nebo obruby z dlažebních kostek z betonu prostého</t>
  </si>
  <si>
    <t>-1561185235</t>
  </si>
  <si>
    <t>0,031*418,0 "- betonové silniční obruby"</t>
  </si>
  <si>
    <t>0,028*138,50 "- betonové kraníky"</t>
  </si>
  <si>
    <t>0,048*78,50 "- žulová dvojlinka"</t>
  </si>
  <si>
    <t>R96</t>
  </si>
  <si>
    <t>Bourání konstrukcí vozovek</t>
  </si>
  <si>
    <t>136</t>
  </si>
  <si>
    <t>113154232</t>
  </si>
  <si>
    <t>Frézování živičného krytu tl 40 mm pruh š 2 m pl do 1000 m2 bez překážek v trase</t>
  </si>
  <si>
    <t>-578223847</t>
  </si>
  <si>
    <t>Napojení na stávající komunikace:</t>
  </si>
  <si>
    <t>96</t>
  </si>
  <si>
    <t>113107243</t>
  </si>
  <si>
    <t>Odstranění podkladu pl přes 200 m2 živičných tl 150 mm</t>
  </si>
  <si>
    <t>134649524</t>
  </si>
  <si>
    <t>102,0+2050,0+5,0+6,50+37,50+11,50 "- od začátku staničení po km 0,300"</t>
  </si>
  <si>
    <t>1427,50 "- od km 0,300 po konec úseku"</t>
  </si>
  <si>
    <t>97</t>
  </si>
  <si>
    <t>113106522</t>
  </si>
  <si>
    <t>Rozebrání dlažeb vozovek pl přes 200 m2 z drobných kostek do lože ze živice</t>
  </si>
  <si>
    <t>829749296</t>
  </si>
  <si>
    <t>Podklad pod asfaltem</t>
  </si>
  <si>
    <t>98</t>
  </si>
  <si>
    <t>113107232</t>
  </si>
  <si>
    <t>Odstranění podkladu pl přes 200 m2 z betonu prostého tl 300 mm</t>
  </si>
  <si>
    <t>-1310175626</t>
  </si>
  <si>
    <t>Podkladní vrstva:</t>
  </si>
  <si>
    <t>Obrusná vrstva:</t>
  </si>
  <si>
    <t>13,50+15,50 "- od začátku staničení po km 0,300"</t>
  </si>
  <si>
    <t>85,0+20,0 "- od km 0,300 po konec úseku"</t>
  </si>
  <si>
    <t>99</t>
  </si>
  <si>
    <t>113107223</t>
  </si>
  <si>
    <t>Odstranění podkladu pl přes 200 m2 z kameniva drceného tl 300 mm</t>
  </si>
  <si>
    <t>440567015</t>
  </si>
  <si>
    <t>Podkladní vrstva pod asfaltem:</t>
  </si>
  <si>
    <t>Podkladní vrstva pod betonem:</t>
  </si>
  <si>
    <t>113107222</t>
  </si>
  <si>
    <t>Odstranění podkladu pl přes 200 m2 z kameniva drceného tl 200 mm</t>
  </si>
  <si>
    <t>-1629855704</t>
  </si>
  <si>
    <t>Obrusná vrstva - štěrkové plochy:</t>
  </si>
  <si>
    <t>85,0+29,50 "- od začátku staničení po km 0,300"</t>
  </si>
  <si>
    <t>3,50+6,0 "- od km 0,300 po konec úseku"</t>
  </si>
  <si>
    <t>R97</t>
  </si>
  <si>
    <t>Ostatní bourací práce</t>
  </si>
  <si>
    <t>103</t>
  </si>
  <si>
    <t>113204R11</t>
  </si>
  <si>
    <t>Odstarnění kompletních uličních vpustí typu TBV - Q450 včetně rámů a přípojek</t>
  </si>
  <si>
    <t>1155919601</t>
  </si>
  <si>
    <t>6 "- od začátku staničení po km 0,320"</t>
  </si>
  <si>
    <t>9 "- od km 0,320 po konec úseku"</t>
  </si>
  <si>
    <t>104</t>
  </si>
  <si>
    <t>966006132</t>
  </si>
  <si>
    <t>Odstranění značek dopravních nebo orientačních se sloupky s betonovými patkami</t>
  </si>
  <si>
    <t>1356788737</t>
  </si>
  <si>
    <t>R98</t>
  </si>
  <si>
    <t>Vodorovné dopravní značení</t>
  </si>
  <si>
    <t>185</t>
  </si>
  <si>
    <t>915611111</t>
  </si>
  <si>
    <t>Předznačení vodorovného liniového značení</t>
  </si>
  <si>
    <t>413976546</t>
  </si>
  <si>
    <t>545,0+537,0 "- krajnice čáry š. 250 mm"</t>
  </si>
  <si>
    <t>541,0 "- středová čára š. 125 mm"</t>
  </si>
  <si>
    <t>186</t>
  </si>
  <si>
    <t>915211111</t>
  </si>
  <si>
    <t>Vodorovné dopravní značení bílým plastem dělící čáry souvislé šířky 125 mm</t>
  </si>
  <si>
    <t>-895789670</t>
  </si>
  <si>
    <t>187</t>
  </si>
  <si>
    <t>915221111</t>
  </si>
  <si>
    <t>Vodorovné dopravní značení bílým plastem vodící čáry šířky 250 mm</t>
  </si>
  <si>
    <t>-159114865</t>
  </si>
  <si>
    <t>R99</t>
  </si>
  <si>
    <t>Svislé dopravní značení</t>
  </si>
  <si>
    <t>175</t>
  </si>
  <si>
    <t>914511112</t>
  </si>
  <si>
    <t>Montáž sloupku dopravních značek délky do 3,5 m s betonovým základem a patkou</t>
  </si>
  <si>
    <t>1153066533</t>
  </si>
  <si>
    <t>20 "- Pro jednu značku"</t>
  </si>
  <si>
    <t>1 "- Pro čtyři značky"</t>
  </si>
  <si>
    <t>2*2 "- Pro jednu značku na dva sloupky"</t>
  </si>
  <si>
    <t>176</t>
  </si>
  <si>
    <t>404452400</t>
  </si>
  <si>
    <t>patka hliníková HP 60</t>
  </si>
  <si>
    <t>-1397281238</t>
  </si>
  <si>
    <t>177</t>
  </si>
  <si>
    <t>404459R00</t>
  </si>
  <si>
    <t>sloupek k silničním dopravním značkám pozinkovaný D 60 mm</t>
  </si>
  <si>
    <t>-1164730218</t>
  </si>
  <si>
    <t>Uvažovaná podchodná výška - 2,5 m</t>
  </si>
  <si>
    <t>(2,5+0,5+0,5)*20 "- Pro jednu značku"</t>
  </si>
  <si>
    <t>(2,5+0,5+4*0,5)*1 "- Pro čtyři značky"</t>
  </si>
  <si>
    <t>(2,5+0,5+0,5)*2*2 "- Pro jednu značku na dva sloupky"</t>
  </si>
  <si>
    <t>117</t>
  </si>
  <si>
    <t>914001R11</t>
  </si>
  <si>
    <t>Osazení a montáž svislých dopravních značek na sloupky</t>
  </si>
  <si>
    <t>1580616630</t>
  </si>
  <si>
    <t>179</t>
  </si>
  <si>
    <t>404441015</t>
  </si>
  <si>
    <t>značka dopravní svislá P4 FeZn NK 900 mm</t>
  </si>
  <si>
    <t>-100566009</t>
  </si>
  <si>
    <t>121</t>
  </si>
  <si>
    <t>404440520</t>
  </si>
  <si>
    <t>značka dopravní svislá STOP FeZn NK P6 700 mm</t>
  </si>
  <si>
    <t>-136320216</t>
  </si>
  <si>
    <t>178</t>
  </si>
  <si>
    <t>404441013</t>
  </si>
  <si>
    <t>značka dopravní svislá B4 FeZn NK 700 mm</t>
  </si>
  <si>
    <t>-616516246</t>
  </si>
  <si>
    <t>180</t>
  </si>
  <si>
    <t>404441016</t>
  </si>
  <si>
    <t>značka dopravní svislá E5 FeZn NK 500 x 150 mm</t>
  </si>
  <si>
    <t>1906957241</t>
  </si>
  <si>
    <t>181</t>
  </si>
  <si>
    <t>404441017</t>
  </si>
  <si>
    <t>značka dopravní svislá E13 FeZn NK 500 x 300 mm</t>
  </si>
  <si>
    <t>174635511</t>
  </si>
  <si>
    <t>120</t>
  </si>
  <si>
    <t>404442361</t>
  </si>
  <si>
    <t>značka dopravní svislá reflexní P2 FeZn NK 750 x 750 mm</t>
  </si>
  <si>
    <t>-1183210719</t>
  </si>
  <si>
    <t>118</t>
  </si>
  <si>
    <t>404441R12</t>
  </si>
  <si>
    <t>značka svislá reflexní zákazová B29 FeZn NK 700 mm</t>
  </si>
  <si>
    <t>1607518890</t>
  </si>
  <si>
    <t>182</t>
  </si>
  <si>
    <t>404442R49</t>
  </si>
  <si>
    <t>značka svislá reflexní IJ4c FeZn NK 500 x 700 mm</t>
  </si>
  <si>
    <t>278166678</t>
  </si>
  <si>
    <t>122</t>
  </si>
  <si>
    <t>404442R50</t>
  </si>
  <si>
    <t>značka svislá reflexní IS1d FeZn NK 1100 (1350) x 500 mm</t>
  </si>
  <si>
    <t>-1014851921</t>
  </si>
  <si>
    <t>123</t>
  </si>
  <si>
    <t>404442R00</t>
  </si>
  <si>
    <t>značka svislá reflexní IS3c FeZn NK 1100 (1350) x 330 mm</t>
  </si>
  <si>
    <t>-269041259</t>
  </si>
  <si>
    <t>124</t>
  </si>
  <si>
    <t>404442R52</t>
  </si>
  <si>
    <t>značka svislá reflexní IS12a FeZn NK 1000 x 500 mm</t>
  </si>
  <si>
    <t>-478868754</t>
  </si>
  <si>
    <t>125</t>
  </si>
  <si>
    <t>404442R53</t>
  </si>
  <si>
    <t>značka svislá reflexní IS12b FeZn NK 1000 x 500 mm</t>
  </si>
  <si>
    <t>1578917854</t>
  </si>
  <si>
    <t>183</t>
  </si>
  <si>
    <t>404442R54</t>
  </si>
  <si>
    <t>značka svislá reflexní IP26 FeZn NK 1000 x 750 mm</t>
  </si>
  <si>
    <t>500810886</t>
  </si>
  <si>
    <t>184</t>
  </si>
  <si>
    <t>404442R55</t>
  </si>
  <si>
    <t>značka svislá reflexní IP25 FeZn NK 1000 x 1500 mm</t>
  </si>
  <si>
    <t>-332415342</t>
  </si>
  <si>
    <t>126</t>
  </si>
  <si>
    <t>914001111</t>
  </si>
  <si>
    <t>Osazení a montáž svislých dopravních značek na sloupky, sloupy, konzoly nebo objekty</t>
  </si>
  <si>
    <t>-1990255933</t>
  </si>
  <si>
    <t>127</t>
  </si>
  <si>
    <t>404459R01</t>
  </si>
  <si>
    <t>zastávkový označník, zinkovaná ocel. uzavřená konstrukce opatřená práškovou vypal. barvou RAL 7016 nese terč (50 x 50 cm) a štítek označení linek (50 x 20 cm) z ocelového plechu, s nosičem jízdních řádů (65 x 30 cm) a s odpadkovým košem z perfor. plechu</t>
  </si>
  <si>
    <t>-852021413</t>
  </si>
  <si>
    <t>Přesun hmot</t>
  </si>
  <si>
    <t>128</t>
  </si>
  <si>
    <t>979082R14</t>
  </si>
  <si>
    <t>Vodorovná doprava suti na skládku</t>
  </si>
  <si>
    <t>-1378015610</t>
  </si>
  <si>
    <t>137</t>
  </si>
  <si>
    <t>997006551</t>
  </si>
  <si>
    <t>Hrubé urovnání suti na skládce bez zhutnění</t>
  </si>
  <si>
    <t>325285145</t>
  </si>
  <si>
    <t>130</t>
  </si>
  <si>
    <t>979082R13</t>
  </si>
  <si>
    <t>Poplatek za skládkovné suti a vybouraných hmot</t>
  </si>
  <si>
    <t>2042597716</t>
  </si>
  <si>
    <t>131</t>
  </si>
  <si>
    <t>998225111</t>
  </si>
  <si>
    <t>Přesun hmot pro pozemní komunikace s krytem z kamene, monolitickým betonovým nebo živičným</t>
  </si>
  <si>
    <t>-119944735</t>
  </si>
  <si>
    <t>SO.120 - SO.120 - Ostatní zpevněné plochy</t>
  </si>
  <si>
    <t xml:space="preserve">      R53 - Komunikace pro pěší ze zámkové dlažby</t>
  </si>
  <si>
    <t xml:space="preserve">      R56 - Parkovací stání ze zámkové dlažby</t>
  </si>
  <si>
    <t xml:space="preserve">      R57 - Pojížděná kom. pro pěší a obytné zóny ze zámk. dlažby</t>
  </si>
  <si>
    <t xml:space="preserve">      R84 - Napojení dešťových svodů</t>
  </si>
  <si>
    <t>206</t>
  </si>
  <si>
    <t>2133582231</t>
  </si>
  <si>
    <t>229,0*0,25-35,600</t>
  </si>
  <si>
    <t>767784463</t>
  </si>
  <si>
    <t>10,455 "- pro komunikace"</t>
  </si>
  <si>
    <t>84,420 "- napojení dešťových svodů"</t>
  </si>
  <si>
    <t>-515445796</t>
  </si>
  <si>
    <t>222,310 "- pro komunikace"</t>
  </si>
  <si>
    <t>100,500 "- napojení dešťových svodů"</t>
  </si>
  <si>
    <t>207</t>
  </si>
  <si>
    <t>1773109014</t>
  </si>
  <si>
    <t>35,600 "- ornice"</t>
  </si>
  <si>
    <t>486170196</t>
  </si>
  <si>
    <t>-776916114</t>
  </si>
  <si>
    <t>322,810 "- viz. položka č. 162301R02 - Vodorovné přemístění na skládku"</t>
  </si>
  <si>
    <t>208</t>
  </si>
  <si>
    <t>-682243392</t>
  </si>
  <si>
    <t>322,810*1,750 "- viz. položka č. 162301R02 - Vodorovné přemístění na skládku"</t>
  </si>
  <si>
    <t>181101102</t>
  </si>
  <si>
    <t>Úprava pláně v zářezech v hornině tř. 1 až 4 se zhutněním</t>
  </si>
  <si>
    <t>-391060309</t>
  </si>
  <si>
    <t>Vjezdy do objektů</t>
  </si>
  <si>
    <t>128,500*1,11</t>
  </si>
  <si>
    <t>Parkovací stání - zámková dlažba:</t>
  </si>
  <si>
    <t>220,000*1,11</t>
  </si>
  <si>
    <t>Komunikace pro pěší:</t>
  </si>
  <si>
    <t>5,000*1,11</t>
  </si>
  <si>
    <t>7</t>
  </si>
  <si>
    <t>122202202</t>
  </si>
  <si>
    <t>Odkopávky a prokopávky nezapažené pro silnice objemu do 1000 m3 v hornině tř. 3</t>
  </si>
  <si>
    <t>-1297196334</t>
  </si>
  <si>
    <t>0,90*0,60*161,0 "- bet. obruby podél stáv. komunikace"</t>
  </si>
  <si>
    <t>Pojížděná komunikace pro pěší - zámková dlažba:</t>
  </si>
  <si>
    <t>128,500*0,42</t>
  </si>
  <si>
    <t>220,000*0,37</t>
  </si>
  <si>
    <t>375008159</t>
  </si>
  <si>
    <t>222,310 "- viz. položka 122202202 - odkopávky pro silnice"</t>
  </si>
  <si>
    <t>1516473453</t>
  </si>
  <si>
    <t>Uvažováno s 40,0% objemu:</t>
  </si>
  <si>
    <t>222,310*0,40</t>
  </si>
  <si>
    <t>1568218015</t>
  </si>
  <si>
    <t>128,500*0,03</t>
  </si>
  <si>
    <t>220,000*0,03 "- od začátku staničení po km 0,300"</t>
  </si>
  <si>
    <t>1422401976</t>
  </si>
  <si>
    <t>Napojení dešťových svodů:</t>
  </si>
  <si>
    <t>0,60*1,25*134,0</t>
  </si>
  <si>
    <t>1196217885</t>
  </si>
  <si>
    <t>100,500 "- Viz. pol. č. 132201109 - Hloubení rýh š. do 600 mm ve tř.3"</t>
  </si>
  <si>
    <t>-1041454811</t>
  </si>
  <si>
    <t>-1594586630</t>
  </si>
  <si>
    <t>0,60*1,05*134,0</t>
  </si>
  <si>
    <t>1108607886</t>
  </si>
  <si>
    <t>84,420 "- viz. položka 175101101 - obsyp potrubí"</t>
  </si>
  <si>
    <t>-1780394946</t>
  </si>
  <si>
    <t>0,10*(18,0+4,50+11,0+9,0+4,0+3,50+64,0+31,0+21,0+85,0+6,50+6,50+9,0+7,0+76,0)</t>
  </si>
  <si>
    <t>1992268244</t>
  </si>
  <si>
    <t>229,000 "- Viz. pol. č. 183402111 - Rozrušení půdy na hl. 150 mm"</t>
  </si>
  <si>
    <t>-910941164</t>
  </si>
  <si>
    <t>0,05*229,000</t>
  </si>
  <si>
    <t>-386070520</t>
  </si>
  <si>
    <t>-1323064262</t>
  </si>
  <si>
    <t>185706246</t>
  </si>
  <si>
    <t>32,0+11,50+12,0+11,0+11,0+4,50+32,50+13,0+17,0+52,0+9,0+3,50+5,50+9,0+5,50</t>
  </si>
  <si>
    <t>290520246</t>
  </si>
  <si>
    <t>0,00015*229,000</t>
  </si>
  <si>
    <t>176163914</t>
  </si>
  <si>
    <t>0,15*229,000</t>
  </si>
  <si>
    <t>-1171646</t>
  </si>
  <si>
    <t>Komunikace pro pěší - zámková dlažba:</t>
  </si>
  <si>
    <t>5,0*1,11</t>
  </si>
  <si>
    <t>564871111</t>
  </si>
  <si>
    <t>Podklad ze štěrkodrtě ŠD tl 250 mm</t>
  </si>
  <si>
    <t>-838157458</t>
  </si>
  <si>
    <t>R53</t>
  </si>
  <si>
    <t>Komunikace pro pěší ze zámkové dlažby</t>
  </si>
  <si>
    <t>59</t>
  </si>
  <si>
    <t>596211133</t>
  </si>
  <si>
    <t>Kladení zámkové dlažby komunikací pro pěší tl 60 mm skupiny C pl přes 300 m2</t>
  </si>
  <si>
    <t>189648348</t>
  </si>
  <si>
    <t>5,0</t>
  </si>
  <si>
    <t>60</t>
  </si>
  <si>
    <t>592451R92</t>
  </si>
  <si>
    <t>dlažba zámková IČKO 20x16,5x6 cm přírodní</t>
  </si>
  <si>
    <t>843025758</t>
  </si>
  <si>
    <t>Komunikace pro pěší dopravu - odečtena slepecká dlažba</t>
  </si>
  <si>
    <t>"Ztratné 2,0% -" 5,000*0,02</t>
  </si>
  <si>
    <t>R56</t>
  </si>
  <si>
    <t>Parkovací stání ze zámkové dlažby</t>
  </si>
  <si>
    <t>63</t>
  </si>
  <si>
    <t>596911233</t>
  </si>
  <si>
    <t>Kladení zámkové dlažby pozemních komunikací tl 80 mm skupiny C pl nad 300 m2</t>
  </si>
  <si>
    <t>-1228311757</t>
  </si>
  <si>
    <t>43,0+39,50+39,0+13,50+85,0</t>
  </si>
  <si>
    <t>64</t>
  </si>
  <si>
    <t>592452R90</t>
  </si>
  <si>
    <t>dlažba zámková kostková skladbová 20x10x8 cm antracitová</t>
  </si>
  <si>
    <t>-1864364981</t>
  </si>
  <si>
    <t>Uvažovaná spotřeba 95,0% - zbytek pro oddělení park. stání</t>
  </si>
  <si>
    <t>(43,0+39,50+39,0+13,50+85,0)*0,95 "- od začátku staničení po km 0,300"</t>
  </si>
  <si>
    <t>"Ztratné 3,0% -" 209,000*0,03</t>
  </si>
  <si>
    <t>65</t>
  </si>
  <si>
    <t>596211R14</t>
  </si>
  <si>
    <t>Příplatek za kombinaci dvou barev u kladení betonových dlažeb tl 80 mm skupiny C</t>
  </si>
  <si>
    <t>-1976743346</t>
  </si>
  <si>
    <t>Uvažovaná spotřeba 5,0% - pouze pro oddělení stání</t>
  </si>
  <si>
    <t>(43,0+39,50+39,0+13,50+85,0)*0,05 "- od začátku staničení po km 0,300"</t>
  </si>
  <si>
    <t>66</t>
  </si>
  <si>
    <t>592452980</t>
  </si>
  <si>
    <t>dlažba se zámkem kostková půlka 10x16,5x8 cm přírodní</t>
  </si>
  <si>
    <t>666611630</t>
  </si>
  <si>
    <t>(74,0+39,0+35,0+13,50+75,0)*0,05 "- od začátku staničení po km 0,300"</t>
  </si>
  <si>
    <t>"Ztratné 3,0% -" 11,825*0,03</t>
  </si>
  <si>
    <t>R57</t>
  </si>
  <si>
    <t>Pojížděná kom. pro pěší a obytné zóny ze zámk. dlažby</t>
  </si>
  <si>
    <t>67</t>
  </si>
  <si>
    <t>596211230</t>
  </si>
  <si>
    <t>Kladení zámkové dlažby komunikací pro pěší tl 80 mm skupiny C pl do 50 m2</t>
  </si>
  <si>
    <t>-1816946077</t>
  </si>
  <si>
    <t>18,50+12,50+12,50+18,50+18,0+14,0+5,50+4,50+4,0+4,0+3,50+5,50+7,50</t>
  </si>
  <si>
    <t>68</t>
  </si>
  <si>
    <t>592451R91</t>
  </si>
  <si>
    <t>dlažba zámková kostková 20x10x8 cm přírodní</t>
  </si>
  <si>
    <t>1811104694</t>
  </si>
  <si>
    <t>"Ztratné 2,0% -" 128,500*0,02</t>
  </si>
  <si>
    <t>R84</t>
  </si>
  <si>
    <t>Napojení dešťových svodů</t>
  </si>
  <si>
    <t>108</t>
  </si>
  <si>
    <t>721242115</t>
  </si>
  <si>
    <t>Lapač střešních splavenin z PP se zápachovou klapkou a lapacím košem DN 110</t>
  </si>
  <si>
    <t>112458051</t>
  </si>
  <si>
    <t xml:space="preserve">26 </t>
  </si>
  <si>
    <t>109</t>
  </si>
  <si>
    <t>562311600</t>
  </si>
  <si>
    <t>lapač střešních splavenin se zápachovou klapkou a lapacím košem HL600 DN 110</t>
  </si>
  <si>
    <t>2018515398</t>
  </si>
  <si>
    <t>110</t>
  </si>
  <si>
    <t>899623161</t>
  </si>
  <si>
    <t>Obetonování potrubí nebo zdiva stok betonem prostým tř. C 20/25 v otevřeném výkopu</t>
  </si>
  <si>
    <t>714815810</t>
  </si>
  <si>
    <t>0,25*26 "- od začátku staničení po km 0,300"</t>
  </si>
  <si>
    <t>192</t>
  </si>
  <si>
    <t>779139211</t>
  </si>
  <si>
    <t>0,60*0,30*(134,0)</t>
  </si>
  <si>
    <t>193</t>
  </si>
  <si>
    <t>871313123</t>
  </si>
  <si>
    <t>Montáž potrubí z kanalizačních trub z PP otevřený výkop sklon do 20 % DN 110</t>
  </si>
  <si>
    <t>285230468</t>
  </si>
  <si>
    <t>2+5+4+10+10+10+9+9+5+7+6+5+2+5+6+5+5+2+6+6+3+3+3+1+3+2</t>
  </si>
  <si>
    <t>194</t>
  </si>
  <si>
    <t>286118361</t>
  </si>
  <si>
    <t>trubka kanalizační plastová PPKGEM-SN8 DN 110mm</t>
  </si>
  <si>
    <t>883799959</t>
  </si>
  <si>
    <t>197</t>
  </si>
  <si>
    <t>877315212</t>
  </si>
  <si>
    <t>Montáž tvarovek z tvrdého PVC-systém KG nebo z polypropylenu-systém KG 2000 jednoosé DN 110</t>
  </si>
  <si>
    <t>473507262</t>
  </si>
  <si>
    <t>2*26</t>
  </si>
  <si>
    <t>198</t>
  </si>
  <si>
    <t>286118941</t>
  </si>
  <si>
    <t>koleno kanalizační plastové s hrdlem PPKGB 110x45°</t>
  </si>
  <si>
    <t>899357214</t>
  </si>
  <si>
    <t>203</t>
  </si>
  <si>
    <t>878277512</t>
  </si>
  <si>
    <t>24 "- Napojení dešťových svodů do stávající kanalizace"</t>
  </si>
  <si>
    <t>204</t>
  </si>
  <si>
    <t>286115785</t>
  </si>
  <si>
    <t>sedlová vsazovaná odbočka do otvoru silnostěnné trouby KGEAM DN500/200 s distančním kroužkem a maticí</t>
  </si>
  <si>
    <t>-1384089134</t>
  </si>
  <si>
    <t>205</t>
  </si>
  <si>
    <t>894812611</t>
  </si>
  <si>
    <t>Vyříznutí a utěsnění otvoru ve stěně šachty DN 110</t>
  </si>
  <si>
    <t>-333902159</t>
  </si>
  <si>
    <t>2 "- napojení dešť. svodů do UV"</t>
  </si>
  <si>
    <t>667034815</t>
  </si>
  <si>
    <t>2*5,000 "- Komunikace pro pěší dopravu - zámk. dlažba"</t>
  </si>
  <si>
    <t>2*128,500 "- Pojížděná kom. pro pěší- zámk. dlažba"</t>
  </si>
  <si>
    <t>2*220,000 "- Parkovací stání - zámk. dlažba"</t>
  </si>
  <si>
    <t>2*300,0 "- Ostatní okolní plochy"</t>
  </si>
  <si>
    <t>1296009025</t>
  </si>
  <si>
    <t>25,50+4,0+4,0+4,50+23,0+4,50+22,50+10,0+46,0+1,50*6+2,0*4 "- bet. obruby podél park. stání a vjezdů"</t>
  </si>
  <si>
    <t>-139733628</t>
  </si>
  <si>
    <t>"Ztratné 2,0% -" 161,000*0,02</t>
  </si>
  <si>
    <t>981290524</t>
  </si>
  <si>
    <t>0,031*161,0 "- betonové silniční obruby"</t>
  </si>
  <si>
    <t>-1153371326</t>
  </si>
  <si>
    <t>8,0+39,50+6,50+88,50+30,50+18,0+28,0</t>
  </si>
  <si>
    <t>113105112</t>
  </si>
  <si>
    <t>Rozebrání dlažeb z lomového kamene kladených na sucho vyspárované MC</t>
  </si>
  <si>
    <t>-896037259</t>
  </si>
  <si>
    <t>9,0+36,0 "- od začátku staničení po km 0,300"</t>
  </si>
  <si>
    <t>113106241</t>
  </si>
  <si>
    <t>Rozebrání vozovek ze silničních dílců</t>
  </si>
  <si>
    <t>1506952447</t>
  </si>
  <si>
    <t>35,0 "- od začátku staničení po km 0,300"</t>
  </si>
  <si>
    <t>1252889364</t>
  </si>
  <si>
    <t>19,0+16,50+15,50+9,0+7,50+7,0+7,0+11,50+25,50+5,0</t>
  </si>
  <si>
    <t>1230240314</t>
  </si>
  <si>
    <t>113106123</t>
  </si>
  <si>
    <t>Rozebrání dlažeb komunikací pro pěší ze zámkových dlaždic</t>
  </si>
  <si>
    <t>-531240409</t>
  </si>
  <si>
    <t>7,50</t>
  </si>
  <si>
    <t>113106121</t>
  </si>
  <si>
    <t>Rozebrání dlažeb komunikací pro pěší z betonových nebo kamenných dlaždic</t>
  </si>
  <si>
    <t>981079950</t>
  </si>
  <si>
    <t>9,0</t>
  </si>
  <si>
    <t>1885796</t>
  </si>
  <si>
    <t>44,0+33,50+3,50+52,50+3,50+8,50+6,0</t>
  </si>
  <si>
    <t>-402968120</t>
  </si>
  <si>
    <t>170</t>
  </si>
  <si>
    <t>1540842966</t>
  </si>
  <si>
    <t>171</t>
  </si>
  <si>
    <t>-1142880329</t>
  </si>
  <si>
    <t>172</t>
  </si>
  <si>
    <t>998223011</t>
  </si>
  <si>
    <t>Přesun hmot pro pozemní komunikace s krytem dlážděným</t>
  </si>
  <si>
    <t>762016540</t>
  </si>
  <si>
    <t>SO.310 - Dešťová kanalizace</t>
  </si>
  <si>
    <t xml:space="preserve">    3 - Svislé a kompletní konstrukce</t>
  </si>
  <si>
    <t xml:space="preserve">    4 - Vodorovné konstrukce</t>
  </si>
  <si>
    <t>PSV - Práce a dodávky PSV</t>
  </si>
  <si>
    <t xml:space="preserve">    789 - Čištění tlakovým vozem</t>
  </si>
  <si>
    <t>VRN - Vedlejší a ostatní rozpočtové náklady</t>
  </si>
  <si>
    <t xml:space="preserve">    VRN - Vedlejší a ostatní rozpočtové náklady</t>
  </si>
  <si>
    <t>111212133</t>
  </si>
  <si>
    <t>Odstranění nevhodných dřevin výšky nad 1m s odstraněním pařezů ve svahu do 1:1</t>
  </si>
  <si>
    <t>(0,7+0,7+1,4)*49,1  'vyčištění stáv.příkopu podél cesty k ČOV</t>
  </si>
  <si>
    <t>119001401</t>
  </si>
  <si>
    <t>Dočasné zajištění potrubí ocelového DN 200</t>
  </si>
  <si>
    <t>119001412</t>
  </si>
  <si>
    <t>Dočasné zajištění potrubí betonového, železobetonového nebo vláknocementového DN 500</t>
  </si>
  <si>
    <t>119001421</t>
  </si>
  <si>
    <t>Dočasné zajištění kabelů - 3 kabely</t>
  </si>
  <si>
    <t>1,0*3,0*1,5*30</t>
  </si>
  <si>
    <t>130901121</t>
  </si>
  <si>
    <t>Bourání kcí v hloubených vykopávkách ze zdiva z betonu prostého ručně</t>
  </si>
  <si>
    <t>3,14*0,6*0,6*1,6  'bourání SŠ</t>
  </si>
  <si>
    <t>132301203</t>
  </si>
  <si>
    <t>Hloubení rýh š do 2000 mm v hornině tř. 4 objemu do 10000 m3</t>
  </si>
  <si>
    <t>151101101</t>
  </si>
  <si>
    <t>Zřízení příložného pažení a rozepření stěn rýh hl do 2 m</t>
  </si>
  <si>
    <t>151101102</t>
  </si>
  <si>
    <t>Pažení rýhy příložné hl do 4 m</t>
  </si>
  <si>
    <t>151101111</t>
  </si>
  <si>
    <t>Odstranění příložného pažení a rozepření stěn rýh hl do 2 m</t>
  </si>
  <si>
    <t>151101112</t>
  </si>
  <si>
    <t>Odstranění pažení rýh příložné hl 4 m</t>
  </si>
  <si>
    <t>162201101</t>
  </si>
  <si>
    <t>Vodorovné přemístění výkopku z horniny tříd 1 až 4 do 20 m</t>
  </si>
  <si>
    <t>162601102</t>
  </si>
  <si>
    <t>Vodorovné přemístění výkopku horniny tř. 1 až 4 na skládku dle nabídky zhotovitele</t>
  </si>
  <si>
    <t>3,14*0,65*0,65*(1,4+1,58+1,58+1,57+1,66+1,74+2,05+1,61+1,48+1,59+1,77+1,76+1,81+1,83+2,0+1,54+1,47)</t>
  </si>
  <si>
    <t>(169,6+312,3)*0,8*0,6</t>
  </si>
  <si>
    <t>'Součet</t>
  </si>
  <si>
    <t>Uložení sypaniny na skládku</t>
  </si>
  <si>
    <t>171201201.1</t>
  </si>
  <si>
    <t>Uložení sypaniny na skládku-přebytečný výkopek</t>
  </si>
  <si>
    <t>Poplatek za uložení odpadu ze sypaniny na skládce (skládkovné)-přebytečný výkopek</t>
  </si>
  <si>
    <t>174101103</t>
  </si>
  <si>
    <t>Zásyp zhutněný zářezů pro podzemní vedení</t>
  </si>
  <si>
    <t>1213,0-269,042</t>
  </si>
  <si>
    <t>Svislé a kompletní konstrukce</t>
  </si>
  <si>
    <t>369317321</t>
  </si>
  <si>
    <t>Výplň štoly v hor suché z cementopopílkové suspenze za rubem obezdívky délky přes 200 do 1000 m</t>
  </si>
  <si>
    <t>3,14*0,15*0,15*544,5 'OBJEM STÁV.POTRUBÍ</t>
  </si>
  <si>
    <t>Vodorovné konstrukce</t>
  </si>
  <si>
    <t>22</t>
  </si>
  <si>
    <t>871365211</t>
  </si>
  <si>
    <t>Kanalizační potrubí z PP tuhost třídy SN10 DN250</t>
  </si>
  <si>
    <t>169,6*1,04  'ztratné 4 %</t>
  </si>
  <si>
    <t>23</t>
  </si>
  <si>
    <t>871373121</t>
  </si>
  <si>
    <t>Montáž potrubí z kanalizačních trub z PP otevřený výkop sklon do 20 % DN 250</t>
  </si>
  <si>
    <t>24</t>
  </si>
  <si>
    <t>871373121.1</t>
  </si>
  <si>
    <t>Montáž potrubí z kanalizačních trub z PP otevřený výkop sklon do 20 % DN 300</t>
  </si>
  <si>
    <t>25</t>
  </si>
  <si>
    <t>871375211</t>
  </si>
  <si>
    <t>Kanalizační potrubí z PP tuhost třídy SN10 DN300</t>
  </si>
  <si>
    <t>312,3*1,04  'ztratné 4%</t>
  </si>
  <si>
    <t>877353121</t>
  </si>
  <si>
    <t>Montáž tvarovek odbočných na potrubí z trub z PVC těsněných kroužkem otevřený výkop DN 250</t>
  </si>
  <si>
    <t>877363121</t>
  </si>
  <si>
    <t>Montáž tvarovek odbočných na potrubí z trub z PVC těsněných kroužkem otevřený výkop. DN 300</t>
  </si>
  <si>
    <t>286114360</t>
  </si>
  <si>
    <t>odbočka kanalizační plastová s hrdlem PP DN 250/150/87°</t>
  </si>
  <si>
    <t>286114410</t>
  </si>
  <si>
    <t>odbočka kanalizační plastová s hrdlem PP DN 300/150/87°</t>
  </si>
  <si>
    <t>894411121</t>
  </si>
  <si>
    <t>Zřízení šachet kanalizačních z betonových dílců dno beton C25/30 na potrubí nad 200 do 300</t>
  </si>
  <si>
    <t>894411131</t>
  </si>
  <si>
    <t>Zřízení šachet kanalizačních z betonových dílců na potrubí DN nad 300 do 400 dno beton tř. C 25/30</t>
  </si>
  <si>
    <t>592240200</t>
  </si>
  <si>
    <t>dno betonové šachtové SU-M DN250 S BB 100x92x15 cm</t>
  </si>
  <si>
    <t>592240250</t>
  </si>
  <si>
    <t>dno betonové šachtové SU-M DN300 S BB 100x92x15 cm</t>
  </si>
  <si>
    <t>34</t>
  </si>
  <si>
    <t>899103111</t>
  </si>
  <si>
    <t>Osazení poklopů litinových nebo ocelových včetně rámů hmotnosti nad 100 do 150 kg</t>
  </si>
  <si>
    <t>592240560</t>
  </si>
  <si>
    <t>dílec betonový  pro vstupní šachty SH-M S+K 100x67x12 cm</t>
  </si>
  <si>
    <t>36</t>
  </si>
  <si>
    <t>592241750</t>
  </si>
  <si>
    <t>prstenec betonový  vyrovnávací TBS 6/12 D 62,5x6x12 cm</t>
  </si>
  <si>
    <t>592241770</t>
  </si>
  <si>
    <t>prstenec betonový  vyrovnávací TBS 10/12 D 62,5x10x12 cm</t>
  </si>
  <si>
    <t>592241760</t>
  </si>
  <si>
    <t>prstenec betonový  vyrovnávací TBW-Q 625/80/120  62,5x8x12 cm</t>
  </si>
  <si>
    <t>39</t>
  </si>
  <si>
    <t>592241751</t>
  </si>
  <si>
    <t>prstenec betonový  vyrovnávací TBS 6/12 D 62,5x4x12 cm</t>
  </si>
  <si>
    <t>40</t>
  </si>
  <si>
    <t>592241600</t>
  </si>
  <si>
    <t>skruž betonová s ocelová se stupadly +PE povlakem TBS-Q 1000/250/120 SP 100x25x12 cm</t>
  </si>
  <si>
    <t>41</t>
  </si>
  <si>
    <t>592241610</t>
  </si>
  <si>
    <t>skruž betonová s ocelová se stupadly +PE povlakem TBH TBS-Q 1000/500/120 SP 100x50x12 cm</t>
  </si>
  <si>
    <t>592241620</t>
  </si>
  <si>
    <t>skruž betonová s ocelová se stupadly +PE povlakem  TBH-Q 1000/1000/120 SP 100x100x12 cm</t>
  </si>
  <si>
    <t>552434420</t>
  </si>
  <si>
    <t>poklop na vstupní šachtu litinový D600 D</t>
  </si>
  <si>
    <t>44</t>
  </si>
  <si>
    <t>998276101</t>
  </si>
  <si>
    <t>Přesun hmot pro trubní vedení z trub z plastických hmot otevřený výkop</t>
  </si>
  <si>
    <t>938902106</t>
  </si>
  <si>
    <t>Čištění příkopů nezpevněných š dna přes 400 mm objem nánosu do 0,5 m3</t>
  </si>
  <si>
    <t>49,1+93,1  'stáv.příkop podél cesty k ČOV</t>
  </si>
  <si>
    <t>PSV</t>
  </si>
  <si>
    <t>Práce a dodávky PSV</t>
  </si>
  <si>
    <t>789</t>
  </si>
  <si>
    <t>Čištění tlakovým vozem</t>
  </si>
  <si>
    <t>46</t>
  </si>
  <si>
    <t>789134165</t>
  </si>
  <si>
    <t>Čištění tlakovou vodou do 300 bar potrubí do DN 600 B, C, D</t>
  </si>
  <si>
    <t>2*3,14*0,25*(7,2+35,9+49,1)  'stáv.potrubí a propustek podél cesty k ČOV</t>
  </si>
  <si>
    <t>VRN</t>
  </si>
  <si>
    <t>Vedlejší a ostatní rozpočtové náklady</t>
  </si>
  <si>
    <t>47</t>
  </si>
  <si>
    <t>012103000</t>
  </si>
  <si>
    <t>Geodetické práce před výstavbou-vytýčení stavby</t>
  </si>
  <si>
    <t>Kč</t>
  </si>
  <si>
    <t>48</t>
  </si>
  <si>
    <t>012203000</t>
  </si>
  <si>
    <t>Geodetické práce při provádění stavby</t>
  </si>
  <si>
    <t>49</t>
  </si>
  <si>
    <t>012303000</t>
  </si>
  <si>
    <t>Geodetické práce po výstavbě</t>
  </si>
  <si>
    <t>50</t>
  </si>
  <si>
    <t>013254000</t>
  </si>
  <si>
    <t>Dokumentace skutečného provedení stavby</t>
  </si>
  <si>
    <t>043002000</t>
  </si>
  <si>
    <t>Zkoušky a ostatní měření-kamerová prohlídka potrubí</t>
  </si>
  <si>
    <t>043134000</t>
  </si>
  <si>
    <t>Zkoušky zatěžkávací-zkoušky hutnění po 50 m</t>
  </si>
  <si>
    <t>VoN - Vedlejší a ostatní náklady</t>
  </si>
  <si>
    <t>Ostatní - Ostatní</t>
  </si>
  <si>
    <t xml:space="preserve">    001 - Zkoušky a ostatní drobné náklady</t>
  </si>
  <si>
    <t xml:space="preserve">    002 - Zařízení staveniště</t>
  </si>
  <si>
    <t xml:space="preserve">    003 - Dokumentace</t>
  </si>
  <si>
    <t xml:space="preserve">    004 - Dopravně inženýrské opatření</t>
  </si>
  <si>
    <t>Ostatní</t>
  </si>
  <si>
    <t>001</t>
  </si>
  <si>
    <t>Zkoušky a ostatní drobné náklady</t>
  </si>
  <si>
    <t>001e</t>
  </si>
  <si>
    <t>Opravy asfaltových komunikací mimo dotčené stavbou, po staveništní dopravě</t>
  </si>
  <si>
    <t>kpl</t>
  </si>
  <si>
    <t>262144</t>
  </si>
  <si>
    <t>-654729587</t>
  </si>
  <si>
    <t>001g</t>
  </si>
  <si>
    <t>Zkoušky pro určení míry zhutnění a únosnosti pláně</t>
  </si>
  <si>
    <t>1722809993</t>
  </si>
  <si>
    <t>001l</t>
  </si>
  <si>
    <t>Zkoušky betonových směsí a betonových konstrukcí</t>
  </si>
  <si>
    <t>1258439035</t>
  </si>
  <si>
    <t>001n</t>
  </si>
  <si>
    <t>Ostatní náklady dodavatele - po využití této položky je nutná bližší specifikace</t>
  </si>
  <si>
    <t>850235249</t>
  </si>
  <si>
    <t>002</t>
  </si>
  <si>
    <t>Zařízení staveniště</t>
  </si>
  <si>
    <t>0021</t>
  </si>
  <si>
    <t>Zřízení oplocení staveniště</t>
  </si>
  <si>
    <t>1024</t>
  </si>
  <si>
    <t>-1862899348</t>
  </si>
  <si>
    <t>0022</t>
  </si>
  <si>
    <t>Údržba oplocení staveniště</t>
  </si>
  <si>
    <t>-2114378797</t>
  </si>
  <si>
    <t>0023</t>
  </si>
  <si>
    <t>Odtsranění oplocení staveniště</t>
  </si>
  <si>
    <t>1108970144</t>
  </si>
  <si>
    <t>00241</t>
  </si>
  <si>
    <t>Zřízení sociálního zázemí staveniště</t>
  </si>
  <si>
    <t>-176711117</t>
  </si>
  <si>
    <t>00242</t>
  </si>
  <si>
    <t>Údržba sociálního zázemí staveniště</t>
  </si>
  <si>
    <t>-1407634542</t>
  </si>
  <si>
    <t>00243</t>
  </si>
  <si>
    <t>Odstranění sociálního zázemí staveniště</t>
  </si>
  <si>
    <t>1378588231</t>
  </si>
  <si>
    <t>00251</t>
  </si>
  <si>
    <t>Zřízení přípojek IS případně alternativní zdroje (elektrocentrála, cisterna s pitnou vodou, ...)</t>
  </si>
  <si>
    <t>-199420126</t>
  </si>
  <si>
    <t>00252</t>
  </si>
  <si>
    <t>odstranění přípojek IS</t>
  </si>
  <si>
    <t>1550548755</t>
  </si>
  <si>
    <t>00261</t>
  </si>
  <si>
    <t>Zřízení zpevněných skladových ploch</t>
  </si>
  <si>
    <t>-1807773836</t>
  </si>
  <si>
    <t>00262</t>
  </si>
  <si>
    <t>Odstranění zpevněných skladových ploch</t>
  </si>
  <si>
    <t>606947848</t>
  </si>
  <si>
    <t>00291</t>
  </si>
  <si>
    <t>Jeřáby a ostatní technika pro manipulaci mateiálu na staveniíšti jinde neuvedená</t>
  </si>
  <si>
    <t>-1256432558</t>
  </si>
  <si>
    <t>003</t>
  </si>
  <si>
    <t>Dokumentace</t>
  </si>
  <si>
    <t>001a</t>
  </si>
  <si>
    <t>Realizační dokumentace stavby</t>
  </si>
  <si>
    <t>8192</t>
  </si>
  <si>
    <t>-2111116398</t>
  </si>
  <si>
    <t>001b</t>
  </si>
  <si>
    <t>Dokumentace skutečného provedení stavby včetně zaměření skutečného stavu</t>
  </si>
  <si>
    <t>1819761259</t>
  </si>
  <si>
    <t>001c</t>
  </si>
  <si>
    <t>Vytyčení inženýrských sítí v zájmové lokalitě</t>
  </si>
  <si>
    <t>973793612</t>
  </si>
  <si>
    <t>001d</t>
  </si>
  <si>
    <t>Vytyčení stavby</t>
  </si>
  <si>
    <t>1656131430</t>
  </si>
  <si>
    <t>004</t>
  </si>
  <si>
    <t>Dopravně inženýrské opatření</t>
  </si>
  <si>
    <t>004a</t>
  </si>
  <si>
    <t>Zřízení dopravně inženýrského opatření</t>
  </si>
  <si>
    <t>-244339119</t>
  </si>
  <si>
    <t>004b</t>
  </si>
  <si>
    <t>Údržba dopravně inženýrského opatření</t>
  </si>
  <si>
    <t>-88613896</t>
  </si>
  <si>
    <t>004c</t>
  </si>
  <si>
    <t>Odstranění dopravně inženýrského opatření</t>
  </si>
  <si>
    <t>1463546888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</si>
  <si>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</si>
  <si>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</si>
  <si>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</si>
  <si>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</si>
  <si>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</si>
  <si>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</si>
  <si>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</si>
  <si>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</si>
  <si>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</si>
  <si>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</si>
  <si>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</si>
  <si>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</si>
  <si>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</si>
  <si>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</si>
  <si>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</si>
  <si>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</si>
  <si>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</si>
  <si>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</si>
  <si>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</si>
  <si>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</si>
  <si>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</si>
  <si>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</si>
  <si>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</si>
  <si>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</si>
  <si>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</si>
  <si>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</si>
  <si>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</si>
  <si>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</si>
  <si>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</si>
  <si>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</si>
  <si>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</si>
  <si>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</si>
  <si>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</si>
  <si>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</si>
  <si>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</si>
  <si>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</si>
  <si>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</si>
  <si>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</si>
  <si>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</si>
  <si>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</si>
  <si>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</si>
  <si>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</si>
  <si>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</si>
  <si>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</si>
  <si>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</si>
  <si>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</si>
  <si>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</si>
  <si>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</si>
  <si>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</si>
  <si>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</si>
  <si>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</si>
  <si>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</si>
  <si>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</si>
  <si>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</si>
  <si>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</si>
  <si>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</si>
  <si>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</si>
  <si>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</si>
  <si>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</si>
  <si>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</si>
  <si>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</si>
  <si>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</si>
  <si>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</si>
  <si>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</si>
  <si>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</si>
  <si>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</si>
  <si>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</si>
  <si>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</si>
  <si>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</si>
  <si>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</si>
  <si>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</si>
  <si>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</si>
  <si>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</si>
  <si>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</si>
  <si>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</si>
  <si>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</si>
  <si>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</si>
  <si>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</si>
  <si>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</si>
  <si>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</si>
  <si>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</si>
  <si>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</si>
  <si>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</si>
  <si>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</si>
  <si>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</si>
  <si>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</si>
  <si>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</si>
  <si>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</si>
  <si>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</si>
  <si>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</si>
  <si>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</si>
  <si>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</si>
  <si>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</si>
  <si>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</si>
  <si>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</si>
  <si>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</si>
  <si>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</si>
  <si>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</si>
  <si>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</si>
  <si>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</si>
  <si>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</si>
  <si>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</si>
  <si>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</si>
  <si>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</si>
  <si>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</si>
  <si>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</si>
  <si>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</si>
  <si>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</si>
  <si>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</si>
  <si>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</si>
  <si>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</si>
  <si>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</si>
  <si>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</si>
  <si>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</si>
  <si>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</si>
  <si>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</si>
  <si>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</si>
  <si>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</si>
  <si>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</si>
  <si>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</si>
  <si>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</si>
  <si>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</si>
  <si>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</si>
  <si>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</si>
  <si>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</si>
  <si>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</si>
  <si>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</si>
  <si>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</si>
  <si>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</si>
  <si>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</si>
  <si>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</si>
  <si>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</si>
  <si>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</si>
  <si>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</si>
  <si>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</si>
  <si>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</si>
  <si>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</si>
  <si>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</si>
  <si>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</si>
  <si>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</si>
  <si>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</si>
  <si>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</si>
  <si>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</si>
  <si>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</si>
  <si>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</si>
  <si>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</si>
  <si>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</si>
  <si>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</si>
  <si>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</si>
  <si>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</si>
  <si>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</si>
  <si>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</si>
  <si>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</si>
  <si>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</si>
  <si>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</si>
  <si>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</si>
  <si>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</si>
  <si>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</si>
  <si>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</si>
  <si>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</si>
  <si>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</si>
  <si>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</si>
  <si>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</si>
  <si>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</si>
  <si>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</si>
  <si>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</si>
  <si>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</si>
  <si>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</si>
  <si>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</si>
  <si>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</si>
  <si>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Podíl Městyse Zápy na dešť. kanalizaci</t>
  </si>
  <si>
    <t>Podíl KSÚS Středočeského kraje na dešť. kanalizaci</t>
  </si>
  <si>
    <t>Podíl Městyse Zápy na vedlejších a ostatních nákladech</t>
  </si>
  <si>
    <t>Podíl KSÚS Středočeského kraje na vedlejších a ostatních nákladech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</si>
</sst>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00_ ;\-#,##0.00000\ 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b/>
      <sz val="10"/>
      <color indexed="56"/>
      <name val="Trebuchet MS"/>
      <family val="2"/>
    </font>
    <font>
      <b/>
      <sz val="12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0" fillId="33" borderId="0" xfId="36" applyFill="1" applyAlignment="1">
      <alignment horizontal="left" vertical="top"/>
    </xf>
    <xf numFmtId="0" fontId="75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6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9" fontId="23" fillId="0" borderId="0" xfId="0" applyNumberFormat="1" applyFont="1" applyAlignment="1">
      <alignment horizontal="right" vertical="center"/>
    </xf>
    <xf numFmtId="9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35" fillId="35" borderId="0" xfId="47" applyFont="1" applyFill="1" applyAlignment="1">
      <alignment horizontal="left" vertical="center"/>
      <protection locked="0"/>
    </xf>
    <xf numFmtId="0" fontId="9" fillId="35" borderId="0" xfId="47" applyFont="1" applyFill="1" applyAlignment="1">
      <alignment horizontal="left" vertical="center"/>
      <protection locked="0"/>
    </xf>
    <xf numFmtId="10" fontId="35" fillId="35" borderId="0" xfId="47" applyNumberFormat="1" applyFont="1" applyFill="1" applyAlignment="1">
      <alignment horizontal="right" vertical="center"/>
      <protection locked="0"/>
    </xf>
    <xf numFmtId="4" fontId="35" fillId="35" borderId="0" xfId="47" applyNumberFormat="1" applyFont="1" applyFill="1" applyAlignment="1">
      <alignment horizontal="right" vertical="center"/>
      <protection locked="0"/>
    </xf>
    <xf numFmtId="0" fontId="35" fillId="0" borderId="0" xfId="47" applyFont="1" applyFill="1" applyAlignment="1">
      <alignment horizontal="left" vertical="center"/>
      <protection locked="0"/>
    </xf>
    <xf numFmtId="0" fontId="9" fillId="0" borderId="0" xfId="47" applyFont="1" applyFill="1" applyAlignment="1">
      <alignment horizontal="left" vertical="center"/>
      <protection locked="0"/>
    </xf>
    <xf numFmtId="14" fontId="7" fillId="34" borderId="0" xfId="0" applyNumberFormat="1" applyFont="1" applyFill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9" fontId="23" fillId="0" borderId="0" xfId="0" applyNumberFormat="1" applyFont="1" applyAlignment="1">
      <alignment horizontal="right" vertical="center"/>
    </xf>
    <xf numFmtId="169" fontId="16" fillId="0" borderId="0" xfId="0" applyNumberFormat="1" applyFont="1" applyAlignment="1">
      <alignment horizontal="left" vertical="center"/>
    </xf>
    <xf numFmtId="0" fontId="9" fillId="35" borderId="0" xfId="47" applyFont="1" applyFill="1" applyAlignment="1">
      <alignment horizontal="left" vertical="center"/>
      <protection locked="0"/>
    </xf>
    <xf numFmtId="0" fontId="9" fillId="0" borderId="0" xfId="47" applyFont="1" applyFill="1" applyAlignment="1">
      <alignment horizontal="left" vertical="center"/>
      <protection locked="0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76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4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60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02F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DA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14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64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60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02F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DA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14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zoomScalePageLayoutView="0" workbookViewId="0" topLeftCell="A1">
      <pane ySplit="1" topLeftCell="A58" activePane="bottomLeft" state="frozen"/>
      <selection pane="topLeft" activeCell="E20" sqref="E20:AN20"/>
      <selection pane="bottomLeft" activeCell="E20" sqref="E20:AN2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4" t="s">
        <v>0</v>
      </c>
      <c r="B1" s="175"/>
      <c r="C1" s="175"/>
      <c r="D1" s="176" t="s">
        <v>1</v>
      </c>
      <c r="E1" s="175"/>
      <c r="F1" s="175"/>
      <c r="G1" s="175"/>
      <c r="H1" s="175"/>
      <c r="I1" s="175"/>
      <c r="J1" s="175"/>
      <c r="K1" s="177" t="s">
        <v>1267</v>
      </c>
      <c r="L1" s="177"/>
      <c r="M1" s="177"/>
      <c r="N1" s="177"/>
      <c r="O1" s="177"/>
      <c r="P1" s="177"/>
      <c r="Q1" s="177"/>
      <c r="R1" s="177"/>
      <c r="S1" s="177"/>
      <c r="T1" s="175"/>
      <c r="U1" s="175"/>
      <c r="V1" s="175"/>
      <c r="W1" s="177" t="s">
        <v>1268</v>
      </c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6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8" t="s">
        <v>5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96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Q5" s="12"/>
      <c r="BE5" s="303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304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Q6" s="12"/>
      <c r="BE6" s="279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 t="s">
        <v>21</v>
      </c>
      <c r="AQ7" s="12"/>
      <c r="BE7" s="279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266">
        <v>42061</v>
      </c>
      <c r="AQ8" s="12"/>
      <c r="BE8" s="279"/>
      <c r="BS8" s="6" t="s">
        <v>26</v>
      </c>
    </row>
    <row r="9" spans="2:71" s="2" customFormat="1" ht="15" customHeight="1">
      <c r="B9" s="10"/>
      <c r="AQ9" s="12"/>
      <c r="BE9" s="279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 t="s">
        <v>30</v>
      </c>
      <c r="AQ10" s="12"/>
      <c r="BE10" s="279"/>
      <c r="BS10" s="6" t="s">
        <v>18</v>
      </c>
    </row>
    <row r="11" spans="2:71" s="2" customFormat="1" ht="19.5" customHeight="1">
      <c r="B11" s="10"/>
      <c r="E11" s="16" t="s">
        <v>31</v>
      </c>
      <c r="AK11" s="18" t="s">
        <v>32</v>
      </c>
      <c r="AN11" s="16" t="s">
        <v>33</v>
      </c>
      <c r="AQ11" s="12"/>
      <c r="BE11" s="279"/>
      <c r="BS11" s="6" t="s">
        <v>18</v>
      </c>
    </row>
    <row r="12" spans="2:71" s="2" customFormat="1" ht="7.5" customHeight="1">
      <c r="B12" s="10"/>
      <c r="AQ12" s="12"/>
      <c r="BE12" s="279"/>
      <c r="BS12" s="6" t="s">
        <v>18</v>
      </c>
    </row>
    <row r="13" spans="2:71" s="2" customFormat="1" ht="15" customHeight="1">
      <c r="B13" s="10"/>
      <c r="D13" s="18" t="s">
        <v>34</v>
      </c>
      <c r="AK13" s="18" t="s">
        <v>29</v>
      </c>
      <c r="AN13" s="19" t="s">
        <v>35</v>
      </c>
      <c r="AQ13" s="12"/>
      <c r="BE13" s="279"/>
      <c r="BS13" s="6" t="s">
        <v>18</v>
      </c>
    </row>
    <row r="14" spans="2:71" s="2" customFormat="1" ht="15.75" customHeight="1">
      <c r="B14" s="10"/>
      <c r="E14" s="305" t="s">
        <v>35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18" t="s">
        <v>32</v>
      </c>
      <c r="AN14" s="19" t="s">
        <v>35</v>
      </c>
      <c r="AQ14" s="12"/>
      <c r="BE14" s="279"/>
      <c r="BS14" s="6" t="s">
        <v>18</v>
      </c>
    </row>
    <row r="15" spans="2:71" s="2" customFormat="1" ht="7.5" customHeight="1">
      <c r="B15" s="10"/>
      <c r="AQ15" s="12"/>
      <c r="BE15" s="279"/>
      <c r="BS15" s="6" t="s">
        <v>3</v>
      </c>
    </row>
    <row r="16" spans="2:71" s="2" customFormat="1" ht="15" customHeight="1">
      <c r="B16" s="10"/>
      <c r="D16" s="18" t="s">
        <v>36</v>
      </c>
      <c r="AK16" s="18" t="s">
        <v>29</v>
      </c>
      <c r="AN16" s="16" t="s">
        <v>37</v>
      </c>
      <c r="AQ16" s="12"/>
      <c r="BE16" s="279"/>
      <c r="BS16" s="6" t="s">
        <v>3</v>
      </c>
    </row>
    <row r="17" spans="2:71" s="2" customFormat="1" ht="19.5" customHeight="1">
      <c r="B17" s="10"/>
      <c r="E17" s="16" t="s">
        <v>38</v>
      </c>
      <c r="AK17" s="18" t="s">
        <v>32</v>
      </c>
      <c r="AN17" s="16" t="s">
        <v>39</v>
      </c>
      <c r="AQ17" s="12"/>
      <c r="BE17" s="279"/>
      <c r="BS17" s="6" t="s">
        <v>3</v>
      </c>
    </row>
    <row r="18" spans="2:71" s="2" customFormat="1" ht="7.5" customHeight="1">
      <c r="B18" s="10"/>
      <c r="AQ18" s="12"/>
      <c r="BE18" s="279"/>
      <c r="BS18" s="6" t="s">
        <v>6</v>
      </c>
    </row>
    <row r="19" spans="2:71" s="2" customFormat="1" ht="15" customHeight="1">
      <c r="B19" s="10"/>
      <c r="D19" s="18" t="s">
        <v>40</v>
      </c>
      <c r="AQ19" s="12"/>
      <c r="BE19" s="279"/>
      <c r="BS19" s="6" t="s">
        <v>6</v>
      </c>
    </row>
    <row r="20" spans="2:71" s="2" customFormat="1" ht="94.5" customHeight="1">
      <c r="B20" s="10"/>
      <c r="E20" s="306" t="s">
        <v>41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Q20" s="12"/>
      <c r="BE20" s="279"/>
      <c r="BS20" s="6" t="s">
        <v>42</v>
      </c>
    </row>
    <row r="21" spans="2:57" s="2" customFormat="1" ht="7.5" customHeight="1">
      <c r="B21" s="10"/>
      <c r="AQ21" s="12"/>
      <c r="BE21" s="279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2"/>
      <c r="BE22" s="279"/>
    </row>
    <row r="23" spans="2:57" s="6" customFormat="1" ht="27" customHeight="1">
      <c r="B23" s="21"/>
      <c r="D23" s="22" t="s">
        <v>43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307">
        <f>ROUND($AG$51,2)</f>
        <v>0</v>
      </c>
      <c r="AL23" s="308"/>
      <c r="AM23" s="308"/>
      <c r="AN23" s="308"/>
      <c r="AO23" s="308"/>
      <c r="AQ23" s="24"/>
      <c r="BE23" s="294"/>
    </row>
    <row r="24" spans="2:57" s="6" customFormat="1" ht="7.5" customHeight="1">
      <c r="B24" s="21"/>
      <c r="AQ24" s="24"/>
      <c r="BE24" s="294"/>
    </row>
    <row r="25" spans="2:57" s="6" customFormat="1" ht="14.25" customHeight="1">
      <c r="B25" s="21"/>
      <c r="L25" s="309" t="s">
        <v>44</v>
      </c>
      <c r="M25" s="294"/>
      <c r="N25" s="294"/>
      <c r="O25" s="294"/>
      <c r="W25" s="309" t="s">
        <v>45</v>
      </c>
      <c r="X25" s="294"/>
      <c r="Y25" s="294"/>
      <c r="Z25" s="294"/>
      <c r="AA25" s="294"/>
      <c r="AB25" s="294"/>
      <c r="AC25" s="294"/>
      <c r="AD25" s="294"/>
      <c r="AE25" s="294"/>
      <c r="AK25" s="309" t="s">
        <v>46</v>
      </c>
      <c r="AL25" s="294"/>
      <c r="AM25" s="294"/>
      <c r="AN25" s="294"/>
      <c r="AO25" s="294"/>
      <c r="AQ25" s="24"/>
      <c r="BE25" s="294"/>
    </row>
    <row r="26" spans="2:57" s="6" customFormat="1" ht="15" customHeight="1">
      <c r="B26" s="26"/>
      <c r="D26" s="27" t="s">
        <v>47</v>
      </c>
      <c r="F26" s="27" t="s">
        <v>48</v>
      </c>
      <c r="L26" s="300">
        <v>0.21</v>
      </c>
      <c r="M26" s="301"/>
      <c r="N26" s="301"/>
      <c r="O26" s="301"/>
      <c r="W26" s="302">
        <f>ROUND($AZ$51,2)</f>
        <v>0</v>
      </c>
      <c r="X26" s="301"/>
      <c r="Y26" s="301"/>
      <c r="Z26" s="301"/>
      <c r="AA26" s="301"/>
      <c r="AB26" s="301"/>
      <c r="AC26" s="301"/>
      <c r="AD26" s="301"/>
      <c r="AE26" s="301"/>
      <c r="AK26" s="302">
        <f>ROUND($AV$51,2)</f>
        <v>0</v>
      </c>
      <c r="AL26" s="301"/>
      <c r="AM26" s="301"/>
      <c r="AN26" s="301"/>
      <c r="AO26" s="301"/>
      <c r="AQ26" s="28"/>
      <c r="BE26" s="301"/>
    </row>
    <row r="27" spans="2:57" s="6" customFormat="1" ht="15" customHeight="1">
      <c r="B27" s="26"/>
      <c r="F27" s="27" t="s">
        <v>49</v>
      </c>
      <c r="L27" s="300">
        <v>0.15</v>
      </c>
      <c r="M27" s="301"/>
      <c r="N27" s="301"/>
      <c r="O27" s="301"/>
      <c r="W27" s="302">
        <f>ROUND($BA$51,2)</f>
        <v>0</v>
      </c>
      <c r="X27" s="301"/>
      <c r="Y27" s="301"/>
      <c r="Z27" s="301"/>
      <c r="AA27" s="301"/>
      <c r="AB27" s="301"/>
      <c r="AC27" s="301"/>
      <c r="AD27" s="301"/>
      <c r="AE27" s="301"/>
      <c r="AK27" s="302">
        <f>ROUND($AW$51,2)</f>
        <v>0</v>
      </c>
      <c r="AL27" s="301"/>
      <c r="AM27" s="301"/>
      <c r="AN27" s="301"/>
      <c r="AO27" s="301"/>
      <c r="AQ27" s="28"/>
      <c r="BE27" s="301"/>
    </row>
    <row r="28" spans="2:57" s="6" customFormat="1" ht="15" customHeight="1" hidden="1">
      <c r="B28" s="26"/>
      <c r="F28" s="27" t="s">
        <v>50</v>
      </c>
      <c r="L28" s="300">
        <v>0.21</v>
      </c>
      <c r="M28" s="301"/>
      <c r="N28" s="301"/>
      <c r="O28" s="301"/>
      <c r="W28" s="302">
        <f>ROUND($BB$51,2)</f>
        <v>0</v>
      </c>
      <c r="X28" s="301"/>
      <c r="Y28" s="301"/>
      <c r="Z28" s="301"/>
      <c r="AA28" s="301"/>
      <c r="AB28" s="301"/>
      <c r="AC28" s="301"/>
      <c r="AD28" s="301"/>
      <c r="AE28" s="301"/>
      <c r="AK28" s="302">
        <v>0</v>
      </c>
      <c r="AL28" s="301"/>
      <c r="AM28" s="301"/>
      <c r="AN28" s="301"/>
      <c r="AO28" s="301"/>
      <c r="AQ28" s="28"/>
      <c r="BE28" s="301"/>
    </row>
    <row r="29" spans="2:57" s="6" customFormat="1" ht="15" customHeight="1" hidden="1">
      <c r="B29" s="26"/>
      <c r="F29" s="27" t="s">
        <v>51</v>
      </c>
      <c r="L29" s="300">
        <v>0.15</v>
      </c>
      <c r="M29" s="301"/>
      <c r="N29" s="301"/>
      <c r="O29" s="301"/>
      <c r="W29" s="302">
        <f>ROUND($BC$51,2)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2">
        <v>0</v>
      </c>
      <c r="AL29" s="301"/>
      <c r="AM29" s="301"/>
      <c r="AN29" s="301"/>
      <c r="AO29" s="301"/>
      <c r="AQ29" s="28"/>
      <c r="BE29" s="301"/>
    </row>
    <row r="30" spans="2:57" s="6" customFormat="1" ht="15" customHeight="1" hidden="1">
      <c r="B30" s="26"/>
      <c r="F30" s="27" t="s">
        <v>52</v>
      </c>
      <c r="L30" s="300">
        <v>0</v>
      </c>
      <c r="M30" s="301"/>
      <c r="N30" s="301"/>
      <c r="O30" s="301"/>
      <c r="W30" s="302">
        <f>ROUND($BD$51,2)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2">
        <v>0</v>
      </c>
      <c r="AL30" s="301"/>
      <c r="AM30" s="301"/>
      <c r="AN30" s="301"/>
      <c r="AO30" s="301"/>
      <c r="AQ30" s="28"/>
      <c r="BE30" s="301"/>
    </row>
    <row r="31" spans="2:57" s="6" customFormat="1" ht="7.5" customHeight="1">
      <c r="B31" s="21"/>
      <c r="AQ31" s="24"/>
      <c r="BE31" s="294"/>
    </row>
    <row r="32" spans="2:57" s="6" customFormat="1" ht="27" customHeight="1">
      <c r="B32" s="21"/>
      <c r="C32" s="29"/>
      <c r="D32" s="30" t="s">
        <v>53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54</v>
      </c>
      <c r="U32" s="31"/>
      <c r="V32" s="31"/>
      <c r="W32" s="31"/>
      <c r="X32" s="290" t="s">
        <v>55</v>
      </c>
      <c r="Y32" s="287"/>
      <c r="Z32" s="287"/>
      <c r="AA32" s="287"/>
      <c r="AB32" s="287"/>
      <c r="AC32" s="31"/>
      <c r="AD32" s="31"/>
      <c r="AE32" s="31"/>
      <c r="AF32" s="31"/>
      <c r="AG32" s="31"/>
      <c r="AH32" s="31"/>
      <c r="AI32" s="31"/>
      <c r="AJ32" s="31"/>
      <c r="AK32" s="291">
        <f>SUM($AK$23:$AK$30)</f>
        <v>0</v>
      </c>
      <c r="AL32" s="287"/>
      <c r="AM32" s="287"/>
      <c r="AN32" s="287"/>
      <c r="AO32" s="292"/>
      <c r="AP32" s="29"/>
      <c r="AQ32" s="34"/>
      <c r="BE32" s="294"/>
    </row>
    <row r="33" spans="2:43" s="6" customFormat="1" ht="7.5" customHeight="1">
      <c r="B33" s="21"/>
      <c r="AQ33" s="24"/>
    </row>
    <row r="34" spans="2:43" s="6" customFormat="1" ht="7.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/>
    </row>
    <row r="38" spans="2:44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21"/>
    </row>
    <row r="39" spans="2:44" s="6" customFormat="1" ht="37.5" customHeight="1">
      <c r="B39" s="21"/>
      <c r="C39" s="11" t="s">
        <v>56</v>
      </c>
      <c r="AR39" s="21"/>
    </row>
    <row r="40" spans="2:44" s="6" customFormat="1" ht="7.5" customHeight="1">
      <c r="B40" s="21"/>
      <c r="AR40" s="21"/>
    </row>
    <row r="41" spans="2:44" s="16" customFormat="1" ht="15" customHeight="1">
      <c r="B41" s="40"/>
      <c r="C41" s="18" t="s">
        <v>13</v>
      </c>
      <c r="L41" s="16" t="str">
        <f>$K$5</f>
        <v>2013-146</v>
      </c>
      <c r="AR41" s="40"/>
    </row>
    <row r="42" spans="2:44" s="41" customFormat="1" ht="37.5" customHeight="1">
      <c r="B42" s="42"/>
      <c r="C42" s="41" t="s">
        <v>16</v>
      </c>
      <c r="L42" s="293" t="str">
        <f>$K$6</f>
        <v>III/10160 Zápy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R42" s="42"/>
    </row>
    <row r="43" spans="2:44" s="6" customFormat="1" ht="7.5" customHeight="1">
      <c r="B43" s="21"/>
      <c r="AR43" s="21"/>
    </row>
    <row r="44" spans="2:44" s="6" customFormat="1" ht="15.75" customHeight="1">
      <c r="B44" s="21"/>
      <c r="C44" s="18" t="s">
        <v>23</v>
      </c>
      <c r="L44" s="43" t="str">
        <f>IF($K$8="","",$K$8)</f>
        <v>Zápy</v>
      </c>
      <c r="AI44" s="18" t="s">
        <v>25</v>
      </c>
      <c r="AM44" s="295">
        <f>IF($AN$8="","",$AN$8)</f>
        <v>42061</v>
      </c>
      <c r="AN44" s="294"/>
      <c r="AR44" s="21"/>
    </row>
    <row r="45" spans="2:44" s="6" customFormat="1" ht="7.5" customHeight="1">
      <c r="B45" s="21"/>
      <c r="AR45" s="21"/>
    </row>
    <row r="46" spans="2:56" s="6" customFormat="1" ht="18.75" customHeight="1">
      <c r="B46" s="21"/>
      <c r="C46" s="18" t="s">
        <v>28</v>
      </c>
      <c r="L46" s="16" t="str">
        <f>IF($E$11="","",$E$11)</f>
        <v>Krajská správa a údržba silnic Středočeského kraje</v>
      </c>
      <c r="AI46" s="18" t="s">
        <v>36</v>
      </c>
      <c r="AM46" s="296" t="str">
        <f>IF($E$17="","",$E$17)</f>
        <v>CR Project s.r.o.</v>
      </c>
      <c r="AN46" s="294"/>
      <c r="AO46" s="294"/>
      <c r="AP46" s="294"/>
      <c r="AR46" s="21"/>
      <c r="AS46" s="297" t="s">
        <v>57</v>
      </c>
      <c r="AT46" s="298"/>
      <c r="AU46" s="45"/>
      <c r="AV46" s="45"/>
      <c r="AW46" s="45"/>
      <c r="AX46" s="45"/>
      <c r="AY46" s="45"/>
      <c r="AZ46" s="45"/>
      <c r="BA46" s="45"/>
      <c r="BB46" s="45"/>
      <c r="BC46" s="45"/>
      <c r="BD46" s="46"/>
    </row>
    <row r="47" spans="2:56" s="6" customFormat="1" ht="15.75" customHeight="1">
      <c r="B47" s="21"/>
      <c r="C47" s="18" t="s">
        <v>34</v>
      </c>
      <c r="L47" s="16">
        <f>IF($E$14="Vyplň údaj","",$E$14)</f>
      </c>
      <c r="AR47" s="21"/>
      <c r="AS47" s="299"/>
      <c r="AT47" s="294"/>
      <c r="BD47" s="47"/>
    </row>
    <row r="48" spans="2:56" s="6" customFormat="1" ht="12" customHeight="1">
      <c r="B48" s="21"/>
      <c r="AR48" s="21"/>
      <c r="AS48" s="299"/>
      <c r="AT48" s="294"/>
      <c r="BD48" s="47"/>
    </row>
    <row r="49" spans="2:57" s="6" customFormat="1" ht="30" customHeight="1">
      <c r="B49" s="21"/>
      <c r="C49" s="286" t="s">
        <v>58</v>
      </c>
      <c r="D49" s="287"/>
      <c r="E49" s="287"/>
      <c r="F49" s="287"/>
      <c r="G49" s="287"/>
      <c r="H49" s="31"/>
      <c r="I49" s="288" t="s">
        <v>59</v>
      </c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9" t="s">
        <v>60</v>
      </c>
      <c r="AH49" s="287"/>
      <c r="AI49" s="287"/>
      <c r="AJ49" s="287"/>
      <c r="AK49" s="287"/>
      <c r="AL49" s="287"/>
      <c r="AM49" s="287"/>
      <c r="AN49" s="288" t="s">
        <v>61</v>
      </c>
      <c r="AO49" s="287"/>
      <c r="AP49" s="287"/>
      <c r="AQ49" s="48" t="s">
        <v>62</v>
      </c>
      <c r="AR49" s="21"/>
      <c r="AS49" s="49" t="s">
        <v>63</v>
      </c>
      <c r="AT49" s="50" t="s">
        <v>64</v>
      </c>
      <c r="AU49" s="50" t="s">
        <v>65</v>
      </c>
      <c r="AV49" s="50" t="s">
        <v>66</v>
      </c>
      <c r="AW49" s="50" t="s">
        <v>67</v>
      </c>
      <c r="AX49" s="50" t="s">
        <v>68</v>
      </c>
      <c r="AY49" s="50" t="s">
        <v>69</v>
      </c>
      <c r="AZ49" s="50" t="s">
        <v>70</v>
      </c>
      <c r="BA49" s="50" t="s">
        <v>71</v>
      </c>
      <c r="BB49" s="50" t="s">
        <v>72</v>
      </c>
      <c r="BC49" s="50" t="s">
        <v>73</v>
      </c>
      <c r="BD49" s="51" t="s">
        <v>74</v>
      </c>
      <c r="BE49" s="52"/>
    </row>
    <row r="50" spans="2:56" s="6" customFormat="1" ht="12" customHeight="1">
      <c r="B50" s="21"/>
      <c r="AR50" s="21"/>
      <c r="AS50" s="53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2:76" s="41" customFormat="1" ht="33" customHeight="1">
      <c r="B51" s="42"/>
      <c r="C51" s="54" t="s">
        <v>75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84">
        <f>ROUND(SUM($AG$52:$AG$58),2)</f>
        <v>0</v>
      </c>
      <c r="AH51" s="285"/>
      <c r="AI51" s="285"/>
      <c r="AJ51" s="285"/>
      <c r="AK51" s="285"/>
      <c r="AL51" s="285"/>
      <c r="AM51" s="285"/>
      <c r="AN51" s="284">
        <f>SUM($AG$51,$AT$51)</f>
        <v>0</v>
      </c>
      <c r="AO51" s="285"/>
      <c r="AP51" s="285"/>
      <c r="AQ51" s="56"/>
      <c r="AR51" s="42"/>
      <c r="AS51" s="57">
        <f>ROUND(SUM($AS$52:$AS$58),2)</f>
        <v>0</v>
      </c>
      <c r="AT51" s="58">
        <f>ROUND(SUM($AV$51:$AW$51),2)</f>
        <v>0</v>
      </c>
      <c r="AU51" s="59">
        <f>ROUND(SUM($AU$52:$AU$58),5)</f>
        <v>0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ROUND(SUM($AZ$52:$AZ$58),2)</f>
        <v>0</v>
      </c>
      <c r="BA51" s="58">
        <f>ROUND(SUM($BA$52:$BA$58),2)</f>
        <v>0</v>
      </c>
      <c r="BB51" s="58">
        <f>ROUND(SUM($BB$52:$BB$58),2)</f>
        <v>0</v>
      </c>
      <c r="BC51" s="58">
        <f>ROUND(SUM($BC$52:$BC$58),2)</f>
        <v>0</v>
      </c>
      <c r="BD51" s="60">
        <f>ROUND(SUM($BD$52:$BD$58),2)</f>
        <v>0</v>
      </c>
      <c r="BS51" s="41" t="s">
        <v>76</v>
      </c>
      <c r="BT51" s="41" t="s">
        <v>77</v>
      </c>
      <c r="BU51" s="61" t="s">
        <v>78</v>
      </c>
      <c r="BV51" s="41" t="s">
        <v>79</v>
      </c>
      <c r="BW51" s="41" t="s">
        <v>4</v>
      </c>
      <c r="BX51" s="41" t="s">
        <v>80</v>
      </c>
    </row>
    <row r="52" spans="1:91" s="62" customFormat="1" ht="28.5" customHeight="1">
      <c r="A52" s="170" t="s">
        <v>1269</v>
      </c>
      <c r="B52" s="63"/>
      <c r="C52" s="64"/>
      <c r="D52" s="282" t="s">
        <v>81</v>
      </c>
      <c r="E52" s="283"/>
      <c r="F52" s="283"/>
      <c r="G52" s="283"/>
      <c r="H52" s="283"/>
      <c r="I52" s="64"/>
      <c r="J52" s="282" t="s">
        <v>82</v>
      </c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0">
        <f>'SO.110 - SO.110 - Komunikace'!$J$27</f>
        <v>0</v>
      </c>
      <c r="AH52" s="281"/>
      <c r="AI52" s="281"/>
      <c r="AJ52" s="281"/>
      <c r="AK52" s="281"/>
      <c r="AL52" s="281"/>
      <c r="AM52" s="281"/>
      <c r="AN52" s="280">
        <f>SUM($AG$52,$AT$52)</f>
        <v>0</v>
      </c>
      <c r="AO52" s="281"/>
      <c r="AP52" s="281"/>
      <c r="AQ52" s="65" t="s">
        <v>83</v>
      </c>
      <c r="AR52" s="63"/>
      <c r="AS52" s="66">
        <v>0</v>
      </c>
      <c r="AT52" s="67">
        <f>ROUND(SUM($AV$52:$AW$52),2)</f>
        <v>0</v>
      </c>
      <c r="AU52" s="68">
        <f>'SO.110 - SO.110 - Komunikace'!$P$101</f>
        <v>0</v>
      </c>
      <c r="AV52" s="67">
        <f>'SO.110 - SO.110 - Komunikace'!$J$30</f>
        <v>0</v>
      </c>
      <c r="AW52" s="67">
        <f>'SO.110 - SO.110 - Komunikace'!$J$31</f>
        <v>0</v>
      </c>
      <c r="AX52" s="67">
        <f>'SO.110 - SO.110 - Komunikace'!$J$32</f>
        <v>0</v>
      </c>
      <c r="AY52" s="67">
        <f>'SO.110 - SO.110 - Komunikace'!$J$33</f>
        <v>0</v>
      </c>
      <c r="AZ52" s="67">
        <f>'SO.110 - SO.110 - Komunikace'!$F$30</f>
        <v>0</v>
      </c>
      <c r="BA52" s="67">
        <f>'SO.110 - SO.110 - Komunikace'!$F$31</f>
        <v>0</v>
      </c>
      <c r="BB52" s="67">
        <f>'SO.110 - SO.110 - Komunikace'!$F$32</f>
        <v>0</v>
      </c>
      <c r="BC52" s="67">
        <f>'SO.110 - SO.110 - Komunikace'!$F$33</f>
        <v>0</v>
      </c>
      <c r="BD52" s="69">
        <f>'SO.110 - SO.110 - Komunikace'!$F$34</f>
        <v>0</v>
      </c>
      <c r="BT52" s="62" t="s">
        <v>22</v>
      </c>
      <c r="BV52" s="62" t="s">
        <v>79</v>
      </c>
      <c r="BW52" s="62" t="s">
        <v>84</v>
      </c>
      <c r="BX52" s="62" t="s">
        <v>4</v>
      </c>
      <c r="CM52" s="62" t="s">
        <v>85</v>
      </c>
    </row>
    <row r="53" spans="1:91" s="62" customFormat="1" ht="28.5" customHeight="1">
      <c r="A53" s="170" t="s">
        <v>1269</v>
      </c>
      <c r="B53" s="63"/>
      <c r="C53" s="64"/>
      <c r="D53" s="282" t="s">
        <v>86</v>
      </c>
      <c r="E53" s="283"/>
      <c r="F53" s="283"/>
      <c r="G53" s="283"/>
      <c r="H53" s="283"/>
      <c r="I53" s="64"/>
      <c r="J53" s="282" t="s">
        <v>87</v>
      </c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0">
        <f>'SO.120 - SO.120 - Ostatní...'!$J$27</f>
        <v>0</v>
      </c>
      <c r="AH53" s="281"/>
      <c r="AI53" s="281"/>
      <c r="AJ53" s="281"/>
      <c r="AK53" s="281"/>
      <c r="AL53" s="281"/>
      <c r="AM53" s="281"/>
      <c r="AN53" s="280">
        <f>SUM($AG$53,$AT$53)</f>
        <v>0</v>
      </c>
      <c r="AO53" s="281"/>
      <c r="AP53" s="281"/>
      <c r="AQ53" s="65" t="s">
        <v>83</v>
      </c>
      <c r="AR53" s="63"/>
      <c r="AS53" s="66">
        <v>0</v>
      </c>
      <c r="AT53" s="67">
        <f>ROUND(SUM($AV$53:$AW$53),2)</f>
        <v>0</v>
      </c>
      <c r="AU53" s="68">
        <f>'SO.120 - SO.120 - Ostatní...'!$P$95</f>
        <v>0</v>
      </c>
      <c r="AV53" s="67">
        <f>'SO.120 - SO.120 - Ostatní...'!$J$30</f>
        <v>0</v>
      </c>
      <c r="AW53" s="67">
        <f>'SO.120 - SO.120 - Ostatní...'!$J$31</f>
        <v>0</v>
      </c>
      <c r="AX53" s="67">
        <f>'SO.120 - SO.120 - Ostatní...'!$J$32</f>
        <v>0</v>
      </c>
      <c r="AY53" s="67">
        <f>'SO.120 - SO.120 - Ostatní...'!$J$33</f>
        <v>0</v>
      </c>
      <c r="AZ53" s="67">
        <f>'SO.120 - SO.120 - Ostatní...'!$F$30</f>
        <v>0</v>
      </c>
      <c r="BA53" s="67">
        <f>'SO.120 - SO.120 - Ostatní...'!$F$31</f>
        <v>0</v>
      </c>
      <c r="BB53" s="67">
        <f>'SO.120 - SO.120 - Ostatní...'!$F$32</f>
        <v>0</v>
      </c>
      <c r="BC53" s="67">
        <f>'SO.120 - SO.120 - Ostatní...'!$F$33</f>
        <v>0</v>
      </c>
      <c r="BD53" s="69">
        <f>'SO.120 - SO.120 - Ostatní...'!$F$34</f>
        <v>0</v>
      </c>
      <c r="BT53" s="62" t="s">
        <v>22</v>
      </c>
      <c r="BV53" s="62" t="s">
        <v>79</v>
      </c>
      <c r="BW53" s="62" t="s">
        <v>88</v>
      </c>
      <c r="BX53" s="62" t="s">
        <v>4</v>
      </c>
      <c r="CM53" s="62" t="s">
        <v>85</v>
      </c>
    </row>
    <row r="54" spans="1:91" s="62" customFormat="1" ht="28.5" customHeight="1">
      <c r="A54" s="170" t="s">
        <v>1269</v>
      </c>
      <c r="B54" s="63"/>
      <c r="C54" s="64"/>
      <c r="D54" s="282" t="s">
        <v>89</v>
      </c>
      <c r="E54" s="283"/>
      <c r="F54" s="283"/>
      <c r="G54" s="283"/>
      <c r="H54" s="283"/>
      <c r="I54" s="64"/>
      <c r="J54" s="282" t="s">
        <v>90</v>
      </c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0">
        <f>'SO.310 - Dešťová kanalizace'!$J$27</f>
        <v>0</v>
      </c>
      <c r="AH54" s="281"/>
      <c r="AI54" s="281"/>
      <c r="AJ54" s="281"/>
      <c r="AK54" s="281"/>
      <c r="AL54" s="281"/>
      <c r="AM54" s="281"/>
      <c r="AN54" s="280">
        <f>SUM($AG$54,$AT$54)</f>
        <v>0</v>
      </c>
      <c r="AO54" s="281"/>
      <c r="AP54" s="281"/>
      <c r="AQ54" s="65" t="s">
        <v>83</v>
      </c>
      <c r="AR54" s="63"/>
      <c r="AS54" s="66">
        <v>0</v>
      </c>
      <c r="AT54" s="67">
        <f>ROUND(SUM($AV$54:$AW$54),2)</f>
        <v>0</v>
      </c>
      <c r="AU54" s="68">
        <f>'SO.310 - Dešťová kanalizace'!$P$89</f>
        <v>0</v>
      </c>
      <c r="AV54" s="67">
        <f>'SO.310 - Dešťová kanalizace'!$J$30</f>
        <v>0</v>
      </c>
      <c r="AW54" s="67">
        <f>'SO.310 - Dešťová kanalizace'!$J$31</f>
        <v>0</v>
      </c>
      <c r="AX54" s="67">
        <f>'SO.310 - Dešťová kanalizace'!$J$32</f>
        <v>0</v>
      </c>
      <c r="AY54" s="67">
        <f>'SO.310 - Dešťová kanalizace'!$J$33</f>
        <v>0</v>
      </c>
      <c r="AZ54" s="67">
        <f>'SO.310 - Dešťová kanalizace'!$F$30</f>
        <v>0</v>
      </c>
      <c r="BA54" s="67">
        <f>'SO.310 - Dešťová kanalizace'!$F$31</f>
        <v>0</v>
      </c>
      <c r="BB54" s="67">
        <f>'SO.310 - Dešťová kanalizace'!$F$32</f>
        <v>0</v>
      </c>
      <c r="BC54" s="67">
        <f>'SO.310 - Dešťová kanalizace'!$F$33</f>
        <v>0</v>
      </c>
      <c r="BD54" s="69">
        <f>'SO.310 - Dešťová kanalizace'!$F$34</f>
        <v>0</v>
      </c>
      <c r="BT54" s="62" t="s">
        <v>22</v>
      </c>
      <c r="BV54" s="62" t="s">
        <v>79</v>
      </c>
      <c r="BW54" s="62" t="s">
        <v>91</v>
      </c>
      <c r="BX54" s="62" t="s">
        <v>4</v>
      </c>
      <c r="CM54" s="62" t="s">
        <v>85</v>
      </c>
    </row>
    <row r="55" spans="1:56" s="62" customFormat="1" ht="28.5" customHeight="1">
      <c r="A55" s="170"/>
      <c r="B55" s="63"/>
      <c r="C55" s="64"/>
      <c r="D55" s="168"/>
      <c r="E55" s="64"/>
      <c r="F55" s="64"/>
      <c r="G55" s="64"/>
      <c r="H55" s="64"/>
      <c r="I55" s="64"/>
      <c r="J55" s="273" t="s">
        <v>1437</v>
      </c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53"/>
      <c r="AH55" s="254"/>
      <c r="AI55" s="255">
        <v>0.33</v>
      </c>
      <c r="AJ55" s="310">
        <f>AG54*0.33</f>
        <v>0</v>
      </c>
      <c r="AK55" s="311"/>
      <c r="AL55" s="311"/>
      <c r="AM55" s="311"/>
      <c r="AN55" s="310">
        <f>AN54*0.33</f>
        <v>0</v>
      </c>
      <c r="AO55" s="312"/>
      <c r="AP55" s="312"/>
      <c r="AQ55" s="65"/>
      <c r="AR55" s="63"/>
      <c r="AS55" s="66"/>
      <c r="AT55" s="67"/>
      <c r="AU55" s="68"/>
      <c r="AV55" s="67"/>
      <c r="AW55" s="67"/>
      <c r="AX55" s="67"/>
      <c r="AY55" s="67"/>
      <c r="AZ55" s="67"/>
      <c r="BA55" s="67"/>
      <c r="BB55" s="67"/>
      <c r="BC55" s="67"/>
      <c r="BD55" s="69"/>
    </row>
    <row r="56" spans="1:56" s="62" customFormat="1" ht="7.5" customHeight="1">
      <c r="A56" s="170"/>
      <c r="B56" s="63"/>
      <c r="C56" s="64"/>
      <c r="D56" s="168"/>
      <c r="E56" s="64"/>
      <c r="F56" s="64"/>
      <c r="G56" s="64"/>
      <c r="H56" s="64"/>
      <c r="I56" s="64"/>
      <c r="J56" s="16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166"/>
      <c r="AH56" s="167"/>
      <c r="AI56" s="256"/>
      <c r="AJ56" s="257"/>
      <c r="AK56" s="258"/>
      <c r="AL56" s="258"/>
      <c r="AM56" s="258"/>
      <c r="AN56" s="257"/>
      <c r="AO56" s="259"/>
      <c r="AP56" s="259"/>
      <c r="AQ56" s="65"/>
      <c r="AR56" s="63"/>
      <c r="AS56" s="66"/>
      <c r="AT56" s="67"/>
      <c r="AU56" s="68"/>
      <c r="AV56" s="67"/>
      <c r="AW56" s="67"/>
      <c r="AX56" s="67"/>
      <c r="AY56" s="67"/>
      <c r="AZ56" s="67"/>
      <c r="BA56" s="67"/>
      <c r="BB56" s="67"/>
      <c r="BC56" s="67"/>
      <c r="BD56" s="69"/>
    </row>
    <row r="57" spans="1:56" s="62" customFormat="1" ht="28.5" customHeight="1">
      <c r="A57" s="170"/>
      <c r="B57" s="63"/>
      <c r="C57" s="64"/>
      <c r="D57" s="168"/>
      <c r="E57" s="64"/>
      <c r="F57" s="64"/>
      <c r="G57" s="64"/>
      <c r="H57" s="64"/>
      <c r="I57" s="64"/>
      <c r="J57" s="273" t="s">
        <v>1438</v>
      </c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53"/>
      <c r="AH57" s="254"/>
      <c r="AI57" s="255">
        <v>0.67</v>
      </c>
      <c r="AJ57" s="310">
        <f>AG54*0.67</f>
        <v>0</v>
      </c>
      <c r="AK57" s="311"/>
      <c r="AL57" s="311"/>
      <c r="AM57" s="311"/>
      <c r="AN57" s="310">
        <f>AN54*0.67</f>
        <v>0</v>
      </c>
      <c r="AO57" s="312"/>
      <c r="AP57" s="312"/>
      <c r="AQ57" s="65"/>
      <c r="AR57" s="63"/>
      <c r="AS57" s="66"/>
      <c r="AT57" s="67"/>
      <c r="AU57" s="68"/>
      <c r="AV57" s="67"/>
      <c r="AW57" s="67"/>
      <c r="AX57" s="67"/>
      <c r="AY57" s="67"/>
      <c r="AZ57" s="67"/>
      <c r="BA57" s="67"/>
      <c r="BB57" s="67"/>
      <c r="BC57" s="67"/>
      <c r="BD57" s="69"/>
    </row>
    <row r="58" spans="1:91" s="62" customFormat="1" ht="28.5" customHeight="1">
      <c r="A58" s="170" t="s">
        <v>1269</v>
      </c>
      <c r="B58" s="63"/>
      <c r="C58" s="64"/>
      <c r="D58" s="282" t="s">
        <v>92</v>
      </c>
      <c r="E58" s="283"/>
      <c r="F58" s="283"/>
      <c r="G58" s="283"/>
      <c r="H58" s="283"/>
      <c r="I58" s="64"/>
      <c r="J58" s="282" t="s">
        <v>93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0">
        <f>'VoN - Vedlejší a ostatní ...'!$J$27</f>
        <v>0</v>
      </c>
      <c r="AH58" s="281"/>
      <c r="AI58" s="281"/>
      <c r="AJ58" s="281"/>
      <c r="AK58" s="281"/>
      <c r="AL58" s="281"/>
      <c r="AM58" s="281"/>
      <c r="AN58" s="280">
        <f>SUM($AG$58,$AT$58)</f>
        <v>0</v>
      </c>
      <c r="AO58" s="281"/>
      <c r="AP58" s="281"/>
      <c r="AQ58" s="65" t="s">
        <v>83</v>
      </c>
      <c r="AR58" s="63"/>
      <c r="AS58" s="70">
        <v>0</v>
      </c>
      <c r="AT58" s="71">
        <f>ROUND(SUM($AV$58:$AW$58),2)</f>
        <v>0</v>
      </c>
      <c r="AU58" s="72">
        <f>'VoN - Vedlejší a ostatní ...'!$P$84</f>
        <v>0</v>
      </c>
      <c r="AV58" s="71">
        <f>'VoN - Vedlejší a ostatní ...'!$J$30</f>
        <v>0</v>
      </c>
      <c r="AW58" s="71">
        <f>'VoN - Vedlejší a ostatní ...'!$J$31</f>
        <v>0</v>
      </c>
      <c r="AX58" s="71">
        <f>'VoN - Vedlejší a ostatní ...'!$J$32</f>
        <v>0</v>
      </c>
      <c r="AY58" s="71">
        <f>'VoN - Vedlejší a ostatní ...'!$J$33</f>
        <v>0</v>
      </c>
      <c r="AZ58" s="71">
        <f>'VoN - Vedlejší a ostatní ...'!$F$30</f>
        <v>0</v>
      </c>
      <c r="BA58" s="71">
        <f>'VoN - Vedlejší a ostatní ...'!$F$31</f>
        <v>0</v>
      </c>
      <c r="BB58" s="71">
        <f>'VoN - Vedlejší a ostatní ...'!$F$32</f>
        <v>0</v>
      </c>
      <c r="BC58" s="71">
        <f>'VoN - Vedlejší a ostatní ...'!$F$33</f>
        <v>0</v>
      </c>
      <c r="BD58" s="73">
        <f>'VoN - Vedlejší a ostatní ...'!$F$34</f>
        <v>0</v>
      </c>
      <c r="BT58" s="62" t="s">
        <v>22</v>
      </c>
      <c r="BV58" s="62" t="s">
        <v>79</v>
      </c>
      <c r="BW58" s="62" t="s">
        <v>94</v>
      </c>
      <c r="BX58" s="62" t="s">
        <v>4</v>
      </c>
      <c r="CM58" s="62" t="s">
        <v>85</v>
      </c>
    </row>
    <row r="59" spans="1:57" s="62" customFormat="1" ht="28.5" customHeight="1">
      <c r="A59" s="170"/>
      <c r="B59" s="63"/>
      <c r="C59" s="64"/>
      <c r="D59" s="168"/>
      <c r="E59" s="64"/>
      <c r="F59" s="64"/>
      <c r="G59" s="64"/>
      <c r="H59" s="64"/>
      <c r="I59" s="64"/>
      <c r="J59" s="273" t="s">
        <v>1439</v>
      </c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67"/>
      <c r="AH59" s="268"/>
      <c r="AI59" s="269">
        <v>0.09</v>
      </c>
      <c r="AJ59" s="275">
        <f>AG58*0.09</f>
        <v>0</v>
      </c>
      <c r="AK59" s="276"/>
      <c r="AL59" s="276"/>
      <c r="AM59" s="276"/>
      <c r="AN59" s="275">
        <f>AN58*0.09</f>
        <v>0</v>
      </c>
      <c r="AO59" s="277"/>
      <c r="AP59" s="277"/>
      <c r="AQ59" s="65"/>
      <c r="AR59" s="63"/>
      <c r="AS59" s="66"/>
      <c r="AT59" s="67"/>
      <c r="AU59" s="68"/>
      <c r="AV59" s="67"/>
      <c r="AW59" s="67"/>
      <c r="AX59" s="67"/>
      <c r="AY59" s="67"/>
      <c r="AZ59" s="67"/>
      <c r="BA59" s="67"/>
      <c r="BB59" s="67"/>
      <c r="BC59" s="67"/>
      <c r="BD59" s="69"/>
      <c r="BE59" s="270"/>
    </row>
    <row r="60" spans="1:56" s="62" customFormat="1" ht="7.5" customHeight="1">
      <c r="A60" s="170"/>
      <c r="B60" s="63"/>
      <c r="C60" s="64"/>
      <c r="D60" s="168"/>
      <c r="E60" s="64"/>
      <c r="F60" s="64"/>
      <c r="G60" s="64"/>
      <c r="H60" s="64"/>
      <c r="I60" s="64"/>
      <c r="J60" s="168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166"/>
      <c r="AH60" s="167"/>
      <c r="AI60" s="256"/>
      <c r="AJ60" s="257"/>
      <c r="AK60" s="258"/>
      <c r="AL60" s="258"/>
      <c r="AM60" s="258"/>
      <c r="AN60" s="257"/>
      <c r="AO60" s="259"/>
      <c r="AP60" s="259"/>
      <c r="AQ60" s="65"/>
      <c r="AR60" s="63"/>
      <c r="AS60" s="66"/>
      <c r="AT60" s="67"/>
      <c r="AU60" s="68"/>
      <c r="AV60" s="67"/>
      <c r="AW60" s="67"/>
      <c r="AX60" s="67"/>
      <c r="AY60" s="67"/>
      <c r="AZ60" s="67"/>
      <c r="BA60" s="67"/>
      <c r="BB60" s="67"/>
      <c r="BC60" s="67"/>
      <c r="BD60" s="69"/>
    </row>
    <row r="61" spans="1:56" s="62" customFormat="1" ht="28.5" customHeight="1">
      <c r="A61" s="170"/>
      <c r="B61" s="63"/>
      <c r="C61" s="64"/>
      <c r="D61" s="168"/>
      <c r="E61" s="64"/>
      <c r="F61" s="64"/>
      <c r="G61" s="64"/>
      <c r="H61" s="64"/>
      <c r="I61" s="64"/>
      <c r="J61" s="273" t="s">
        <v>1440</v>
      </c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67"/>
      <c r="AH61" s="268"/>
      <c r="AI61" s="269">
        <v>0.91</v>
      </c>
      <c r="AJ61" s="275">
        <f>AG58*0.91</f>
        <v>0</v>
      </c>
      <c r="AK61" s="276"/>
      <c r="AL61" s="276"/>
      <c r="AM61" s="276"/>
      <c r="AN61" s="275">
        <f>AN58*0.91</f>
        <v>0</v>
      </c>
      <c r="AO61" s="277"/>
      <c r="AP61" s="277"/>
      <c r="AQ61" s="65"/>
      <c r="AR61" s="63"/>
      <c r="AS61" s="66"/>
      <c r="AT61" s="67"/>
      <c r="AU61" s="68"/>
      <c r="AV61" s="67"/>
      <c r="AW61" s="67"/>
      <c r="AX61" s="67"/>
      <c r="AY61" s="67"/>
      <c r="AZ61" s="67"/>
      <c r="BA61" s="67"/>
      <c r="BB61" s="67"/>
      <c r="BC61" s="67"/>
      <c r="BD61" s="69"/>
    </row>
    <row r="62" spans="2:44" s="6" customFormat="1" ht="30.75" customHeight="1">
      <c r="B62" s="21"/>
      <c r="AR62" s="21"/>
    </row>
    <row r="63" spans="2:44" s="6" customFormat="1" ht="7.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1"/>
    </row>
  </sheetData>
  <sheetProtection/>
  <mergeCells count="65">
    <mergeCell ref="J55:AF55"/>
    <mergeCell ref="AJ55:AM55"/>
    <mergeCell ref="AN55:AP55"/>
    <mergeCell ref="J57:AF57"/>
    <mergeCell ref="AJ57:AM57"/>
    <mergeCell ref="AN57:AP5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8:AP58"/>
    <mergeCell ref="AG58:AM58"/>
    <mergeCell ref="D58:H58"/>
    <mergeCell ref="J58:AF58"/>
    <mergeCell ref="AG51:AM51"/>
    <mergeCell ref="AN51:AP51"/>
    <mergeCell ref="AN53:AP53"/>
    <mergeCell ref="AG53:AM53"/>
    <mergeCell ref="D53:H53"/>
    <mergeCell ref="J59:AF59"/>
    <mergeCell ref="AJ59:AM59"/>
    <mergeCell ref="AN59:AP59"/>
    <mergeCell ref="J61:AF61"/>
    <mergeCell ref="AJ61:AM61"/>
    <mergeCell ref="AN61:AP6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.110 - SO.110 - Komunikace'!C2" tooltip="SO.110 - SO.110 - Komunikace" display="/"/>
    <hyperlink ref="A53" location="'SO.120 - SO.120 - Ostatní...'!C2" tooltip="SO.120 - SO.120 - Ostatní..." display="/"/>
    <hyperlink ref="A54" location="'SO.310 - Dešťová kanalizace'!C2" tooltip="SO.310 - Dešťová kanalizace" display="/"/>
    <hyperlink ref="A58" location="'VoN - Vedlejší a ostatní ...'!C2" tooltip="VoN - Vedlejší a ostatní ..." display="/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9"/>
  <sheetViews>
    <sheetView showGridLines="0" zoomScalePageLayoutView="0" workbookViewId="0" topLeftCell="A1">
      <pane ySplit="1" topLeftCell="A2" activePane="bottomLeft" state="frozen"/>
      <selection pane="topLeft" activeCell="E20" sqref="E20:AN20"/>
      <selection pane="bottomLeft" activeCell="E24" sqref="E24:H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1270</v>
      </c>
      <c r="G1" s="313" t="s">
        <v>1271</v>
      </c>
      <c r="H1" s="313"/>
      <c r="I1" s="172"/>
      <c r="J1" s="173" t="s">
        <v>1272</v>
      </c>
      <c r="K1" s="171" t="s">
        <v>95</v>
      </c>
      <c r="L1" s="173" t="s">
        <v>1273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314" t="str">
        <f>'Rekapitulace stavby'!$K$6</f>
        <v>III/10160 Zápy</v>
      </c>
      <c r="F7" s="279"/>
      <c r="G7" s="279"/>
      <c r="H7" s="279"/>
      <c r="K7" s="12"/>
    </row>
    <row r="8" spans="2:11" s="6" customFormat="1" ht="15.75" customHeight="1">
      <c r="B8" s="21"/>
      <c r="D8" s="18" t="s">
        <v>97</v>
      </c>
      <c r="K8" s="24"/>
    </row>
    <row r="9" spans="2:11" s="6" customFormat="1" ht="37.5" customHeight="1">
      <c r="B9" s="21"/>
      <c r="E9" s="293" t="s">
        <v>98</v>
      </c>
      <c r="F9" s="294"/>
      <c r="G9" s="294"/>
      <c r="H9" s="294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19</v>
      </c>
      <c r="F11" s="16"/>
      <c r="I11" s="18" t="s">
        <v>20</v>
      </c>
      <c r="J11" s="16"/>
      <c r="K11" s="24"/>
    </row>
    <row r="12" spans="2:11" s="6" customFormat="1" ht="15" customHeight="1">
      <c r="B12" s="21"/>
      <c r="D12" s="18" t="s">
        <v>23</v>
      </c>
      <c r="F12" s="16" t="s">
        <v>24</v>
      </c>
      <c r="I12" s="18" t="s">
        <v>25</v>
      </c>
      <c r="J12" s="44">
        <f>'Rekapitulace stavby'!$AN$8</f>
        <v>42061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28</v>
      </c>
      <c r="I14" s="18" t="s">
        <v>29</v>
      </c>
      <c r="J14" s="16" t="s">
        <v>30</v>
      </c>
      <c r="K14" s="24"/>
    </row>
    <row r="15" spans="2:11" s="6" customFormat="1" ht="18.75" customHeight="1">
      <c r="B15" s="21"/>
      <c r="E15" s="16" t="s">
        <v>31</v>
      </c>
      <c r="I15" s="18" t="s">
        <v>32</v>
      </c>
      <c r="J15" s="16" t="s">
        <v>33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4"/>
    </row>
    <row r="18" spans="2:11" s="6" customFormat="1" ht="18.75" customHeight="1">
      <c r="B18" s="21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36</v>
      </c>
      <c r="I20" s="18" t="s">
        <v>29</v>
      </c>
      <c r="J20" s="16" t="s">
        <v>37</v>
      </c>
      <c r="K20" s="24"/>
    </row>
    <row r="21" spans="2:11" s="6" customFormat="1" ht="18.75" customHeight="1">
      <c r="B21" s="21"/>
      <c r="E21" s="16" t="s">
        <v>38</v>
      </c>
      <c r="I21" s="18" t="s">
        <v>32</v>
      </c>
      <c r="J21" s="16" t="s">
        <v>39</v>
      </c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40</v>
      </c>
      <c r="K23" s="24"/>
    </row>
    <row r="24" spans="2:11" s="74" customFormat="1" ht="94.5" customHeight="1">
      <c r="B24" s="75"/>
      <c r="E24" s="306" t="s">
        <v>41</v>
      </c>
      <c r="F24" s="315"/>
      <c r="G24" s="315"/>
      <c r="H24" s="315"/>
      <c r="K24" s="76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77"/>
    </row>
    <row r="27" spans="2:11" s="6" customFormat="1" ht="26.25" customHeight="1">
      <c r="B27" s="21"/>
      <c r="D27" s="78" t="s">
        <v>43</v>
      </c>
      <c r="J27" s="55">
        <f>ROUND($J$101,2)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77"/>
    </row>
    <row r="29" spans="2:11" s="6" customFormat="1" ht="15" customHeight="1">
      <c r="B29" s="21"/>
      <c r="F29" s="25" t="s">
        <v>45</v>
      </c>
      <c r="I29" s="25" t="s">
        <v>44</v>
      </c>
      <c r="J29" s="25" t="s">
        <v>46</v>
      </c>
      <c r="K29" s="24"/>
    </row>
    <row r="30" spans="2:11" s="6" customFormat="1" ht="15" customHeight="1">
      <c r="B30" s="21"/>
      <c r="D30" s="27" t="s">
        <v>47</v>
      </c>
      <c r="E30" s="27" t="s">
        <v>48</v>
      </c>
      <c r="F30" s="79">
        <f>ROUND(SUM($BE$101:$BE$498),2)</f>
        <v>0</v>
      </c>
      <c r="I30" s="80">
        <v>0.21</v>
      </c>
      <c r="J30" s="79">
        <f>ROUND(ROUND((SUM($BE$101:$BE$498)),2)*$I$30,2)</f>
        <v>0</v>
      </c>
      <c r="K30" s="24"/>
    </row>
    <row r="31" spans="2:11" s="6" customFormat="1" ht="15" customHeight="1">
      <c r="B31" s="21"/>
      <c r="E31" s="27" t="s">
        <v>49</v>
      </c>
      <c r="F31" s="79">
        <f>ROUND(SUM($BF$101:$BF$498),2)</f>
        <v>0</v>
      </c>
      <c r="I31" s="80">
        <v>0.15</v>
      </c>
      <c r="J31" s="79">
        <f>ROUND(ROUND((SUM($BF$101:$BF$498)),2)*$I$31,2)</f>
        <v>0</v>
      </c>
      <c r="K31" s="24"/>
    </row>
    <row r="32" spans="2:11" s="6" customFormat="1" ht="15" customHeight="1" hidden="1">
      <c r="B32" s="21"/>
      <c r="E32" s="27" t="s">
        <v>50</v>
      </c>
      <c r="F32" s="79">
        <f>ROUND(SUM($BG$101:$BG$498),2)</f>
        <v>0</v>
      </c>
      <c r="I32" s="80">
        <v>0.21</v>
      </c>
      <c r="J32" s="79">
        <v>0</v>
      </c>
      <c r="K32" s="24"/>
    </row>
    <row r="33" spans="2:11" s="6" customFormat="1" ht="15" customHeight="1" hidden="1">
      <c r="B33" s="21"/>
      <c r="E33" s="27" t="s">
        <v>51</v>
      </c>
      <c r="F33" s="79">
        <f>ROUND(SUM($BH$101:$BH$498),2)</f>
        <v>0</v>
      </c>
      <c r="I33" s="80">
        <v>0.15</v>
      </c>
      <c r="J33" s="79">
        <v>0</v>
      </c>
      <c r="K33" s="24"/>
    </row>
    <row r="34" spans="2:11" s="6" customFormat="1" ht="15" customHeight="1" hidden="1">
      <c r="B34" s="21"/>
      <c r="E34" s="27" t="s">
        <v>52</v>
      </c>
      <c r="F34" s="79">
        <f>ROUND(SUM($BI$101:$BI$498),2)</f>
        <v>0</v>
      </c>
      <c r="I34" s="80">
        <v>0</v>
      </c>
      <c r="J34" s="79">
        <v>0</v>
      </c>
      <c r="K34" s="24"/>
    </row>
    <row r="35" spans="2:11" s="6" customFormat="1" ht="7.5" customHeight="1">
      <c r="B35" s="21"/>
      <c r="K35" s="24"/>
    </row>
    <row r="36" spans="2:11" s="6" customFormat="1" ht="26.25" customHeight="1">
      <c r="B36" s="21"/>
      <c r="C36" s="29"/>
      <c r="D36" s="30" t="s">
        <v>53</v>
      </c>
      <c r="E36" s="31"/>
      <c r="F36" s="31"/>
      <c r="G36" s="81" t="s">
        <v>54</v>
      </c>
      <c r="H36" s="32" t="s">
        <v>55</v>
      </c>
      <c r="I36" s="31"/>
      <c r="J36" s="33">
        <f>SUM($J$27:$J$34)</f>
        <v>0</v>
      </c>
      <c r="K36" s="82"/>
    </row>
    <row r="37" spans="2:11" s="6" customFormat="1" ht="15" customHeight="1"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41" spans="2:11" s="6" customFormat="1" ht="7.5" customHeight="1">
      <c r="B41" s="38"/>
      <c r="C41" s="39"/>
      <c r="D41" s="39"/>
      <c r="E41" s="39"/>
      <c r="F41" s="39"/>
      <c r="G41" s="39"/>
      <c r="H41" s="39"/>
      <c r="I41" s="39"/>
      <c r="J41" s="39"/>
      <c r="K41" s="83"/>
    </row>
    <row r="42" spans="2:11" s="6" customFormat="1" ht="37.5" customHeight="1">
      <c r="B42" s="21"/>
      <c r="C42" s="11" t="s">
        <v>99</v>
      </c>
      <c r="K42" s="24"/>
    </row>
    <row r="43" spans="2:11" s="6" customFormat="1" ht="7.5" customHeight="1">
      <c r="B43" s="21"/>
      <c r="K43" s="24"/>
    </row>
    <row r="44" spans="2:11" s="6" customFormat="1" ht="15" customHeight="1">
      <c r="B44" s="21"/>
      <c r="C44" s="18" t="s">
        <v>16</v>
      </c>
      <c r="K44" s="24"/>
    </row>
    <row r="45" spans="2:11" s="6" customFormat="1" ht="16.5" customHeight="1">
      <c r="B45" s="21"/>
      <c r="E45" s="314" t="str">
        <f>$E$7</f>
        <v>III/10160 Zápy</v>
      </c>
      <c r="F45" s="294"/>
      <c r="G45" s="294"/>
      <c r="H45" s="294"/>
      <c r="K45" s="24"/>
    </row>
    <row r="46" spans="2:11" s="6" customFormat="1" ht="15" customHeight="1">
      <c r="B46" s="21"/>
      <c r="C46" s="18" t="s">
        <v>97</v>
      </c>
      <c r="K46" s="24"/>
    </row>
    <row r="47" spans="2:11" s="6" customFormat="1" ht="19.5" customHeight="1">
      <c r="B47" s="21"/>
      <c r="E47" s="293" t="str">
        <f>$E$9</f>
        <v>SO.110 - SO.110 - Komunikace</v>
      </c>
      <c r="F47" s="294"/>
      <c r="G47" s="294"/>
      <c r="H47" s="294"/>
      <c r="K47" s="24"/>
    </row>
    <row r="48" spans="2:11" s="6" customFormat="1" ht="7.5" customHeight="1">
      <c r="B48" s="21"/>
      <c r="K48" s="24"/>
    </row>
    <row r="49" spans="2:11" s="6" customFormat="1" ht="18.75" customHeight="1">
      <c r="B49" s="21"/>
      <c r="C49" s="18" t="s">
        <v>23</v>
      </c>
      <c r="F49" s="16" t="str">
        <f>$F$12</f>
        <v>Zápy</v>
      </c>
      <c r="I49" s="18" t="s">
        <v>25</v>
      </c>
      <c r="J49" s="44">
        <f>IF($J$12="","",$J$12)</f>
        <v>42061</v>
      </c>
      <c r="K49" s="24"/>
    </row>
    <row r="50" spans="2:11" s="6" customFormat="1" ht="7.5" customHeight="1">
      <c r="B50" s="21"/>
      <c r="K50" s="24"/>
    </row>
    <row r="51" spans="2:11" s="6" customFormat="1" ht="15.75" customHeight="1">
      <c r="B51" s="21"/>
      <c r="C51" s="18" t="s">
        <v>28</v>
      </c>
      <c r="F51" s="16" t="str">
        <f>$E$15</f>
        <v>Krajská správa a údržba silnic Středočeského kraje</v>
      </c>
      <c r="I51" s="18" t="s">
        <v>36</v>
      </c>
      <c r="J51" s="16" t="str">
        <f>$E$21</f>
        <v>CR Project s.r.o.</v>
      </c>
      <c r="K51" s="24"/>
    </row>
    <row r="52" spans="2:11" s="6" customFormat="1" ht="15" customHeight="1">
      <c r="B52" s="21"/>
      <c r="C52" s="18" t="s">
        <v>34</v>
      </c>
      <c r="F52" s="16">
        <f>IF($E$18="","",$E$18)</f>
      </c>
      <c r="K52" s="24"/>
    </row>
    <row r="53" spans="2:11" s="6" customFormat="1" ht="11.25" customHeight="1">
      <c r="B53" s="21"/>
      <c r="K53" s="24"/>
    </row>
    <row r="54" spans="2:11" s="6" customFormat="1" ht="30" customHeight="1">
      <c r="B54" s="21"/>
      <c r="C54" s="84" t="s">
        <v>100</v>
      </c>
      <c r="D54" s="29"/>
      <c r="E54" s="29"/>
      <c r="F54" s="29"/>
      <c r="G54" s="29"/>
      <c r="H54" s="29"/>
      <c r="I54" s="29"/>
      <c r="J54" s="85" t="s">
        <v>101</v>
      </c>
      <c r="K54" s="34"/>
    </row>
    <row r="55" spans="2:11" s="6" customFormat="1" ht="11.25" customHeight="1">
      <c r="B55" s="21"/>
      <c r="K55" s="24"/>
    </row>
    <row r="56" spans="2:47" s="6" customFormat="1" ht="30" customHeight="1">
      <c r="B56" s="21"/>
      <c r="C56" s="54" t="s">
        <v>102</v>
      </c>
      <c r="J56" s="55">
        <f>$J$101</f>
        <v>0</v>
      </c>
      <c r="K56" s="24"/>
      <c r="AU56" s="6" t="s">
        <v>103</v>
      </c>
    </row>
    <row r="57" spans="2:11" s="61" customFormat="1" ht="25.5" customHeight="1">
      <c r="B57" s="86"/>
      <c r="D57" s="87" t="s">
        <v>104</v>
      </c>
      <c r="E57" s="87"/>
      <c r="F57" s="87"/>
      <c r="G57" s="87"/>
      <c r="H57" s="87"/>
      <c r="I57" s="87"/>
      <c r="J57" s="88">
        <f>$J$102</f>
        <v>0</v>
      </c>
      <c r="K57" s="89"/>
    </row>
    <row r="58" spans="2:11" s="90" customFormat="1" ht="21" customHeight="1">
      <c r="B58" s="91"/>
      <c r="D58" s="92" t="s">
        <v>105</v>
      </c>
      <c r="E58" s="92"/>
      <c r="F58" s="92"/>
      <c r="G58" s="92"/>
      <c r="H58" s="92"/>
      <c r="I58" s="92"/>
      <c r="J58" s="93">
        <f>$J$103</f>
        <v>0</v>
      </c>
      <c r="K58" s="94"/>
    </row>
    <row r="59" spans="2:11" s="90" customFormat="1" ht="15.75" customHeight="1">
      <c r="B59" s="91"/>
      <c r="D59" s="92" t="s">
        <v>106</v>
      </c>
      <c r="E59" s="92"/>
      <c r="F59" s="92"/>
      <c r="G59" s="92"/>
      <c r="H59" s="92"/>
      <c r="I59" s="92"/>
      <c r="J59" s="93">
        <f>$J$104</f>
        <v>0</v>
      </c>
      <c r="K59" s="94"/>
    </row>
    <row r="60" spans="2:11" s="90" customFormat="1" ht="15.75" customHeight="1">
      <c r="B60" s="91"/>
      <c r="D60" s="92" t="s">
        <v>107</v>
      </c>
      <c r="E60" s="92"/>
      <c r="F60" s="92"/>
      <c r="G60" s="92"/>
      <c r="H60" s="92"/>
      <c r="I60" s="92"/>
      <c r="J60" s="93">
        <f>$J$147</f>
        <v>0</v>
      </c>
      <c r="K60" s="94"/>
    </row>
    <row r="61" spans="2:11" s="90" customFormat="1" ht="15.75" customHeight="1">
      <c r="B61" s="91"/>
      <c r="D61" s="92" t="s">
        <v>108</v>
      </c>
      <c r="E61" s="92"/>
      <c r="F61" s="92"/>
      <c r="G61" s="92"/>
      <c r="H61" s="92"/>
      <c r="I61" s="92"/>
      <c r="J61" s="93">
        <f>$J$170</f>
        <v>0</v>
      </c>
      <c r="K61" s="94"/>
    </row>
    <row r="62" spans="2:11" s="90" customFormat="1" ht="15.75" customHeight="1">
      <c r="B62" s="91"/>
      <c r="D62" s="92" t="s">
        <v>109</v>
      </c>
      <c r="E62" s="92"/>
      <c r="F62" s="92"/>
      <c r="G62" s="92"/>
      <c r="H62" s="92"/>
      <c r="I62" s="92"/>
      <c r="J62" s="93">
        <f>$J$207</f>
        <v>0</v>
      </c>
      <c r="K62" s="94"/>
    </row>
    <row r="63" spans="2:11" s="90" customFormat="1" ht="15.75" customHeight="1">
      <c r="B63" s="91"/>
      <c r="D63" s="92" t="s">
        <v>110</v>
      </c>
      <c r="E63" s="92"/>
      <c r="F63" s="92"/>
      <c r="G63" s="92"/>
      <c r="H63" s="92"/>
      <c r="I63" s="92"/>
      <c r="J63" s="93">
        <f>$J$213</f>
        <v>0</v>
      </c>
      <c r="K63" s="94"/>
    </row>
    <row r="64" spans="2:11" s="90" customFormat="1" ht="21" customHeight="1">
      <c r="B64" s="91"/>
      <c r="D64" s="92" t="s">
        <v>111</v>
      </c>
      <c r="E64" s="92"/>
      <c r="F64" s="92"/>
      <c r="G64" s="92"/>
      <c r="H64" s="92"/>
      <c r="I64" s="92"/>
      <c r="J64" s="93">
        <f>$J$232</f>
        <v>0</v>
      </c>
      <c r="K64" s="94"/>
    </row>
    <row r="65" spans="2:11" s="90" customFormat="1" ht="15.75" customHeight="1">
      <c r="B65" s="91"/>
      <c r="D65" s="92" t="s">
        <v>112</v>
      </c>
      <c r="E65" s="92"/>
      <c r="F65" s="92"/>
      <c r="G65" s="92"/>
      <c r="H65" s="92"/>
      <c r="I65" s="92"/>
      <c r="J65" s="93">
        <f>$J$233</f>
        <v>0</v>
      </c>
      <c r="K65" s="94"/>
    </row>
    <row r="66" spans="2:11" s="90" customFormat="1" ht="15.75" customHeight="1">
      <c r="B66" s="91"/>
      <c r="D66" s="92" t="s">
        <v>113</v>
      </c>
      <c r="E66" s="92"/>
      <c r="F66" s="92"/>
      <c r="G66" s="92"/>
      <c r="H66" s="92"/>
      <c r="I66" s="92"/>
      <c r="J66" s="93">
        <f>$J$247</f>
        <v>0</v>
      </c>
      <c r="K66" s="94"/>
    </row>
    <row r="67" spans="2:11" s="90" customFormat="1" ht="15.75" customHeight="1">
      <c r="B67" s="91"/>
      <c r="D67" s="92" t="s">
        <v>114</v>
      </c>
      <c r="E67" s="92"/>
      <c r="F67" s="92"/>
      <c r="G67" s="92"/>
      <c r="H67" s="92"/>
      <c r="I67" s="92"/>
      <c r="J67" s="93">
        <f>$J$274</f>
        <v>0</v>
      </c>
      <c r="K67" s="94"/>
    </row>
    <row r="68" spans="2:11" s="90" customFormat="1" ht="21" customHeight="1">
      <c r="B68" s="91"/>
      <c r="D68" s="92" t="s">
        <v>115</v>
      </c>
      <c r="E68" s="92"/>
      <c r="F68" s="92"/>
      <c r="G68" s="92"/>
      <c r="H68" s="92"/>
      <c r="I68" s="92"/>
      <c r="J68" s="93">
        <f>$J$277</f>
        <v>0</v>
      </c>
      <c r="K68" s="94"/>
    </row>
    <row r="69" spans="2:11" s="90" customFormat="1" ht="15.75" customHeight="1">
      <c r="B69" s="91"/>
      <c r="D69" s="92" t="s">
        <v>116</v>
      </c>
      <c r="E69" s="92"/>
      <c r="F69" s="92"/>
      <c r="G69" s="92"/>
      <c r="H69" s="92"/>
      <c r="I69" s="92"/>
      <c r="J69" s="93">
        <f>$J$278</f>
        <v>0</v>
      </c>
      <c r="K69" s="94"/>
    </row>
    <row r="70" spans="2:11" s="90" customFormat="1" ht="15.75" customHeight="1">
      <c r="B70" s="91"/>
      <c r="D70" s="92" t="s">
        <v>117</v>
      </c>
      <c r="E70" s="92"/>
      <c r="F70" s="92"/>
      <c r="G70" s="92"/>
      <c r="H70" s="92"/>
      <c r="I70" s="92"/>
      <c r="J70" s="93">
        <f>$J$281</f>
        <v>0</v>
      </c>
      <c r="K70" s="94"/>
    </row>
    <row r="71" spans="2:11" s="90" customFormat="1" ht="15.75" customHeight="1">
      <c r="B71" s="91"/>
      <c r="D71" s="92" t="s">
        <v>118</v>
      </c>
      <c r="E71" s="92"/>
      <c r="F71" s="92"/>
      <c r="G71" s="92"/>
      <c r="H71" s="92"/>
      <c r="I71" s="92"/>
      <c r="J71" s="93">
        <f>$J$311</f>
        <v>0</v>
      </c>
      <c r="K71" s="94"/>
    </row>
    <row r="72" spans="2:11" s="90" customFormat="1" ht="15.75" customHeight="1">
      <c r="B72" s="91"/>
      <c r="D72" s="92" t="s">
        <v>119</v>
      </c>
      <c r="E72" s="92"/>
      <c r="F72" s="92"/>
      <c r="G72" s="92"/>
      <c r="H72" s="92"/>
      <c r="I72" s="92"/>
      <c r="J72" s="93">
        <f>$J$322</f>
        <v>0</v>
      </c>
      <c r="K72" s="94"/>
    </row>
    <row r="73" spans="2:11" s="90" customFormat="1" ht="15.75" customHeight="1">
      <c r="B73" s="91"/>
      <c r="D73" s="92" t="s">
        <v>120</v>
      </c>
      <c r="E73" s="92"/>
      <c r="F73" s="92"/>
      <c r="G73" s="92"/>
      <c r="H73" s="92"/>
      <c r="I73" s="92"/>
      <c r="J73" s="93">
        <f>$J$326</f>
        <v>0</v>
      </c>
      <c r="K73" s="94"/>
    </row>
    <row r="74" spans="2:11" s="90" customFormat="1" ht="21" customHeight="1">
      <c r="B74" s="91"/>
      <c r="D74" s="92" t="s">
        <v>121</v>
      </c>
      <c r="E74" s="92"/>
      <c r="F74" s="92"/>
      <c r="G74" s="92"/>
      <c r="H74" s="92"/>
      <c r="I74" s="92"/>
      <c r="J74" s="93">
        <f>$J$353</f>
        <v>0</v>
      </c>
      <c r="K74" s="94"/>
    </row>
    <row r="75" spans="2:11" s="90" customFormat="1" ht="15.75" customHeight="1">
      <c r="B75" s="91"/>
      <c r="D75" s="92" t="s">
        <v>122</v>
      </c>
      <c r="E75" s="92"/>
      <c r="F75" s="92"/>
      <c r="G75" s="92"/>
      <c r="H75" s="92"/>
      <c r="I75" s="92"/>
      <c r="J75" s="93">
        <f>$J$354</f>
        <v>0</v>
      </c>
      <c r="K75" s="94"/>
    </row>
    <row r="76" spans="2:11" s="90" customFormat="1" ht="15.75" customHeight="1">
      <c r="B76" s="91"/>
      <c r="D76" s="92" t="s">
        <v>123</v>
      </c>
      <c r="E76" s="92"/>
      <c r="F76" s="92"/>
      <c r="G76" s="92"/>
      <c r="H76" s="92"/>
      <c r="I76" s="92"/>
      <c r="J76" s="93">
        <f>$J$371</f>
        <v>0</v>
      </c>
      <c r="K76" s="94"/>
    </row>
    <row r="77" spans="2:11" s="90" customFormat="1" ht="15.75" customHeight="1">
      <c r="B77" s="91"/>
      <c r="D77" s="92" t="s">
        <v>124</v>
      </c>
      <c r="E77" s="92"/>
      <c r="F77" s="92"/>
      <c r="G77" s="92"/>
      <c r="H77" s="92"/>
      <c r="I77" s="92"/>
      <c r="J77" s="93">
        <f>$J$410</f>
        <v>0</v>
      </c>
      <c r="K77" s="94"/>
    </row>
    <row r="78" spans="2:11" s="90" customFormat="1" ht="15.75" customHeight="1">
      <c r="B78" s="91"/>
      <c r="D78" s="92" t="s">
        <v>125</v>
      </c>
      <c r="E78" s="92"/>
      <c r="F78" s="92"/>
      <c r="G78" s="92"/>
      <c r="H78" s="92"/>
      <c r="I78" s="92"/>
      <c r="J78" s="93">
        <f>$J$448</f>
        <v>0</v>
      </c>
      <c r="K78" s="94"/>
    </row>
    <row r="79" spans="2:11" s="90" customFormat="1" ht="15.75" customHeight="1">
      <c r="B79" s="91"/>
      <c r="D79" s="92" t="s">
        <v>126</v>
      </c>
      <c r="E79" s="92"/>
      <c r="F79" s="92"/>
      <c r="G79" s="92"/>
      <c r="H79" s="92"/>
      <c r="I79" s="92"/>
      <c r="J79" s="93">
        <f>$J$454</f>
        <v>0</v>
      </c>
      <c r="K79" s="94"/>
    </row>
    <row r="80" spans="2:11" s="90" customFormat="1" ht="15.75" customHeight="1">
      <c r="B80" s="91"/>
      <c r="D80" s="92" t="s">
        <v>127</v>
      </c>
      <c r="E80" s="92"/>
      <c r="F80" s="92"/>
      <c r="G80" s="92"/>
      <c r="H80" s="92"/>
      <c r="I80" s="92"/>
      <c r="J80" s="93">
        <f>$J$463</f>
        <v>0</v>
      </c>
      <c r="K80" s="94"/>
    </row>
    <row r="81" spans="2:11" s="90" customFormat="1" ht="15.75" customHeight="1">
      <c r="B81" s="91"/>
      <c r="D81" s="92" t="s">
        <v>128</v>
      </c>
      <c r="E81" s="92"/>
      <c r="F81" s="92"/>
      <c r="G81" s="92"/>
      <c r="H81" s="92"/>
      <c r="I81" s="92"/>
      <c r="J81" s="93">
        <f>$J$494</f>
        <v>0</v>
      </c>
      <c r="K81" s="94"/>
    </row>
    <row r="82" spans="2:11" s="6" customFormat="1" ht="22.5" customHeight="1">
      <c r="B82" s="21"/>
      <c r="K82" s="24"/>
    </row>
    <row r="83" spans="2:11" s="6" customFormat="1" ht="7.5" customHeight="1">
      <c r="B83" s="35"/>
      <c r="C83" s="36"/>
      <c r="D83" s="36"/>
      <c r="E83" s="36"/>
      <c r="F83" s="36"/>
      <c r="G83" s="36"/>
      <c r="H83" s="36"/>
      <c r="I83" s="36"/>
      <c r="J83" s="36"/>
      <c r="K83" s="37"/>
    </row>
    <row r="87" spans="2:12" s="6" customFormat="1" ht="7.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21"/>
    </row>
    <row r="88" spans="2:12" s="6" customFormat="1" ht="37.5" customHeight="1">
      <c r="B88" s="21"/>
      <c r="C88" s="11" t="s">
        <v>129</v>
      </c>
      <c r="L88" s="21"/>
    </row>
    <row r="89" spans="2:12" s="6" customFormat="1" ht="7.5" customHeight="1">
      <c r="B89" s="21"/>
      <c r="L89" s="21"/>
    </row>
    <row r="90" spans="2:12" s="6" customFormat="1" ht="15" customHeight="1">
      <c r="B90" s="21"/>
      <c r="C90" s="18" t="s">
        <v>16</v>
      </c>
      <c r="L90" s="21"/>
    </row>
    <row r="91" spans="2:12" s="6" customFormat="1" ht="16.5" customHeight="1">
      <c r="B91" s="21"/>
      <c r="E91" s="314" t="str">
        <f>$E$7</f>
        <v>III/10160 Zápy</v>
      </c>
      <c r="F91" s="294"/>
      <c r="G91" s="294"/>
      <c r="H91" s="294"/>
      <c r="L91" s="21"/>
    </row>
    <row r="92" spans="2:12" s="6" customFormat="1" ht="15" customHeight="1">
      <c r="B92" s="21"/>
      <c r="C92" s="18" t="s">
        <v>97</v>
      </c>
      <c r="L92" s="21"/>
    </row>
    <row r="93" spans="2:12" s="6" customFormat="1" ht="19.5" customHeight="1">
      <c r="B93" s="21"/>
      <c r="E93" s="293" t="str">
        <f>$E$9</f>
        <v>SO.110 - SO.110 - Komunikace</v>
      </c>
      <c r="F93" s="294"/>
      <c r="G93" s="294"/>
      <c r="H93" s="294"/>
      <c r="L93" s="21"/>
    </row>
    <row r="94" spans="2:12" s="6" customFormat="1" ht="7.5" customHeight="1">
      <c r="B94" s="21"/>
      <c r="L94" s="21"/>
    </row>
    <row r="95" spans="2:12" s="6" customFormat="1" ht="18.75" customHeight="1">
      <c r="B95" s="21"/>
      <c r="C95" s="18" t="s">
        <v>23</v>
      </c>
      <c r="F95" s="16" t="str">
        <f>$F$12</f>
        <v>Zápy</v>
      </c>
      <c r="I95" s="18" t="s">
        <v>25</v>
      </c>
      <c r="J95" s="44">
        <f>IF($J$12="","",$J$12)</f>
        <v>42061</v>
      </c>
      <c r="L95" s="21"/>
    </row>
    <row r="96" spans="2:12" s="6" customFormat="1" ht="7.5" customHeight="1">
      <c r="B96" s="21"/>
      <c r="L96" s="21"/>
    </row>
    <row r="97" spans="2:12" s="6" customFormat="1" ht="15.75" customHeight="1">
      <c r="B97" s="21"/>
      <c r="C97" s="18" t="s">
        <v>28</v>
      </c>
      <c r="F97" s="16" t="str">
        <f>$E$15</f>
        <v>Krajská správa a údržba silnic Středočeského kraje</v>
      </c>
      <c r="I97" s="18" t="s">
        <v>36</v>
      </c>
      <c r="J97" s="16" t="str">
        <f>$E$21</f>
        <v>CR Project s.r.o.</v>
      </c>
      <c r="L97" s="21"/>
    </row>
    <row r="98" spans="2:12" s="6" customFormat="1" ht="15" customHeight="1">
      <c r="B98" s="21"/>
      <c r="C98" s="18" t="s">
        <v>34</v>
      </c>
      <c r="F98" s="16">
        <f>IF($E$18="","",$E$18)</f>
      </c>
      <c r="L98" s="21"/>
    </row>
    <row r="99" spans="2:12" s="6" customFormat="1" ht="11.25" customHeight="1">
      <c r="B99" s="21"/>
      <c r="L99" s="21"/>
    </row>
    <row r="100" spans="2:20" s="95" customFormat="1" ht="30" customHeight="1">
      <c r="B100" s="96"/>
      <c r="C100" s="97" t="s">
        <v>130</v>
      </c>
      <c r="D100" s="98" t="s">
        <v>62</v>
      </c>
      <c r="E100" s="98" t="s">
        <v>58</v>
      </c>
      <c r="F100" s="98" t="s">
        <v>131</v>
      </c>
      <c r="G100" s="98" t="s">
        <v>132</v>
      </c>
      <c r="H100" s="98" t="s">
        <v>133</v>
      </c>
      <c r="I100" s="98" t="s">
        <v>134</v>
      </c>
      <c r="J100" s="98" t="s">
        <v>135</v>
      </c>
      <c r="K100" s="99" t="s">
        <v>136</v>
      </c>
      <c r="L100" s="96"/>
      <c r="M100" s="49" t="s">
        <v>137</v>
      </c>
      <c r="N100" s="50" t="s">
        <v>47</v>
      </c>
      <c r="O100" s="50" t="s">
        <v>138</v>
      </c>
      <c r="P100" s="50" t="s">
        <v>139</v>
      </c>
      <c r="Q100" s="50" t="s">
        <v>140</v>
      </c>
      <c r="R100" s="50" t="s">
        <v>141</v>
      </c>
      <c r="S100" s="50" t="s">
        <v>142</v>
      </c>
      <c r="T100" s="51" t="s">
        <v>143</v>
      </c>
    </row>
    <row r="101" spans="2:63" s="6" customFormat="1" ht="30" customHeight="1">
      <c r="B101" s="21"/>
      <c r="C101" s="54" t="s">
        <v>102</v>
      </c>
      <c r="J101" s="100">
        <f>$BK$101</f>
        <v>0</v>
      </c>
      <c r="L101" s="21"/>
      <c r="M101" s="53"/>
      <c r="N101" s="45"/>
      <c r="O101" s="45"/>
      <c r="P101" s="101">
        <f>$P$102</f>
        <v>0</v>
      </c>
      <c r="Q101" s="45"/>
      <c r="R101" s="101">
        <f>$R$102</f>
        <v>6193.555271275</v>
      </c>
      <c r="S101" s="45"/>
      <c r="T101" s="102">
        <f>$T$102</f>
        <v>5995.063500000001</v>
      </c>
      <c r="AT101" s="6" t="s">
        <v>76</v>
      </c>
      <c r="AU101" s="6" t="s">
        <v>103</v>
      </c>
      <c r="BK101" s="103">
        <f>$BK$102</f>
        <v>0</v>
      </c>
    </row>
    <row r="102" spans="2:63" s="104" customFormat="1" ht="37.5" customHeight="1">
      <c r="B102" s="105"/>
      <c r="D102" s="106" t="s">
        <v>76</v>
      </c>
      <c r="E102" s="107" t="s">
        <v>144</v>
      </c>
      <c r="F102" s="107" t="s">
        <v>145</v>
      </c>
      <c r="J102" s="108">
        <f>$BK$102</f>
        <v>0</v>
      </c>
      <c r="L102" s="105"/>
      <c r="M102" s="109"/>
      <c r="P102" s="110">
        <f>$P$103+$P$232+$P$277+$P$353</f>
        <v>0</v>
      </c>
      <c r="R102" s="110">
        <f>$R$103+$R$232+$R$277+$R$353</f>
        <v>6193.555271275</v>
      </c>
      <c r="T102" s="111">
        <f>$T$103+$T$232+$T$277+$T$353</f>
        <v>5995.063500000001</v>
      </c>
      <c r="AR102" s="106" t="s">
        <v>22</v>
      </c>
      <c r="AT102" s="106" t="s">
        <v>76</v>
      </c>
      <c r="AU102" s="106" t="s">
        <v>77</v>
      </c>
      <c r="AY102" s="106" t="s">
        <v>146</v>
      </c>
      <c r="BK102" s="112">
        <f>$BK$103+$BK$232+$BK$277+$BK$353</f>
        <v>0</v>
      </c>
    </row>
    <row r="103" spans="2:63" s="104" customFormat="1" ht="21" customHeight="1">
      <c r="B103" s="105"/>
      <c r="D103" s="106" t="s">
        <v>76</v>
      </c>
      <c r="E103" s="113" t="s">
        <v>22</v>
      </c>
      <c r="F103" s="113" t="s">
        <v>147</v>
      </c>
      <c r="J103" s="114">
        <f>$BK$103</f>
        <v>0</v>
      </c>
      <c r="L103" s="105"/>
      <c r="M103" s="109"/>
      <c r="P103" s="110">
        <f>$P$104+$P$147+$P$170+$P$207+$P$213</f>
        <v>0</v>
      </c>
      <c r="R103" s="110">
        <f>$R$104+$R$147+$R$170+$R$207+$R$213</f>
        <v>0.0104</v>
      </c>
      <c r="T103" s="111">
        <f>$T$104+$T$147+$T$170+$T$207+$T$213</f>
        <v>0</v>
      </c>
      <c r="AR103" s="106" t="s">
        <v>22</v>
      </c>
      <c r="AT103" s="106" t="s">
        <v>76</v>
      </c>
      <c r="AU103" s="106" t="s">
        <v>22</v>
      </c>
      <c r="AY103" s="106" t="s">
        <v>146</v>
      </c>
      <c r="BK103" s="112">
        <f>$BK$104+$BK$147+$BK$170+$BK$207+$BK$213</f>
        <v>0</v>
      </c>
    </row>
    <row r="104" spans="2:63" s="104" customFormat="1" ht="15.75" customHeight="1">
      <c r="B104" s="105"/>
      <c r="D104" s="106" t="s">
        <v>76</v>
      </c>
      <c r="E104" s="113" t="s">
        <v>148</v>
      </c>
      <c r="F104" s="113" t="s">
        <v>149</v>
      </c>
      <c r="J104" s="114">
        <f>$BK$104</f>
        <v>0</v>
      </c>
      <c r="L104" s="105"/>
      <c r="M104" s="109"/>
      <c r="P104" s="110">
        <f>SUM($P$105:$P$146)</f>
        <v>0</v>
      </c>
      <c r="R104" s="110">
        <f>SUM($R$105:$R$146)</f>
        <v>0</v>
      </c>
      <c r="T104" s="111">
        <f>SUM($T$105:$T$146)</f>
        <v>0</v>
      </c>
      <c r="AR104" s="106" t="s">
        <v>22</v>
      </c>
      <c r="AT104" s="106" t="s">
        <v>76</v>
      </c>
      <c r="AU104" s="106" t="s">
        <v>85</v>
      </c>
      <c r="AY104" s="106" t="s">
        <v>146</v>
      </c>
      <c r="BK104" s="112">
        <f>SUM($BK$105:$BK$146)</f>
        <v>0</v>
      </c>
    </row>
    <row r="105" spans="2:65" s="6" customFormat="1" ht="15.75" customHeight="1">
      <c r="B105" s="21"/>
      <c r="C105" s="115" t="s">
        <v>22</v>
      </c>
      <c r="D105" s="115" t="s">
        <v>150</v>
      </c>
      <c r="E105" s="116" t="s">
        <v>151</v>
      </c>
      <c r="F105" s="117" t="s">
        <v>152</v>
      </c>
      <c r="G105" s="118" t="s">
        <v>153</v>
      </c>
      <c r="H105" s="119">
        <v>0.9</v>
      </c>
      <c r="I105" s="120"/>
      <c r="J105" s="121">
        <f>ROUND($I$105*$H$105,2)</f>
        <v>0</v>
      </c>
      <c r="K105" s="117"/>
      <c r="L105" s="21"/>
      <c r="M105" s="122"/>
      <c r="N105" s="123" t="s">
        <v>48</v>
      </c>
      <c r="P105" s="124">
        <f>$O$105*$H$105</f>
        <v>0</v>
      </c>
      <c r="Q105" s="124">
        <v>0</v>
      </c>
      <c r="R105" s="124">
        <f>$Q$105*$H$105</f>
        <v>0</v>
      </c>
      <c r="S105" s="124">
        <v>0</v>
      </c>
      <c r="T105" s="125">
        <f>$S$105*$H$105</f>
        <v>0</v>
      </c>
      <c r="AR105" s="74" t="s">
        <v>154</v>
      </c>
      <c r="AT105" s="74" t="s">
        <v>150</v>
      </c>
      <c r="AU105" s="74" t="s">
        <v>155</v>
      </c>
      <c r="AY105" s="6" t="s">
        <v>146</v>
      </c>
      <c r="BE105" s="126">
        <f>IF($N$105="základní",$J$105,0)</f>
        <v>0</v>
      </c>
      <c r="BF105" s="126">
        <f>IF($N$105="snížená",$J$105,0)</f>
        <v>0</v>
      </c>
      <c r="BG105" s="126">
        <f>IF($N$105="zákl. přenesená",$J$105,0)</f>
        <v>0</v>
      </c>
      <c r="BH105" s="126">
        <f>IF($N$105="sníž. přenesená",$J$105,0)</f>
        <v>0</v>
      </c>
      <c r="BI105" s="126">
        <f>IF($N$105="nulová",$J$105,0)</f>
        <v>0</v>
      </c>
      <c r="BJ105" s="74" t="s">
        <v>22</v>
      </c>
      <c r="BK105" s="126">
        <f>ROUND($I$105*$H$105,2)</f>
        <v>0</v>
      </c>
      <c r="BL105" s="74" t="s">
        <v>154</v>
      </c>
      <c r="BM105" s="74" t="s">
        <v>156</v>
      </c>
    </row>
    <row r="106" spans="2:51" s="6" customFormat="1" ht="15.75" customHeight="1">
      <c r="B106" s="127"/>
      <c r="D106" s="128" t="s">
        <v>157</v>
      </c>
      <c r="E106" s="129"/>
      <c r="F106" s="129" t="s">
        <v>158</v>
      </c>
      <c r="H106" s="130">
        <v>0.9</v>
      </c>
      <c r="L106" s="127"/>
      <c r="M106" s="131"/>
      <c r="T106" s="132"/>
      <c r="AT106" s="133" t="s">
        <v>157</v>
      </c>
      <c r="AU106" s="133" t="s">
        <v>155</v>
      </c>
      <c r="AV106" s="133" t="s">
        <v>85</v>
      </c>
      <c r="AW106" s="133" t="s">
        <v>103</v>
      </c>
      <c r="AX106" s="133" t="s">
        <v>22</v>
      </c>
      <c r="AY106" s="133" t="s">
        <v>146</v>
      </c>
    </row>
    <row r="107" spans="2:65" s="6" customFormat="1" ht="15.75" customHeight="1">
      <c r="B107" s="21"/>
      <c r="C107" s="115" t="s">
        <v>85</v>
      </c>
      <c r="D107" s="115" t="s">
        <v>150</v>
      </c>
      <c r="E107" s="116" t="s">
        <v>159</v>
      </c>
      <c r="F107" s="117" t="s">
        <v>160</v>
      </c>
      <c r="G107" s="118" t="s">
        <v>153</v>
      </c>
      <c r="H107" s="119">
        <v>173.256</v>
      </c>
      <c r="I107" s="120"/>
      <c r="J107" s="121">
        <f>ROUND($I$107*$H$107,2)</f>
        <v>0</v>
      </c>
      <c r="K107" s="117"/>
      <c r="L107" s="21"/>
      <c r="M107" s="122"/>
      <c r="N107" s="123" t="s">
        <v>48</v>
      </c>
      <c r="P107" s="124">
        <f>$O$107*$H$107</f>
        <v>0</v>
      </c>
      <c r="Q107" s="124">
        <v>0</v>
      </c>
      <c r="R107" s="124">
        <f>$Q$107*$H$107</f>
        <v>0</v>
      </c>
      <c r="S107" s="124">
        <v>0</v>
      </c>
      <c r="T107" s="125">
        <f>$S$107*$H$107</f>
        <v>0</v>
      </c>
      <c r="AR107" s="74" t="s">
        <v>154</v>
      </c>
      <c r="AT107" s="74" t="s">
        <v>150</v>
      </c>
      <c r="AU107" s="74" t="s">
        <v>155</v>
      </c>
      <c r="AY107" s="6" t="s">
        <v>146</v>
      </c>
      <c r="BE107" s="126">
        <f>IF($N$107="základní",$J$107,0)</f>
        <v>0</v>
      </c>
      <c r="BF107" s="126">
        <f>IF($N$107="snížená",$J$107,0)</f>
        <v>0</v>
      </c>
      <c r="BG107" s="126">
        <f>IF($N$107="zákl. přenesená",$J$107,0)</f>
        <v>0</v>
      </c>
      <c r="BH107" s="126">
        <f>IF($N$107="sníž. přenesená",$J$107,0)</f>
        <v>0</v>
      </c>
      <c r="BI107" s="126">
        <f>IF($N$107="nulová",$J$107,0)</f>
        <v>0</v>
      </c>
      <c r="BJ107" s="74" t="s">
        <v>22</v>
      </c>
      <c r="BK107" s="126">
        <f>ROUND($I$107*$H$107,2)</f>
        <v>0</v>
      </c>
      <c r="BL107" s="74" t="s">
        <v>154</v>
      </c>
      <c r="BM107" s="74" t="s">
        <v>161</v>
      </c>
    </row>
    <row r="108" spans="2:51" s="6" customFormat="1" ht="27" customHeight="1">
      <c r="B108" s="134"/>
      <c r="D108" s="128" t="s">
        <v>157</v>
      </c>
      <c r="E108" s="135"/>
      <c r="F108" s="135" t="s">
        <v>162</v>
      </c>
      <c r="H108" s="136"/>
      <c r="L108" s="134"/>
      <c r="M108" s="137"/>
      <c r="T108" s="138"/>
      <c r="AT108" s="136" t="s">
        <v>157</v>
      </c>
      <c r="AU108" s="136" t="s">
        <v>155</v>
      </c>
      <c r="AV108" s="136" t="s">
        <v>22</v>
      </c>
      <c r="AW108" s="136" t="s">
        <v>103</v>
      </c>
      <c r="AX108" s="136" t="s">
        <v>77</v>
      </c>
      <c r="AY108" s="136" t="s">
        <v>146</v>
      </c>
    </row>
    <row r="109" spans="2:51" s="6" customFormat="1" ht="15.75" customHeight="1">
      <c r="B109" s="134"/>
      <c r="D109" s="139" t="s">
        <v>157</v>
      </c>
      <c r="E109" s="136"/>
      <c r="F109" s="135" t="s">
        <v>163</v>
      </c>
      <c r="H109" s="136"/>
      <c r="L109" s="134"/>
      <c r="M109" s="137"/>
      <c r="T109" s="138"/>
      <c r="AT109" s="136" t="s">
        <v>157</v>
      </c>
      <c r="AU109" s="136" t="s">
        <v>155</v>
      </c>
      <c r="AV109" s="136" t="s">
        <v>22</v>
      </c>
      <c r="AW109" s="136" t="s">
        <v>103</v>
      </c>
      <c r="AX109" s="136" t="s">
        <v>77</v>
      </c>
      <c r="AY109" s="136" t="s">
        <v>146</v>
      </c>
    </row>
    <row r="110" spans="2:51" s="6" customFormat="1" ht="15.75" customHeight="1">
      <c r="B110" s="127"/>
      <c r="D110" s="139" t="s">
        <v>157</v>
      </c>
      <c r="E110" s="133"/>
      <c r="F110" s="129" t="s">
        <v>164</v>
      </c>
      <c r="H110" s="130">
        <v>87.906</v>
      </c>
      <c r="L110" s="127"/>
      <c r="M110" s="131"/>
      <c r="T110" s="132"/>
      <c r="AT110" s="133" t="s">
        <v>157</v>
      </c>
      <c r="AU110" s="133" t="s">
        <v>155</v>
      </c>
      <c r="AV110" s="133" t="s">
        <v>85</v>
      </c>
      <c r="AW110" s="133" t="s">
        <v>103</v>
      </c>
      <c r="AX110" s="133" t="s">
        <v>77</v>
      </c>
      <c r="AY110" s="133" t="s">
        <v>146</v>
      </c>
    </row>
    <row r="111" spans="2:51" s="6" customFormat="1" ht="15.75" customHeight="1">
      <c r="B111" s="134"/>
      <c r="D111" s="139" t="s">
        <v>157</v>
      </c>
      <c r="E111" s="136"/>
      <c r="F111" s="135" t="s">
        <v>165</v>
      </c>
      <c r="H111" s="136"/>
      <c r="L111" s="134"/>
      <c r="M111" s="137"/>
      <c r="T111" s="138"/>
      <c r="AT111" s="136" t="s">
        <v>157</v>
      </c>
      <c r="AU111" s="136" t="s">
        <v>155</v>
      </c>
      <c r="AV111" s="136" t="s">
        <v>22</v>
      </c>
      <c r="AW111" s="136" t="s">
        <v>103</v>
      </c>
      <c r="AX111" s="136" t="s">
        <v>77</v>
      </c>
      <c r="AY111" s="136" t="s">
        <v>146</v>
      </c>
    </row>
    <row r="112" spans="2:51" s="6" customFormat="1" ht="15.75" customHeight="1">
      <c r="B112" s="127"/>
      <c r="D112" s="139" t="s">
        <v>157</v>
      </c>
      <c r="E112" s="133"/>
      <c r="F112" s="129" t="s">
        <v>166</v>
      </c>
      <c r="H112" s="130">
        <v>15.75</v>
      </c>
      <c r="L112" s="127"/>
      <c r="M112" s="131"/>
      <c r="T112" s="132"/>
      <c r="AT112" s="133" t="s">
        <v>157</v>
      </c>
      <c r="AU112" s="133" t="s">
        <v>155</v>
      </c>
      <c r="AV112" s="133" t="s">
        <v>85</v>
      </c>
      <c r="AW112" s="133" t="s">
        <v>103</v>
      </c>
      <c r="AX112" s="133" t="s">
        <v>77</v>
      </c>
      <c r="AY112" s="133" t="s">
        <v>146</v>
      </c>
    </row>
    <row r="113" spans="2:51" s="6" customFormat="1" ht="15.75" customHeight="1">
      <c r="B113" s="127"/>
      <c r="D113" s="139" t="s">
        <v>157</v>
      </c>
      <c r="E113" s="133"/>
      <c r="F113" s="129" t="s">
        <v>167</v>
      </c>
      <c r="H113" s="130">
        <v>69.6</v>
      </c>
      <c r="L113" s="127"/>
      <c r="M113" s="131"/>
      <c r="T113" s="132"/>
      <c r="AT113" s="133" t="s">
        <v>157</v>
      </c>
      <c r="AU113" s="133" t="s">
        <v>155</v>
      </c>
      <c r="AV113" s="133" t="s">
        <v>85</v>
      </c>
      <c r="AW113" s="133" t="s">
        <v>103</v>
      </c>
      <c r="AX113" s="133" t="s">
        <v>77</v>
      </c>
      <c r="AY113" s="133" t="s">
        <v>146</v>
      </c>
    </row>
    <row r="114" spans="2:51" s="6" customFormat="1" ht="15.75" customHeight="1">
      <c r="B114" s="140"/>
      <c r="D114" s="139" t="s">
        <v>157</v>
      </c>
      <c r="E114" s="141"/>
      <c r="F114" s="142" t="s">
        <v>168</v>
      </c>
      <c r="H114" s="143">
        <v>173.256</v>
      </c>
      <c r="L114" s="140"/>
      <c r="M114" s="144"/>
      <c r="T114" s="145"/>
      <c r="AT114" s="141" t="s">
        <v>157</v>
      </c>
      <c r="AU114" s="141" t="s">
        <v>155</v>
      </c>
      <c r="AV114" s="141" t="s">
        <v>154</v>
      </c>
      <c r="AW114" s="141" t="s">
        <v>103</v>
      </c>
      <c r="AX114" s="141" t="s">
        <v>22</v>
      </c>
      <c r="AY114" s="141" t="s">
        <v>146</v>
      </c>
    </row>
    <row r="115" spans="2:65" s="6" customFormat="1" ht="15.75" customHeight="1">
      <c r="B115" s="21"/>
      <c r="C115" s="115" t="s">
        <v>155</v>
      </c>
      <c r="D115" s="115" t="s">
        <v>150</v>
      </c>
      <c r="E115" s="116" t="s">
        <v>169</v>
      </c>
      <c r="F115" s="117" t="s">
        <v>170</v>
      </c>
      <c r="G115" s="118" t="s">
        <v>153</v>
      </c>
      <c r="H115" s="119">
        <v>3643.956</v>
      </c>
      <c r="I115" s="120"/>
      <c r="J115" s="121">
        <f>ROUND($I$115*$H$115,2)</f>
        <v>0</v>
      </c>
      <c r="K115" s="117" t="s">
        <v>171</v>
      </c>
      <c r="L115" s="21"/>
      <c r="M115" s="122"/>
      <c r="N115" s="123" t="s">
        <v>48</v>
      </c>
      <c r="P115" s="124">
        <f>$O$115*$H$115</f>
        <v>0</v>
      </c>
      <c r="Q115" s="124">
        <v>0</v>
      </c>
      <c r="R115" s="124">
        <f>$Q$115*$H$115</f>
        <v>0</v>
      </c>
      <c r="S115" s="124">
        <v>0</v>
      </c>
      <c r="T115" s="125">
        <f>$S$115*$H$115</f>
        <v>0</v>
      </c>
      <c r="AR115" s="74" t="s">
        <v>154</v>
      </c>
      <c r="AT115" s="74" t="s">
        <v>150</v>
      </c>
      <c r="AU115" s="74" t="s">
        <v>155</v>
      </c>
      <c r="AY115" s="6" t="s">
        <v>146</v>
      </c>
      <c r="BE115" s="126">
        <f>IF($N$115="základní",$J$115,0)</f>
        <v>0</v>
      </c>
      <c r="BF115" s="126">
        <f>IF($N$115="snížená",$J$115,0)</f>
        <v>0</v>
      </c>
      <c r="BG115" s="126">
        <f>IF($N$115="zákl. přenesená",$J$115,0)</f>
        <v>0</v>
      </c>
      <c r="BH115" s="126">
        <f>IF($N$115="sníž. přenesená",$J$115,0)</f>
        <v>0</v>
      </c>
      <c r="BI115" s="126">
        <f>IF($N$115="nulová",$J$115,0)</f>
        <v>0</v>
      </c>
      <c r="BJ115" s="74" t="s">
        <v>22</v>
      </c>
      <c r="BK115" s="126">
        <f>ROUND($I$115*$H$115,2)</f>
        <v>0</v>
      </c>
      <c r="BL115" s="74" t="s">
        <v>154</v>
      </c>
      <c r="BM115" s="74" t="s">
        <v>172</v>
      </c>
    </row>
    <row r="116" spans="2:51" s="6" customFormat="1" ht="15.75" customHeight="1">
      <c r="B116" s="134"/>
      <c r="D116" s="128" t="s">
        <v>157</v>
      </c>
      <c r="E116" s="135"/>
      <c r="F116" s="135" t="s">
        <v>173</v>
      </c>
      <c r="H116" s="136"/>
      <c r="L116" s="134"/>
      <c r="M116" s="137"/>
      <c r="T116" s="138"/>
      <c r="AT116" s="136" t="s">
        <v>157</v>
      </c>
      <c r="AU116" s="136" t="s">
        <v>155</v>
      </c>
      <c r="AV116" s="136" t="s">
        <v>22</v>
      </c>
      <c r="AW116" s="136" t="s">
        <v>103</v>
      </c>
      <c r="AX116" s="136" t="s">
        <v>77</v>
      </c>
      <c r="AY116" s="136" t="s">
        <v>146</v>
      </c>
    </row>
    <row r="117" spans="2:51" s="6" customFormat="1" ht="15.75" customHeight="1">
      <c r="B117" s="134"/>
      <c r="D117" s="139" t="s">
        <v>157</v>
      </c>
      <c r="E117" s="136"/>
      <c r="F117" s="135" t="s">
        <v>163</v>
      </c>
      <c r="H117" s="136"/>
      <c r="L117" s="134"/>
      <c r="M117" s="137"/>
      <c r="T117" s="138"/>
      <c r="AT117" s="136" t="s">
        <v>157</v>
      </c>
      <c r="AU117" s="136" t="s">
        <v>155</v>
      </c>
      <c r="AV117" s="136" t="s">
        <v>22</v>
      </c>
      <c r="AW117" s="136" t="s">
        <v>103</v>
      </c>
      <c r="AX117" s="136" t="s">
        <v>77</v>
      </c>
      <c r="AY117" s="136" t="s">
        <v>146</v>
      </c>
    </row>
    <row r="118" spans="2:51" s="6" customFormat="1" ht="15.75" customHeight="1">
      <c r="B118" s="127"/>
      <c r="D118" s="139" t="s">
        <v>157</v>
      </c>
      <c r="E118" s="133"/>
      <c r="F118" s="129" t="s">
        <v>174</v>
      </c>
      <c r="H118" s="130">
        <v>3130.431</v>
      </c>
      <c r="L118" s="127"/>
      <c r="M118" s="131"/>
      <c r="T118" s="132"/>
      <c r="AT118" s="133" t="s">
        <v>157</v>
      </c>
      <c r="AU118" s="133" t="s">
        <v>155</v>
      </c>
      <c r="AV118" s="133" t="s">
        <v>85</v>
      </c>
      <c r="AW118" s="133" t="s">
        <v>103</v>
      </c>
      <c r="AX118" s="133" t="s">
        <v>77</v>
      </c>
      <c r="AY118" s="133" t="s">
        <v>146</v>
      </c>
    </row>
    <row r="119" spans="2:51" s="6" customFormat="1" ht="15.75" customHeight="1">
      <c r="B119" s="127"/>
      <c r="D119" s="139" t="s">
        <v>157</v>
      </c>
      <c r="E119" s="133"/>
      <c r="F119" s="129" t="s">
        <v>175</v>
      </c>
      <c r="H119" s="130">
        <v>36</v>
      </c>
      <c r="L119" s="127"/>
      <c r="M119" s="131"/>
      <c r="T119" s="132"/>
      <c r="AT119" s="133" t="s">
        <v>157</v>
      </c>
      <c r="AU119" s="133" t="s">
        <v>155</v>
      </c>
      <c r="AV119" s="133" t="s">
        <v>85</v>
      </c>
      <c r="AW119" s="133" t="s">
        <v>103</v>
      </c>
      <c r="AX119" s="133" t="s">
        <v>77</v>
      </c>
      <c r="AY119" s="133" t="s">
        <v>146</v>
      </c>
    </row>
    <row r="120" spans="2:51" s="6" customFormat="1" ht="15.75" customHeight="1">
      <c r="B120" s="127"/>
      <c r="D120" s="139" t="s">
        <v>157</v>
      </c>
      <c r="E120" s="133"/>
      <c r="F120" s="129" t="s">
        <v>176</v>
      </c>
      <c r="H120" s="130">
        <v>140</v>
      </c>
      <c r="L120" s="127"/>
      <c r="M120" s="131"/>
      <c r="T120" s="132"/>
      <c r="AT120" s="133" t="s">
        <v>157</v>
      </c>
      <c r="AU120" s="133" t="s">
        <v>155</v>
      </c>
      <c r="AV120" s="133" t="s">
        <v>85</v>
      </c>
      <c r="AW120" s="133" t="s">
        <v>103</v>
      </c>
      <c r="AX120" s="133" t="s">
        <v>77</v>
      </c>
      <c r="AY120" s="133" t="s">
        <v>146</v>
      </c>
    </row>
    <row r="121" spans="2:51" s="6" customFormat="1" ht="15.75" customHeight="1">
      <c r="B121" s="127"/>
      <c r="D121" s="139" t="s">
        <v>157</v>
      </c>
      <c r="E121" s="133"/>
      <c r="F121" s="129" t="s">
        <v>177</v>
      </c>
      <c r="H121" s="130">
        <v>301.725</v>
      </c>
      <c r="L121" s="127"/>
      <c r="M121" s="131"/>
      <c r="T121" s="132"/>
      <c r="AT121" s="133" t="s">
        <v>157</v>
      </c>
      <c r="AU121" s="133" t="s">
        <v>155</v>
      </c>
      <c r="AV121" s="133" t="s">
        <v>85</v>
      </c>
      <c r="AW121" s="133" t="s">
        <v>103</v>
      </c>
      <c r="AX121" s="133" t="s">
        <v>77</v>
      </c>
      <c r="AY121" s="133" t="s">
        <v>146</v>
      </c>
    </row>
    <row r="122" spans="2:51" s="6" customFormat="1" ht="15.75" customHeight="1">
      <c r="B122" s="127"/>
      <c r="D122" s="139" t="s">
        <v>157</v>
      </c>
      <c r="E122" s="133"/>
      <c r="F122" s="129" t="s">
        <v>178</v>
      </c>
      <c r="H122" s="130">
        <v>18.9</v>
      </c>
      <c r="L122" s="127"/>
      <c r="M122" s="131"/>
      <c r="T122" s="132"/>
      <c r="AT122" s="133" t="s">
        <v>157</v>
      </c>
      <c r="AU122" s="133" t="s">
        <v>155</v>
      </c>
      <c r="AV122" s="133" t="s">
        <v>85</v>
      </c>
      <c r="AW122" s="133" t="s">
        <v>103</v>
      </c>
      <c r="AX122" s="133" t="s">
        <v>77</v>
      </c>
      <c r="AY122" s="133" t="s">
        <v>146</v>
      </c>
    </row>
    <row r="123" spans="2:51" s="6" customFormat="1" ht="15.75" customHeight="1">
      <c r="B123" s="127"/>
      <c r="D123" s="139" t="s">
        <v>157</v>
      </c>
      <c r="E123" s="133"/>
      <c r="F123" s="129" t="s">
        <v>179</v>
      </c>
      <c r="H123" s="130">
        <v>4.8</v>
      </c>
      <c r="L123" s="127"/>
      <c r="M123" s="131"/>
      <c r="T123" s="132"/>
      <c r="AT123" s="133" t="s">
        <v>157</v>
      </c>
      <c r="AU123" s="133" t="s">
        <v>155</v>
      </c>
      <c r="AV123" s="133" t="s">
        <v>85</v>
      </c>
      <c r="AW123" s="133" t="s">
        <v>103</v>
      </c>
      <c r="AX123" s="133" t="s">
        <v>77</v>
      </c>
      <c r="AY123" s="133" t="s">
        <v>146</v>
      </c>
    </row>
    <row r="124" spans="2:51" s="6" customFormat="1" ht="15.75" customHeight="1">
      <c r="B124" s="146"/>
      <c r="D124" s="139" t="s">
        <v>157</v>
      </c>
      <c r="E124" s="147"/>
      <c r="F124" s="148" t="s">
        <v>180</v>
      </c>
      <c r="H124" s="149">
        <v>3631.856</v>
      </c>
      <c r="L124" s="146"/>
      <c r="M124" s="150"/>
      <c r="T124" s="151"/>
      <c r="AT124" s="147" t="s">
        <v>157</v>
      </c>
      <c r="AU124" s="147" t="s">
        <v>155</v>
      </c>
      <c r="AV124" s="147" t="s">
        <v>155</v>
      </c>
      <c r="AW124" s="147" t="s">
        <v>103</v>
      </c>
      <c r="AX124" s="147" t="s">
        <v>77</v>
      </c>
      <c r="AY124" s="147" t="s">
        <v>146</v>
      </c>
    </row>
    <row r="125" spans="2:51" s="6" customFormat="1" ht="15.75" customHeight="1">
      <c r="B125" s="134"/>
      <c r="D125" s="139" t="s">
        <v>157</v>
      </c>
      <c r="E125" s="136"/>
      <c r="F125" s="135" t="s">
        <v>181</v>
      </c>
      <c r="H125" s="136"/>
      <c r="L125" s="134"/>
      <c r="M125" s="137"/>
      <c r="T125" s="138"/>
      <c r="AT125" s="136" t="s">
        <v>157</v>
      </c>
      <c r="AU125" s="136" t="s">
        <v>155</v>
      </c>
      <c r="AV125" s="136" t="s">
        <v>22</v>
      </c>
      <c r="AW125" s="136" t="s">
        <v>103</v>
      </c>
      <c r="AX125" s="136" t="s">
        <v>77</v>
      </c>
      <c r="AY125" s="136" t="s">
        <v>146</v>
      </c>
    </row>
    <row r="126" spans="2:51" s="6" customFormat="1" ht="15.75" customHeight="1">
      <c r="B126" s="127"/>
      <c r="D126" s="139" t="s">
        <v>157</v>
      </c>
      <c r="E126" s="133"/>
      <c r="F126" s="129" t="s">
        <v>182</v>
      </c>
      <c r="H126" s="130">
        <v>12.1</v>
      </c>
      <c r="L126" s="127"/>
      <c r="M126" s="131"/>
      <c r="T126" s="132"/>
      <c r="AT126" s="133" t="s">
        <v>157</v>
      </c>
      <c r="AU126" s="133" t="s">
        <v>155</v>
      </c>
      <c r="AV126" s="133" t="s">
        <v>85</v>
      </c>
      <c r="AW126" s="133" t="s">
        <v>103</v>
      </c>
      <c r="AX126" s="133" t="s">
        <v>77</v>
      </c>
      <c r="AY126" s="133" t="s">
        <v>146</v>
      </c>
    </row>
    <row r="127" spans="2:51" s="6" customFormat="1" ht="15.75" customHeight="1">
      <c r="B127" s="140"/>
      <c r="D127" s="139" t="s">
        <v>157</v>
      </c>
      <c r="E127" s="141"/>
      <c r="F127" s="142" t="s">
        <v>168</v>
      </c>
      <c r="H127" s="143">
        <v>3643.956</v>
      </c>
      <c r="L127" s="140"/>
      <c r="M127" s="144"/>
      <c r="T127" s="145"/>
      <c r="AT127" s="141" t="s">
        <v>157</v>
      </c>
      <c r="AU127" s="141" t="s">
        <v>155</v>
      </c>
      <c r="AV127" s="141" t="s">
        <v>154</v>
      </c>
      <c r="AW127" s="141" t="s">
        <v>103</v>
      </c>
      <c r="AX127" s="141" t="s">
        <v>22</v>
      </c>
      <c r="AY127" s="141" t="s">
        <v>146</v>
      </c>
    </row>
    <row r="128" spans="2:65" s="6" customFormat="1" ht="15.75" customHeight="1">
      <c r="B128" s="21"/>
      <c r="C128" s="115" t="s">
        <v>154</v>
      </c>
      <c r="D128" s="115" t="s">
        <v>150</v>
      </c>
      <c r="E128" s="116" t="s">
        <v>183</v>
      </c>
      <c r="F128" s="117" t="s">
        <v>184</v>
      </c>
      <c r="G128" s="118" t="s">
        <v>153</v>
      </c>
      <c r="H128" s="119">
        <v>12.1</v>
      </c>
      <c r="I128" s="120"/>
      <c r="J128" s="121">
        <f>ROUND($I$128*$H$128,2)</f>
        <v>0</v>
      </c>
      <c r="K128" s="117" t="s">
        <v>171</v>
      </c>
      <c r="L128" s="21"/>
      <c r="M128" s="122"/>
      <c r="N128" s="123" t="s">
        <v>48</v>
      </c>
      <c r="P128" s="124">
        <f>$O$128*$H$128</f>
        <v>0</v>
      </c>
      <c r="Q128" s="124">
        <v>0</v>
      </c>
      <c r="R128" s="124">
        <f>$Q$128*$H$128</f>
        <v>0</v>
      </c>
      <c r="S128" s="124">
        <v>0</v>
      </c>
      <c r="T128" s="125">
        <f>$S$128*$H$128</f>
        <v>0</v>
      </c>
      <c r="AR128" s="74" t="s">
        <v>154</v>
      </c>
      <c r="AT128" s="74" t="s">
        <v>150</v>
      </c>
      <c r="AU128" s="74" t="s">
        <v>155</v>
      </c>
      <c r="AY128" s="6" t="s">
        <v>146</v>
      </c>
      <c r="BE128" s="126">
        <f>IF($N$128="základní",$J$128,0)</f>
        <v>0</v>
      </c>
      <c r="BF128" s="126">
        <f>IF($N$128="snížená",$J$128,0)</f>
        <v>0</v>
      </c>
      <c r="BG128" s="126">
        <f>IF($N$128="zákl. přenesená",$J$128,0)</f>
        <v>0</v>
      </c>
      <c r="BH128" s="126">
        <f>IF($N$128="sníž. přenesená",$J$128,0)</f>
        <v>0</v>
      </c>
      <c r="BI128" s="126">
        <f>IF($N$128="nulová",$J$128,0)</f>
        <v>0</v>
      </c>
      <c r="BJ128" s="74" t="s">
        <v>22</v>
      </c>
      <c r="BK128" s="126">
        <f>ROUND($I$128*$H$128,2)</f>
        <v>0</v>
      </c>
      <c r="BL128" s="74" t="s">
        <v>154</v>
      </c>
      <c r="BM128" s="74" t="s">
        <v>185</v>
      </c>
    </row>
    <row r="129" spans="2:51" s="6" customFormat="1" ht="15.75" customHeight="1">
      <c r="B129" s="134"/>
      <c r="D129" s="128" t="s">
        <v>157</v>
      </c>
      <c r="E129" s="135"/>
      <c r="F129" s="135" t="s">
        <v>186</v>
      </c>
      <c r="H129" s="136"/>
      <c r="L129" s="134"/>
      <c r="M129" s="137"/>
      <c r="T129" s="138"/>
      <c r="AT129" s="136" t="s">
        <v>157</v>
      </c>
      <c r="AU129" s="136" t="s">
        <v>155</v>
      </c>
      <c r="AV129" s="136" t="s">
        <v>22</v>
      </c>
      <c r="AW129" s="136" t="s">
        <v>103</v>
      </c>
      <c r="AX129" s="136" t="s">
        <v>77</v>
      </c>
      <c r="AY129" s="136" t="s">
        <v>146</v>
      </c>
    </row>
    <row r="130" spans="2:51" s="6" customFormat="1" ht="15.75" customHeight="1">
      <c r="B130" s="127"/>
      <c r="D130" s="139" t="s">
        <v>157</v>
      </c>
      <c r="E130" s="133"/>
      <c r="F130" s="129" t="s">
        <v>182</v>
      </c>
      <c r="H130" s="130">
        <v>12.1</v>
      </c>
      <c r="L130" s="127"/>
      <c r="M130" s="131"/>
      <c r="T130" s="132"/>
      <c r="AT130" s="133" t="s">
        <v>157</v>
      </c>
      <c r="AU130" s="133" t="s">
        <v>155</v>
      </c>
      <c r="AV130" s="133" t="s">
        <v>85</v>
      </c>
      <c r="AW130" s="133" t="s">
        <v>103</v>
      </c>
      <c r="AX130" s="133" t="s">
        <v>22</v>
      </c>
      <c r="AY130" s="133" t="s">
        <v>146</v>
      </c>
    </row>
    <row r="131" spans="2:65" s="6" customFormat="1" ht="15.75" customHeight="1">
      <c r="B131" s="21"/>
      <c r="C131" s="115" t="s">
        <v>187</v>
      </c>
      <c r="D131" s="115" t="s">
        <v>150</v>
      </c>
      <c r="E131" s="116" t="s">
        <v>188</v>
      </c>
      <c r="F131" s="117" t="s">
        <v>189</v>
      </c>
      <c r="G131" s="118" t="s">
        <v>153</v>
      </c>
      <c r="H131" s="119">
        <v>3631.856</v>
      </c>
      <c r="I131" s="120"/>
      <c r="J131" s="121">
        <f>ROUND($I$131*$H$131,2)</f>
        <v>0</v>
      </c>
      <c r="K131" s="117"/>
      <c r="L131" s="21"/>
      <c r="M131" s="122"/>
      <c r="N131" s="123" t="s">
        <v>48</v>
      </c>
      <c r="P131" s="124">
        <f>$O$131*$H$131</f>
        <v>0</v>
      </c>
      <c r="Q131" s="124">
        <v>0</v>
      </c>
      <c r="R131" s="124">
        <f>$Q$131*$H$131</f>
        <v>0</v>
      </c>
      <c r="S131" s="124">
        <v>0</v>
      </c>
      <c r="T131" s="125">
        <f>$S$131*$H$131</f>
        <v>0</v>
      </c>
      <c r="AR131" s="74" t="s">
        <v>154</v>
      </c>
      <c r="AT131" s="74" t="s">
        <v>150</v>
      </c>
      <c r="AU131" s="74" t="s">
        <v>155</v>
      </c>
      <c r="AY131" s="6" t="s">
        <v>146</v>
      </c>
      <c r="BE131" s="126">
        <f>IF($N$131="základní",$J$131,0)</f>
        <v>0</v>
      </c>
      <c r="BF131" s="126">
        <f>IF($N$131="snížená",$J$131,0)</f>
        <v>0</v>
      </c>
      <c r="BG131" s="126">
        <f>IF($N$131="zákl. přenesená",$J$131,0)</f>
        <v>0</v>
      </c>
      <c r="BH131" s="126">
        <f>IF($N$131="sníž. přenesená",$J$131,0)</f>
        <v>0</v>
      </c>
      <c r="BI131" s="126">
        <f>IF($N$131="nulová",$J$131,0)</f>
        <v>0</v>
      </c>
      <c r="BJ131" s="74" t="s">
        <v>22</v>
      </c>
      <c r="BK131" s="126">
        <f>ROUND($I$131*$H$131,2)</f>
        <v>0</v>
      </c>
      <c r="BL131" s="74" t="s">
        <v>154</v>
      </c>
      <c r="BM131" s="74" t="s">
        <v>190</v>
      </c>
    </row>
    <row r="132" spans="2:51" s="6" customFormat="1" ht="15.75" customHeight="1">
      <c r="B132" s="134"/>
      <c r="D132" s="128" t="s">
        <v>157</v>
      </c>
      <c r="E132" s="135"/>
      <c r="F132" s="135" t="s">
        <v>191</v>
      </c>
      <c r="H132" s="136"/>
      <c r="L132" s="134"/>
      <c r="M132" s="137"/>
      <c r="T132" s="138"/>
      <c r="AT132" s="136" t="s">
        <v>157</v>
      </c>
      <c r="AU132" s="136" t="s">
        <v>155</v>
      </c>
      <c r="AV132" s="136" t="s">
        <v>22</v>
      </c>
      <c r="AW132" s="136" t="s">
        <v>103</v>
      </c>
      <c r="AX132" s="136" t="s">
        <v>77</v>
      </c>
      <c r="AY132" s="136" t="s">
        <v>146</v>
      </c>
    </row>
    <row r="133" spans="2:51" s="6" customFormat="1" ht="15.75" customHeight="1">
      <c r="B133" s="134"/>
      <c r="D133" s="139" t="s">
        <v>157</v>
      </c>
      <c r="E133" s="136"/>
      <c r="F133" s="135" t="s">
        <v>163</v>
      </c>
      <c r="H133" s="136"/>
      <c r="L133" s="134"/>
      <c r="M133" s="137"/>
      <c r="T133" s="138"/>
      <c r="AT133" s="136" t="s">
        <v>157</v>
      </c>
      <c r="AU133" s="136" t="s">
        <v>155</v>
      </c>
      <c r="AV133" s="136" t="s">
        <v>22</v>
      </c>
      <c r="AW133" s="136" t="s">
        <v>103</v>
      </c>
      <c r="AX133" s="136" t="s">
        <v>77</v>
      </c>
      <c r="AY133" s="136" t="s">
        <v>146</v>
      </c>
    </row>
    <row r="134" spans="2:51" s="6" customFormat="1" ht="15.75" customHeight="1">
      <c r="B134" s="127"/>
      <c r="D134" s="139" t="s">
        <v>157</v>
      </c>
      <c r="E134" s="133"/>
      <c r="F134" s="129" t="s">
        <v>174</v>
      </c>
      <c r="H134" s="130">
        <v>3130.431</v>
      </c>
      <c r="L134" s="127"/>
      <c r="M134" s="131"/>
      <c r="T134" s="132"/>
      <c r="AT134" s="133" t="s">
        <v>157</v>
      </c>
      <c r="AU134" s="133" t="s">
        <v>155</v>
      </c>
      <c r="AV134" s="133" t="s">
        <v>85</v>
      </c>
      <c r="AW134" s="133" t="s">
        <v>103</v>
      </c>
      <c r="AX134" s="133" t="s">
        <v>77</v>
      </c>
      <c r="AY134" s="133" t="s">
        <v>146</v>
      </c>
    </row>
    <row r="135" spans="2:51" s="6" customFormat="1" ht="15.75" customHeight="1">
      <c r="B135" s="127"/>
      <c r="D135" s="139" t="s">
        <v>157</v>
      </c>
      <c r="E135" s="133"/>
      <c r="F135" s="129" t="s">
        <v>175</v>
      </c>
      <c r="H135" s="130">
        <v>36</v>
      </c>
      <c r="L135" s="127"/>
      <c r="M135" s="131"/>
      <c r="T135" s="132"/>
      <c r="AT135" s="133" t="s">
        <v>157</v>
      </c>
      <c r="AU135" s="133" t="s">
        <v>155</v>
      </c>
      <c r="AV135" s="133" t="s">
        <v>85</v>
      </c>
      <c r="AW135" s="133" t="s">
        <v>103</v>
      </c>
      <c r="AX135" s="133" t="s">
        <v>77</v>
      </c>
      <c r="AY135" s="133" t="s">
        <v>146</v>
      </c>
    </row>
    <row r="136" spans="2:51" s="6" customFormat="1" ht="15.75" customHeight="1">
      <c r="B136" s="127"/>
      <c r="D136" s="139" t="s">
        <v>157</v>
      </c>
      <c r="E136" s="133"/>
      <c r="F136" s="129" t="s">
        <v>176</v>
      </c>
      <c r="H136" s="130">
        <v>140</v>
      </c>
      <c r="L136" s="127"/>
      <c r="M136" s="131"/>
      <c r="T136" s="132"/>
      <c r="AT136" s="133" t="s">
        <v>157</v>
      </c>
      <c r="AU136" s="133" t="s">
        <v>155</v>
      </c>
      <c r="AV136" s="133" t="s">
        <v>85</v>
      </c>
      <c r="AW136" s="133" t="s">
        <v>103</v>
      </c>
      <c r="AX136" s="133" t="s">
        <v>77</v>
      </c>
      <c r="AY136" s="133" t="s">
        <v>146</v>
      </c>
    </row>
    <row r="137" spans="2:51" s="6" customFormat="1" ht="15.75" customHeight="1">
      <c r="B137" s="127"/>
      <c r="D137" s="139" t="s">
        <v>157</v>
      </c>
      <c r="E137" s="133"/>
      <c r="F137" s="129" t="s">
        <v>177</v>
      </c>
      <c r="H137" s="130">
        <v>301.725</v>
      </c>
      <c r="L137" s="127"/>
      <c r="M137" s="131"/>
      <c r="T137" s="132"/>
      <c r="AT137" s="133" t="s">
        <v>157</v>
      </c>
      <c r="AU137" s="133" t="s">
        <v>155</v>
      </c>
      <c r="AV137" s="133" t="s">
        <v>85</v>
      </c>
      <c r="AW137" s="133" t="s">
        <v>103</v>
      </c>
      <c r="AX137" s="133" t="s">
        <v>77</v>
      </c>
      <c r="AY137" s="133" t="s">
        <v>146</v>
      </c>
    </row>
    <row r="138" spans="2:51" s="6" customFormat="1" ht="15.75" customHeight="1">
      <c r="B138" s="127"/>
      <c r="D138" s="139" t="s">
        <v>157</v>
      </c>
      <c r="E138" s="133"/>
      <c r="F138" s="129" t="s">
        <v>178</v>
      </c>
      <c r="H138" s="130">
        <v>18.9</v>
      </c>
      <c r="L138" s="127"/>
      <c r="M138" s="131"/>
      <c r="T138" s="132"/>
      <c r="AT138" s="133" t="s">
        <v>157</v>
      </c>
      <c r="AU138" s="133" t="s">
        <v>155</v>
      </c>
      <c r="AV138" s="133" t="s">
        <v>85</v>
      </c>
      <c r="AW138" s="133" t="s">
        <v>103</v>
      </c>
      <c r="AX138" s="133" t="s">
        <v>77</v>
      </c>
      <c r="AY138" s="133" t="s">
        <v>146</v>
      </c>
    </row>
    <row r="139" spans="2:51" s="6" customFormat="1" ht="15.75" customHeight="1">
      <c r="B139" s="127"/>
      <c r="D139" s="139" t="s">
        <v>157</v>
      </c>
      <c r="E139" s="133"/>
      <c r="F139" s="129" t="s">
        <v>179</v>
      </c>
      <c r="H139" s="130">
        <v>4.8</v>
      </c>
      <c r="L139" s="127"/>
      <c r="M139" s="131"/>
      <c r="T139" s="132"/>
      <c r="AT139" s="133" t="s">
        <v>157</v>
      </c>
      <c r="AU139" s="133" t="s">
        <v>155</v>
      </c>
      <c r="AV139" s="133" t="s">
        <v>85</v>
      </c>
      <c r="AW139" s="133" t="s">
        <v>103</v>
      </c>
      <c r="AX139" s="133" t="s">
        <v>77</v>
      </c>
      <c r="AY139" s="133" t="s">
        <v>146</v>
      </c>
    </row>
    <row r="140" spans="2:51" s="6" customFormat="1" ht="15.75" customHeight="1">
      <c r="B140" s="140"/>
      <c r="D140" s="139" t="s">
        <v>157</v>
      </c>
      <c r="E140" s="141"/>
      <c r="F140" s="142" t="s">
        <v>168</v>
      </c>
      <c r="H140" s="143">
        <v>3631.856</v>
      </c>
      <c r="L140" s="140"/>
      <c r="M140" s="144"/>
      <c r="T140" s="145"/>
      <c r="AT140" s="141" t="s">
        <v>157</v>
      </c>
      <c r="AU140" s="141" t="s">
        <v>155</v>
      </c>
      <c r="AV140" s="141" t="s">
        <v>154</v>
      </c>
      <c r="AW140" s="141" t="s">
        <v>103</v>
      </c>
      <c r="AX140" s="141" t="s">
        <v>22</v>
      </c>
      <c r="AY140" s="141" t="s">
        <v>146</v>
      </c>
    </row>
    <row r="141" spans="2:65" s="6" customFormat="1" ht="15.75" customHeight="1">
      <c r="B141" s="21"/>
      <c r="C141" s="115" t="s">
        <v>192</v>
      </c>
      <c r="D141" s="115" t="s">
        <v>150</v>
      </c>
      <c r="E141" s="116" t="s">
        <v>193</v>
      </c>
      <c r="F141" s="117" t="s">
        <v>194</v>
      </c>
      <c r="G141" s="118" t="s">
        <v>153</v>
      </c>
      <c r="H141" s="119">
        <v>3631.856</v>
      </c>
      <c r="I141" s="120"/>
      <c r="J141" s="121">
        <f>ROUND($I$141*$H$141,2)</f>
        <v>0</v>
      </c>
      <c r="K141" s="117" t="s">
        <v>171</v>
      </c>
      <c r="L141" s="21"/>
      <c r="M141" s="122"/>
      <c r="N141" s="123" t="s">
        <v>48</v>
      </c>
      <c r="P141" s="124">
        <f>$O$141*$H$141</f>
        <v>0</v>
      </c>
      <c r="Q141" s="124">
        <v>0</v>
      </c>
      <c r="R141" s="124">
        <f>$Q$141*$H$141</f>
        <v>0</v>
      </c>
      <c r="S141" s="124">
        <v>0</v>
      </c>
      <c r="T141" s="125">
        <f>$S$141*$H$141</f>
        <v>0</v>
      </c>
      <c r="AR141" s="74" t="s">
        <v>154</v>
      </c>
      <c r="AT141" s="74" t="s">
        <v>150</v>
      </c>
      <c r="AU141" s="74" t="s">
        <v>155</v>
      </c>
      <c r="AY141" s="6" t="s">
        <v>146</v>
      </c>
      <c r="BE141" s="126">
        <f>IF($N$141="základní",$J$141,0)</f>
        <v>0</v>
      </c>
      <c r="BF141" s="126">
        <f>IF($N$141="snížená",$J$141,0)</f>
        <v>0</v>
      </c>
      <c r="BG141" s="126">
        <f>IF($N$141="zákl. přenesená",$J$141,0)</f>
        <v>0</v>
      </c>
      <c r="BH141" s="126">
        <f>IF($N$141="sníž. přenesená",$J$141,0)</f>
        <v>0</v>
      </c>
      <c r="BI141" s="126">
        <f>IF($N$141="nulová",$J$141,0)</f>
        <v>0</v>
      </c>
      <c r="BJ141" s="74" t="s">
        <v>22</v>
      </c>
      <c r="BK141" s="126">
        <f>ROUND($I$141*$H$141,2)</f>
        <v>0</v>
      </c>
      <c r="BL141" s="74" t="s">
        <v>154</v>
      </c>
      <c r="BM141" s="74" t="s">
        <v>195</v>
      </c>
    </row>
    <row r="142" spans="2:51" s="6" customFormat="1" ht="15.75" customHeight="1">
      <c r="B142" s="127"/>
      <c r="D142" s="128" t="s">
        <v>157</v>
      </c>
      <c r="E142" s="129"/>
      <c r="F142" s="129" t="s">
        <v>196</v>
      </c>
      <c r="H142" s="130">
        <v>3631.856</v>
      </c>
      <c r="L142" s="127"/>
      <c r="M142" s="131"/>
      <c r="T142" s="132"/>
      <c r="AT142" s="133" t="s">
        <v>157</v>
      </c>
      <c r="AU142" s="133" t="s">
        <v>155</v>
      </c>
      <c r="AV142" s="133" t="s">
        <v>85</v>
      </c>
      <c r="AW142" s="133" t="s">
        <v>103</v>
      </c>
      <c r="AX142" s="133" t="s">
        <v>22</v>
      </c>
      <c r="AY142" s="133" t="s">
        <v>146</v>
      </c>
    </row>
    <row r="143" spans="2:65" s="6" customFormat="1" ht="15.75" customHeight="1">
      <c r="B143" s="21"/>
      <c r="C143" s="115" t="s">
        <v>197</v>
      </c>
      <c r="D143" s="115" t="s">
        <v>150</v>
      </c>
      <c r="E143" s="116" t="s">
        <v>198</v>
      </c>
      <c r="F143" s="117" t="s">
        <v>199</v>
      </c>
      <c r="G143" s="118" t="s">
        <v>200</v>
      </c>
      <c r="H143" s="119">
        <v>6355.748</v>
      </c>
      <c r="I143" s="120"/>
      <c r="J143" s="121">
        <f>ROUND($I$143*$H$143,2)</f>
        <v>0</v>
      </c>
      <c r="K143" s="117" t="s">
        <v>171</v>
      </c>
      <c r="L143" s="21"/>
      <c r="M143" s="122"/>
      <c r="N143" s="123" t="s">
        <v>48</v>
      </c>
      <c r="P143" s="124">
        <f>$O$143*$H$143</f>
        <v>0</v>
      </c>
      <c r="Q143" s="124">
        <v>0</v>
      </c>
      <c r="R143" s="124">
        <f>$Q$143*$H$143</f>
        <v>0</v>
      </c>
      <c r="S143" s="124">
        <v>0</v>
      </c>
      <c r="T143" s="125">
        <f>$S$143*$H$143</f>
        <v>0</v>
      </c>
      <c r="AR143" s="74" t="s">
        <v>154</v>
      </c>
      <c r="AT143" s="74" t="s">
        <v>150</v>
      </c>
      <c r="AU143" s="74" t="s">
        <v>155</v>
      </c>
      <c r="AY143" s="6" t="s">
        <v>146</v>
      </c>
      <c r="BE143" s="126">
        <f>IF($N$143="základní",$J$143,0)</f>
        <v>0</v>
      </c>
      <c r="BF143" s="126">
        <f>IF($N$143="snížená",$J$143,0)</f>
        <v>0</v>
      </c>
      <c r="BG143" s="126">
        <f>IF($N$143="zákl. přenesená",$J$143,0)</f>
        <v>0</v>
      </c>
      <c r="BH143" s="126">
        <f>IF($N$143="sníž. přenesená",$J$143,0)</f>
        <v>0</v>
      </c>
      <c r="BI143" s="126">
        <f>IF($N$143="nulová",$J$143,0)</f>
        <v>0</v>
      </c>
      <c r="BJ143" s="74" t="s">
        <v>22</v>
      </c>
      <c r="BK143" s="126">
        <f>ROUND($I$143*$H$143,2)</f>
        <v>0</v>
      </c>
      <c r="BL143" s="74" t="s">
        <v>154</v>
      </c>
      <c r="BM143" s="74" t="s">
        <v>201</v>
      </c>
    </row>
    <row r="144" spans="2:51" s="6" customFormat="1" ht="15.75" customHeight="1">
      <c r="B144" s="127"/>
      <c r="D144" s="128" t="s">
        <v>157</v>
      </c>
      <c r="E144" s="129"/>
      <c r="F144" s="129" t="s">
        <v>202</v>
      </c>
      <c r="H144" s="130">
        <v>6355.748</v>
      </c>
      <c r="L144" s="127"/>
      <c r="M144" s="131"/>
      <c r="T144" s="132"/>
      <c r="AT144" s="133" t="s">
        <v>157</v>
      </c>
      <c r="AU144" s="133" t="s">
        <v>155</v>
      </c>
      <c r="AV144" s="133" t="s">
        <v>85</v>
      </c>
      <c r="AW144" s="133" t="s">
        <v>103</v>
      </c>
      <c r="AX144" s="133" t="s">
        <v>22</v>
      </c>
      <c r="AY144" s="133" t="s">
        <v>146</v>
      </c>
    </row>
    <row r="145" spans="2:65" s="6" customFormat="1" ht="15.75" customHeight="1">
      <c r="B145" s="21"/>
      <c r="C145" s="115" t="s">
        <v>203</v>
      </c>
      <c r="D145" s="115" t="s">
        <v>150</v>
      </c>
      <c r="E145" s="116" t="s">
        <v>204</v>
      </c>
      <c r="F145" s="117" t="s">
        <v>205</v>
      </c>
      <c r="G145" s="118" t="s">
        <v>206</v>
      </c>
      <c r="H145" s="119">
        <v>4395.3</v>
      </c>
      <c r="I145" s="120"/>
      <c r="J145" s="121">
        <f>ROUND($I$145*$H$145,2)</f>
        <v>0</v>
      </c>
      <c r="K145" s="117" t="s">
        <v>171</v>
      </c>
      <c r="L145" s="21"/>
      <c r="M145" s="122"/>
      <c r="N145" s="123" t="s">
        <v>48</v>
      </c>
      <c r="P145" s="124">
        <f>$O$145*$H$145</f>
        <v>0</v>
      </c>
      <c r="Q145" s="124">
        <v>0</v>
      </c>
      <c r="R145" s="124">
        <f>$Q$145*$H$145</f>
        <v>0</v>
      </c>
      <c r="S145" s="124">
        <v>0</v>
      </c>
      <c r="T145" s="125">
        <f>$S$145*$H$145</f>
        <v>0</v>
      </c>
      <c r="AR145" s="74" t="s">
        <v>154</v>
      </c>
      <c r="AT145" s="74" t="s">
        <v>150</v>
      </c>
      <c r="AU145" s="74" t="s">
        <v>155</v>
      </c>
      <c r="AY145" s="6" t="s">
        <v>146</v>
      </c>
      <c r="BE145" s="126">
        <f>IF($N$145="základní",$J$145,0)</f>
        <v>0</v>
      </c>
      <c r="BF145" s="126">
        <f>IF($N$145="snížená",$J$145,0)</f>
        <v>0</v>
      </c>
      <c r="BG145" s="126">
        <f>IF($N$145="zákl. přenesená",$J$145,0)</f>
        <v>0</v>
      </c>
      <c r="BH145" s="126">
        <f>IF($N$145="sníž. přenesená",$J$145,0)</f>
        <v>0</v>
      </c>
      <c r="BI145" s="126">
        <f>IF($N$145="nulová",$J$145,0)</f>
        <v>0</v>
      </c>
      <c r="BJ145" s="74" t="s">
        <v>22</v>
      </c>
      <c r="BK145" s="126">
        <f>ROUND($I$145*$H$145,2)</f>
        <v>0</v>
      </c>
      <c r="BL145" s="74" t="s">
        <v>154</v>
      </c>
      <c r="BM145" s="74" t="s">
        <v>207</v>
      </c>
    </row>
    <row r="146" spans="2:51" s="6" customFormat="1" ht="15.75" customHeight="1">
      <c r="B146" s="127"/>
      <c r="D146" s="128" t="s">
        <v>157</v>
      </c>
      <c r="E146" s="129"/>
      <c r="F146" s="129" t="s">
        <v>208</v>
      </c>
      <c r="H146" s="130">
        <v>4395.3</v>
      </c>
      <c r="L146" s="127"/>
      <c r="M146" s="131"/>
      <c r="T146" s="132"/>
      <c r="AT146" s="133" t="s">
        <v>157</v>
      </c>
      <c r="AU146" s="133" t="s">
        <v>155</v>
      </c>
      <c r="AV146" s="133" t="s">
        <v>85</v>
      </c>
      <c r="AW146" s="133" t="s">
        <v>103</v>
      </c>
      <c r="AX146" s="133" t="s">
        <v>22</v>
      </c>
      <c r="AY146" s="133" t="s">
        <v>146</v>
      </c>
    </row>
    <row r="147" spans="2:63" s="104" customFormat="1" ht="23.25" customHeight="1">
      <c r="B147" s="105"/>
      <c r="D147" s="106" t="s">
        <v>76</v>
      </c>
      <c r="E147" s="113" t="s">
        <v>209</v>
      </c>
      <c r="F147" s="113" t="s">
        <v>210</v>
      </c>
      <c r="J147" s="114">
        <f>$BK$147</f>
        <v>0</v>
      </c>
      <c r="L147" s="105"/>
      <c r="M147" s="109"/>
      <c r="P147" s="110">
        <f>SUM($P$148:$P$169)</f>
        <v>0</v>
      </c>
      <c r="R147" s="110">
        <f>SUM($R$148:$R$169)</f>
        <v>0</v>
      </c>
      <c r="T147" s="111">
        <f>SUM($T$148:$T$169)</f>
        <v>0</v>
      </c>
      <c r="AR147" s="106" t="s">
        <v>22</v>
      </c>
      <c r="AT147" s="106" t="s">
        <v>76</v>
      </c>
      <c r="AU147" s="106" t="s">
        <v>85</v>
      </c>
      <c r="AY147" s="106" t="s">
        <v>146</v>
      </c>
      <c r="BK147" s="112">
        <f>SUM($BK$148:$BK$169)</f>
        <v>0</v>
      </c>
    </row>
    <row r="148" spans="2:65" s="6" customFormat="1" ht="15.75" customHeight="1">
      <c r="B148" s="21"/>
      <c r="C148" s="115" t="s">
        <v>211</v>
      </c>
      <c r="D148" s="115" t="s">
        <v>150</v>
      </c>
      <c r="E148" s="116" t="s">
        <v>212</v>
      </c>
      <c r="F148" s="117" t="s">
        <v>213</v>
      </c>
      <c r="G148" s="118" t="s">
        <v>153</v>
      </c>
      <c r="H148" s="119">
        <v>3130.431</v>
      </c>
      <c r="I148" s="120"/>
      <c r="J148" s="121">
        <f>ROUND($I$148*$H$148,2)</f>
        <v>0</v>
      </c>
      <c r="K148" s="117" t="s">
        <v>171</v>
      </c>
      <c r="L148" s="21"/>
      <c r="M148" s="122"/>
      <c r="N148" s="123" t="s">
        <v>48</v>
      </c>
      <c r="P148" s="124">
        <f>$O$148*$H$148</f>
        <v>0</v>
      </c>
      <c r="Q148" s="124">
        <v>0</v>
      </c>
      <c r="R148" s="124">
        <f>$Q$148*$H$148</f>
        <v>0</v>
      </c>
      <c r="S148" s="124">
        <v>0</v>
      </c>
      <c r="T148" s="125">
        <f>$S$148*$H$148</f>
        <v>0</v>
      </c>
      <c r="AR148" s="74" t="s">
        <v>154</v>
      </c>
      <c r="AT148" s="74" t="s">
        <v>150</v>
      </c>
      <c r="AU148" s="74" t="s">
        <v>155</v>
      </c>
      <c r="AY148" s="6" t="s">
        <v>146</v>
      </c>
      <c r="BE148" s="126">
        <f>IF($N$148="základní",$J$148,0)</f>
        <v>0</v>
      </c>
      <c r="BF148" s="126">
        <f>IF($N$148="snížená",$J$148,0)</f>
        <v>0</v>
      </c>
      <c r="BG148" s="126">
        <f>IF($N$148="zákl. přenesená",$J$148,0)</f>
        <v>0</v>
      </c>
      <c r="BH148" s="126">
        <f>IF($N$148="sníž. přenesená",$J$148,0)</f>
        <v>0</v>
      </c>
      <c r="BI148" s="126">
        <f>IF($N$148="nulová",$J$148,0)</f>
        <v>0</v>
      </c>
      <c r="BJ148" s="74" t="s">
        <v>22</v>
      </c>
      <c r="BK148" s="126">
        <f>ROUND($I$148*$H$148,2)</f>
        <v>0</v>
      </c>
      <c r="BL148" s="74" t="s">
        <v>154</v>
      </c>
      <c r="BM148" s="74" t="s">
        <v>214</v>
      </c>
    </row>
    <row r="149" spans="2:51" s="6" customFormat="1" ht="15.75" customHeight="1">
      <c r="B149" s="134"/>
      <c r="D149" s="128" t="s">
        <v>157</v>
      </c>
      <c r="E149" s="135"/>
      <c r="F149" s="135" t="s">
        <v>215</v>
      </c>
      <c r="H149" s="136"/>
      <c r="L149" s="134"/>
      <c r="M149" s="137"/>
      <c r="T149" s="138"/>
      <c r="AT149" s="136" t="s">
        <v>157</v>
      </c>
      <c r="AU149" s="136" t="s">
        <v>155</v>
      </c>
      <c r="AV149" s="136" t="s">
        <v>22</v>
      </c>
      <c r="AW149" s="136" t="s">
        <v>103</v>
      </c>
      <c r="AX149" s="136" t="s">
        <v>77</v>
      </c>
      <c r="AY149" s="136" t="s">
        <v>146</v>
      </c>
    </row>
    <row r="150" spans="2:51" s="6" customFormat="1" ht="15.75" customHeight="1">
      <c r="B150" s="127"/>
      <c r="D150" s="139" t="s">
        <v>157</v>
      </c>
      <c r="E150" s="133"/>
      <c r="F150" s="129" t="s">
        <v>216</v>
      </c>
      <c r="H150" s="130">
        <v>225.72</v>
      </c>
      <c r="L150" s="127"/>
      <c r="M150" s="131"/>
      <c r="T150" s="132"/>
      <c r="AT150" s="133" t="s">
        <v>157</v>
      </c>
      <c r="AU150" s="133" t="s">
        <v>155</v>
      </c>
      <c r="AV150" s="133" t="s">
        <v>85</v>
      </c>
      <c r="AW150" s="133" t="s">
        <v>103</v>
      </c>
      <c r="AX150" s="133" t="s">
        <v>77</v>
      </c>
      <c r="AY150" s="133" t="s">
        <v>146</v>
      </c>
    </row>
    <row r="151" spans="2:51" s="6" customFormat="1" ht="15.75" customHeight="1">
      <c r="B151" s="127"/>
      <c r="D151" s="139" t="s">
        <v>157</v>
      </c>
      <c r="E151" s="133"/>
      <c r="F151" s="129" t="s">
        <v>217</v>
      </c>
      <c r="H151" s="130">
        <v>74.79</v>
      </c>
      <c r="L151" s="127"/>
      <c r="M151" s="131"/>
      <c r="T151" s="132"/>
      <c r="AT151" s="133" t="s">
        <v>157</v>
      </c>
      <c r="AU151" s="133" t="s">
        <v>155</v>
      </c>
      <c r="AV151" s="133" t="s">
        <v>85</v>
      </c>
      <c r="AW151" s="133" t="s">
        <v>103</v>
      </c>
      <c r="AX151" s="133" t="s">
        <v>77</v>
      </c>
      <c r="AY151" s="133" t="s">
        <v>146</v>
      </c>
    </row>
    <row r="152" spans="2:51" s="6" customFormat="1" ht="15.75" customHeight="1">
      <c r="B152" s="127"/>
      <c r="D152" s="139" t="s">
        <v>157</v>
      </c>
      <c r="E152" s="133"/>
      <c r="F152" s="129" t="s">
        <v>218</v>
      </c>
      <c r="H152" s="130">
        <v>18.84</v>
      </c>
      <c r="L152" s="127"/>
      <c r="M152" s="131"/>
      <c r="T152" s="132"/>
      <c r="AT152" s="133" t="s">
        <v>157</v>
      </c>
      <c r="AU152" s="133" t="s">
        <v>155</v>
      </c>
      <c r="AV152" s="133" t="s">
        <v>85</v>
      </c>
      <c r="AW152" s="133" t="s">
        <v>103</v>
      </c>
      <c r="AX152" s="133" t="s">
        <v>77</v>
      </c>
      <c r="AY152" s="133" t="s">
        <v>146</v>
      </c>
    </row>
    <row r="153" spans="2:51" s="6" customFormat="1" ht="15.75" customHeight="1">
      <c r="B153" s="146"/>
      <c r="D153" s="139" t="s">
        <v>157</v>
      </c>
      <c r="E153" s="147"/>
      <c r="F153" s="148" t="s">
        <v>219</v>
      </c>
      <c r="H153" s="149">
        <v>319.35</v>
      </c>
      <c r="L153" s="146"/>
      <c r="M153" s="150"/>
      <c r="T153" s="151"/>
      <c r="AT153" s="147" t="s">
        <v>157</v>
      </c>
      <c r="AU153" s="147" t="s">
        <v>155</v>
      </c>
      <c r="AV153" s="147" t="s">
        <v>155</v>
      </c>
      <c r="AW153" s="147" t="s">
        <v>103</v>
      </c>
      <c r="AX153" s="147" t="s">
        <v>77</v>
      </c>
      <c r="AY153" s="147" t="s">
        <v>146</v>
      </c>
    </row>
    <row r="154" spans="2:51" s="6" customFormat="1" ht="15.75" customHeight="1">
      <c r="B154" s="134"/>
      <c r="D154" s="139" t="s">
        <v>157</v>
      </c>
      <c r="E154" s="136"/>
      <c r="F154" s="135" t="s">
        <v>220</v>
      </c>
      <c r="H154" s="136"/>
      <c r="L154" s="134"/>
      <c r="M154" s="137"/>
      <c r="T154" s="138"/>
      <c r="AT154" s="136" t="s">
        <v>157</v>
      </c>
      <c r="AU154" s="136" t="s">
        <v>155</v>
      </c>
      <c r="AV154" s="136" t="s">
        <v>22</v>
      </c>
      <c r="AW154" s="136" t="s">
        <v>103</v>
      </c>
      <c r="AX154" s="136" t="s">
        <v>77</v>
      </c>
      <c r="AY154" s="136" t="s">
        <v>146</v>
      </c>
    </row>
    <row r="155" spans="2:51" s="6" customFormat="1" ht="15.75" customHeight="1">
      <c r="B155" s="127"/>
      <c r="D155" s="139" t="s">
        <v>157</v>
      </c>
      <c r="E155" s="133"/>
      <c r="F155" s="129" t="s">
        <v>221</v>
      </c>
      <c r="H155" s="130">
        <v>1272.726</v>
      </c>
      <c r="L155" s="127"/>
      <c r="M155" s="131"/>
      <c r="T155" s="132"/>
      <c r="AT155" s="133" t="s">
        <v>157</v>
      </c>
      <c r="AU155" s="133" t="s">
        <v>155</v>
      </c>
      <c r="AV155" s="133" t="s">
        <v>85</v>
      </c>
      <c r="AW155" s="133" t="s">
        <v>103</v>
      </c>
      <c r="AX155" s="133" t="s">
        <v>77</v>
      </c>
      <c r="AY155" s="133" t="s">
        <v>146</v>
      </c>
    </row>
    <row r="156" spans="2:51" s="6" customFormat="1" ht="15.75" customHeight="1">
      <c r="B156" s="146"/>
      <c r="D156" s="139" t="s">
        <v>157</v>
      </c>
      <c r="E156" s="147"/>
      <c r="F156" s="148" t="s">
        <v>219</v>
      </c>
      <c r="H156" s="149">
        <v>1272.726</v>
      </c>
      <c r="L156" s="146"/>
      <c r="M156" s="150"/>
      <c r="T156" s="151"/>
      <c r="AT156" s="147" t="s">
        <v>157</v>
      </c>
      <c r="AU156" s="147" t="s">
        <v>155</v>
      </c>
      <c r="AV156" s="147" t="s">
        <v>155</v>
      </c>
      <c r="AW156" s="147" t="s">
        <v>103</v>
      </c>
      <c r="AX156" s="147" t="s">
        <v>77</v>
      </c>
      <c r="AY156" s="147" t="s">
        <v>146</v>
      </c>
    </row>
    <row r="157" spans="2:51" s="6" customFormat="1" ht="15.75" customHeight="1">
      <c r="B157" s="134"/>
      <c r="D157" s="139" t="s">
        <v>157</v>
      </c>
      <c r="E157" s="136"/>
      <c r="F157" s="135" t="s">
        <v>222</v>
      </c>
      <c r="H157" s="136"/>
      <c r="L157" s="134"/>
      <c r="M157" s="137"/>
      <c r="T157" s="138"/>
      <c r="AT157" s="136" t="s">
        <v>157</v>
      </c>
      <c r="AU157" s="136" t="s">
        <v>155</v>
      </c>
      <c r="AV157" s="136" t="s">
        <v>22</v>
      </c>
      <c r="AW157" s="136" t="s">
        <v>103</v>
      </c>
      <c r="AX157" s="136" t="s">
        <v>77</v>
      </c>
      <c r="AY157" s="136" t="s">
        <v>146</v>
      </c>
    </row>
    <row r="158" spans="2:51" s="6" customFormat="1" ht="15.75" customHeight="1">
      <c r="B158" s="127"/>
      <c r="D158" s="139" t="s">
        <v>157</v>
      </c>
      <c r="E158" s="133"/>
      <c r="F158" s="129" t="s">
        <v>223</v>
      </c>
      <c r="H158" s="130">
        <v>1538.355</v>
      </c>
      <c r="L158" s="127"/>
      <c r="M158" s="131"/>
      <c r="T158" s="132"/>
      <c r="AT158" s="133" t="s">
        <v>157</v>
      </c>
      <c r="AU158" s="133" t="s">
        <v>155</v>
      </c>
      <c r="AV158" s="133" t="s">
        <v>85</v>
      </c>
      <c r="AW158" s="133" t="s">
        <v>103</v>
      </c>
      <c r="AX158" s="133" t="s">
        <v>77</v>
      </c>
      <c r="AY158" s="133" t="s">
        <v>146</v>
      </c>
    </row>
    <row r="159" spans="2:51" s="6" customFormat="1" ht="15.75" customHeight="1">
      <c r="B159" s="146"/>
      <c r="D159" s="139" t="s">
        <v>157</v>
      </c>
      <c r="E159" s="147"/>
      <c r="F159" s="148" t="s">
        <v>219</v>
      </c>
      <c r="H159" s="149">
        <v>1538.355</v>
      </c>
      <c r="L159" s="146"/>
      <c r="M159" s="150"/>
      <c r="T159" s="151"/>
      <c r="AT159" s="147" t="s">
        <v>157</v>
      </c>
      <c r="AU159" s="147" t="s">
        <v>155</v>
      </c>
      <c r="AV159" s="147" t="s">
        <v>155</v>
      </c>
      <c r="AW159" s="147" t="s">
        <v>103</v>
      </c>
      <c r="AX159" s="147" t="s">
        <v>77</v>
      </c>
      <c r="AY159" s="147" t="s">
        <v>146</v>
      </c>
    </row>
    <row r="160" spans="2:51" s="6" customFormat="1" ht="15.75" customHeight="1">
      <c r="B160" s="140"/>
      <c r="D160" s="139" t="s">
        <v>157</v>
      </c>
      <c r="E160" s="141"/>
      <c r="F160" s="142" t="s">
        <v>168</v>
      </c>
      <c r="H160" s="143">
        <v>3130.431</v>
      </c>
      <c r="L160" s="140"/>
      <c r="M160" s="144"/>
      <c r="T160" s="145"/>
      <c r="AT160" s="141" t="s">
        <v>157</v>
      </c>
      <c r="AU160" s="141" t="s">
        <v>155</v>
      </c>
      <c r="AV160" s="141" t="s">
        <v>154</v>
      </c>
      <c r="AW160" s="141" t="s">
        <v>103</v>
      </c>
      <c r="AX160" s="141" t="s">
        <v>22</v>
      </c>
      <c r="AY160" s="141" t="s">
        <v>146</v>
      </c>
    </row>
    <row r="161" spans="2:65" s="6" customFormat="1" ht="15.75" customHeight="1">
      <c r="B161" s="21"/>
      <c r="C161" s="115" t="s">
        <v>26</v>
      </c>
      <c r="D161" s="115" t="s">
        <v>150</v>
      </c>
      <c r="E161" s="116" t="s">
        <v>224</v>
      </c>
      <c r="F161" s="117" t="s">
        <v>225</v>
      </c>
      <c r="G161" s="118" t="s">
        <v>153</v>
      </c>
      <c r="H161" s="119">
        <v>3130.431</v>
      </c>
      <c r="I161" s="120"/>
      <c r="J161" s="121">
        <f>ROUND($I$161*$H$161,2)</f>
        <v>0</v>
      </c>
      <c r="K161" s="117" t="s">
        <v>171</v>
      </c>
      <c r="L161" s="21"/>
      <c r="M161" s="122"/>
      <c r="N161" s="123" t="s">
        <v>48</v>
      </c>
      <c r="P161" s="124">
        <f>$O$161*$H$161</f>
        <v>0</v>
      </c>
      <c r="Q161" s="124">
        <v>0</v>
      </c>
      <c r="R161" s="124">
        <f>$Q$161*$H$161</f>
        <v>0</v>
      </c>
      <c r="S161" s="124">
        <v>0</v>
      </c>
      <c r="T161" s="125">
        <f>$S$161*$H$161</f>
        <v>0</v>
      </c>
      <c r="AR161" s="74" t="s">
        <v>154</v>
      </c>
      <c r="AT161" s="74" t="s">
        <v>150</v>
      </c>
      <c r="AU161" s="74" t="s">
        <v>155</v>
      </c>
      <c r="AY161" s="6" t="s">
        <v>146</v>
      </c>
      <c r="BE161" s="126">
        <f>IF($N$161="základní",$J$161,0)</f>
        <v>0</v>
      </c>
      <c r="BF161" s="126">
        <f>IF($N$161="snížená",$J$161,0)</f>
        <v>0</v>
      </c>
      <c r="BG161" s="126">
        <f>IF($N$161="zákl. přenesená",$J$161,0)</f>
        <v>0</v>
      </c>
      <c r="BH161" s="126">
        <f>IF($N$161="sníž. přenesená",$J$161,0)</f>
        <v>0</v>
      </c>
      <c r="BI161" s="126">
        <f>IF($N$161="nulová",$J$161,0)</f>
        <v>0</v>
      </c>
      <c r="BJ161" s="74" t="s">
        <v>22</v>
      </c>
      <c r="BK161" s="126">
        <f>ROUND($I$161*$H$161,2)</f>
        <v>0</v>
      </c>
      <c r="BL161" s="74" t="s">
        <v>154</v>
      </c>
      <c r="BM161" s="74" t="s">
        <v>226</v>
      </c>
    </row>
    <row r="162" spans="2:51" s="6" customFormat="1" ht="15.75" customHeight="1">
      <c r="B162" s="127"/>
      <c r="D162" s="128" t="s">
        <v>157</v>
      </c>
      <c r="E162" s="129"/>
      <c r="F162" s="129" t="s">
        <v>227</v>
      </c>
      <c r="H162" s="130">
        <v>3130.431</v>
      </c>
      <c r="L162" s="127"/>
      <c r="M162" s="131"/>
      <c r="T162" s="132"/>
      <c r="AT162" s="133" t="s">
        <v>157</v>
      </c>
      <c r="AU162" s="133" t="s">
        <v>155</v>
      </c>
      <c r="AV162" s="133" t="s">
        <v>85</v>
      </c>
      <c r="AW162" s="133" t="s">
        <v>103</v>
      </c>
      <c r="AX162" s="133" t="s">
        <v>22</v>
      </c>
      <c r="AY162" s="133" t="s">
        <v>146</v>
      </c>
    </row>
    <row r="163" spans="2:65" s="6" customFormat="1" ht="15.75" customHeight="1">
      <c r="B163" s="21"/>
      <c r="C163" s="115" t="s">
        <v>228</v>
      </c>
      <c r="D163" s="115" t="s">
        <v>150</v>
      </c>
      <c r="E163" s="116" t="s">
        <v>229</v>
      </c>
      <c r="F163" s="117" t="s">
        <v>230</v>
      </c>
      <c r="G163" s="118" t="s">
        <v>153</v>
      </c>
      <c r="H163" s="119">
        <v>626.086</v>
      </c>
      <c r="I163" s="120"/>
      <c r="J163" s="121">
        <f>ROUND($I$163*$H$163,2)</f>
        <v>0</v>
      </c>
      <c r="K163" s="117" t="s">
        <v>171</v>
      </c>
      <c r="L163" s="21"/>
      <c r="M163" s="122"/>
      <c r="N163" s="123" t="s">
        <v>48</v>
      </c>
      <c r="P163" s="124">
        <f>$O$163*$H$163</f>
        <v>0</v>
      </c>
      <c r="Q163" s="124">
        <v>0</v>
      </c>
      <c r="R163" s="124">
        <f>$Q$163*$H$163</f>
        <v>0</v>
      </c>
      <c r="S163" s="124">
        <v>0</v>
      </c>
      <c r="T163" s="125">
        <f>$S$163*$H$163</f>
        <v>0</v>
      </c>
      <c r="AR163" s="74" t="s">
        <v>154</v>
      </c>
      <c r="AT163" s="74" t="s">
        <v>150</v>
      </c>
      <c r="AU163" s="74" t="s">
        <v>155</v>
      </c>
      <c r="AY163" s="6" t="s">
        <v>146</v>
      </c>
      <c r="BE163" s="126">
        <f>IF($N$163="základní",$J$163,0)</f>
        <v>0</v>
      </c>
      <c r="BF163" s="126">
        <f>IF($N$163="snížená",$J$163,0)</f>
        <v>0</v>
      </c>
      <c r="BG163" s="126">
        <f>IF($N$163="zákl. přenesená",$J$163,0)</f>
        <v>0</v>
      </c>
      <c r="BH163" s="126">
        <f>IF($N$163="sníž. přenesená",$J$163,0)</f>
        <v>0</v>
      </c>
      <c r="BI163" s="126">
        <f>IF($N$163="nulová",$J$163,0)</f>
        <v>0</v>
      </c>
      <c r="BJ163" s="74" t="s">
        <v>22</v>
      </c>
      <c r="BK163" s="126">
        <f>ROUND($I$163*$H$163,2)</f>
        <v>0</v>
      </c>
      <c r="BL163" s="74" t="s">
        <v>154</v>
      </c>
      <c r="BM163" s="74" t="s">
        <v>231</v>
      </c>
    </row>
    <row r="164" spans="2:51" s="6" customFormat="1" ht="15.75" customHeight="1">
      <c r="B164" s="134"/>
      <c r="D164" s="128" t="s">
        <v>157</v>
      </c>
      <c r="E164" s="135"/>
      <c r="F164" s="135" t="s">
        <v>232</v>
      </c>
      <c r="H164" s="136"/>
      <c r="L164" s="134"/>
      <c r="M164" s="137"/>
      <c r="T164" s="138"/>
      <c r="AT164" s="136" t="s">
        <v>157</v>
      </c>
      <c r="AU164" s="136" t="s">
        <v>155</v>
      </c>
      <c r="AV164" s="136" t="s">
        <v>22</v>
      </c>
      <c r="AW164" s="136" t="s">
        <v>103</v>
      </c>
      <c r="AX164" s="136" t="s">
        <v>77</v>
      </c>
      <c r="AY164" s="136" t="s">
        <v>146</v>
      </c>
    </row>
    <row r="165" spans="2:51" s="6" customFormat="1" ht="15.75" customHeight="1">
      <c r="B165" s="127"/>
      <c r="D165" s="139" t="s">
        <v>157</v>
      </c>
      <c r="E165" s="133"/>
      <c r="F165" s="129" t="s">
        <v>233</v>
      </c>
      <c r="H165" s="130">
        <v>626.0862</v>
      </c>
      <c r="L165" s="127"/>
      <c r="M165" s="131"/>
      <c r="T165" s="132"/>
      <c r="AT165" s="133" t="s">
        <v>157</v>
      </c>
      <c r="AU165" s="133" t="s">
        <v>155</v>
      </c>
      <c r="AV165" s="133" t="s">
        <v>85</v>
      </c>
      <c r="AW165" s="133" t="s">
        <v>103</v>
      </c>
      <c r="AX165" s="133" t="s">
        <v>22</v>
      </c>
      <c r="AY165" s="133" t="s">
        <v>146</v>
      </c>
    </row>
    <row r="166" spans="2:65" s="6" customFormat="1" ht="15.75" customHeight="1">
      <c r="B166" s="21"/>
      <c r="C166" s="115" t="s">
        <v>234</v>
      </c>
      <c r="D166" s="115" t="s">
        <v>150</v>
      </c>
      <c r="E166" s="116" t="s">
        <v>235</v>
      </c>
      <c r="F166" s="117" t="s">
        <v>236</v>
      </c>
      <c r="G166" s="118" t="s">
        <v>153</v>
      </c>
      <c r="H166" s="119">
        <v>87.906</v>
      </c>
      <c r="I166" s="120"/>
      <c r="J166" s="121">
        <f>ROUND($I$166*$H$166,2)</f>
        <v>0</v>
      </c>
      <c r="K166" s="117" t="s">
        <v>171</v>
      </c>
      <c r="L166" s="21"/>
      <c r="M166" s="122"/>
      <c r="N166" s="123" t="s">
        <v>48</v>
      </c>
      <c r="P166" s="124">
        <f>$O$166*$H$166</f>
        <v>0</v>
      </c>
      <c r="Q166" s="124">
        <v>0</v>
      </c>
      <c r="R166" s="124">
        <f>$Q$166*$H$166</f>
        <v>0</v>
      </c>
      <c r="S166" s="124">
        <v>0</v>
      </c>
      <c r="T166" s="125">
        <f>$S$166*$H$166</f>
        <v>0</v>
      </c>
      <c r="AR166" s="74" t="s">
        <v>154</v>
      </c>
      <c r="AT166" s="74" t="s">
        <v>150</v>
      </c>
      <c r="AU166" s="74" t="s">
        <v>155</v>
      </c>
      <c r="AY166" s="6" t="s">
        <v>146</v>
      </c>
      <c r="BE166" s="126">
        <f>IF($N$166="základní",$J$166,0)</f>
        <v>0</v>
      </c>
      <c r="BF166" s="126">
        <f>IF($N$166="snížená",$J$166,0)</f>
        <v>0</v>
      </c>
      <c r="BG166" s="126">
        <f>IF($N$166="zákl. přenesená",$J$166,0)</f>
        <v>0</v>
      </c>
      <c r="BH166" s="126">
        <f>IF($N$166="sníž. přenesená",$J$166,0)</f>
        <v>0</v>
      </c>
      <c r="BI166" s="126">
        <f>IF($N$166="nulová",$J$166,0)</f>
        <v>0</v>
      </c>
      <c r="BJ166" s="74" t="s">
        <v>22</v>
      </c>
      <c r="BK166" s="126">
        <f>ROUND($I$166*$H$166,2)</f>
        <v>0</v>
      </c>
      <c r="BL166" s="74" t="s">
        <v>154</v>
      </c>
      <c r="BM166" s="74" t="s">
        <v>237</v>
      </c>
    </row>
    <row r="167" spans="2:51" s="6" customFormat="1" ht="15.75" customHeight="1">
      <c r="B167" s="134"/>
      <c r="D167" s="128" t="s">
        <v>157</v>
      </c>
      <c r="E167" s="135"/>
      <c r="F167" s="135" t="s">
        <v>220</v>
      </c>
      <c r="H167" s="136"/>
      <c r="L167" s="134"/>
      <c r="M167" s="137"/>
      <c r="T167" s="138"/>
      <c r="AT167" s="136" t="s">
        <v>157</v>
      </c>
      <c r="AU167" s="136" t="s">
        <v>155</v>
      </c>
      <c r="AV167" s="136" t="s">
        <v>22</v>
      </c>
      <c r="AW167" s="136" t="s">
        <v>103</v>
      </c>
      <c r="AX167" s="136" t="s">
        <v>77</v>
      </c>
      <c r="AY167" s="136" t="s">
        <v>146</v>
      </c>
    </row>
    <row r="168" spans="2:51" s="6" customFormat="1" ht="15.75" customHeight="1">
      <c r="B168" s="127"/>
      <c r="D168" s="139" t="s">
        <v>157</v>
      </c>
      <c r="E168" s="133"/>
      <c r="F168" s="129" t="s">
        <v>238</v>
      </c>
      <c r="H168" s="130">
        <v>87.906</v>
      </c>
      <c r="L168" s="127"/>
      <c r="M168" s="131"/>
      <c r="T168" s="132"/>
      <c r="AT168" s="133" t="s">
        <v>157</v>
      </c>
      <c r="AU168" s="133" t="s">
        <v>155</v>
      </c>
      <c r="AV168" s="133" t="s">
        <v>85</v>
      </c>
      <c r="AW168" s="133" t="s">
        <v>103</v>
      </c>
      <c r="AX168" s="133" t="s">
        <v>77</v>
      </c>
      <c r="AY168" s="133" t="s">
        <v>146</v>
      </c>
    </row>
    <row r="169" spans="2:51" s="6" customFormat="1" ht="15.75" customHeight="1">
      <c r="B169" s="140"/>
      <c r="D169" s="139" t="s">
        <v>157</v>
      </c>
      <c r="E169" s="141"/>
      <c r="F169" s="142" t="s">
        <v>168</v>
      </c>
      <c r="H169" s="143">
        <v>87.906</v>
      </c>
      <c r="L169" s="140"/>
      <c r="M169" s="144"/>
      <c r="T169" s="145"/>
      <c r="AT169" s="141" t="s">
        <v>157</v>
      </c>
      <c r="AU169" s="141" t="s">
        <v>155</v>
      </c>
      <c r="AV169" s="141" t="s">
        <v>154</v>
      </c>
      <c r="AW169" s="141" t="s">
        <v>103</v>
      </c>
      <c r="AX169" s="141" t="s">
        <v>22</v>
      </c>
      <c r="AY169" s="141" t="s">
        <v>146</v>
      </c>
    </row>
    <row r="170" spans="2:63" s="104" customFormat="1" ht="23.25" customHeight="1">
      <c r="B170" s="105"/>
      <c r="D170" s="106" t="s">
        <v>76</v>
      </c>
      <c r="E170" s="113" t="s">
        <v>239</v>
      </c>
      <c r="F170" s="113" t="s">
        <v>240</v>
      </c>
      <c r="J170" s="114">
        <f>$BK$170</f>
        <v>0</v>
      </c>
      <c r="L170" s="105"/>
      <c r="M170" s="109"/>
      <c r="P170" s="110">
        <f>SUM($P$171:$P$206)</f>
        <v>0</v>
      </c>
      <c r="R170" s="110">
        <f>SUM($R$171:$R$206)</f>
        <v>0</v>
      </c>
      <c r="T170" s="111">
        <f>SUM($T$171:$T$206)</f>
        <v>0</v>
      </c>
      <c r="AR170" s="106" t="s">
        <v>22</v>
      </c>
      <c r="AT170" s="106" t="s">
        <v>76</v>
      </c>
      <c r="AU170" s="106" t="s">
        <v>85</v>
      </c>
      <c r="AY170" s="106" t="s">
        <v>146</v>
      </c>
      <c r="BK170" s="112">
        <f>SUM($BK$171:$BK$206)</f>
        <v>0</v>
      </c>
    </row>
    <row r="171" spans="2:65" s="6" customFormat="1" ht="15.75" customHeight="1">
      <c r="B171" s="21"/>
      <c r="C171" s="115" t="s">
        <v>241</v>
      </c>
      <c r="D171" s="115" t="s">
        <v>150</v>
      </c>
      <c r="E171" s="116" t="s">
        <v>242</v>
      </c>
      <c r="F171" s="117" t="s">
        <v>243</v>
      </c>
      <c r="G171" s="118" t="s">
        <v>153</v>
      </c>
      <c r="H171" s="119">
        <v>36</v>
      </c>
      <c r="I171" s="120"/>
      <c r="J171" s="121">
        <f>ROUND($I$171*$H$171,2)</f>
        <v>0</v>
      </c>
      <c r="K171" s="117" t="s">
        <v>171</v>
      </c>
      <c r="L171" s="21"/>
      <c r="M171" s="122"/>
      <c r="N171" s="123" t="s">
        <v>48</v>
      </c>
      <c r="P171" s="124">
        <f>$O$171*$H$171</f>
        <v>0</v>
      </c>
      <c r="Q171" s="124">
        <v>0</v>
      </c>
      <c r="R171" s="124">
        <f>$Q$171*$H$171</f>
        <v>0</v>
      </c>
      <c r="S171" s="124">
        <v>0</v>
      </c>
      <c r="T171" s="125">
        <f>$S$171*$H$171</f>
        <v>0</v>
      </c>
      <c r="AR171" s="74" t="s">
        <v>154</v>
      </c>
      <c r="AT171" s="74" t="s">
        <v>150</v>
      </c>
      <c r="AU171" s="74" t="s">
        <v>155</v>
      </c>
      <c r="AY171" s="6" t="s">
        <v>146</v>
      </c>
      <c r="BE171" s="126">
        <f>IF($N$171="základní",$J$171,0)</f>
        <v>0</v>
      </c>
      <c r="BF171" s="126">
        <f>IF($N$171="snížená",$J$171,0)</f>
        <v>0</v>
      </c>
      <c r="BG171" s="126">
        <f>IF($N$171="zákl. přenesená",$J$171,0)</f>
        <v>0</v>
      </c>
      <c r="BH171" s="126">
        <f>IF($N$171="sníž. přenesená",$J$171,0)</f>
        <v>0</v>
      </c>
      <c r="BI171" s="126">
        <f>IF($N$171="nulová",$J$171,0)</f>
        <v>0</v>
      </c>
      <c r="BJ171" s="74" t="s">
        <v>22</v>
      </c>
      <c r="BK171" s="126">
        <f>ROUND($I$171*$H$171,2)</f>
        <v>0</v>
      </c>
      <c r="BL171" s="74" t="s">
        <v>154</v>
      </c>
      <c r="BM171" s="74" t="s">
        <v>244</v>
      </c>
    </row>
    <row r="172" spans="2:51" s="6" customFormat="1" ht="15.75" customHeight="1">
      <c r="B172" s="134"/>
      <c r="D172" s="128" t="s">
        <v>157</v>
      </c>
      <c r="E172" s="135"/>
      <c r="F172" s="135" t="s">
        <v>245</v>
      </c>
      <c r="H172" s="136"/>
      <c r="L172" s="134"/>
      <c r="M172" s="137"/>
      <c r="T172" s="138"/>
      <c r="AT172" s="136" t="s">
        <v>157</v>
      </c>
      <c r="AU172" s="136" t="s">
        <v>155</v>
      </c>
      <c r="AV172" s="136" t="s">
        <v>22</v>
      </c>
      <c r="AW172" s="136" t="s">
        <v>103</v>
      </c>
      <c r="AX172" s="136" t="s">
        <v>77</v>
      </c>
      <c r="AY172" s="136" t="s">
        <v>146</v>
      </c>
    </row>
    <row r="173" spans="2:51" s="6" customFormat="1" ht="15.75" customHeight="1">
      <c r="B173" s="127"/>
      <c r="D173" s="139" t="s">
        <v>157</v>
      </c>
      <c r="E173" s="133"/>
      <c r="F173" s="129" t="s">
        <v>246</v>
      </c>
      <c r="H173" s="130">
        <v>36</v>
      </c>
      <c r="L173" s="127"/>
      <c r="M173" s="131"/>
      <c r="T173" s="132"/>
      <c r="AT173" s="133" t="s">
        <v>157</v>
      </c>
      <c r="AU173" s="133" t="s">
        <v>155</v>
      </c>
      <c r="AV173" s="133" t="s">
        <v>85</v>
      </c>
      <c r="AW173" s="133" t="s">
        <v>103</v>
      </c>
      <c r="AX173" s="133" t="s">
        <v>22</v>
      </c>
      <c r="AY173" s="133" t="s">
        <v>146</v>
      </c>
    </row>
    <row r="174" spans="2:65" s="6" customFormat="1" ht="15.75" customHeight="1">
      <c r="B174" s="21"/>
      <c r="C174" s="115" t="s">
        <v>247</v>
      </c>
      <c r="D174" s="115" t="s">
        <v>150</v>
      </c>
      <c r="E174" s="116" t="s">
        <v>248</v>
      </c>
      <c r="F174" s="117" t="s">
        <v>249</v>
      </c>
      <c r="G174" s="118" t="s">
        <v>153</v>
      </c>
      <c r="H174" s="119">
        <v>36</v>
      </c>
      <c r="I174" s="120"/>
      <c r="J174" s="121">
        <f>ROUND($I$174*$H$174,2)</f>
        <v>0</v>
      </c>
      <c r="K174" s="117" t="s">
        <v>171</v>
      </c>
      <c r="L174" s="21"/>
      <c r="M174" s="122"/>
      <c r="N174" s="123" t="s">
        <v>48</v>
      </c>
      <c r="P174" s="124">
        <f>$O$174*$H$174</f>
        <v>0</v>
      </c>
      <c r="Q174" s="124">
        <v>0</v>
      </c>
      <c r="R174" s="124">
        <f>$Q$174*$H$174</f>
        <v>0</v>
      </c>
      <c r="S174" s="124">
        <v>0</v>
      </c>
      <c r="T174" s="125">
        <f>$S$174*$H$174</f>
        <v>0</v>
      </c>
      <c r="AR174" s="74" t="s">
        <v>154</v>
      </c>
      <c r="AT174" s="74" t="s">
        <v>150</v>
      </c>
      <c r="AU174" s="74" t="s">
        <v>155</v>
      </c>
      <c r="AY174" s="6" t="s">
        <v>146</v>
      </c>
      <c r="BE174" s="126">
        <f>IF($N$174="základní",$J$174,0)</f>
        <v>0</v>
      </c>
      <c r="BF174" s="126">
        <f>IF($N$174="snížená",$J$174,0)</f>
        <v>0</v>
      </c>
      <c r="BG174" s="126">
        <f>IF($N$174="zákl. přenesená",$J$174,0)</f>
        <v>0</v>
      </c>
      <c r="BH174" s="126">
        <f>IF($N$174="sníž. přenesená",$J$174,0)</f>
        <v>0</v>
      </c>
      <c r="BI174" s="126">
        <f>IF($N$174="nulová",$J$174,0)</f>
        <v>0</v>
      </c>
      <c r="BJ174" s="74" t="s">
        <v>22</v>
      </c>
      <c r="BK174" s="126">
        <f>ROUND($I$174*$H$174,2)</f>
        <v>0</v>
      </c>
      <c r="BL174" s="74" t="s">
        <v>154</v>
      </c>
      <c r="BM174" s="74" t="s">
        <v>250</v>
      </c>
    </row>
    <row r="175" spans="2:51" s="6" customFormat="1" ht="15.75" customHeight="1">
      <c r="B175" s="127"/>
      <c r="D175" s="128" t="s">
        <v>157</v>
      </c>
      <c r="E175" s="129"/>
      <c r="F175" s="129" t="s">
        <v>251</v>
      </c>
      <c r="H175" s="130">
        <v>36</v>
      </c>
      <c r="L175" s="127"/>
      <c r="M175" s="131"/>
      <c r="T175" s="132"/>
      <c r="AT175" s="133" t="s">
        <v>157</v>
      </c>
      <c r="AU175" s="133" t="s">
        <v>155</v>
      </c>
      <c r="AV175" s="133" t="s">
        <v>85</v>
      </c>
      <c r="AW175" s="133" t="s">
        <v>103</v>
      </c>
      <c r="AX175" s="133" t="s">
        <v>22</v>
      </c>
      <c r="AY175" s="133" t="s">
        <v>146</v>
      </c>
    </row>
    <row r="176" spans="2:65" s="6" customFormat="1" ht="15.75" customHeight="1">
      <c r="B176" s="21"/>
      <c r="C176" s="115" t="s">
        <v>8</v>
      </c>
      <c r="D176" s="115" t="s">
        <v>150</v>
      </c>
      <c r="E176" s="116" t="s">
        <v>252</v>
      </c>
      <c r="F176" s="117" t="s">
        <v>253</v>
      </c>
      <c r="G176" s="118" t="s">
        <v>153</v>
      </c>
      <c r="H176" s="119">
        <v>301.725</v>
      </c>
      <c r="I176" s="120"/>
      <c r="J176" s="121">
        <f>ROUND($I$176*$H$176,2)</f>
        <v>0</v>
      </c>
      <c r="K176" s="117" t="s">
        <v>171</v>
      </c>
      <c r="L176" s="21"/>
      <c r="M176" s="122"/>
      <c r="N176" s="123" t="s">
        <v>48</v>
      </c>
      <c r="P176" s="124">
        <f>$O$176*$H$176</f>
        <v>0</v>
      </c>
      <c r="Q176" s="124">
        <v>0</v>
      </c>
      <c r="R176" s="124">
        <f>$Q$176*$H$176</f>
        <v>0</v>
      </c>
      <c r="S176" s="124">
        <v>0</v>
      </c>
      <c r="T176" s="125">
        <f>$S$176*$H$176</f>
        <v>0</v>
      </c>
      <c r="AR176" s="74" t="s">
        <v>154</v>
      </c>
      <c r="AT176" s="74" t="s">
        <v>150</v>
      </c>
      <c r="AU176" s="74" t="s">
        <v>155</v>
      </c>
      <c r="AY176" s="6" t="s">
        <v>146</v>
      </c>
      <c r="BE176" s="126">
        <f>IF($N$176="základní",$J$176,0)</f>
        <v>0</v>
      </c>
      <c r="BF176" s="126">
        <f>IF($N$176="snížená",$J$176,0)</f>
        <v>0</v>
      </c>
      <c r="BG176" s="126">
        <f>IF($N$176="zákl. přenesená",$J$176,0)</f>
        <v>0</v>
      </c>
      <c r="BH176" s="126">
        <f>IF($N$176="sníž. přenesená",$J$176,0)</f>
        <v>0</v>
      </c>
      <c r="BI176" s="126">
        <f>IF($N$176="nulová",$J$176,0)</f>
        <v>0</v>
      </c>
      <c r="BJ176" s="74" t="s">
        <v>22</v>
      </c>
      <c r="BK176" s="126">
        <f>ROUND($I$176*$H$176,2)</f>
        <v>0</v>
      </c>
      <c r="BL176" s="74" t="s">
        <v>154</v>
      </c>
      <c r="BM176" s="74" t="s">
        <v>254</v>
      </c>
    </row>
    <row r="177" spans="2:51" s="6" customFormat="1" ht="15.75" customHeight="1">
      <c r="B177" s="127"/>
      <c r="D177" s="128" t="s">
        <v>157</v>
      </c>
      <c r="E177" s="129"/>
      <c r="F177" s="129" t="s">
        <v>255</v>
      </c>
      <c r="H177" s="130">
        <v>301.725</v>
      </c>
      <c r="L177" s="127"/>
      <c r="M177" s="131"/>
      <c r="T177" s="132"/>
      <c r="AT177" s="133" t="s">
        <v>157</v>
      </c>
      <c r="AU177" s="133" t="s">
        <v>155</v>
      </c>
      <c r="AV177" s="133" t="s">
        <v>85</v>
      </c>
      <c r="AW177" s="133" t="s">
        <v>103</v>
      </c>
      <c r="AX177" s="133" t="s">
        <v>77</v>
      </c>
      <c r="AY177" s="133" t="s">
        <v>146</v>
      </c>
    </row>
    <row r="178" spans="2:51" s="6" customFormat="1" ht="15.75" customHeight="1">
      <c r="B178" s="140"/>
      <c r="D178" s="139" t="s">
        <v>157</v>
      </c>
      <c r="E178" s="141"/>
      <c r="F178" s="142" t="s">
        <v>168</v>
      </c>
      <c r="H178" s="143">
        <v>301.725</v>
      </c>
      <c r="L178" s="140"/>
      <c r="M178" s="144"/>
      <c r="T178" s="145"/>
      <c r="AT178" s="141" t="s">
        <v>157</v>
      </c>
      <c r="AU178" s="141" t="s">
        <v>155</v>
      </c>
      <c r="AV178" s="141" t="s">
        <v>154</v>
      </c>
      <c r="AW178" s="141" t="s">
        <v>103</v>
      </c>
      <c r="AX178" s="141" t="s">
        <v>22</v>
      </c>
      <c r="AY178" s="141" t="s">
        <v>146</v>
      </c>
    </row>
    <row r="179" spans="2:65" s="6" customFormat="1" ht="15.75" customHeight="1">
      <c r="B179" s="21"/>
      <c r="C179" s="115" t="s">
        <v>256</v>
      </c>
      <c r="D179" s="115" t="s">
        <v>150</v>
      </c>
      <c r="E179" s="116" t="s">
        <v>257</v>
      </c>
      <c r="F179" s="117" t="s">
        <v>258</v>
      </c>
      <c r="G179" s="118" t="s">
        <v>153</v>
      </c>
      <c r="H179" s="119">
        <v>301.725</v>
      </c>
      <c r="I179" s="120"/>
      <c r="J179" s="121">
        <f>ROUND($I$179*$H$179,2)</f>
        <v>0</v>
      </c>
      <c r="K179" s="117" t="s">
        <v>171</v>
      </c>
      <c r="L179" s="21"/>
      <c r="M179" s="122"/>
      <c r="N179" s="123" t="s">
        <v>48</v>
      </c>
      <c r="P179" s="124">
        <f>$O$179*$H$179</f>
        <v>0</v>
      </c>
      <c r="Q179" s="124">
        <v>0</v>
      </c>
      <c r="R179" s="124">
        <f>$Q$179*$H$179</f>
        <v>0</v>
      </c>
      <c r="S179" s="124">
        <v>0</v>
      </c>
      <c r="T179" s="125">
        <f>$S$179*$H$179</f>
        <v>0</v>
      </c>
      <c r="AR179" s="74" t="s">
        <v>154</v>
      </c>
      <c r="AT179" s="74" t="s">
        <v>150</v>
      </c>
      <c r="AU179" s="74" t="s">
        <v>155</v>
      </c>
      <c r="AY179" s="6" t="s">
        <v>146</v>
      </c>
      <c r="BE179" s="126">
        <f>IF($N$179="základní",$J$179,0)</f>
        <v>0</v>
      </c>
      <c r="BF179" s="126">
        <f>IF($N$179="snížená",$J$179,0)</f>
        <v>0</v>
      </c>
      <c r="BG179" s="126">
        <f>IF($N$179="zákl. přenesená",$J$179,0)</f>
        <v>0</v>
      </c>
      <c r="BH179" s="126">
        <f>IF($N$179="sníž. přenesená",$J$179,0)</f>
        <v>0</v>
      </c>
      <c r="BI179" s="126">
        <f>IF($N$179="nulová",$J$179,0)</f>
        <v>0</v>
      </c>
      <c r="BJ179" s="74" t="s">
        <v>22</v>
      </c>
      <c r="BK179" s="126">
        <f>ROUND($I$179*$H$179,2)</f>
        <v>0</v>
      </c>
      <c r="BL179" s="74" t="s">
        <v>154</v>
      </c>
      <c r="BM179" s="74" t="s">
        <v>259</v>
      </c>
    </row>
    <row r="180" spans="2:51" s="6" customFormat="1" ht="15.75" customHeight="1">
      <c r="B180" s="127"/>
      <c r="D180" s="128" t="s">
        <v>157</v>
      </c>
      <c r="E180" s="129"/>
      <c r="F180" s="129" t="s">
        <v>260</v>
      </c>
      <c r="H180" s="130">
        <v>301.725</v>
      </c>
      <c r="L180" s="127"/>
      <c r="M180" s="131"/>
      <c r="T180" s="132"/>
      <c r="AT180" s="133" t="s">
        <v>157</v>
      </c>
      <c r="AU180" s="133" t="s">
        <v>155</v>
      </c>
      <c r="AV180" s="133" t="s">
        <v>85</v>
      </c>
      <c r="AW180" s="133" t="s">
        <v>103</v>
      </c>
      <c r="AX180" s="133" t="s">
        <v>22</v>
      </c>
      <c r="AY180" s="133" t="s">
        <v>146</v>
      </c>
    </row>
    <row r="181" spans="2:65" s="6" customFormat="1" ht="15.75" customHeight="1">
      <c r="B181" s="21"/>
      <c r="C181" s="115" t="s">
        <v>261</v>
      </c>
      <c r="D181" s="115" t="s">
        <v>150</v>
      </c>
      <c r="E181" s="116" t="s">
        <v>262</v>
      </c>
      <c r="F181" s="117" t="s">
        <v>263</v>
      </c>
      <c r="G181" s="118" t="s">
        <v>153</v>
      </c>
      <c r="H181" s="119">
        <v>163.7</v>
      </c>
      <c r="I181" s="120"/>
      <c r="J181" s="121">
        <f>ROUND($I$181*$H$181,2)</f>
        <v>0</v>
      </c>
      <c r="K181" s="117" t="s">
        <v>171</v>
      </c>
      <c r="L181" s="21"/>
      <c r="M181" s="122"/>
      <c r="N181" s="123" t="s">
        <v>48</v>
      </c>
      <c r="P181" s="124">
        <f>$O$181*$H$181</f>
        <v>0</v>
      </c>
      <c r="Q181" s="124">
        <v>0</v>
      </c>
      <c r="R181" s="124">
        <f>$Q$181*$H$181</f>
        <v>0</v>
      </c>
      <c r="S181" s="124">
        <v>0</v>
      </c>
      <c r="T181" s="125">
        <f>$S$181*$H$181</f>
        <v>0</v>
      </c>
      <c r="AR181" s="74" t="s">
        <v>154</v>
      </c>
      <c r="AT181" s="74" t="s">
        <v>150</v>
      </c>
      <c r="AU181" s="74" t="s">
        <v>155</v>
      </c>
      <c r="AY181" s="6" t="s">
        <v>146</v>
      </c>
      <c r="BE181" s="126">
        <f>IF($N$181="základní",$J$181,0)</f>
        <v>0</v>
      </c>
      <c r="BF181" s="126">
        <f>IF($N$181="snížená",$J$181,0)</f>
        <v>0</v>
      </c>
      <c r="BG181" s="126">
        <f>IF($N$181="zákl. přenesená",$J$181,0)</f>
        <v>0</v>
      </c>
      <c r="BH181" s="126">
        <f>IF($N$181="sníž. přenesená",$J$181,0)</f>
        <v>0</v>
      </c>
      <c r="BI181" s="126">
        <f>IF($N$181="nulová",$J$181,0)</f>
        <v>0</v>
      </c>
      <c r="BJ181" s="74" t="s">
        <v>22</v>
      </c>
      <c r="BK181" s="126">
        <f>ROUND($I$181*$H$181,2)</f>
        <v>0</v>
      </c>
      <c r="BL181" s="74" t="s">
        <v>154</v>
      </c>
      <c r="BM181" s="74" t="s">
        <v>264</v>
      </c>
    </row>
    <row r="182" spans="2:51" s="6" customFormat="1" ht="15.75" customHeight="1">
      <c r="B182" s="134"/>
      <c r="D182" s="128" t="s">
        <v>157</v>
      </c>
      <c r="E182" s="135"/>
      <c r="F182" s="135" t="s">
        <v>265</v>
      </c>
      <c r="H182" s="136"/>
      <c r="L182" s="134"/>
      <c r="M182" s="137"/>
      <c r="T182" s="138"/>
      <c r="AT182" s="136" t="s">
        <v>157</v>
      </c>
      <c r="AU182" s="136" t="s">
        <v>155</v>
      </c>
      <c r="AV182" s="136" t="s">
        <v>22</v>
      </c>
      <c r="AW182" s="136" t="s">
        <v>103</v>
      </c>
      <c r="AX182" s="136" t="s">
        <v>77</v>
      </c>
      <c r="AY182" s="136" t="s">
        <v>146</v>
      </c>
    </row>
    <row r="183" spans="2:51" s="6" customFormat="1" ht="15.75" customHeight="1">
      <c r="B183" s="127"/>
      <c r="D183" s="139" t="s">
        <v>157</v>
      </c>
      <c r="E183" s="133"/>
      <c r="F183" s="129" t="s">
        <v>266</v>
      </c>
      <c r="H183" s="130">
        <v>140</v>
      </c>
      <c r="L183" s="127"/>
      <c r="M183" s="131"/>
      <c r="T183" s="132"/>
      <c r="AT183" s="133" t="s">
        <v>157</v>
      </c>
      <c r="AU183" s="133" t="s">
        <v>155</v>
      </c>
      <c r="AV183" s="133" t="s">
        <v>85</v>
      </c>
      <c r="AW183" s="133" t="s">
        <v>103</v>
      </c>
      <c r="AX183" s="133" t="s">
        <v>77</v>
      </c>
      <c r="AY183" s="133" t="s">
        <v>146</v>
      </c>
    </row>
    <row r="184" spans="2:51" s="6" customFormat="1" ht="15.75" customHeight="1">
      <c r="B184" s="134"/>
      <c r="D184" s="139" t="s">
        <v>157</v>
      </c>
      <c r="E184" s="136"/>
      <c r="F184" s="135" t="s">
        <v>267</v>
      </c>
      <c r="H184" s="136"/>
      <c r="L184" s="134"/>
      <c r="M184" s="137"/>
      <c r="T184" s="138"/>
      <c r="AT184" s="136" t="s">
        <v>157</v>
      </c>
      <c r="AU184" s="136" t="s">
        <v>155</v>
      </c>
      <c r="AV184" s="136" t="s">
        <v>22</v>
      </c>
      <c r="AW184" s="136" t="s">
        <v>103</v>
      </c>
      <c r="AX184" s="136" t="s">
        <v>77</v>
      </c>
      <c r="AY184" s="136" t="s">
        <v>146</v>
      </c>
    </row>
    <row r="185" spans="2:51" s="6" customFormat="1" ht="15.75" customHeight="1">
      <c r="B185" s="127"/>
      <c r="D185" s="139" t="s">
        <v>157</v>
      </c>
      <c r="E185" s="133"/>
      <c r="F185" s="129" t="s">
        <v>268</v>
      </c>
      <c r="H185" s="130">
        <v>18.9</v>
      </c>
      <c r="L185" s="127"/>
      <c r="M185" s="131"/>
      <c r="T185" s="132"/>
      <c r="AT185" s="133" t="s">
        <v>157</v>
      </c>
      <c r="AU185" s="133" t="s">
        <v>155</v>
      </c>
      <c r="AV185" s="133" t="s">
        <v>85</v>
      </c>
      <c r="AW185" s="133" t="s">
        <v>103</v>
      </c>
      <c r="AX185" s="133" t="s">
        <v>77</v>
      </c>
      <c r="AY185" s="133" t="s">
        <v>146</v>
      </c>
    </row>
    <row r="186" spans="2:51" s="6" customFormat="1" ht="15.75" customHeight="1">
      <c r="B186" s="134"/>
      <c r="D186" s="139" t="s">
        <v>157</v>
      </c>
      <c r="E186" s="136"/>
      <c r="F186" s="135" t="s">
        <v>269</v>
      </c>
      <c r="H186" s="136"/>
      <c r="L186" s="134"/>
      <c r="M186" s="137"/>
      <c r="T186" s="138"/>
      <c r="AT186" s="136" t="s">
        <v>157</v>
      </c>
      <c r="AU186" s="136" t="s">
        <v>155</v>
      </c>
      <c r="AV186" s="136" t="s">
        <v>22</v>
      </c>
      <c r="AW186" s="136" t="s">
        <v>103</v>
      </c>
      <c r="AX186" s="136" t="s">
        <v>77</v>
      </c>
      <c r="AY186" s="136" t="s">
        <v>146</v>
      </c>
    </row>
    <row r="187" spans="2:51" s="6" customFormat="1" ht="15.75" customHeight="1">
      <c r="B187" s="127"/>
      <c r="D187" s="139" t="s">
        <v>157</v>
      </c>
      <c r="E187" s="133"/>
      <c r="F187" s="129" t="s">
        <v>270</v>
      </c>
      <c r="H187" s="130">
        <v>4.8</v>
      </c>
      <c r="L187" s="127"/>
      <c r="M187" s="131"/>
      <c r="T187" s="132"/>
      <c r="AT187" s="133" t="s">
        <v>157</v>
      </c>
      <c r="AU187" s="133" t="s">
        <v>155</v>
      </c>
      <c r="AV187" s="133" t="s">
        <v>85</v>
      </c>
      <c r="AW187" s="133" t="s">
        <v>103</v>
      </c>
      <c r="AX187" s="133" t="s">
        <v>77</v>
      </c>
      <c r="AY187" s="133" t="s">
        <v>146</v>
      </c>
    </row>
    <row r="188" spans="2:51" s="6" customFormat="1" ht="15.75" customHeight="1">
      <c r="B188" s="140"/>
      <c r="D188" s="139" t="s">
        <v>157</v>
      </c>
      <c r="E188" s="141"/>
      <c r="F188" s="142" t="s">
        <v>168</v>
      </c>
      <c r="H188" s="143">
        <v>163.7</v>
      </c>
      <c r="L188" s="140"/>
      <c r="M188" s="144"/>
      <c r="T188" s="145"/>
      <c r="AT188" s="141" t="s">
        <v>157</v>
      </c>
      <c r="AU188" s="141" t="s">
        <v>155</v>
      </c>
      <c r="AV188" s="141" t="s">
        <v>154</v>
      </c>
      <c r="AW188" s="141" t="s">
        <v>103</v>
      </c>
      <c r="AX188" s="141" t="s">
        <v>22</v>
      </c>
      <c r="AY188" s="141" t="s">
        <v>146</v>
      </c>
    </row>
    <row r="189" spans="2:65" s="6" customFormat="1" ht="15.75" customHeight="1">
      <c r="B189" s="21"/>
      <c r="C189" s="115" t="s">
        <v>271</v>
      </c>
      <c r="D189" s="115" t="s">
        <v>150</v>
      </c>
      <c r="E189" s="116" t="s">
        <v>272</v>
      </c>
      <c r="F189" s="117" t="s">
        <v>273</v>
      </c>
      <c r="G189" s="118" t="s">
        <v>153</v>
      </c>
      <c r="H189" s="119">
        <v>163.7</v>
      </c>
      <c r="I189" s="120"/>
      <c r="J189" s="121">
        <f>ROUND($I$189*$H$189,2)</f>
        <v>0</v>
      </c>
      <c r="K189" s="117" t="s">
        <v>171</v>
      </c>
      <c r="L189" s="21"/>
      <c r="M189" s="122"/>
      <c r="N189" s="123" t="s">
        <v>48</v>
      </c>
      <c r="P189" s="124">
        <f>$O$189*$H$189</f>
        <v>0</v>
      </c>
      <c r="Q189" s="124">
        <v>0</v>
      </c>
      <c r="R189" s="124">
        <f>$Q$189*$H$189</f>
        <v>0</v>
      </c>
      <c r="S189" s="124">
        <v>0</v>
      </c>
      <c r="T189" s="125">
        <f>$S$189*$H$189</f>
        <v>0</v>
      </c>
      <c r="AR189" s="74" t="s">
        <v>154</v>
      </c>
      <c r="AT189" s="74" t="s">
        <v>150</v>
      </c>
      <c r="AU189" s="74" t="s">
        <v>155</v>
      </c>
      <c r="AY189" s="6" t="s">
        <v>146</v>
      </c>
      <c r="BE189" s="126">
        <f>IF($N$189="základní",$J$189,0)</f>
        <v>0</v>
      </c>
      <c r="BF189" s="126">
        <f>IF($N$189="snížená",$J$189,0)</f>
        <v>0</v>
      </c>
      <c r="BG189" s="126">
        <f>IF($N$189="zákl. přenesená",$J$189,0)</f>
        <v>0</v>
      </c>
      <c r="BH189" s="126">
        <f>IF($N$189="sníž. přenesená",$J$189,0)</f>
        <v>0</v>
      </c>
      <c r="BI189" s="126">
        <f>IF($N$189="nulová",$J$189,0)</f>
        <v>0</v>
      </c>
      <c r="BJ189" s="74" t="s">
        <v>22</v>
      </c>
      <c r="BK189" s="126">
        <f>ROUND($I$189*$H$189,2)</f>
        <v>0</v>
      </c>
      <c r="BL189" s="74" t="s">
        <v>154</v>
      </c>
      <c r="BM189" s="74" t="s">
        <v>274</v>
      </c>
    </row>
    <row r="190" spans="2:51" s="6" customFormat="1" ht="15.75" customHeight="1">
      <c r="B190" s="127"/>
      <c r="D190" s="128" t="s">
        <v>157</v>
      </c>
      <c r="E190" s="129"/>
      <c r="F190" s="129" t="s">
        <v>275</v>
      </c>
      <c r="H190" s="130">
        <v>163.7</v>
      </c>
      <c r="L190" s="127"/>
      <c r="M190" s="131"/>
      <c r="T190" s="132"/>
      <c r="AT190" s="133" t="s">
        <v>157</v>
      </c>
      <c r="AU190" s="133" t="s">
        <v>155</v>
      </c>
      <c r="AV190" s="133" t="s">
        <v>85</v>
      </c>
      <c r="AW190" s="133" t="s">
        <v>103</v>
      </c>
      <c r="AX190" s="133" t="s">
        <v>22</v>
      </c>
      <c r="AY190" s="133" t="s">
        <v>146</v>
      </c>
    </row>
    <row r="191" spans="2:65" s="6" customFormat="1" ht="15.75" customHeight="1">
      <c r="B191" s="21"/>
      <c r="C191" s="115" t="s">
        <v>276</v>
      </c>
      <c r="D191" s="115" t="s">
        <v>150</v>
      </c>
      <c r="E191" s="116" t="s">
        <v>277</v>
      </c>
      <c r="F191" s="117" t="s">
        <v>278</v>
      </c>
      <c r="G191" s="118" t="s">
        <v>153</v>
      </c>
      <c r="H191" s="119">
        <v>501.425</v>
      </c>
      <c r="I191" s="120"/>
      <c r="J191" s="121">
        <f>ROUND($I$191*$H$191,2)</f>
        <v>0</v>
      </c>
      <c r="K191" s="117" t="s">
        <v>171</v>
      </c>
      <c r="L191" s="21"/>
      <c r="M191" s="122"/>
      <c r="N191" s="123" t="s">
        <v>48</v>
      </c>
      <c r="P191" s="124">
        <f>$O$191*$H$191</f>
        <v>0</v>
      </c>
      <c r="Q191" s="124">
        <v>0</v>
      </c>
      <c r="R191" s="124">
        <f>$Q$191*$H$191</f>
        <v>0</v>
      </c>
      <c r="S191" s="124">
        <v>0</v>
      </c>
      <c r="T191" s="125">
        <f>$S$191*$H$191</f>
        <v>0</v>
      </c>
      <c r="AR191" s="74" t="s">
        <v>154</v>
      </c>
      <c r="AT191" s="74" t="s">
        <v>150</v>
      </c>
      <c r="AU191" s="74" t="s">
        <v>155</v>
      </c>
      <c r="AY191" s="6" t="s">
        <v>146</v>
      </c>
      <c r="BE191" s="126">
        <f>IF($N$191="základní",$J$191,0)</f>
        <v>0</v>
      </c>
      <c r="BF191" s="126">
        <f>IF($N$191="snížená",$J$191,0)</f>
        <v>0</v>
      </c>
      <c r="BG191" s="126">
        <f>IF($N$191="zákl. přenesená",$J$191,0)</f>
        <v>0</v>
      </c>
      <c r="BH191" s="126">
        <f>IF($N$191="sníž. přenesená",$J$191,0)</f>
        <v>0</v>
      </c>
      <c r="BI191" s="126">
        <f>IF($N$191="nulová",$J$191,0)</f>
        <v>0</v>
      </c>
      <c r="BJ191" s="74" t="s">
        <v>22</v>
      </c>
      <c r="BK191" s="126">
        <f>ROUND($I$191*$H$191,2)</f>
        <v>0</v>
      </c>
      <c r="BL191" s="74" t="s">
        <v>154</v>
      </c>
      <c r="BM191" s="74" t="s">
        <v>279</v>
      </c>
    </row>
    <row r="192" spans="2:51" s="6" customFormat="1" ht="15.75" customHeight="1">
      <c r="B192" s="127"/>
      <c r="D192" s="128" t="s">
        <v>157</v>
      </c>
      <c r="E192" s="129"/>
      <c r="F192" s="129" t="s">
        <v>280</v>
      </c>
      <c r="H192" s="130">
        <v>36</v>
      </c>
      <c r="L192" s="127"/>
      <c r="M192" s="131"/>
      <c r="T192" s="132"/>
      <c r="AT192" s="133" t="s">
        <v>157</v>
      </c>
      <c r="AU192" s="133" t="s">
        <v>155</v>
      </c>
      <c r="AV192" s="133" t="s">
        <v>85</v>
      </c>
      <c r="AW192" s="133" t="s">
        <v>103</v>
      </c>
      <c r="AX192" s="133" t="s">
        <v>77</v>
      </c>
      <c r="AY192" s="133" t="s">
        <v>146</v>
      </c>
    </row>
    <row r="193" spans="2:51" s="6" customFormat="1" ht="15.75" customHeight="1">
      <c r="B193" s="127"/>
      <c r="D193" s="139" t="s">
        <v>157</v>
      </c>
      <c r="E193" s="133"/>
      <c r="F193" s="129" t="s">
        <v>281</v>
      </c>
      <c r="H193" s="130">
        <v>301.725</v>
      </c>
      <c r="L193" s="127"/>
      <c r="M193" s="131"/>
      <c r="T193" s="132"/>
      <c r="AT193" s="133" t="s">
        <v>157</v>
      </c>
      <c r="AU193" s="133" t="s">
        <v>155</v>
      </c>
      <c r="AV193" s="133" t="s">
        <v>85</v>
      </c>
      <c r="AW193" s="133" t="s">
        <v>103</v>
      </c>
      <c r="AX193" s="133" t="s">
        <v>77</v>
      </c>
      <c r="AY193" s="133" t="s">
        <v>146</v>
      </c>
    </row>
    <row r="194" spans="2:51" s="6" customFormat="1" ht="15.75" customHeight="1">
      <c r="B194" s="127"/>
      <c r="D194" s="139" t="s">
        <v>157</v>
      </c>
      <c r="E194" s="133"/>
      <c r="F194" s="129" t="s">
        <v>282</v>
      </c>
      <c r="H194" s="130">
        <v>140</v>
      </c>
      <c r="L194" s="127"/>
      <c r="M194" s="131"/>
      <c r="T194" s="132"/>
      <c r="AT194" s="133" t="s">
        <v>157</v>
      </c>
      <c r="AU194" s="133" t="s">
        <v>155</v>
      </c>
      <c r="AV194" s="133" t="s">
        <v>85</v>
      </c>
      <c r="AW194" s="133" t="s">
        <v>103</v>
      </c>
      <c r="AX194" s="133" t="s">
        <v>77</v>
      </c>
      <c r="AY194" s="133" t="s">
        <v>146</v>
      </c>
    </row>
    <row r="195" spans="2:51" s="6" customFormat="1" ht="15.75" customHeight="1">
      <c r="B195" s="127"/>
      <c r="D195" s="139" t="s">
        <v>157</v>
      </c>
      <c r="E195" s="133"/>
      <c r="F195" s="129" t="s">
        <v>283</v>
      </c>
      <c r="H195" s="130">
        <v>18.9</v>
      </c>
      <c r="L195" s="127"/>
      <c r="M195" s="131"/>
      <c r="T195" s="132"/>
      <c r="AT195" s="133" t="s">
        <v>157</v>
      </c>
      <c r="AU195" s="133" t="s">
        <v>155</v>
      </c>
      <c r="AV195" s="133" t="s">
        <v>85</v>
      </c>
      <c r="AW195" s="133" t="s">
        <v>103</v>
      </c>
      <c r="AX195" s="133" t="s">
        <v>77</v>
      </c>
      <c r="AY195" s="133" t="s">
        <v>146</v>
      </c>
    </row>
    <row r="196" spans="2:51" s="6" customFormat="1" ht="15.75" customHeight="1">
      <c r="B196" s="127"/>
      <c r="D196" s="139" t="s">
        <v>157</v>
      </c>
      <c r="E196" s="133"/>
      <c r="F196" s="129" t="s">
        <v>284</v>
      </c>
      <c r="H196" s="130">
        <v>4.8</v>
      </c>
      <c r="L196" s="127"/>
      <c r="M196" s="131"/>
      <c r="T196" s="132"/>
      <c r="AT196" s="133" t="s">
        <v>157</v>
      </c>
      <c r="AU196" s="133" t="s">
        <v>155</v>
      </c>
      <c r="AV196" s="133" t="s">
        <v>85</v>
      </c>
      <c r="AW196" s="133" t="s">
        <v>103</v>
      </c>
      <c r="AX196" s="133" t="s">
        <v>77</v>
      </c>
      <c r="AY196" s="133" t="s">
        <v>146</v>
      </c>
    </row>
    <row r="197" spans="2:51" s="6" customFormat="1" ht="15.75" customHeight="1">
      <c r="B197" s="140"/>
      <c r="D197" s="139" t="s">
        <v>157</v>
      </c>
      <c r="E197" s="141"/>
      <c r="F197" s="142" t="s">
        <v>168</v>
      </c>
      <c r="H197" s="143">
        <v>501.425</v>
      </c>
      <c r="L197" s="140"/>
      <c r="M197" s="144"/>
      <c r="T197" s="145"/>
      <c r="AT197" s="141" t="s">
        <v>157</v>
      </c>
      <c r="AU197" s="141" t="s">
        <v>155</v>
      </c>
      <c r="AV197" s="141" t="s">
        <v>154</v>
      </c>
      <c r="AW197" s="141" t="s">
        <v>103</v>
      </c>
      <c r="AX197" s="141" t="s">
        <v>22</v>
      </c>
      <c r="AY197" s="141" t="s">
        <v>146</v>
      </c>
    </row>
    <row r="198" spans="2:65" s="6" customFormat="1" ht="15.75" customHeight="1">
      <c r="B198" s="21"/>
      <c r="C198" s="115" t="s">
        <v>285</v>
      </c>
      <c r="D198" s="115" t="s">
        <v>150</v>
      </c>
      <c r="E198" s="116" t="s">
        <v>286</v>
      </c>
      <c r="F198" s="117" t="s">
        <v>287</v>
      </c>
      <c r="G198" s="118" t="s">
        <v>153</v>
      </c>
      <c r="H198" s="119">
        <v>69.6</v>
      </c>
      <c r="I198" s="120"/>
      <c r="J198" s="121">
        <f>ROUND($I$198*$H$198,2)</f>
        <v>0</v>
      </c>
      <c r="K198" s="117" t="s">
        <v>171</v>
      </c>
      <c r="L198" s="21"/>
      <c r="M198" s="122"/>
      <c r="N198" s="123" t="s">
        <v>48</v>
      </c>
      <c r="P198" s="124">
        <f>$O$198*$H$198</f>
        <v>0</v>
      </c>
      <c r="Q198" s="124">
        <v>0</v>
      </c>
      <c r="R198" s="124">
        <f>$Q$198*$H$198</f>
        <v>0</v>
      </c>
      <c r="S198" s="124">
        <v>0</v>
      </c>
      <c r="T198" s="125">
        <f>$S$198*$H$198</f>
        <v>0</v>
      </c>
      <c r="AR198" s="74" t="s">
        <v>154</v>
      </c>
      <c r="AT198" s="74" t="s">
        <v>150</v>
      </c>
      <c r="AU198" s="74" t="s">
        <v>155</v>
      </c>
      <c r="AY198" s="6" t="s">
        <v>146</v>
      </c>
      <c r="BE198" s="126">
        <f>IF($N$198="základní",$J$198,0)</f>
        <v>0</v>
      </c>
      <c r="BF198" s="126">
        <f>IF($N$198="snížená",$J$198,0)</f>
        <v>0</v>
      </c>
      <c r="BG198" s="126">
        <f>IF($N$198="zákl. přenesená",$J$198,0)</f>
        <v>0</v>
      </c>
      <c r="BH198" s="126">
        <f>IF($N$198="sníž. přenesená",$J$198,0)</f>
        <v>0</v>
      </c>
      <c r="BI198" s="126">
        <f>IF($N$198="nulová",$J$198,0)</f>
        <v>0</v>
      </c>
      <c r="BJ198" s="74" t="s">
        <v>22</v>
      </c>
      <c r="BK198" s="126">
        <f>ROUND($I$198*$H$198,2)</f>
        <v>0</v>
      </c>
      <c r="BL198" s="74" t="s">
        <v>154</v>
      </c>
      <c r="BM198" s="74" t="s">
        <v>288</v>
      </c>
    </row>
    <row r="199" spans="2:51" s="6" customFormat="1" ht="15.75" customHeight="1">
      <c r="B199" s="127"/>
      <c r="D199" s="128" t="s">
        <v>157</v>
      </c>
      <c r="E199" s="129"/>
      <c r="F199" s="129" t="s">
        <v>289</v>
      </c>
      <c r="H199" s="130">
        <v>69.6</v>
      </c>
      <c r="L199" s="127"/>
      <c r="M199" s="131"/>
      <c r="T199" s="132"/>
      <c r="AT199" s="133" t="s">
        <v>157</v>
      </c>
      <c r="AU199" s="133" t="s">
        <v>155</v>
      </c>
      <c r="AV199" s="133" t="s">
        <v>85</v>
      </c>
      <c r="AW199" s="133" t="s">
        <v>103</v>
      </c>
      <c r="AX199" s="133" t="s">
        <v>22</v>
      </c>
      <c r="AY199" s="133" t="s">
        <v>146</v>
      </c>
    </row>
    <row r="200" spans="2:65" s="6" customFormat="1" ht="15.75" customHeight="1">
      <c r="B200" s="21"/>
      <c r="C200" s="115" t="s">
        <v>290</v>
      </c>
      <c r="D200" s="115" t="s">
        <v>150</v>
      </c>
      <c r="E200" s="116" t="s">
        <v>291</v>
      </c>
      <c r="F200" s="117" t="s">
        <v>292</v>
      </c>
      <c r="G200" s="118" t="s">
        <v>153</v>
      </c>
      <c r="H200" s="119">
        <v>69.6</v>
      </c>
      <c r="I200" s="120"/>
      <c r="J200" s="121">
        <f>ROUND($I$200*$H$200,2)</f>
        <v>0</v>
      </c>
      <c r="K200" s="117" t="s">
        <v>171</v>
      </c>
      <c r="L200" s="21"/>
      <c r="M200" s="122"/>
      <c r="N200" s="123" t="s">
        <v>48</v>
      </c>
      <c r="P200" s="124">
        <f>$O$200*$H$200</f>
        <v>0</v>
      </c>
      <c r="Q200" s="124">
        <v>0</v>
      </c>
      <c r="R200" s="124">
        <f>$Q$200*$H$200</f>
        <v>0</v>
      </c>
      <c r="S200" s="124">
        <v>0</v>
      </c>
      <c r="T200" s="125">
        <f>$S$200*$H$200</f>
        <v>0</v>
      </c>
      <c r="AR200" s="74" t="s">
        <v>154</v>
      </c>
      <c r="AT200" s="74" t="s">
        <v>150</v>
      </c>
      <c r="AU200" s="74" t="s">
        <v>155</v>
      </c>
      <c r="AY200" s="6" t="s">
        <v>146</v>
      </c>
      <c r="BE200" s="126">
        <f>IF($N$200="základní",$J$200,0)</f>
        <v>0</v>
      </c>
      <c r="BF200" s="126">
        <f>IF($N$200="snížená",$J$200,0)</f>
        <v>0</v>
      </c>
      <c r="BG200" s="126">
        <f>IF($N$200="zákl. přenesená",$J$200,0)</f>
        <v>0</v>
      </c>
      <c r="BH200" s="126">
        <f>IF($N$200="sníž. přenesená",$J$200,0)</f>
        <v>0</v>
      </c>
      <c r="BI200" s="126">
        <f>IF($N$200="nulová",$J$200,0)</f>
        <v>0</v>
      </c>
      <c r="BJ200" s="74" t="s">
        <v>22</v>
      </c>
      <c r="BK200" s="126">
        <f>ROUND($I$200*$H$200,2)</f>
        <v>0</v>
      </c>
      <c r="BL200" s="74" t="s">
        <v>154</v>
      </c>
      <c r="BM200" s="74" t="s">
        <v>293</v>
      </c>
    </row>
    <row r="201" spans="2:51" s="6" customFormat="1" ht="15.75" customHeight="1">
      <c r="B201" s="127"/>
      <c r="D201" s="128" t="s">
        <v>157</v>
      </c>
      <c r="E201" s="129"/>
      <c r="F201" s="129" t="s">
        <v>294</v>
      </c>
      <c r="H201" s="130">
        <v>69.6</v>
      </c>
      <c r="L201" s="127"/>
      <c r="M201" s="131"/>
      <c r="T201" s="132"/>
      <c r="AT201" s="133" t="s">
        <v>157</v>
      </c>
      <c r="AU201" s="133" t="s">
        <v>155</v>
      </c>
      <c r="AV201" s="133" t="s">
        <v>85</v>
      </c>
      <c r="AW201" s="133" t="s">
        <v>103</v>
      </c>
      <c r="AX201" s="133" t="s">
        <v>22</v>
      </c>
      <c r="AY201" s="133" t="s">
        <v>146</v>
      </c>
    </row>
    <row r="202" spans="2:65" s="6" customFormat="1" ht="15.75" customHeight="1">
      <c r="B202" s="21"/>
      <c r="C202" s="115" t="s">
        <v>295</v>
      </c>
      <c r="D202" s="115" t="s">
        <v>150</v>
      </c>
      <c r="E202" s="116" t="s">
        <v>296</v>
      </c>
      <c r="F202" s="117" t="s">
        <v>297</v>
      </c>
      <c r="G202" s="118" t="s">
        <v>153</v>
      </c>
      <c r="H202" s="119">
        <v>15.75</v>
      </c>
      <c r="I202" s="120"/>
      <c r="J202" s="121">
        <f>ROUND($I$202*$H$202,2)</f>
        <v>0</v>
      </c>
      <c r="K202" s="117" t="s">
        <v>171</v>
      </c>
      <c r="L202" s="21"/>
      <c r="M202" s="122"/>
      <c r="N202" s="123" t="s">
        <v>48</v>
      </c>
      <c r="P202" s="124">
        <f>$O$202*$H$202</f>
        <v>0</v>
      </c>
      <c r="Q202" s="124">
        <v>0</v>
      </c>
      <c r="R202" s="124">
        <f>$Q$202*$H$202</f>
        <v>0</v>
      </c>
      <c r="S202" s="124">
        <v>0</v>
      </c>
      <c r="T202" s="125">
        <f>$S$202*$H$202</f>
        <v>0</v>
      </c>
      <c r="AR202" s="74" t="s">
        <v>154</v>
      </c>
      <c r="AT202" s="74" t="s">
        <v>150</v>
      </c>
      <c r="AU202" s="74" t="s">
        <v>155</v>
      </c>
      <c r="AY202" s="6" t="s">
        <v>146</v>
      </c>
      <c r="BE202" s="126">
        <f>IF($N$202="základní",$J$202,0)</f>
        <v>0</v>
      </c>
      <c r="BF202" s="126">
        <f>IF($N$202="snížená",$J$202,0)</f>
        <v>0</v>
      </c>
      <c r="BG202" s="126">
        <f>IF($N$202="zákl. přenesená",$J$202,0)</f>
        <v>0</v>
      </c>
      <c r="BH202" s="126">
        <f>IF($N$202="sníž. přenesená",$J$202,0)</f>
        <v>0</v>
      </c>
      <c r="BI202" s="126">
        <f>IF($N$202="nulová",$J$202,0)</f>
        <v>0</v>
      </c>
      <c r="BJ202" s="74" t="s">
        <v>22</v>
      </c>
      <c r="BK202" s="126">
        <f>ROUND($I$202*$H$202,2)</f>
        <v>0</v>
      </c>
      <c r="BL202" s="74" t="s">
        <v>154</v>
      </c>
      <c r="BM202" s="74" t="s">
        <v>298</v>
      </c>
    </row>
    <row r="203" spans="2:51" s="6" customFormat="1" ht="15.75" customHeight="1">
      <c r="B203" s="134"/>
      <c r="D203" s="128" t="s">
        <v>157</v>
      </c>
      <c r="E203" s="135"/>
      <c r="F203" s="135" t="s">
        <v>245</v>
      </c>
      <c r="H203" s="136"/>
      <c r="L203" s="134"/>
      <c r="M203" s="137"/>
      <c r="T203" s="138"/>
      <c r="AT203" s="136" t="s">
        <v>157</v>
      </c>
      <c r="AU203" s="136" t="s">
        <v>155</v>
      </c>
      <c r="AV203" s="136" t="s">
        <v>22</v>
      </c>
      <c r="AW203" s="136" t="s">
        <v>103</v>
      </c>
      <c r="AX203" s="136" t="s">
        <v>77</v>
      </c>
      <c r="AY203" s="136" t="s">
        <v>146</v>
      </c>
    </row>
    <row r="204" spans="2:51" s="6" customFormat="1" ht="15.75" customHeight="1">
      <c r="B204" s="127"/>
      <c r="D204" s="139" t="s">
        <v>157</v>
      </c>
      <c r="E204" s="133"/>
      <c r="F204" s="129" t="s">
        <v>299</v>
      </c>
      <c r="H204" s="130">
        <v>15.75</v>
      </c>
      <c r="L204" s="127"/>
      <c r="M204" s="131"/>
      <c r="T204" s="132"/>
      <c r="AT204" s="133" t="s">
        <v>157</v>
      </c>
      <c r="AU204" s="133" t="s">
        <v>155</v>
      </c>
      <c r="AV204" s="133" t="s">
        <v>85</v>
      </c>
      <c r="AW204" s="133" t="s">
        <v>103</v>
      </c>
      <c r="AX204" s="133" t="s">
        <v>22</v>
      </c>
      <c r="AY204" s="133" t="s">
        <v>146</v>
      </c>
    </row>
    <row r="205" spans="2:65" s="6" customFormat="1" ht="15.75" customHeight="1">
      <c r="B205" s="21"/>
      <c r="C205" s="115" t="s">
        <v>7</v>
      </c>
      <c r="D205" s="115" t="s">
        <v>150</v>
      </c>
      <c r="E205" s="116" t="s">
        <v>300</v>
      </c>
      <c r="F205" s="117" t="s">
        <v>301</v>
      </c>
      <c r="G205" s="118" t="s">
        <v>153</v>
      </c>
      <c r="H205" s="119">
        <v>15.75</v>
      </c>
      <c r="I205" s="120"/>
      <c r="J205" s="121">
        <f>ROUND($I$205*$H$205,2)</f>
        <v>0</v>
      </c>
      <c r="K205" s="117" t="s">
        <v>171</v>
      </c>
      <c r="L205" s="21"/>
      <c r="M205" s="122"/>
      <c r="N205" s="123" t="s">
        <v>48</v>
      </c>
      <c r="P205" s="124">
        <f>$O$205*$H$205</f>
        <v>0</v>
      </c>
      <c r="Q205" s="124">
        <v>0</v>
      </c>
      <c r="R205" s="124">
        <f>$Q$205*$H$205</f>
        <v>0</v>
      </c>
      <c r="S205" s="124">
        <v>0</v>
      </c>
      <c r="T205" s="125">
        <f>$S$205*$H$205</f>
        <v>0</v>
      </c>
      <c r="AR205" s="74" t="s">
        <v>154</v>
      </c>
      <c r="AT205" s="74" t="s">
        <v>150</v>
      </c>
      <c r="AU205" s="74" t="s">
        <v>155</v>
      </c>
      <c r="AY205" s="6" t="s">
        <v>146</v>
      </c>
      <c r="BE205" s="126">
        <f>IF($N$205="základní",$J$205,0)</f>
        <v>0</v>
      </c>
      <c r="BF205" s="126">
        <f>IF($N$205="snížená",$J$205,0)</f>
        <v>0</v>
      </c>
      <c r="BG205" s="126">
        <f>IF($N$205="zákl. přenesená",$J$205,0)</f>
        <v>0</v>
      </c>
      <c r="BH205" s="126">
        <f>IF($N$205="sníž. přenesená",$J$205,0)</f>
        <v>0</v>
      </c>
      <c r="BI205" s="126">
        <f>IF($N$205="nulová",$J$205,0)</f>
        <v>0</v>
      </c>
      <c r="BJ205" s="74" t="s">
        <v>22</v>
      </c>
      <c r="BK205" s="126">
        <f>ROUND($I$205*$H$205,2)</f>
        <v>0</v>
      </c>
      <c r="BL205" s="74" t="s">
        <v>154</v>
      </c>
      <c r="BM205" s="74" t="s">
        <v>302</v>
      </c>
    </row>
    <row r="206" spans="2:51" s="6" customFormat="1" ht="15.75" customHeight="1">
      <c r="B206" s="127"/>
      <c r="D206" s="128" t="s">
        <v>157</v>
      </c>
      <c r="E206" s="129"/>
      <c r="F206" s="129" t="s">
        <v>303</v>
      </c>
      <c r="H206" s="130">
        <v>15.75</v>
      </c>
      <c r="L206" s="127"/>
      <c r="M206" s="131"/>
      <c r="T206" s="132"/>
      <c r="AT206" s="133" t="s">
        <v>157</v>
      </c>
      <c r="AU206" s="133" t="s">
        <v>155</v>
      </c>
      <c r="AV206" s="133" t="s">
        <v>85</v>
      </c>
      <c r="AW206" s="133" t="s">
        <v>103</v>
      </c>
      <c r="AX206" s="133" t="s">
        <v>22</v>
      </c>
      <c r="AY206" s="133" t="s">
        <v>146</v>
      </c>
    </row>
    <row r="207" spans="2:63" s="104" customFormat="1" ht="23.25" customHeight="1">
      <c r="B207" s="105"/>
      <c r="D207" s="106" t="s">
        <v>76</v>
      </c>
      <c r="E207" s="113" t="s">
        <v>304</v>
      </c>
      <c r="F207" s="113" t="s">
        <v>305</v>
      </c>
      <c r="J207" s="114">
        <f>$BK$207</f>
        <v>0</v>
      </c>
      <c r="L207" s="105"/>
      <c r="M207" s="109"/>
      <c r="P207" s="110">
        <f>SUM($P$208:$P$212)</f>
        <v>0</v>
      </c>
      <c r="R207" s="110">
        <f>SUM($R$208:$R$212)</f>
        <v>0</v>
      </c>
      <c r="T207" s="111">
        <f>SUM($T$208:$T$212)</f>
        <v>0</v>
      </c>
      <c r="AR207" s="106" t="s">
        <v>22</v>
      </c>
      <c r="AT207" s="106" t="s">
        <v>76</v>
      </c>
      <c r="AU207" s="106" t="s">
        <v>85</v>
      </c>
      <c r="AY207" s="106" t="s">
        <v>146</v>
      </c>
      <c r="BK207" s="112">
        <f>SUM($BK$208:$BK$212)</f>
        <v>0</v>
      </c>
    </row>
    <row r="208" spans="2:65" s="6" customFormat="1" ht="15.75" customHeight="1">
      <c r="B208" s="21"/>
      <c r="C208" s="115" t="s">
        <v>306</v>
      </c>
      <c r="D208" s="115" t="s">
        <v>150</v>
      </c>
      <c r="E208" s="116" t="s">
        <v>307</v>
      </c>
      <c r="F208" s="117" t="s">
        <v>308</v>
      </c>
      <c r="G208" s="118" t="s">
        <v>153</v>
      </c>
      <c r="H208" s="119">
        <v>12.1</v>
      </c>
      <c r="I208" s="120"/>
      <c r="J208" s="121">
        <f>ROUND($I$208*$H$208,2)</f>
        <v>0</v>
      </c>
      <c r="K208" s="117" t="s">
        <v>171</v>
      </c>
      <c r="L208" s="21"/>
      <c r="M208" s="122"/>
      <c r="N208" s="123" t="s">
        <v>48</v>
      </c>
      <c r="P208" s="124">
        <f>$O$208*$H$208</f>
        <v>0</v>
      </c>
      <c r="Q208" s="124">
        <v>0</v>
      </c>
      <c r="R208" s="124">
        <f>$Q$208*$H$208</f>
        <v>0</v>
      </c>
      <c r="S208" s="124">
        <v>0</v>
      </c>
      <c r="T208" s="125">
        <f>$S$208*$H$208</f>
        <v>0</v>
      </c>
      <c r="AR208" s="74" t="s">
        <v>154</v>
      </c>
      <c r="AT208" s="74" t="s">
        <v>150</v>
      </c>
      <c r="AU208" s="74" t="s">
        <v>155</v>
      </c>
      <c r="AY208" s="6" t="s">
        <v>146</v>
      </c>
      <c r="BE208" s="126">
        <f>IF($N$208="základní",$J$208,0)</f>
        <v>0</v>
      </c>
      <c r="BF208" s="126">
        <f>IF($N$208="snížená",$J$208,0)</f>
        <v>0</v>
      </c>
      <c r="BG208" s="126">
        <f>IF($N$208="zákl. přenesená",$J$208,0)</f>
        <v>0</v>
      </c>
      <c r="BH208" s="126">
        <f>IF($N$208="sníž. přenesená",$J$208,0)</f>
        <v>0</v>
      </c>
      <c r="BI208" s="126">
        <f>IF($N$208="nulová",$J$208,0)</f>
        <v>0</v>
      </c>
      <c r="BJ208" s="74" t="s">
        <v>22</v>
      </c>
      <c r="BK208" s="126">
        <f>ROUND($I$208*$H$208,2)</f>
        <v>0</v>
      </c>
      <c r="BL208" s="74" t="s">
        <v>154</v>
      </c>
      <c r="BM208" s="74" t="s">
        <v>309</v>
      </c>
    </row>
    <row r="209" spans="2:51" s="6" customFormat="1" ht="15.75" customHeight="1">
      <c r="B209" s="134"/>
      <c r="D209" s="128" t="s">
        <v>157</v>
      </c>
      <c r="E209" s="135"/>
      <c r="F209" s="135" t="s">
        <v>310</v>
      </c>
      <c r="H209" s="136"/>
      <c r="L209" s="134"/>
      <c r="M209" s="137"/>
      <c r="T209" s="138"/>
      <c r="AT209" s="136" t="s">
        <v>157</v>
      </c>
      <c r="AU209" s="136" t="s">
        <v>155</v>
      </c>
      <c r="AV209" s="136" t="s">
        <v>22</v>
      </c>
      <c r="AW209" s="136" t="s">
        <v>103</v>
      </c>
      <c r="AX209" s="136" t="s">
        <v>77</v>
      </c>
      <c r="AY209" s="136" t="s">
        <v>146</v>
      </c>
    </row>
    <row r="210" spans="2:51" s="6" customFormat="1" ht="15.75" customHeight="1">
      <c r="B210" s="134"/>
      <c r="D210" s="139" t="s">
        <v>157</v>
      </c>
      <c r="E210" s="136"/>
      <c r="F210" s="135" t="s">
        <v>311</v>
      </c>
      <c r="H210" s="136"/>
      <c r="L210" s="134"/>
      <c r="M210" s="137"/>
      <c r="T210" s="138"/>
      <c r="AT210" s="136" t="s">
        <v>157</v>
      </c>
      <c r="AU210" s="136" t="s">
        <v>155</v>
      </c>
      <c r="AV210" s="136" t="s">
        <v>22</v>
      </c>
      <c r="AW210" s="136" t="s">
        <v>103</v>
      </c>
      <c r="AX210" s="136" t="s">
        <v>77</v>
      </c>
      <c r="AY210" s="136" t="s">
        <v>146</v>
      </c>
    </row>
    <row r="211" spans="2:51" s="6" customFormat="1" ht="15.75" customHeight="1">
      <c r="B211" s="127"/>
      <c r="D211" s="139" t="s">
        <v>157</v>
      </c>
      <c r="E211" s="133"/>
      <c r="F211" s="129" t="s">
        <v>312</v>
      </c>
      <c r="H211" s="130">
        <v>12.1</v>
      </c>
      <c r="L211" s="127"/>
      <c r="M211" s="131"/>
      <c r="T211" s="132"/>
      <c r="AT211" s="133" t="s">
        <v>157</v>
      </c>
      <c r="AU211" s="133" t="s">
        <v>155</v>
      </c>
      <c r="AV211" s="133" t="s">
        <v>85</v>
      </c>
      <c r="AW211" s="133" t="s">
        <v>103</v>
      </c>
      <c r="AX211" s="133" t="s">
        <v>77</v>
      </c>
      <c r="AY211" s="133" t="s">
        <v>146</v>
      </c>
    </row>
    <row r="212" spans="2:51" s="6" customFormat="1" ht="15.75" customHeight="1">
      <c r="B212" s="140"/>
      <c r="D212" s="139" t="s">
        <v>157</v>
      </c>
      <c r="E212" s="141"/>
      <c r="F212" s="142" t="s">
        <v>168</v>
      </c>
      <c r="H212" s="143">
        <v>12.1</v>
      </c>
      <c r="L212" s="140"/>
      <c r="M212" s="144"/>
      <c r="T212" s="145"/>
      <c r="AT212" s="141" t="s">
        <v>157</v>
      </c>
      <c r="AU212" s="141" t="s">
        <v>155</v>
      </c>
      <c r="AV212" s="141" t="s">
        <v>154</v>
      </c>
      <c r="AW212" s="141" t="s">
        <v>103</v>
      </c>
      <c r="AX212" s="141" t="s">
        <v>22</v>
      </c>
      <c r="AY212" s="141" t="s">
        <v>146</v>
      </c>
    </row>
    <row r="213" spans="2:63" s="104" customFormat="1" ht="23.25" customHeight="1">
      <c r="B213" s="105"/>
      <c r="D213" s="106" t="s">
        <v>76</v>
      </c>
      <c r="E213" s="113" t="s">
        <v>313</v>
      </c>
      <c r="F213" s="113" t="s">
        <v>314</v>
      </c>
      <c r="J213" s="114">
        <f>$BK$213</f>
        <v>0</v>
      </c>
      <c r="L213" s="105"/>
      <c r="M213" s="109"/>
      <c r="P213" s="110">
        <f>SUM($P$214:$P$231)</f>
        <v>0</v>
      </c>
      <c r="R213" s="110">
        <f>SUM($R$214:$R$231)</f>
        <v>0.0104</v>
      </c>
      <c r="T213" s="111">
        <f>SUM($T$214:$T$231)</f>
        <v>0</v>
      </c>
      <c r="AR213" s="106" t="s">
        <v>22</v>
      </c>
      <c r="AT213" s="106" t="s">
        <v>76</v>
      </c>
      <c r="AU213" s="106" t="s">
        <v>85</v>
      </c>
      <c r="AY213" s="106" t="s">
        <v>146</v>
      </c>
      <c r="BK213" s="112">
        <f>SUM($BK$214:$BK$231)</f>
        <v>0</v>
      </c>
    </row>
    <row r="214" spans="2:65" s="6" customFormat="1" ht="15.75" customHeight="1">
      <c r="B214" s="21"/>
      <c r="C214" s="115" t="s">
        <v>315</v>
      </c>
      <c r="D214" s="115" t="s">
        <v>150</v>
      </c>
      <c r="E214" s="116" t="s">
        <v>316</v>
      </c>
      <c r="F214" s="117" t="s">
        <v>317</v>
      </c>
      <c r="G214" s="118" t="s">
        <v>206</v>
      </c>
      <c r="H214" s="119">
        <v>52</v>
      </c>
      <c r="I214" s="120"/>
      <c r="J214" s="121">
        <f>ROUND($I$214*$H$214,2)</f>
        <v>0</v>
      </c>
      <c r="K214" s="117" t="s">
        <v>318</v>
      </c>
      <c r="L214" s="21"/>
      <c r="M214" s="122"/>
      <c r="N214" s="123" t="s">
        <v>48</v>
      </c>
      <c r="P214" s="124">
        <f>$O$214*$H$214</f>
        <v>0</v>
      </c>
      <c r="Q214" s="124">
        <v>0</v>
      </c>
      <c r="R214" s="124">
        <f>$Q$214*$H$214</f>
        <v>0</v>
      </c>
      <c r="S214" s="124">
        <v>0</v>
      </c>
      <c r="T214" s="125">
        <f>$S$214*$H$214</f>
        <v>0</v>
      </c>
      <c r="AR214" s="74" t="s">
        <v>154</v>
      </c>
      <c r="AT214" s="74" t="s">
        <v>150</v>
      </c>
      <c r="AU214" s="74" t="s">
        <v>155</v>
      </c>
      <c r="AY214" s="6" t="s">
        <v>146</v>
      </c>
      <c r="BE214" s="126">
        <f>IF($N$214="základní",$J$214,0)</f>
        <v>0</v>
      </c>
      <c r="BF214" s="126">
        <f>IF($N$214="snížená",$J$214,0)</f>
        <v>0</v>
      </c>
      <c r="BG214" s="126">
        <f>IF($N$214="zákl. přenesená",$J$214,0)</f>
        <v>0</v>
      </c>
      <c r="BH214" s="126">
        <f>IF($N$214="sníž. přenesená",$J$214,0)</f>
        <v>0</v>
      </c>
      <c r="BI214" s="126">
        <f>IF($N$214="nulová",$J$214,0)</f>
        <v>0</v>
      </c>
      <c r="BJ214" s="74" t="s">
        <v>22</v>
      </c>
      <c r="BK214" s="126">
        <f>ROUND($I$214*$H$214,2)</f>
        <v>0</v>
      </c>
      <c r="BL214" s="74" t="s">
        <v>154</v>
      </c>
      <c r="BM214" s="74" t="s">
        <v>319</v>
      </c>
    </row>
    <row r="215" spans="2:51" s="6" customFormat="1" ht="15.75" customHeight="1">
      <c r="B215" s="127"/>
      <c r="D215" s="128" t="s">
        <v>157</v>
      </c>
      <c r="E215" s="129"/>
      <c r="F215" s="129" t="s">
        <v>320</v>
      </c>
      <c r="H215" s="130">
        <v>52</v>
      </c>
      <c r="L215" s="127"/>
      <c r="M215" s="131"/>
      <c r="T215" s="132"/>
      <c r="AT215" s="133" t="s">
        <v>157</v>
      </c>
      <c r="AU215" s="133" t="s">
        <v>155</v>
      </c>
      <c r="AV215" s="133" t="s">
        <v>85</v>
      </c>
      <c r="AW215" s="133" t="s">
        <v>103</v>
      </c>
      <c r="AX215" s="133" t="s">
        <v>22</v>
      </c>
      <c r="AY215" s="133" t="s">
        <v>146</v>
      </c>
    </row>
    <row r="216" spans="2:65" s="6" customFormat="1" ht="15.75" customHeight="1">
      <c r="B216" s="21"/>
      <c r="C216" s="115" t="s">
        <v>321</v>
      </c>
      <c r="D216" s="115" t="s">
        <v>150</v>
      </c>
      <c r="E216" s="116" t="s">
        <v>322</v>
      </c>
      <c r="F216" s="117" t="s">
        <v>323</v>
      </c>
      <c r="G216" s="118" t="s">
        <v>206</v>
      </c>
      <c r="H216" s="119">
        <v>52</v>
      </c>
      <c r="I216" s="120"/>
      <c r="J216" s="121">
        <f>ROUND($I$216*$H$216,2)</f>
        <v>0</v>
      </c>
      <c r="K216" s="117" t="s">
        <v>171</v>
      </c>
      <c r="L216" s="21"/>
      <c r="M216" s="122"/>
      <c r="N216" s="123" t="s">
        <v>48</v>
      </c>
      <c r="P216" s="124">
        <f>$O$216*$H$216</f>
        <v>0</v>
      </c>
      <c r="Q216" s="124">
        <v>0</v>
      </c>
      <c r="R216" s="124">
        <f>$Q$216*$H$216</f>
        <v>0</v>
      </c>
      <c r="S216" s="124">
        <v>0</v>
      </c>
      <c r="T216" s="125">
        <f>$S$216*$H$216</f>
        <v>0</v>
      </c>
      <c r="AR216" s="74" t="s">
        <v>154</v>
      </c>
      <c r="AT216" s="74" t="s">
        <v>150</v>
      </c>
      <c r="AU216" s="74" t="s">
        <v>155</v>
      </c>
      <c r="AY216" s="6" t="s">
        <v>146</v>
      </c>
      <c r="BE216" s="126">
        <f>IF($N$216="základní",$J$216,0)</f>
        <v>0</v>
      </c>
      <c r="BF216" s="126">
        <f>IF($N$216="snížená",$J$216,0)</f>
        <v>0</v>
      </c>
      <c r="BG216" s="126">
        <f>IF($N$216="zákl. přenesená",$J$216,0)</f>
        <v>0</v>
      </c>
      <c r="BH216" s="126">
        <f>IF($N$216="sníž. přenesená",$J$216,0)</f>
        <v>0</v>
      </c>
      <c r="BI216" s="126">
        <f>IF($N$216="nulová",$J$216,0)</f>
        <v>0</v>
      </c>
      <c r="BJ216" s="74" t="s">
        <v>22</v>
      </c>
      <c r="BK216" s="126">
        <f>ROUND($I$216*$H$216,2)</f>
        <v>0</v>
      </c>
      <c r="BL216" s="74" t="s">
        <v>154</v>
      </c>
      <c r="BM216" s="74" t="s">
        <v>324</v>
      </c>
    </row>
    <row r="217" spans="2:51" s="6" customFormat="1" ht="15.75" customHeight="1">
      <c r="B217" s="127"/>
      <c r="D217" s="128" t="s">
        <v>157</v>
      </c>
      <c r="E217" s="129"/>
      <c r="F217" s="129" t="s">
        <v>325</v>
      </c>
      <c r="H217" s="130">
        <v>52</v>
      </c>
      <c r="L217" s="127"/>
      <c r="M217" s="131"/>
      <c r="T217" s="132"/>
      <c r="AT217" s="133" t="s">
        <v>157</v>
      </c>
      <c r="AU217" s="133" t="s">
        <v>155</v>
      </c>
      <c r="AV217" s="133" t="s">
        <v>85</v>
      </c>
      <c r="AW217" s="133" t="s">
        <v>103</v>
      </c>
      <c r="AX217" s="133" t="s">
        <v>22</v>
      </c>
      <c r="AY217" s="133" t="s">
        <v>146</v>
      </c>
    </row>
    <row r="218" spans="2:65" s="6" customFormat="1" ht="15.75" customHeight="1">
      <c r="B218" s="21"/>
      <c r="C218" s="115" t="s">
        <v>326</v>
      </c>
      <c r="D218" s="115" t="s">
        <v>150</v>
      </c>
      <c r="E218" s="116" t="s">
        <v>327</v>
      </c>
      <c r="F218" s="117" t="s">
        <v>328</v>
      </c>
      <c r="G218" s="118" t="s">
        <v>206</v>
      </c>
      <c r="H218" s="119">
        <v>52</v>
      </c>
      <c r="I218" s="120"/>
      <c r="J218" s="121">
        <f>ROUND($I$218*$H$218,2)</f>
        <v>0</v>
      </c>
      <c r="K218" s="117" t="s">
        <v>171</v>
      </c>
      <c r="L218" s="21"/>
      <c r="M218" s="122"/>
      <c r="N218" s="123" t="s">
        <v>48</v>
      </c>
      <c r="P218" s="124">
        <f>$O$218*$H$218</f>
        <v>0</v>
      </c>
      <c r="Q218" s="124">
        <v>0</v>
      </c>
      <c r="R218" s="124">
        <f>$Q$218*$H$218</f>
        <v>0</v>
      </c>
      <c r="S218" s="124">
        <v>0</v>
      </c>
      <c r="T218" s="125">
        <f>$S$218*$H$218</f>
        <v>0</v>
      </c>
      <c r="AR218" s="74" t="s">
        <v>154</v>
      </c>
      <c r="AT218" s="74" t="s">
        <v>150</v>
      </c>
      <c r="AU218" s="74" t="s">
        <v>155</v>
      </c>
      <c r="AY218" s="6" t="s">
        <v>146</v>
      </c>
      <c r="BE218" s="126">
        <f>IF($N$218="základní",$J$218,0)</f>
        <v>0</v>
      </c>
      <c r="BF218" s="126">
        <f>IF($N$218="snížená",$J$218,0)</f>
        <v>0</v>
      </c>
      <c r="BG218" s="126">
        <f>IF($N$218="zákl. přenesená",$J$218,0)</f>
        <v>0</v>
      </c>
      <c r="BH218" s="126">
        <f>IF($N$218="sníž. přenesená",$J$218,0)</f>
        <v>0</v>
      </c>
      <c r="BI218" s="126">
        <f>IF($N$218="nulová",$J$218,0)</f>
        <v>0</v>
      </c>
      <c r="BJ218" s="74" t="s">
        <v>22</v>
      </c>
      <c r="BK218" s="126">
        <f>ROUND($I$218*$H$218,2)</f>
        <v>0</v>
      </c>
      <c r="BL218" s="74" t="s">
        <v>154</v>
      </c>
      <c r="BM218" s="74" t="s">
        <v>329</v>
      </c>
    </row>
    <row r="219" spans="2:51" s="6" customFormat="1" ht="15.75" customHeight="1">
      <c r="B219" s="134"/>
      <c r="D219" s="128" t="s">
        <v>157</v>
      </c>
      <c r="E219" s="135"/>
      <c r="F219" s="135" t="s">
        <v>330</v>
      </c>
      <c r="H219" s="136"/>
      <c r="L219" s="134"/>
      <c r="M219" s="137"/>
      <c r="T219" s="138"/>
      <c r="AT219" s="136" t="s">
        <v>157</v>
      </c>
      <c r="AU219" s="136" t="s">
        <v>155</v>
      </c>
      <c r="AV219" s="136" t="s">
        <v>22</v>
      </c>
      <c r="AW219" s="136" t="s">
        <v>103</v>
      </c>
      <c r="AX219" s="136" t="s">
        <v>77</v>
      </c>
      <c r="AY219" s="136" t="s">
        <v>146</v>
      </c>
    </row>
    <row r="220" spans="2:51" s="6" customFormat="1" ht="15.75" customHeight="1">
      <c r="B220" s="127"/>
      <c r="D220" s="139" t="s">
        <v>157</v>
      </c>
      <c r="E220" s="133"/>
      <c r="F220" s="129" t="s">
        <v>325</v>
      </c>
      <c r="H220" s="130">
        <v>52</v>
      </c>
      <c r="L220" s="127"/>
      <c r="M220" s="131"/>
      <c r="T220" s="132"/>
      <c r="AT220" s="133" t="s">
        <v>157</v>
      </c>
      <c r="AU220" s="133" t="s">
        <v>155</v>
      </c>
      <c r="AV220" s="133" t="s">
        <v>85</v>
      </c>
      <c r="AW220" s="133" t="s">
        <v>103</v>
      </c>
      <c r="AX220" s="133" t="s">
        <v>22</v>
      </c>
      <c r="AY220" s="133" t="s">
        <v>146</v>
      </c>
    </row>
    <row r="221" spans="2:65" s="6" customFormat="1" ht="15.75" customHeight="1">
      <c r="B221" s="21"/>
      <c r="C221" s="115" t="s">
        <v>331</v>
      </c>
      <c r="D221" s="115" t="s">
        <v>150</v>
      </c>
      <c r="E221" s="116" t="s">
        <v>332</v>
      </c>
      <c r="F221" s="117" t="s">
        <v>333</v>
      </c>
      <c r="G221" s="118" t="s">
        <v>206</v>
      </c>
      <c r="H221" s="119">
        <v>52</v>
      </c>
      <c r="I221" s="120"/>
      <c r="J221" s="121">
        <f>ROUND($I$221*$H$221,2)</f>
        <v>0</v>
      </c>
      <c r="K221" s="117" t="s">
        <v>318</v>
      </c>
      <c r="L221" s="21"/>
      <c r="M221" s="122"/>
      <c r="N221" s="123" t="s">
        <v>48</v>
      </c>
      <c r="P221" s="124">
        <f>$O$221*$H$221</f>
        <v>0</v>
      </c>
      <c r="Q221" s="124">
        <v>0</v>
      </c>
      <c r="R221" s="124">
        <f>$Q$221*$H$221</f>
        <v>0</v>
      </c>
      <c r="S221" s="124">
        <v>0</v>
      </c>
      <c r="T221" s="125">
        <f>$S$221*$H$221</f>
        <v>0</v>
      </c>
      <c r="AR221" s="74" t="s">
        <v>154</v>
      </c>
      <c r="AT221" s="74" t="s">
        <v>150</v>
      </c>
      <c r="AU221" s="74" t="s">
        <v>155</v>
      </c>
      <c r="AY221" s="6" t="s">
        <v>146</v>
      </c>
      <c r="BE221" s="126">
        <f>IF($N$221="základní",$J$221,0)</f>
        <v>0</v>
      </c>
      <c r="BF221" s="126">
        <f>IF($N$221="snížená",$J$221,0)</f>
        <v>0</v>
      </c>
      <c r="BG221" s="126">
        <f>IF($N$221="zákl. přenesená",$J$221,0)</f>
        <v>0</v>
      </c>
      <c r="BH221" s="126">
        <f>IF($N$221="sníž. přenesená",$J$221,0)</f>
        <v>0</v>
      </c>
      <c r="BI221" s="126">
        <f>IF($N$221="nulová",$J$221,0)</f>
        <v>0</v>
      </c>
      <c r="BJ221" s="74" t="s">
        <v>22</v>
      </c>
      <c r="BK221" s="126">
        <f>ROUND($I$221*$H$221,2)</f>
        <v>0</v>
      </c>
      <c r="BL221" s="74" t="s">
        <v>154</v>
      </c>
      <c r="BM221" s="74" t="s">
        <v>334</v>
      </c>
    </row>
    <row r="222" spans="2:51" s="6" customFormat="1" ht="15.75" customHeight="1">
      <c r="B222" s="127"/>
      <c r="D222" s="128" t="s">
        <v>157</v>
      </c>
      <c r="E222" s="129"/>
      <c r="F222" s="129" t="s">
        <v>325</v>
      </c>
      <c r="H222" s="130">
        <v>52</v>
      </c>
      <c r="L222" s="127"/>
      <c r="M222" s="131"/>
      <c r="T222" s="132"/>
      <c r="AT222" s="133" t="s">
        <v>157</v>
      </c>
      <c r="AU222" s="133" t="s">
        <v>155</v>
      </c>
      <c r="AV222" s="133" t="s">
        <v>85</v>
      </c>
      <c r="AW222" s="133" t="s">
        <v>103</v>
      </c>
      <c r="AX222" s="133" t="s">
        <v>22</v>
      </c>
      <c r="AY222" s="133" t="s">
        <v>146</v>
      </c>
    </row>
    <row r="223" spans="2:65" s="6" customFormat="1" ht="15.75" customHeight="1">
      <c r="B223" s="21"/>
      <c r="C223" s="152" t="s">
        <v>335</v>
      </c>
      <c r="D223" s="152" t="s">
        <v>336</v>
      </c>
      <c r="E223" s="153" t="s">
        <v>337</v>
      </c>
      <c r="F223" s="154" t="s">
        <v>338</v>
      </c>
      <c r="G223" s="155" t="s">
        <v>339</v>
      </c>
      <c r="H223" s="156">
        <v>2.6</v>
      </c>
      <c r="I223" s="157"/>
      <c r="J223" s="158">
        <f>ROUND($I$223*$H$223,2)</f>
        <v>0</v>
      </c>
      <c r="K223" s="154"/>
      <c r="L223" s="159"/>
      <c r="M223" s="160"/>
      <c r="N223" s="161" t="s">
        <v>48</v>
      </c>
      <c r="P223" s="124">
        <f>$O$223*$H$223</f>
        <v>0</v>
      </c>
      <c r="Q223" s="124">
        <v>0.001</v>
      </c>
      <c r="R223" s="124">
        <f>$Q$223*$H$223</f>
        <v>0.0026000000000000003</v>
      </c>
      <c r="S223" s="124">
        <v>0</v>
      </c>
      <c r="T223" s="125">
        <f>$S$223*$H$223</f>
        <v>0</v>
      </c>
      <c r="AR223" s="74" t="s">
        <v>340</v>
      </c>
      <c r="AT223" s="74" t="s">
        <v>336</v>
      </c>
      <c r="AU223" s="74" t="s">
        <v>155</v>
      </c>
      <c r="AY223" s="6" t="s">
        <v>146</v>
      </c>
      <c r="BE223" s="126">
        <f>IF($N$223="základní",$J$223,0)</f>
        <v>0</v>
      </c>
      <c r="BF223" s="126">
        <f>IF($N$223="snížená",$J$223,0)</f>
        <v>0</v>
      </c>
      <c r="BG223" s="126">
        <f>IF($N$223="zákl. přenesená",$J$223,0)</f>
        <v>0</v>
      </c>
      <c r="BH223" s="126">
        <f>IF($N$223="sníž. přenesená",$J$223,0)</f>
        <v>0</v>
      </c>
      <c r="BI223" s="126">
        <f>IF($N$223="nulová",$J$223,0)</f>
        <v>0</v>
      </c>
      <c r="BJ223" s="74" t="s">
        <v>22</v>
      </c>
      <c r="BK223" s="126">
        <f>ROUND($I$223*$H$223,2)</f>
        <v>0</v>
      </c>
      <c r="BL223" s="74" t="s">
        <v>154</v>
      </c>
      <c r="BM223" s="74" t="s">
        <v>341</v>
      </c>
    </row>
    <row r="224" spans="2:51" s="6" customFormat="1" ht="15.75" customHeight="1">
      <c r="B224" s="134"/>
      <c r="D224" s="128" t="s">
        <v>157</v>
      </c>
      <c r="E224" s="135"/>
      <c r="F224" s="135" t="s">
        <v>342</v>
      </c>
      <c r="H224" s="136"/>
      <c r="L224" s="134"/>
      <c r="M224" s="137"/>
      <c r="T224" s="138"/>
      <c r="AT224" s="136" t="s">
        <v>157</v>
      </c>
      <c r="AU224" s="136" t="s">
        <v>155</v>
      </c>
      <c r="AV224" s="136" t="s">
        <v>22</v>
      </c>
      <c r="AW224" s="136" t="s">
        <v>103</v>
      </c>
      <c r="AX224" s="136" t="s">
        <v>77</v>
      </c>
      <c r="AY224" s="136" t="s">
        <v>146</v>
      </c>
    </row>
    <row r="225" spans="2:51" s="6" customFormat="1" ht="15.75" customHeight="1">
      <c r="B225" s="127"/>
      <c r="D225" s="139" t="s">
        <v>157</v>
      </c>
      <c r="E225" s="133"/>
      <c r="F225" s="129" t="s">
        <v>343</v>
      </c>
      <c r="H225" s="130">
        <v>2.6</v>
      </c>
      <c r="L225" s="127"/>
      <c r="M225" s="131"/>
      <c r="T225" s="132"/>
      <c r="AT225" s="133" t="s">
        <v>157</v>
      </c>
      <c r="AU225" s="133" t="s">
        <v>155</v>
      </c>
      <c r="AV225" s="133" t="s">
        <v>85</v>
      </c>
      <c r="AW225" s="133" t="s">
        <v>103</v>
      </c>
      <c r="AX225" s="133" t="s">
        <v>22</v>
      </c>
      <c r="AY225" s="133" t="s">
        <v>146</v>
      </c>
    </row>
    <row r="226" spans="2:65" s="6" customFormat="1" ht="15.75" customHeight="1">
      <c r="B226" s="21"/>
      <c r="C226" s="115" t="s">
        <v>344</v>
      </c>
      <c r="D226" s="115" t="s">
        <v>150</v>
      </c>
      <c r="E226" s="116" t="s">
        <v>345</v>
      </c>
      <c r="F226" s="117" t="s">
        <v>346</v>
      </c>
      <c r="G226" s="118" t="s">
        <v>200</v>
      </c>
      <c r="H226" s="119">
        <v>0.008</v>
      </c>
      <c r="I226" s="120"/>
      <c r="J226" s="121">
        <f>ROUND($I$226*$H$226,2)</f>
        <v>0</v>
      </c>
      <c r="K226" s="117" t="s">
        <v>171</v>
      </c>
      <c r="L226" s="21"/>
      <c r="M226" s="122"/>
      <c r="N226" s="123" t="s">
        <v>48</v>
      </c>
      <c r="P226" s="124">
        <f>$O$226*$H$226</f>
        <v>0</v>
      </c>
      <c r="Q226" s="124">
        <v>0</v>
      </c>
      <c r="R226" s="124">
        <f>$Q$226*$H$226</f>
        <v>0</v>
      </c>
      <c r="S226" s="124">
        <v>0</v>
      </c>
      <c r="T226" s="125">
        <f>$S$226*$H$226</f>
        <v>0</v>
      </c>
      <c r="AR226" s="74" t="s">
        <v>154</v>
      </c>
      <c r="AT226" s="74" t="s">
        <v>150</v>
      </c>
      <c r="AU226" s="74" t="s">
        <v>155</v>
      </c>
      <c r="AY226" s="6" t="s">
        <v>146</v>
      </c>
      <c r="BE226" s="126">
        <f>IF($N$226="základní",$J$226,0)</f>
        <v>0</v>
      </c>
      <c r="BF226" s="126">
        <f>IF($N$226="snížená",$J$226,0)</f>
        <v>0</v>
      </c>
      <c r="BG226" s="126">
        <f>IF($N$226="zákl. přenesená",$J$226,0)</f>
        <v>0</v>
      </c>
      <c r="BH226" s="126">
        <f>IF($N$226="sníž. přenesená",$J$226,0)</f>
        <v>0</v>
      </c>
      <c r="BI226" s="126">
        <f>IF($N$226="nulová",$J$226,0)</f>
        <v>0</v>
      </c>
      <c r="BJ226" s="74" t="s">
        <v>22</v>
      </c>
      <c r="BK226" s="126">
        <f>ROUND($I$226*$H$226,2)</f>
        <v>0</v>
      </c>
      <c r="BL226" s="74" t="s">
        <v>154</v>
      </c>
      <c r="BM226" s="74" t="s">
        <v>347</v>
      </c>
    </row>
    <row r="227" spans="2:51" s="6" customFormat="1" ht="15.75" customHeight="1">
      <c r="B227" s="134"/>
      <c r="D227" s="128" t="s">
        <v>157</v>
      </c>
      <c r="E227" s="135"/>
      <c r="F227" s="135" t="s">
        <v>348</v>
      </c>
      <c r="H227" s="136"/>
      <c r="L227" s="134"/>
      <c r="M227" s="137"/>
      <c r="T227" s="138"/>
      <c r="AT227" s="136" t="s">
        <v>157</v>
      </c>
      <c r="AU227" s="136" t="s">
        <v>155</v>
      </c>
      <c r="AV227" s="136" t="s">
        <v>22</v>
      </c>
      <c r="AW227" s="136" t="s">
        <v>103</v>
      </c>
      <c r="AX227" s="136" t="s">
        <v>77</v>
      </c>
      <c r="AY227" s="136" t="s">
        <v>146</v>
      </c>
    </row>
    <row r="228" spans="2:51" s="6" customFormat="1" ht="15.75" customHeight="1">
      <c r="B228" s="127"/>
      <c r="D228" s="139" t="s">
        <v>157</v>
      </c>
      <c r="E228" s="133"/>
      <c r="F228" s="129" t="s">
        <v>349</v>
      </c>
      <c r="H228" s="130">
        <v>0.0078</v>
      </c>
      <c r="L228" s="127"/>
      <c r="M228" s="131"/>
      <c r="T228" s="132"/>
      <c r="AT228" s="133" t="s">
        <v>157</v>
      </c>
      <c r="AU228" s="133" t="s">
        <v>155</v>
      </c>
      <c r="AV228" s="133" t="s">
        <v>85</v>
      </c>
      <c r="AW228" s="133" t="s">
        <v>103</v>
      </c>
      <c r="AX228" s="133" t="s">
        <v>22</v>
      </c>
      <c r="AY228" s="133" t="s">
        <v>146</v>
      </c>
    </row>
    <row r="229" spans="2:65" s="6" customFormat="1" ht="15.75" customHeight="1">
      <c r="B229" s="21"/>
      <c r="C229" s="152" t="s">
        <v>350</v>
      </c>
      <c r="D229" s="152" t="s">
        <v>336</v>
      </c>
      <c r="E229" s="153" t="s">
        <v>351</v>
      </c>
      <c r="F229" s="154" t="s">
        <v>352</v>
      </c>
      <c r="G229" s="155" t="s">
        <v>339</v>
      </c>
      <c r="H229" s="156">
        <v>7.8</v>
      </c>
      <c r="I229" s="157"/>
      <c r="J229" s="158">
        <f>ROUND($I$229*$H$229,2)</f>
        <v>0</v>
      </c>
      <c r="K229" s="154" t="s">
        <v>171</v>
      </c>
      <c r="L229" s="159"/>
      <c r="M229" s="160"/>
      <c r="N229" s="161" t="s">
        <v>48</v>
      </c>
      <c r="P229" s="124">
        <f>$O$229*$H$229</f>
        <v>0</v>
      </c>
      <c r="Q229" s="124">
        <v>0.001</v>
      </c>
      <c r="R229" s="124">
        <f>$Q$229*$H$229</f>
        <v>0.0078</v>
      </c>
      <c r="S229" s="124">
        <v>0</v>
      </c>
      <c r="T229" s="125">
        <f>$S$229*$H$229</f>
        <v>0</v>
      </c>
      <c r="AR229" s="74" t="s">
        <v>340</v>
      </c>
      <c r="AT229" s="74" t="s">
        <v>336</v>
      </c>
      <c r="AU229" s="74" t="s">
        <v>155</v>
      </c>
      <c r="AY229" s="6" t="s">
        <v>146</v>
      </c>
      <c r="BE229" s="126">
        <f>IF($N$229="základní",$J$229,0)</f>
        <v>0</v>
      </c>
      <c r="BF229" s="126">
        <f>IF($N$229="snížená",$J$229,0)</f>
        <v>0</v>
      </c>
      <c r="BG229" s="126">
        <f>IF($N$229="zákl. přenesená",$J$229,0)</f>
        <v>0</v>
      </c>
      <c r="BH229" s="126">
        <f>IF($N$229="sníž. přenesená",$J$229,0)</f>
        <v>0</v>
      </c>
      <c r="BI229" s="126">
        <f>IF($N$229="nulová",$J$229,0)</f>
        <v>0</v>
      </c>
      <c r="BJ229" s="74" t="s">
        <v>22</v>
      </c>
      <c r="BK229" s="126">
        <f>ROUND($I$229*$H$229,2)</f>
        <v>0</v>
      </c>
      <c r="BL229" s="74" t="s">
        <v>154</v>
      </c>
      <c r="BM229" s="74" t="s">
        <v>353</v>
      </c>
    </row>
    <row r="230" spans="2:51" s="6" customFormat="1" ht="15.75" customHeight="1">
      <c r="B230" s="134"/>
      <c r="D230" s="128" t="s">
        <v>157</v>
      </c>
      <c r="E230" s="135"/>
      <c r="F230" s="135" t="s">
        <v>354</v>
      </c>
      <c r="H230" s="136"/>
      <c r="L230" s="134"/>
      <c r="M230" s="137"/>
      <c r="T230" s="138"/>
      <c r="AT230" s="136" t="s">
        <v>157</v>
      </c>
      <c r="AU230" s="136" t="s">
        <v>155</v>
      </c>
      <c r="AV230" s="136" t="s">
        <v>22</v>
      </c>
      <c r="AW230" s="136" t="s">
        <v>103</v>
      </c>
      <c r="AX230" s="136" t="s">
        <v>77</v>
      </c>
      <c r="AY230" s="136" t="s">
        <v>146</v>
      </c>
    </row>
    <row r="231" spans="2:51" s="6" customFormat="1" ht="15.75" customHeight="1">
      <c r="B231" s="127"/>
      <c r="D231" s="139" t="s">
        <v>157</v>
      </c>
      <c r="E231" s="133"/>
      <c r="F231" s="129" t="s">
        <v>355</v>
      </c>
      <c r="H231" s="130">
        <v>7.8</v>
      </c>
      <c r="L231" s="127"/>
      <c r="M231" s="131"/>
      <c r="T231" s="132"/>
      <c r="AT231" s="133" t="s">
        <v>157</v>
      </c>
      <c r="AU231" s="133" t="s">
        <v>155</v>
      </c>
      <c r="AV231" s="133" t="s">
        <v>85</v>
      </c>
      <c r="AW231" s="133" t="s">
        <v>103</v>
      </c>
      <c r="AX231" s="133" t="s">
        <v>22</v>
      </c>
      <c r="AY231" s="133" t="s">
        <v>146</v>
      </c>
    </row>
    <row r="232" spans="2:63" s="104" customFormat="1" ht="30.75" customHeight="1">
      <c r="B232" s="105"/>
      <c r="D232" s="106" t="s">
        <v>76</v>
      </c>
      <c r="E232" s="113" t="s">
        <v>187</v>
      </c>
      <c r="F232" s="113" t="s">
        <v>356</v>
      </c>
      <c r="J232" s="114">
        <f>$BK$232</f>
        <v>0</v>
      </c>
      <c r="L232" s="105"/>
      <c r="M232" s="109"/>
      <c r="P232" s="110">
        <f>$P$233+$P$247+$P$274</f>
        <v>0</v>
      </c>
      <c r="R232" s="110">
        <f>$R$233+$R$247+$R$274</f>
        <v>5796.726424</v>
      </c>
      <c r="T232" s="111">
        <f>$T$233+$T$247+$T$274</f>
        <v>0</v>
      </c>
      <c r="AR232" s="106" t="s">
        <v>22</v>
      </c>
      <c r="AT232" s="106" t="s">
        <v>76</v>
      </c>
      <c r="AU232" s="106" t="s">
        <v>22</v>
      </c>
      <c r="AY232" s="106" t="s">
        <v>146</v>
      </c>
      <c r="BK232" s="112">
        <f>$BK$233+$BK$247+$BK$274</f>
        <v>0</v>
      </c>
    </row>
    <row r="233" spans="2:63" s="104" customFormat="1" ht="15.75" customHeight="1">
      <c r="B233" s="105"/>
      <c r="D233" s="106" t="s">
        <v>76</v>
      </c>
      <c r="E233" s="113" t="s">
        <v>357</v>
      </c>
      <c r="F233" s="113" t="s">
        <v>358</v>
      </c>
      <c r="J233" s="114">
        <f>$BK$233</f>
        <v>0</v>
      </c>
      <c r="L233" s="105"/>
      <c r="M233" s="109"/>
      <c r="P233" s="110">
        <f>SUM($P$234:$P$246)</f>
        <v>0</v>
      </c>
      <c r="R233" s="110">
        <f>SUM($R$234:$R$246)</f>
        <v>5354.6002146</v>
      </c>
      <c r="T233" s="111">
        <f>SUM($T$234:$T$246)</f>
        <v>0</v>
      </c>
      <c r="AR233" s="106" t="s">
        <v>22</v>
      </c>
      <c r="AT233" s="106" t="s">
        <v>76</v>
      </c>
      <c r="AU233" s="106" t="s">
        <v>85</v>
      </c>
      <c r="AY233" s="106" t="s">
        <v>146</v>
      </c>
      <c r="BK233" s="112">
        <f>SUM($BK$234:$BK$246)</f>
        <v>0</v>
      </c>
    </row>
    <row r="234" spans="2:65" s="6" customFormat="1" ht="15.75" customHeight="1">
      <c r="B234" s="21"/>
      <c r="C234" s="115" t="s">
        <v>359</v>
      </c>
      <c r="D234" s="115" t="s">
        <v>150</v>
      </c>
      <c r="E234" s="116" t="s">
        <v>360</v>
      </c>
      <c r="F234" s="117" t="s">
        <v>361</v>
      </c>
      <c r="G234" s="118" t="s">
        <v>206</v>
      </c>
      <c r="H234" s="119">
        <v>8484.84</v>
      </c>
      <c r="I234" s="120"/>
      <c r="J234" s="121">
        <f>ROUND($I$234*$H$234,2)</f>
        <v>0</v>
      </c>
      <c r="K234" s="117" t="s">
        <v>171</v>
      </c>
      <c r="L234" s="21"/>
      <c r="M234" s="122"/>
      <c r="N234" s="123" t="s">
        <v>48</v>
      </c>
      <c r="P234" s="124">
        <f>$O$234*$H$234</f>
        <v>0</v>
      </c>
      <c r="Q234" s="124">
        <v>0.27994</v>
      </c>
      <c r="R234" s="124">
        <f>$Q$234*$H$234</f>
        <v>2375.2461096</v>
      </c>
      <c r="S234" s="124">
        <v>0</v>
      </c>
      <c r="T234" s="125">
        <f>$S$234*$H$234</f>
        <v>0</v>
      </c>
      <c r="AR234" s="74" t="s">
        <v>154</v>
      </c>
      <c r="AT234" s="74" t="s">
        <v>150</v>
      </c>
      <c r="AU234" s="74" t="s">
        <v>155</v>
      </c>
      <c r="AY234" s="6" t="s">
        <v>146</v>
      </c>
      <c r="BE234" s="126">
        <f>IF($N$234="základní",$J$234,0)</f>
        <v>0</v>
      </c>
      <c r="BF234" s="126">
        <f>IF($N$234="snížená",$J$234,0)</f>
        <v>0</v>
      </c>
      <c r="BG234" s="126">
        <f>IF($N$234="zákl. přenesená",$J$234,0)</f>
        <v>0</v>
      </c>
      <c r="BH234" s="126">
        <f>IF($N$234="sníž. přenesená",$J$234,0)</f>
        <v>0</v>
      </c>
      <c r="BI234" s="126">
        <f>IF($N$234="nulová",$J$234,0)</f>
        <v>0</v>
      </c>
      <c r="BJ234" s="74" t="s">
        <v>22</v>
      </c>
      <c r="BK234" s="126">
        <f>ROUND($I$234*$H$234,2)</f>
        <v>0</v>
      </c>
      <c r="BL234" s="74" t="s">
        <v>154</v>
      </c>
      <c r="BM234" s="74" t="s">
        <v>362</v>
      </c>
    </row>
    <row r="235" spans="2:51" s="6" customFormat="1" ht="15.75" customHeight="1">
      <c r="B235" s="134"/>
      <c r="D235" s="128" t="s">
        <v>157</v>
      </c>
      <c r="E235" s="135"/>
      <c r="F235" s="135" t="s">
        <v>363</v>
      </c>
      <c r="H235" s="136"/>
      <c r="L235" s="134"/>
      <c r="M235" s="137"/>
      <c r="T235" s="138"/>
      <c r="AT235" s="136" t="s">
        <v>157</v>
      </c>
      <c r="AU235" s="136" t="s">
        <v>155</v>
      </c>
      <c r="AV235" s="136" t="s">
        <v>22</v>
      </c>
      <c r="AW235" s="136" t="s">
        <v>103</v>
      </c>
      <c r="AX235" s="136" t="s">
        <v>77</v>
      </c>
      <c r="AY235" s="136" t="s">
        <v>146</v>
      </c>
    </row>
    <row r="236" spans="2:51" s="6" customFormat="1" ht="15.75" customHeight="1">
      <c r="B236" s="127"/>
      <c r="D236" s="139" t="s">
        <v>157</v>
      </c>
      <c r="E236" s="133"/>
      <c r="F236" s="129" t="s">
        <v>364</v>
      </c>
      <c r="H236" s="130">
        <v>8484.84</v>
      </c>
      <c r="L236" s="127"/>
      <c r="M236" s="131"/>
      <c r="T236" s="132"/>
      <c r="AT236" s="133" t="s">
        <v>157</v>
      </c>
      <c r="AU236" s="133" t="s">
        <v>155</v>
      </c>
      <c r="AV236" s="133" t="s">
        <v>85</v>
      </c>
      <c r="AW236" s="133" t="s">
        <v>103</v>
      </c>
      <c r="AX236" s="133" t="s">
        <v>77</v>
      </c>
      <c r="AY236" s="133" t="s">
        <v>146</v>
      </c>
    </row>
    <row r="237" spans="2:51" s="6" customFormat="1" ht="15.75" customHeight="1">
      <c r="B237" s="140"/>
      <c r="D237" s="139" t="s">
        <v>157</v>
      </c>
      <c r="E237" s="141"/>
      <c r="F237" s="142" t="s">
        <v>168</v>
      </c>
      <c r="H237" s="143">
        <v>8484.84</v>
      </c>
      <c r="L237" s="140"/>
      <c r="M237" s="144"/>
      <c r="T237" s="145"/>
      <c r="AT237" s="141" t="s">
        <v>157</v>
      </c>
      <c r="AU237" s="141" t="s">
        <v>155</v>
      </c>
      <c r="AV237" s="141" t="s">
        <v>154</v>
      </c>
      <c r="AW237" s="141" t="s">
        <v>103</v>
      </c>
      <c r="AX237" s="141" t="s">
        <v>22</v>
      </c>
      <c r="AY237" s="141" t="s">
        <v>146</v>
      </c>
    </row>
    <row r="238" spans="2:65" s="6" customFormat="1" ht="15.75" customHeight="1">
      <c r="B238" s="21"/>
      <c r="C238" s="115" t="s">
        <v>365</v>
      </c>
      <c r="D238" s="115" t="s">
        <v>150</v>
      </c>
      <c r="E238" s="116" t="s">
        <v>366</v>
      </c>
      <c r="F238" s="117" t="s">
        <v>367</v>
      </c>
      <c r="G238" s="118" t="s">
        <v>206</v>
      </c>
      <c r="H238" s="119">
        <v>4395.3</v>
      </c>
      <c r="I238" s="120"/>
      <c r="J238" s="121">
        <f>ROUND($I$238*$H$238,2)</f>
        <v>0</v>
      </c>
      <c r="K238" s="117" t="s">
        <v>171</v>
      </c>
      <c r="L238" s="21"/>
      <c r="M238" s="122"/>
      <c r="N238" s="123" t="s">
        <v>48</v>
      </c>
      <c r="P238" s="124">
        <f>$O$238*$H$238</f>
        <v>0</v>
      </c>
      <c r="Q238" s="124">
        <v>0.2916</v>
      </c>
      <c r="R238" s="124">
        <f>$Q$238*$H$238</f>
        <v>1281.6694800000002</v>
      </c>
      <c r="S238" s="124">
        <v>0</v>
      </c>
      <c r="T238" s="125">
        <f>$S$238*$H$238</f>
        <v>0</v>
      </c>
      <c r="AR238" s="74" t="s">
        <v>154</v>
      </c>
      <c r="AT238" s="74" t="s">
        <v>150</v>
      </c>
      <c r="AU238" s="74" t="s">
        <v>155</v>
      </c>
      <c r="AY238" s="6" t="s">
        <v>146</v>
      </c>
      <c r="BE238" s="126">
        <f>IF($N$238="základní",$J$238,0)</f>
        <v>0</v>
      </c>
      <c r="BF238" s="126">
        <f>IF($N$238="snížená",$J$238,0)</f>
        <v>0</v>
      </c>
      <c r="BG238" s="126">
        <f>IF($N$238="zákl. přenesená",$J$238,0)</f>
        <v>0</v>
      </c>
      <c r="BH238" s="126">
        <f>IF($N$238="sníž. přenesená",$J$238,0)</f>
        <v>0</v>
      </c>
      <c r="BI238" s="126">
        <f>IF($N$238="nulová",$J$238,0)</f>
        <v>0</v>
      </c>
      <c r="BJ238" s="74" t="s">
        <v>22</v>
      </c>
      <c r="BK238" s="126">
        <f>ROUND($I$238*$H$238,2)</f>
        <v>0</v>
      </c>
      <c r="BL238" s="74" t="s">
        <v>154</v>
      </c>
      <c r="BM238" s="74" t="s">
        <v>368</v>
      </c>
    </row>
    <row r="239" spans="2:51" s="6" customFormat="1" ht="15.75" customHeight="1">
      <c r="B239" s="134"/>
      <c r="D239" s="128" t="s">
        <v>157</v>
      </c>
      <c r="E239" s="135"/>
      <c r="F239" s="135" t="s">
        <v>369</v>
      </c>
      <c r="H239" s="136"/>
      <c r="L239" s="134"/>
      <c r="M239" s="137"/>
      <c r="T239" s="138"/>
      <c r="AT239" s="136" t="s">
        <v>157</v>
      </c>
      <c r="AU239" s="136" t="s">
        <v>155</v>
      </c>
      <c r="AV239" s="136" t="s">
        <v>22</v>
      </c>
      <c r="AW239" s="136" t="s">
        <v>103</v>
      </c>
      <c r="AX239" s="136" t="s">
        <v>77</v>
      </c>
      <c r="AY239" s="136" t="s">
        <v>146</v>
      </c>
    </row>
    <row r="240" spans="2:51" s="6" customFormat="1" ht="15.75" customHeight="1">
      <c r="B240" s="134"/>
      <c r="D240" s="139" t="s">
        <v>157</v>
      </c>
      <c r="E240" s="136"/>
      <c r="F240" s="135" t="s">
        <v>370</v>
      </c>
      <c r="H240" s="136"/>
      <c r="L240" s="134"/>
      <c r="M240" s="137"/>
      <c r="T240" s="138"/>
      <c r="AT240" s="136" t="s">
        <v>157</v>
      </c>
      <c r="AU240" s="136" t="s">
        <v>155</v>
      </c>
      <c r="AV240" s="136" t="s">
        <v>22</v>
      </c>
      <c r="AW240" s="136" t="s">
        <v>103</v>
      </c>
      <c r="AX240" s="136" t="s">
        <v>77</v>
      </c>
      <c r="AY240" s="136" t="s">
        <v>146</v>
      </c>
    </row>
    <row r="241" spans="2:51" s="6" customFormat="1" ht="15.75" customHeight="1">
      <c r="B241" s="127"/>
      <c r="D241" s="139" t="s">
        <v>157</v>
      </c>
      <c r="E241" s="133"/>
      <c r="F241" s="129" t="s">
        <v>208</v>
      </c>
      <c r="H241" s="130">
        <v>4395.3</v>
      </c>
      <c r="L241" s="127"/>
      <c r="M241" s="131"/>
      <c r="T241" s="132"/>
      <c r="AT241" s="133" t="s">
        <v>157</v>
      </c>
      <c r="AU241" s="133" t="s">
        <v>155</v>
      </c>
      <c r="AV241" s="133" t="s">
        <v>85</v>
      </c>
      <c r="AW241" s="133" t="s">
        <v>103</v>
      </c>
      <c r="AX241" s="133" t="s">
        <v>77</v>
      </c>
      <c r="AY241" s="133" t="s">
        <v>146</v>
      </c>
    </row>
    <row r="242" spans="2:51" s="6" customFormat="1" ht="15.75" customHeight="1">
      <c r="B242" s="140"/>
      <c r="D242" s="139" t="s">
        <v>157</v>
      </c>
      <c r="E242" s="141"/>
      <c r="F242" s="142" t="s">
        <v>168</v>
      </c>
      <c r="H242" s="143">
        <v>4395.3</v>
      </c>
      <c r="L242" s="140"/>
      <c r="M242" s="144"/>
      <c r="T242" s="145"/>
      <c r="AT242" s="141" t="s">
        <v>157</v>
      </c>
      <c r="AU242" s="141" t="s">
        <v>155</v>
      </c>
      <c r="AV242" s="141" t="s">
        <v>154</v>
      </c>
      <c r="AW242" s="141" t="s">
        <v>103</v>
      </c>
      <c r="AX242" s="141" t="s">
        <v>22</v>
      </c>
      <c r="AY242" s="141" t="s">
        <v>146</v>
      </c>
    </row>
    <row r="243" spans="2:65" s="6" customFormat="1" ht="15.75" customHeight="1">
      <c r="B243" s="21"/>
      <c r="C243" s="115" t="s">
        <v>371</v>
      </c>
      <c r="D243" s="115" t="s">
        <v>150</v>
      </c>
      <c r="E243" s="116" t="s">
        <v>372</v>
      </c>
      <c r="F243" s="117" t="s">
        <v>373</v>
      </c>
      <c r="G243" s="118" t="s">
        <v>206</v>
      </c>
      <c r="H243" s="119">
        <v>4395.3</v>
      </c>
      <c r="I243" s="120"/>
      <c r="J243" s="121">
        <f>ROUND($I$243*$H$243,2)</f>
        <v>0</v>
      </c>
      <c r="K243" s="117" t="s">
        <v>171</v>
      </c>
      <c r="L243" s="21"/>
      <c r="M243" s="122"/>
      <c r="N243" s="123" t="s">
        <v>48</v>
      </c>
      <c r="P243" s="124">
        <f>$O$243*$H$243</f>
        <v>0</v>
      </c>
      <c r="Q243" s="124">
        <v>0.38625</v>
      </c>
      <c r="R243" s="124">
        <f>$Q$243*$H$243</f>
        <v>1697.684625</v>
      </c>
      <c r="S243" s="124">
        <v>0</v>
      </c>
      <c r="T243" s="125">
        <f>$S$243*$H$243</f>
        <v>0</v>
      </c>
      <c r="AR243" s="74" t="s">
        <v>154</v>
      </c>
      <c r="AT243" s="74" t="s">
        <v>150</v>
      </c>
      <c r="AU243" s="74" t="s">
        <v>155</v>
      </c>
      <c r="AY243" s="6" t="s">
        <v>146</v>
      </c>
      <c r="BE243" s="126">
        <f>IF($N$243="základní",$J$243,0)</f>
        <v>0</v>
      </c>
      <c r="BF243" s="126">
        <f>IF($N$243="snížená",$J$243,0)</f>
        <v>0</v>
      </c>
      <c r="BG243" s="126">
        <f>IF($N$243="zákl. přenesená",$J$243,0)</f>
        <v>0</v>
      </c>
      <c r="BH243" s="126">
        <f>IF($N$243="sníž. přenesená",$J$243,0)</f>
        <v>0</v>
      </c>
      <c r="BI243" s="126">
        <f>IF($N$243="nulová",$J$243,0)</f>
        <v>0</v>
      </c>
      <c r="BJ243" s="74" t="s">
        <v>22</v>
      </c>
      <c r="BK243" s="126">
        <f>ROUND($I$243*$H$243,2)</f>
        <v>0</v>
      </c>
      <c r="BL243" s="74" t="s">
        <v>154</v>
      </c>
      <c r="BM243" s="74" t="s">
        <v>374</v>
      </c>
    </row>
    <row r="244" spans="2:51" s="6" customFormat="1" ht="15.75" customHeight="1">
      <c r="B244" s="134"/>
      <c r="D244" s="128" t="s">
        <v>157</v>
      </c>
      <c r="E244" s="135"/>
      <c r="F244" s="135" t="s">
        <v>369</v>
      </c>
      <c r="H244" s="136"/>
      <c r="L244" s="134"/>
      <c r="M244" s="137"/>
      <c r="T244" s="138"/>
      <c r="AT244" s="136" t="s">
        <v>157</v>
      </c>
      <c r="AU244" s="136" t="s">
        <v>155</v>
      </c>
      <c r="AV244" s="136" t="s">
        <v>22</v>
      </c>
      <c r="AW244" s="136" t="s">
        <v>103</v>
      </c>
      <c r="AX244" s="136" t="s">
        <v>77</v>
      </c>
      <c r="AY244" s="136" t="s">
        <v>146</v>
      </c>
    </row>
    <row r="245" spans="2:51" s="6" customFormat="1" ht="15.75" customHeight="1">
      <c r="B245" s="127"/>
      <c r="D245" s="139" t="s">
        <v>157</v>
      </c>
      <c r="E245" s="133"/>
      <c r="F245" s="129" t="s">
        <v>208</v>
      </c>
      <c r="H245" s="130">
        <v>4395.3</v>
      </c>
      <c r="L245" s="127"/>
      <c r="M245" s="131"/>
      <c r="T245" s="132"/>
      <c r="AT245" s="133" t="s">
        <v>157</v>
      </c>
      <c r="AU245" s="133" t="s">
        <v>155</v>
      </c>
      <c r="AV245" s="133" t="s">
        <v>85</v>
      </c>
      <c r="AW245" s="133" t="s">
        <v>103</v>
      </c>
      <c r="AX245" s="133" t="s">
        <v>77</v>
      </c>
      <c r="AY245" s="133" t="s">
        <v>146</v>
      </c>
    </row>
    <row r="246" spans="2:51" s="6" customFormat="1" ht="15.75" customHeight="1">
      <c r="B246" s="140"/>
      <c r="D246" s="139" t="s">
        <v>157</v>
      </c>
      <c r="E246" s="141"/>
      <c r="F246" s="142" t="s">
        <v>168</v>
      </c>
      <c r="H246" s="143">
        <v>4395.3</v>
      </c>
      <c r="L246" s="140"/>
      <c r="M246" s="144"/>
      <c r="T246" s="145"/>
      <c r="AT246" s="141" t="s">
        <v>157</v>
      </c>
      <c r="AU246" s="141" t="s">
        <v>155</v>
      </c>
      <c r="AV246" s="141" t="s">
        <v>154</v>
      </c>
      <c r="AW246" s="141" t="s">
        <v>103</v>
      </c>
      <c r="AX246" s="141" t="s">
        <v>22</v>
      </c>
      <c r="AY246" s="141" t="s">
        <v>146</v>
      </c>
    </row>
    <row r="247" spans="2:63" s="104" customFormat="1" ht="23.25" customHeight="1">
      <c r="B247" s="105"/>
      <c r="D247" s="106" t="s">
        <v>76</v>
      </c>
      <c r="E247" s="113" t="s">
        <v>375</v>
      </c>
      <c r="F247" s="113" t="s">
        <v>376</v>
      </c>
      <c r="J247" s="114">
        <f>$BK$247</f>
        <v>0</v>
      </c>
      <c r="L247" s="105"/>
      <c r="M247" s="109"/>
      <c r="P247" s="110">
        <f>SUM($P$248:$P$273)</f>
        <v>0</v>
      </c>
      <c r="R247" s="110">
        <f>SUM($R$248:$R$273)</f>
        <v>436.0104294</v>
      </c>
      <c r="T247" s="111">
        <f>SUM($T$248:$T$273)</f>
        <v>0</v>
      </c>
      <c r="AR247" s="106" t="s">
        <v>22</v>
      </c>
      <c r="AT247" s="106" t="s">
        <v>76</v>
      </c>
      <c r="AU247" s="106" t="s">
        <v>85</v>
      </c>
      <c r="AY247" s="106" t="s">
        <v>146</v>
      </c>
      <c r="BK247" s="112">
        <f>SUM($BK$248:$BK$273)</f>
        <v>0</v>
      </c>
    </row>
    <row r="248" spans="2:65" s="6" customFormat="1" ht="15.75" customHeight="1">
      <c r="B248" s="21"/>
      <c r="C248" s="115" t="s">
        <v>377</v>
      </c>
      <c r="D248" s="115" t="s">
        <v>150</v>
      </c>
      <c r="E248" s="116" t="s">
        <v>378</v>
      </c>
      <c r="F248" s="117" t="s">
        <v>379</v>
      </c>
      <c r="G248" s="118" t="s">
        <v>206</v>
      </c>
      <c r="H248" s="119">
        <v>3880.5</v>
      </c>
      <c r="I248" s="120"/>
      <c r="J248" s="121">
        <f>ROUND($I$248*$H$248,2)</f>
        <v>0</v>
      </c>
      <c r="K248" s="117" t="s">
        <v>171</v>
      </c>
      <c r="L248" s="21"/>
      <c r="M248" s="122"/>
      <c r="N248" s="123" t="s">
        <v>48</v>
      </c>
      <c r="P248" s="124">
        <f>$O$248*$H$248</f>
        <v>0</v>
      </c>
      <c r="Q248" s="124">
        <v>0.10373</v>
      </c>
      <c r="R248" s="124">
        <f>$Q$248*$H$248</f>
        <v>402.524265</v>
      </c>
      <c r="S248" s="124">
        <v>0</v>
      </c>
      <c r="T248" s="125">
        <f>$S$248*$H$248</f>
        <v>0</v>
      </c>
      <c r="AR248" s="74" t="s">
        <v>154</v>
      </c>
      <c r="AT248" s="74" t="s">
        <v>150</v>
      </c>
      <c r="AU248" s="74" t="s">
        <v>155</v>
      </c>
      <c r="AY248" s="6" t="s">
        <v>146</v>
      </c>
      <c r="BE248" s="126">
        <f>IF($N$248="základní",$J$248,0)</f>
        <v>0</v>
      </c>
      <c r="BF248" s="126">
        <f>IF($N$248="snížená",$J$248,0)</f>
        <v>0</v>
      </c>
      <c r="BG248" s="126">
        <f>IF($N$248="zákl. přenesená",$J$248,0)</f>
        <v>0</v>
      </c>
      <c r="BH248" s="126">
        <f>IF($N$248="sníž. přenesená",$J$248,0)</f>
        <v>0</v>
      </c>
      <c r="BI248" s="126">
        <f>IF($N$248="nulová",$J$248,0)</f>
        <v>0</v>
      </c>
      <c r="BJ248" s="74" t="s">
        <v>22</v>
      </c>
      <c r="BK248" s="126">
        <f>ROUND($I$248*$H$248,2)</f>
        <v>0</v>
      </c>
      <c r="BL248" s="74" t="s">
        <v>154</v>
      </c>
      <c r="BM248" s="74" t="s">
        <v>380</v>
      </c>
    </row>
    <row r="249" spans="2:51" s="6" customFormat="1" ht="15.75" customHeight="1">
      <c r="B249" s="127"/>
      <c r="D249" s="128" t="s">
        <v>157</v>
      </c>
      <c r="E249" s="129"/>
      <c r="F249" s="129" t="s">
        <v>381</v>
      </c>
      <c r="H249" s="130">
        <v>3822</v>
      </c>
      <c r="L249" s="127"/>
      <c r="M249" s="131"/>
      <c r="T249" s="132"/>
      <c r="AT249" s="133" t="s">
        <v>157</v>
      </c>
      <c r="AU249" s="133" t="s">
        <v>155</v>
      </c>
      <c r="AV249" s="133" t="s">
        <v>85</v>
      </c>
      <c r="AW249" s="133" t="s">
        <v>103</v>
      </c>
      <c r="AX249" s="133" t="s">
        <v>77</v>
      </c>
      <c r="AY249" s="133" t="s">
        <v>146</v>
      </c>
    </row>
    <row r="250" spans="2:51" s="6" customFormat="1" ht="15.75" customHeight="1">
      <c r="B250" s="127"/>
      <c r="D250" s="139" t="s">
        <v>157</v>
      </c>
      <c r="E250" s="133"/>
      <c r="F250" s="129" t="s">
        <v>382</v>
      </c>
      <c r="H250" s="130">
        <v>58.5</v>
      </c>
      <c r="L250" s="127"/>
      <c r="M250" s="131"/>
      <c r="T250" s="132"/>
      <c r="AT250" s="133" t="s">
        <v>157</v>
      </c>
      <c r="AU250" s="133" t="s">
        <v>155</v>
      </c>
      <c r="AV250" s="133" t="s">
        <v>85</v>
      </c>
      <c r="AW250" s="133" t="s">
        <v>103</v>
      </c>
      <c r="AX250" s="133" t="s">
        <v>77</v>
      </c>
      <c r="AY250" s="133" t="s">
        <v>146</v>
      </c>
    </row>
    <row r="251" spans="2:51" s="6" customFormat="1" ht="15.75" customHeight="1">
      <c r="B251" s="140"/>
      <c r="D251" s="139" t="s">
        <v>157</v>
      </c>
      <c r="E251" s="141"/>
      <c r="F251" s="142" t="s">
        <v>168</v>
      </c>
      <c r="H251" s="143">
        <v>3880.5</v>
      </c>
      <c r="L251" s="140"/>
      <c r="M251" s="144"/>
      <c r="T251" s="145"/>
      <c r="AT251" s="141" t="s">
        <v>157</v>
      </c>
      <c r="AU251" s="141" t="s">
        <v>155</v>
      </c>
      <c r="AV251" s="141" t="s">
        <v>154</v>
      </c>
      <c r="AW251" s="141" t="s">
        <v>103</v>
      </c>
      <c r="AX251" s="141" t="s">
        <v>22</v>
      </c>
      <c r="AY251" s="141" t="s">
        <v>146</v>
      </c>
    </row>
    <row r="252" spans="2:65" s="6" customFormat="1" ht="15.75" customHeight="1">
      <c r="B252" s="21"/>
      <c r="C252" s="115" t="s">
        <v>383</v>
      </c>
      <c r="D252" s="115" t="s">
        <v>150</v>
      </c>
      <c r="E252" s="116" t="s">
        <v>384</v>
      </c>
      <c r="F252" s="117" t="s">
        <v>385</v>
      </c>
      <c r="G252" s="118" t="s">
        <v>206</v>
      </c>
      <c r="H252" s="119">
        <v>7761</v>
      </c>
      <c r="I252" s="120"/>
      <c r="J252" s="121">
        <f>ROUND($I$252*$H$252,2)</f>
        <v>0</v>
      </c>
      <c r="K252" s="117" t="s">
        <v>171</v>
      </c>
      <c r="L252" s="21"/>
      <c r="M252" s="122"/>
      <c r="N252" s="123" t="s">
        <v>48</v>
      </c>
      <c r="P252" s="124">
        <f>$O$252*$H$252</f>
        <v>0</v>
      </c>
      <c r="Q252" s="124">
        <v>0.00071</v>
      </c>
      <c r="R252" s="124">
        <f>$Q$252*$H$252</f>
        <v>5.5103100000000005</v>
      </c>
      <c r="S252" s="124">
        <v>0</v>
      </c>
      <c r="T252" s="125">
        <f>$S$252*$H$252</f>
        <v>0</v>
      </c>
      <c r="AR252" s="74" t="s">
        <v>154</v>
      </c>
      <c r="AT252" s="74" t="s">
        <v>150</v>
      </c>
      <c r="AU252" s="74" t="s">
        <v>155</v>
      </c>
      <c r="AY252" s="6" t="s">
        <v>146</v>
      </c>
      <c r="BE252" s="126">
        <f>IF($N$252="základní",$J$252,0)</f>
        <v>0</v>
      </c>
      <c r="BF252" s="126">
        <f>IF($N$252="snížená",$J$252,0)</f>
        <v>0</v>
      </c>
      <c r="BG252" s="126">
        <f>IF($N$252="zákl. přenesená",$J$252,0)</f>
        <v>0</v>
      </c>
      <c r="BH252" s="126">
        <f>IF($N$252="sníž. přenesená",$J$252,0)</f>
        <v>0</v>
      </c>
      <c r="BI252" s="126">
        <f>IF($N$252="nulová",$J$252,0)</f>
        <v>0</v>
      </c>
      <c r="BJ252" s="74" t="s">
        <v>22</v>
      </c>
      <c r="BK252" s="126">
        <f>ROUND($I$252*$H$252,2)</f>
        <v>0</v>
      </c>
      <c r="BL252" s="74" t="s">
        <v>154</v>
      </c>
      <c r="BM252" s="74" t="s">
        <v>386</v>
      </c>
    </row>
    <row r="253" spans="2:51" s="6" customFormat="1" ht="15.75" customHeight="1">
      <c r="B253" s="127"/>
      <c r="D253" s="128" t="s">
        <v>157</v>
      </c>
      <c r="E253" s="129"/>
      <c r="F253" s="129" t="s">
        <v>387</v>
      </c>
      <c r="H253" s="130">
        <v>7761</v>
      </c>
      <c r="L253" s="127"/>
      <c r="M253" s="131"/>
      <c r="T253" s="132"/>
      <c r="AT253" s="133" t="s">
        <v>157</v>
      </c>
      <c r="AU253" s="133" t="s">
        <v>155</v>
      </c>
      <c r="AV253" s="133" t="s">
        <v>85</v>
      </c>
      <c r="AW253" s="133" t="s">
        <v>103</v>
      </c>
      <c r="AX253" s="133" t="s">
        <v>22</v>
      </c>
      <c r="AY253" s="133" t="s">
        <v>146</v>
      </c>
    </row>
    <row r="254" spans="2:65" s="6" customFormat="1" ht="15.75" customHeight="1">
      <c r="B254" s="21"/>
      <c r="C254" s="115" t="s">
        <v>388</v>
      </c>
      <c r="D254" s="115" t="s">
        <v>150</v>
      </c>
      <c r="E254" s="116" t="s">
        <v>389</v>
      </c>
      <c r="F254" s="117" t="s">
        <v>390</v>
      </c>
      <c r="G254" s="118" t="s">
        <v>206</v>
      </c>
      <c r="H254" s="119">
        <v>3880.5</v>
      </c>
      <c r="I254" s="120"/>
      <c r="J254" s="121">
        <f>ROUND($I$254*$H$254,2)</f>
        <v>0</v>
      </c>
      <c r="K254" s="117" t="s">
        <v>171</v>
      </c>
      <c r="L254" s="21"/>
      <c r="M254" s="122"/>
      <c r="N254" s="123" t="s">
        <v>48</v>
      </c>
      <c r="P254" s="124">
        <f>$O$254*$H$254</f>
        <v>0</v>
      </c>
      <c r="Q254" s="124">
        <v>0</v>
      </c>
      <c r="R254" s="124">
        <f>$Q$254*$H$254</f>
        <v>0</v>
      </c>
      <c r="S254" s="124">
        <v>0</v>
      </c>
      <c r="T254" s="125">
        <f>$S$254*$H$254</f>
        <v>0</v>
      </c>
      <c r="AR254" s="74" t="s">
        <v>154</v>
      </c>
      <c r="AT254" s="74" t="s">
        <v>150</v>
      </c>
      <c r="AU254" s="74" t="s">
        <v>155</v>
      </c>
      <c r="AY254" s="6" t="s">
        <v>146</v>
      </c>
      <c r="BE254" s="126">
        <f>IF($N$254="základní",$J$254,0)</f>
        <v>0</v>
      </c>
      <c r="BF254" s="126">
        <f>IF($N$254="snížená",$J$254,0)</f>
        <v>0</v>
      </c>
      <c r="BG254" s="126">
        <f>IF($N$254="zákl. přenesená",$J$254,0)</f>
        <v>0</v>
      </c>
      <c r="BH254" s="126">
        <f>IF($N$254="sníž. přenesená",$J$254,0)</f>
        <v>0</v>
      </c>
      <c r="BI254" s="126">
        <f>IF($N$254="nulová",$J$254,0)</f>
        <v>0</v>
      </c>
      <c r="BJ254" s="74" t="s">
        <v>22</v>
      </c>
      <c r="BK254" s="126">
        <f>ROUND($I$254*$H$254,2)</f>
        <v>0</v>
      </c>
      <c r="BL254" s="74" t="s">
        <v>154</v>
      </c>
      <c r="BM254" s="74" t="s">
        <v>391</v>
      </c>
    </row>
    <row r="255" spans="2:51" s="6" customFormat="1" ht="15.75" customHeight="1">
      <c r="B255" s="127"/>
      <c r="D255" s="128" t="s">
        <v>157</v>
      </c>
      <c r="E255" s="129"/>
      <c r="F255" s="129" t="s">
        <v>381</v>
      </c>
      <c r="H255" s="130">
        <v>3822</v>
      </c>
      <c r="L255" s="127"/>
      <c r="M255" s="131"/>
      <c r="T255" s="132"/>
      <c r="AT255" s="133" t="s">
        <v>157</v>
      </c>
      <c r="AU255" s="133" t="s">
        <v>155</v>
      </c>
      <c r="AV255" s="133" t="s">
        <v>85</v>
      </c>
      <c r="AW255" s="133" t="s">
        <v>103</v>
      </c>
      <c r="AX255" s="133" t="s">
        <v>77</v>
      </c>
      <c r="AY255" s="133" t="s">
        <v>146</v>
      </c>
    </row>
    <row r="256" spans="2:51" s="6" customFormat="1" ht="15.75" customHeight="1">
      <c r="B256" s="127"/>
      <c r="D256" s="139" t="s">
        <v>157</v>
      </c>
      <c r="E256" s="133"/>
      <c r="F256" s="129" t="s">
        <v>382</v>
      </c>
      <c r="H256" s="130">
        <v>58.5</v>
      </c>
      <c r="L256" s="127"/>
      <c r="M256" s="131"/>
      <c r="T256" s="132"/>
      <c r="AT256" s="133" t="s">
        <v>157</v>
      </c>
      <c r="AU256" s="133" t="s">
        <v>155</v>
      </c>
      <c r="AV256" s="133" t="s">
        <v>85</v>
      </c>
      <c r="AW256" s="133" t="s">
        <v>103</v>
      </c>
      <c r="AX256" s="133" t="s">
        <v>77</v>
      </c>
      <c r="AY256" s="133" t="s">
        <v>146</v>
      </c>
    </row>
    <row r="257" spans="2:51" s="6" customFormat="1" ht="15.75" customHeight="1">
      <c r="B257" s="140"/>
      <c r="D257" s="139" t="s">
        <v>157</v>
      </c>
      <c r="E257" s="141"/>
      <c r="F257" s="142" t="s">
        <v>168</v>
      </c>
      <c r="H257" s="143">
        <v>3880.5</v>
      </c>
      <c r="L257" s="140"/>
      <c r="M257" s="144"/>
      <c r="T257" s="145"/>
      <c r="AT257" s="141" t="s">
        <v>157</v>
      </c>
      <c r="AU257" s="141" t="s">
        <v>155</v>
      </c>
      <c r="AV257" s="141" t="s">
        <v>154</v>
      </c>
      <c r="AW257" s="141" t="s">
        <v>103</v>
      </c>
      <c r="AX257" s="141" t="s">
        <v>22</v>
      </c>
      <c r="AY257" s="141" t="s">
        <v>146</v>
      </c>
    </row>
    <row r="258" spans="2:65" s="6" customFormat="1" ht="15.75" customHeight="1">
      <c r="B258" s="21"/>
      <c r="C258" s="115" t="s">
        <v>392</v>
      </c>
      <c r="D258" s="115" t="s">
        <v>150</v>
      </c>
      <c r="E258" s="116" t="s">
        <v>393</v>
      </c>
      <c r="F258" s="117" t="s">
        <v>394</v>
      </c>
      <c r="G258" s="118" t="s">
        <v>206</v>
      </c>
      <c r="H258" s="119">
        <v>3880.5</v>
      </c>
      <c r="I258" s="120"/>
      <c r="J258" s="121">
        <f>ROUND($I$258*$H$258,2)</f>
        <v>0</v>
      </c>
      <c r="K258" s="117" t="s">
        <v>171</v>
      </c>
      <c r="L258" s="21"/>
      <c r="M258" s="122"/>
      <c r="N258" s="123" t="s">
        <v>48</v>
      </c>
      <c r="P258" s="124">
        <f>$O$258*$H$258</f>
        <v>0</v>
      </c>
      <c r="Q258" s="124">
        <v>0</v>
      </c>
      <c r="R258" s="124">
        <f>$Q$258*$H$258</f>
        <v>0</v>
      </c>
      <c r="S258" s="124">
        <v>0</v>
      </c>
      <c r="T258" s="125">
        <f>$S$258*$H$258</f>
        <v>0</v>
      </c>
      <c r="AR258" s="74" t="s">
        <v>154</v>
      </c>
      <c r="AT258" s="74" t="s">
        <v>150</v>
      </c>
      <c r="AU258" s="74" t="s">
        <v>155</v>
      </c>
      <c r="AY258" s="6" t="s">
        <v>146</v>
      </c>
      <c r="BE258" s="126">
        <f>IF($N$258="základní",$J$258,0)</f>
        <v>0</v>
      </c>
      <c r="BF258" s="126">
        <f>IF($N$258="snížená",$J$258,0)</f>
        <v>0</v>
      </c>
      <c r="BG258" s="126">
        <f>IF($N$258="zákl. přenesená",$J$258,0)</f>
        <v>0</v>
      </c>
      <c r="BH258" s="126">
        <f>IF($N$258="sníž. přenesená",$J$258,0)</f>
        <v>0</v>
      </c>
      <c r="BI258" s="126">
        <f>IF($N$258="nulová",$J$258,0)</f>
        <v>0</v>
      </c>
      <c r="BJ258" s="74" t="s">
        <v>22</v>
      </c>
      <c r="BK258" s="126">
        <f>ROUND($I$258*$H$258,2)</f>
        <v>0</v>
      </c>
      <c r="BL258" s="74" t="s">
        <v>154</v>
      </c>
      <c r="BM258" s="74" t="s">
        <v>395</v>
      </c>
    </row>
    <row r="259" spans="2:51" s="6" customFormat="1" ht="15.75" customHeight="1">
      <c r="B259" s="127"/>
      <c r="D259" s="128" t="s">
        <v>157</v>
      </c>
      <c r="E259" s="129"/>
      <c r="F259" s="129" t="s">
        <v>381</v>
      </c>
      <c r="H259" s="130">
        <v>3822</v>
      </c>
      <c r="L259" s="127"/>
      <c r="M259" s="131"/>
      <c r="T259" s="132"/>
      <c r="AT259" s="133" t="s">
        <v>157</v>
      </c>
      <c r="AU259" s="133" t="s">
        <v>155</v>
      </c>
      <c r="AV259" s="133" t="s">
        <v>85</v>
      </c>
      <c r="AW259" s="133" t="s">
        <v>103</v>
      </c>
      <c r="AX259" s="133" t="s">
        <v>77</v>
      </c>
      <c r="AY259" s="133" t="s">
        <v>146</v>
      </c>
    </row>
    <row r="260" spans="2:51" s="6" customFormat="1" ht="15.75" customHeight="1">
      <c r="B260" s="127"/>
      <c r="D260" s="139" t="s">
        <v>157</v>
      </c>
      <c r="E260" s="133"/>
      <c r="F260" s="129" t="s">
        <v>382</v>
      </c>
      <c r="H260" s="130">
        <v>58.5</v>
      </c>
      <c r="L260" s="127"/>
      <c r="M260" s="131"/>
      <c r="T260" s="132"/>
      <c r="AT260" s="133" t="s">
        <v>157</v>
      </c>
      <c r="AU260" s="133" t="s">
        <v>155</v>
      </c>
      <c r="AV260" s="133" t="s">
        <v>85</v>
      </c>
      <c r="AW260" s="133" t="s">
        <v>103</v>
      </c>
      <c r="AX260" s="133" t="s">
        <v>77</v>
      </c>
      <c r="AY260" s="133" t="s">
        <v>146</v>
      </c>
    </row>
    <row r="261" spans="2:51" s="6" customFormat="1" ht="15.75" customHeight="1">
      <c r="B261" s="140"/>
      <c r="D261" s="139" t="s">
        <v>157</v>
      </c>
      <c r="E261" s="141"/>
      <c r="F261" s="142" t="s">
        <v>168</v>
      </c>
      <c r="H261" s="143">
        <v>3880.5</v>
      </c>
      <c r="L261" s="140"/>
      <c r="M261" s="144"/>
      <c r="T261" s="145"/>
      <c r="AT261" s="141" t="s">
        <v>157</v>
      </c>
      <c r="AU261" s="141" t="s">
        <v>155</v>
      </c>
      <c r="AV261" s="141" t="s">
        <v>154</v>
      </c>
      <c r="AW261" s="141" t="s">
        <v>103</v>
      </c>
      <c r="AX261" s="141" t="s">
        <v>22</v>
      </c>
      <c r="AY261" s="141" t="s">
        <v>146</v>
      </c>
    </row>
    <row r="262" spans="2:65" s="6" customFormat="1" ht="15.75" customHeight="1">
      <c r="B262" s="21"/>
      <c r="C262" s="115" t="s">
        <v>396</v>
      </c>
      <c r="D262" s="115" t="s">
        <v>150</v>
      </c>
      <c r="E262" s="116" t="s">
        <v>397</v>
      </c>
      <c r="F262" s="117" t="s">
        <v>398</v>
      </c>
      <c r="G262" s="118" t="s">
        <v>206</v>
      </c>
      <c r="H262" s="119">
        <v>3880.5</v>
      </c>
      <c r="I262" s="120"/>
      <c r="J262" s="121">
        <f>ROUND($I$262*$H$262,2)</f>
        <v>0</v>
      </c>
      <c r="K262" s="117" t="s">
        <v>171</v>
      </c>
      <c r="L262" s="21"/>
      <c r="M262" s="122"/>
      <c r="N262" s="123" t="s">
        <v>48</v>
      </c>
      <c r="P262" s="124">
        <f>$O$262*$H$262</f>
        <v>0</v>
      </c>
      <c r="Q262" s="124">
        <v>0.00601</v>
      </c>
      <c r="R262" s="124">
        <f>$Q$262*$H$262</f>
        <v>23.321804999999998</v>
      </c>
      <c r="S262" s="124">
        <v>0</v>
      </c>
      <c r="T262" s="125">
        <f>$S$262*$H$262</f>
        <v>0</v>
      </c>
      <c r="AR262" s="74" t="s">
        <v>154</v>
      </c>
      <c r="AT262" s="74" t="s">
        <v>150</v>
      </c>
      <c r="AU262" s="74" t="s">
        <v>155</v>
      </c>
      <c r="AY262" s="6" t="s">
        <v>146</v>
      </c>
      <c r="BE262" s="126">
        <f>IF($N$262="základní",$J$262,0)</f>
        <v>0</v>
      </c>
      <c r="BF262" s="126">
        <f>IF($N$262="snížená",$J$262,0)</f>
        <v>0</v>
      </c>
      <c r="BG262" s="126">
        <f>IF($N$262="zákl. přenesená",$J$262,0)</f>
        <v>0</v>
      </c>
      <c r="BH262" s="126">
        <f>IF($N$262="sníž. přenesená",$J$262,0)</f>
        <v>0</v>
      </c>
      <c r="BI262" s="126">
        <f>IF($N$262="nulová",$J$262,0)</f>
        <v>0</v>
      </c>
      <c r="BJ262" s="74" t="s">
        <v>22</v>
      </c>
      <c r="BK262" s="126">
        <f>ROUND($I$262*$H$262,2)</f>
        <v>0</v>
      </c>
      <c r="BL262" s="74" t="s">
        <v>154</v>
      </c>
      <c r="BM262" s="74" t="s">
        <v>399</v>
      </c>
    </row>
    <row r="263" spans="2:51" s="6" customFormat="1" ht="15.75" customHeight="1">
      <c r="B263" s="127"/>
      <c r="D263" s="128" t="s">
        <v>157</v>
      </c>
      <c r="E263" s="129"/>
      <c r="F263" s="129" t="s">
        <v>381</v>
      </c>
      <c r="H263" s="130">
        <v>3822</v>
      </c>
      <c r="L263" s="127"/>
      <c r="M263" s="131"/>
      <c r="T263" s="132"/>
      <c r="AT263" s="133" t="s">
        <v>157</v>
      </c>
      <c r="AU263" s="133" t="s">
        <v>155</v>
      </c>
      <c r="AV263" s="133" t="s">
        <v>85</v>
      </c>
      <c r="AW263" s="133" t="s">
        <v>103</v>
      </c>
      <c r="AX263" s="133" t="s">
        <v>77</v>
      </c>
      <c r="AY263" s="133" t="s">
        <v>146</v>
      </c>
    </row>
    <row r="264" spans="2:51" s="6" customFormat="1" ht="15.75" customHeight="1">
      <c r="B264" s="127"/>
      <c r="D264" s="139" t="s">
        <v>157</v>
      </c>
      <c r="E264" s="133"/>
      <c r="F264" s="129" t="s">
        <v>382</v>
      </c>
      <c r="H264" s="130">
        <v>58.5</v>
      </c>
      <c r="L264" s="127"/>
      <c r="M264" s="131"/>
      <c r="T264" s="132"/>
      <c r="AT264" s="133" t="s">
        <v>157</v>
      </c>
      <c r="AU264" s="133" t="s">
        <v>155</v>
      </c>
      <c r="AV264" s="133" t="s">
        <v>85</v>
      </c>
      <c r="AW264" s="133" t="s">
        <v>103</v>
      </c>
      <c r="AX264" s="133" t="s">
        <v>77</v>
      </c>
      <c r="AY264" s="133" t="s">
        <v>146</v>
      </c>
    </row>
    <row r="265" spans="2:51" s="6" customFormat="1" ht="15.75" customHeight="1">
      <c r="B265" s="140"/>
      <c r="D265" s="139" t="s">
        <v>157</v>
      </c>
      <c r="E265" s="141"/>
      <c r="F265" s="142" t="s">
        <v>168</v>
      </c>
      <c r="H265" s="143">
        <v>3880.5</v>
      </c>
      <c r="L265" s="140"/>
      <c r="M265" s="144"/>
      <c r="T265" s="145"/>
      <c r="AT265" s="141" t="s">
        <v>157</v>
      </c>
      <c r="AU265" s="141" t="s">
        <v>155</v>
      </c>
      <c r="AV265" s="141" t="s">
        <v>154</v>
      </c>
      <c r="AW265" s="141" t="s">
        <v>103</v>
      </c>
      <c r="AX265" s="141" t="s">
        <v>22</v>
      </c>
      <c r="AY265" s="141" t="s">
        <v>146</v>
      </c>
    </row>
    <row r="266" spans="2:65" s="6" customFormat="1" ht="15.75" customHeight="1">
      <c r="B266" s="21"/>
      <c r="C266" s="115" t="s">
        <v>400</v>
      </c>
      <c r="D266" s="115" t="s">
        <v>150</v>
      </c>
      <c r="E266" s="116" t="s">
        <v>401</v>
      </c>
      <c r="F266" s="117" t="s">
        <v>402</v>
      </c>
      <c r="G266" s="118" t="s">
        <v>206</v>
      </c>
      <c r="H266" s="119">
        <v>5675.67</v>
      </c>
      <c r="I266" s="120"/>
      <c r="J266" s="121">
        <f>ROUND($I$266*$H$266,2)</f>
        <v>0</v>
      </c>
      <c r="K266" s="117" t="s">
        <v>171</v>
      </c>
      <c r="L266" s="21"/>
      <c r="M266" s="122"/>
      <c r="N266" s="123" t="s">
        <v>48</v>
      </c>
      <c r="P266" s="124">
        <f>$O$266*$H$266</f>
        <v>0</v>
      </c>
      <c r="Q266" s="124">
        <v>0.00035</v>
      </c>
      <c r="R266" s="124">
        <f>$Q$266*$H$266</f>
        <v>1.9864845</v>
      </c>
      <c r="S266" s="124">
        <v>0</v>
      </c>
      <c r="T266" s="125">
        <f>$S$266*$H$266</f>
        <v>0</v>
      </c>
      <c r="AR266" s="74" t="s">
        <v>154</v>
      </c>
      <c r="AT266" s="74" t="s">
        <v>150</v>
      </c>
      <c r="AU266" s="74" t="s">
        <v>155</v>
      </c>
      <c r="AY266" s="6" t="s">
        <v>146</v>
      </c>
      <c r="BE266" s="126">
        <f>IF($N$266="základní",$J$266,0)</f>
        <v>0</v>
      </c>
      <c r="BF266" s="126">
        <f>IF($N$266="snížená",$J$266,0)</f>
        <v>0</v>
      </c>
      <c r="BG266" s="126">
        <f>IF($N$266="zákl. přenesená",$J$266,0)</f>
        <v>0</v>
      </c>
      <c r="BH266" s="126">
        <f>IF($N$266="sníž. přenesená",$J$266,0)</f>
        <v>0</v>
      </c>
      <c r="BI266" s="126">
        <f>IF($N$266="nulová",$J$266,0)</f>
        <v>0</v>
      </c>
      <c r="BJ266" s="74" t="s">
        <v>22</v>
      </c>
      <c r="BK266" s="126">
        <f>ROUND($I$266*$H$266,2)</f>
        <v>0</v>
      </c>
      <c r="BL266" s="74" t="s">
        <v>154</v>
      </c>
      <c r="BM266" s="74" t="s">
        <v>403</v>
      </c>
    </row>
    <row r="267" spans="2:51" s="6" customFormat="1" ht="15.75" customHeight="1">
      <c r="B267" s="127"/>
      <c r="D267" s="128" t="s">
        <v>157</v>
      </c>
      <c r="E267" s="129"/>
      <c r="F267" s="129" t="s">
        <v>404</v>
      </c>
      <c r="H267" s="130">
        <v>5159.7</v>
      </c>
      <c r="L267" s="127"/>
      <c r="M267" s="131"/>
      <c r="T267" s="132"/>
      <c r="AT267" s="133" t="s">
        <v>157</v>
      </c>
      <c r="AU267" s="133" t="s">
        <v>155</v>
      </c>
      <c r="AV267" s="133" t="s">
        <v>85</v>
      </c>
      <c r="AW267" s="133" t="s">
        <v>103</v>
      </c>
      <c r="AX267" s="133" t="s">
        <v>77</v>
      </c>
      <c r="AY267" s="133" t="s">
        <v>146</v>
      </c>
    </row>
    <row r="268" spans="2:51" s="6" customFormat="1" ht="15.75" customHeight="1">
      <c r="B268" s="127"/>
      <c r="D268" s="139" t="s">
        <v>157</v>
      </c>
      <c r="E268" s="133"/>
      <c r="F268" s="129" t="s">
        <v>405</v>
      </c>
      <c r="H268" s="130">
        <v>515.97</v>
      </c>
      <c r="L268" s="127"/>
      <c r="M268" s="131"/>
      <c r="T268" s="132"/>
      <c r="AT268" s="133" t="s">
        <v>157</v>
      </c>
      <c r="AU268" s="133" t="s">
        <v>155</v>
      </c>
      <c r="AV268" s="133" t="s">
        <v>85</v>
      </c>
      <c r="AW268" s="133" t="s">
        <v>103</v>
      </c>
      <c r="AX268" s="133" t="s">
        <v>77</v>
      </c>
      <c r="AY268" s="133" t="s">
        <v>146</v>
      </c>
    </row>
    <row r="269" spans="2:51" s="6" customFormat="1" ht="15.75" customHeight="1">
      <c r="B269" s="140"/>
      <c r="D269" s="139" t="s">
        <v>157</v>
      </c>
      <c r="E269" s="141"/>
      <c r="F269" s="142" t="s">
        <v>168</v>
      </c>
      <c r="H269" s="143">
        <v>5675.67</v>
      </c>
      <c r="L269" s="140"/>
      <c r="M269" s="144"/>
      <c r="T269" s="145"/>
      <c r="AT269" s="141" t="s">
        <v>157</v>
      </c>
      <c r="AU269" s="141" t="s">
        <v>155</v>
      </c>
      <c r="AV269" s="141" t="s">
        <v>154</v>
      </c>
      <c r="AW269" s="141" t="s">
        <v>103</v>
      </c>
      <c r="AX269" s="141" t="s">
        <v>22</v>
      </c>
      <c r="AY269" s="141" t="s">
        <v>146</v>
      </c>
    </row>
    <row r="270" spans="2:65" s="6" customFormat="1" ht="15.75" customHeight="1">
      <c r="B270" s="21"/>
      <c r="C270" s="115" t="s">
        <v>406</v>
      </c>
      <c r="D270" s="115" t="s">
        <v>150</v>
      </c>
      <c r="E270" s="116" t="s">
        <v>407</v>
      </c>
      <c r="F270" s="117" t="s">
        <v>408</v>
      </c>
      <c r="G270" s="118" t="s">
        <v>206</v>
      </c>
      <c r="H270" s="119">
        <v>5675.67</v>
      </c>
      <c r="I270" s="120"/>
      <c r="J270" s="121">
        <f>ROUND($I$270*$H$270,2)</f>
        <v>0</v>
      </c>
      <c r="K270" s="117" t="s">
        <v>171</v>
      </c>
      <c r="L270" s="21"/>
      <c r="M270" s="122"/>
      <c r="N270" s="123" t="s">
        <v>48</v>
      </c>
      <c r="P270" s="124">
        <f>$O$270*$H$270</f>
        <v>0</v>
      </c>
      <c r="Q270" s="124">
        <v>0.00047</v>
      </c>
      <c r="R270" s="124">
        <f>$Q$270*$H$270</f>
        <v>2.6675649</v>
      </c>
      <c r="S270" s="124">
        <v>0</v>
      </c>
      <c r="T270" s="125">
        <f>$S$270*$H$270</f>
        <v>0</v>
      </c>
      <c r="AR270" s="74" t="s">
        <v>154</v>
      </c>
      <c r="AT270" s="74" t="s">
        <v>150</v>
      </c>
      <c r="AU270" s="74" t="s">
        <v>155</v>
      </c>
      <c r="AY270" s="6" t="s">
        <v>146</v>
      </c>
      <c r="BE270" s="126">
        <f>IF($N$270="základní",$J$270,0)</f>
        <v>0</v>
      </c>
      <c r="BF270" s="126">
        <f>IF($N$270="snížená",$J$270,0)</f>
        <v>0</v>
      </c>
      <c r="BG270" s="126">
        <f>IF($N$270="zákl. přenesená",$J$270,0)</f>
        <v>0</v>
      </c>
      <c r="BH270" s="126">
        <f>IF($N$270="sníž. přenesená",$J$270,0)</f>
        <v>0</v>
      </c>
      <c r="BI270" s="126">
        <f>IF($N$270="nulová",$J$270,0)</f>
        <v>0</v>
      </c>
      <c r="BJ270" s="74" t="s">
        <v>22</v>
      </c>
      <c r="BK270" s="126">
        <f>ROUND($I$270*$H$270,2)</f>
        <v>0</v>
      </c>
      <c r="BL270" s="74" t="s">
        <v>154</v>
      </c>
      <c r="BM270" s="74" t="s">
        <v>409</v>
      </c>
    </row>
    <row r="271" spans="2:51" s="6" customFormat="1" ht="15.75" customHeight="1">
      <c r="B271" s="127"/>
      <c r="D271" s="128" t="s">
        <v>157</v>
      </c>
      <c r="E271" s="129"/>
      <c r="F271" s="129" t="s">
        <v>404</v>
      </c>
      <c r="H271" s="130">
        <v>5159.7</v>
      </c>
      <c r="L271" s="127"/>
      <c r="M271" s="131"/>
      <c r="T271" s="132"/>
      <c r="AT271" s="133" t="s">
        <v>157</v>
      </c>
      <c r="AU271" s="133" t="s">
        <v>155</v>
      </c>
      <c r="AV271" s="133" t="s">
        <v>85</v>
      </c>
      <c r="AW271" s="133" t="s">
        <v>103</v>
      </c>
      <c r="AX271" s="133" t="s">
        <v>77</v>
      </c>
      <c r="AY271" s="133" t="s">
        <v>146</v>
      </c>
    </row>
    <row r="272" spans="2:51" s="6" customFormat="1" ht="15.75" customHeight="1">
      <c r="B272" s="127"/>
      <c r="D272" s="139" t="s">
        <v>157</v>
      </c>
      <c r="E272" s="133"/>
      <c r="F272" s="129" t="s">
        <v>405</v>
      </c>
      <c r="H272" s="130">
        <v>515.97</v>
      </c>
      <c r="L272" s="127"/>
      <c r="M272" s="131"/>
      <c r="T272" s="132"/>
      <c r="AT272" s="133" t="s">
        <v>157</v>
      </c>
      <c r="AU272" s="133" t="s">
        <v>155</v>
      </c>
      <c r="AV272" s="133" t="s">
        <v>85</v>
      </c>
      <c r="AW272" s="133" t="s">
        <v>103</v>
      </c>
      <c r="AX272" s="133" t="s">
        <v>77</v>
      </c>
      <c r="AY272" s="133" t="s">
        <v>146</v>
      </c>
    </row>
    <row r="273" spans="2:51" s="6" customFormat="1" ht="15.75" customHeight="1">
      <c r="B273" s="140"/>
      <c r="D273" s="139" t="s">
        <v>157</v>
      </c>
      <c r="E273" s="141"/>
      <c r="F273" s="142" t="s">
        <v>168</v>
      </c>
      <c r="H273" s="143">
        <v>5675.67</v>
      </c>
      <c r="L273" s="140"/>
      <c r="M273" s="144"/>
      <c r="T273" s="145"/>
      <c r="AT273" s="141" t="s">
        <v>157</v>
      </c>
      <c r="AU273" s="141" t="s">
        <v>155</v>
      </c>
      <c r="AV273" s="141" t="s">
        <v>154</v>
      </c>
      <c r="AW273" s="141" t="s">
        <v>103</v>
      </c>
      <c r="AX273" s="141" t="s">
        <v>22</v>
      </c>
      <c r="AY273" s="141" t="s">
        <v>146</v>
      </c>
    </row>
    <row r="274" spans="2:63" s="104" customFormat="1" ht="23.25" customHeight="1">
      <c r="B274" s="105"/>
      <c r="D274" s="106" t="s">
        <v>76</v>
      </c>
      <c r="E274" s="113" t="s">
        <v>410</v>
      </c>
      <c r="F274" s="113" t="s">
        <v>411</v>
      </c>
      <c r="J274" s="114">
        <f>$BK$274</f>
        <v>0</v>
      </c>
      <c r="L274" s="105"/>
      <c r="M274" s="109"/>
      <c r="P274" s="110">
        <f>SUM($P$275:$P$276)</f>
        <v>0</v>
      </c>
      <c r="R274" s="110">
        <f>SUM($R$275:$R$276)</f>
        <v>6.11578</v>
      </c>
      <c r="T274" s="111">
        <f>SUM($T$275:$T$276)</f>
        <v>0</v>
      </c>
      <c r="AR274" s="106" t="s">
        <v>22</v>
      </c>
      <c r="AT274" s="106" t="s">
        <v>76</v>
      </c>
      <c r="AU274" s="106" t="s">
        <v>85</v>
      </c>
      <c r="AY274" s="106" t="s">
        <v>146</v>
      </c>
      <c r="BK274" s="112">
        <f>SUM($BK$275:$BK$276)</f>
        <v>0</v>
      </c>
    </row>
    <row r="275" spans="2:65" s="6" customFormat="1" ht="15.75" customHeight="1">
      <c r="B275" s="21"/>
      <c r="C275" s="115" t="s">
        <v>412</v>
      </c>
      <c r="D275" s="115" t="s">
        <v>150</v>
      </c>
      <c r="E275" s="116" t="s">
        <v>413</v>
      </c>
      <c r="F275" s="117" t="s">
        <v>414</v>
      </c>
      <c r="G275" s="118" t="s">
        <v>206</v>
      </c>
      <c r="H275" s="119">
        <v>22</v>
      </c>
      <c r="I275" s="120"/>
      <c r="J275" s="121">
        <f>ROUND($I$275*$H$275,2)</f>
        <v>0</v>
      </c>
      <c r="K275" s="117" t="s">
        <v>171</v>
      </c>
      <c r="L275" s="21"/>
      <c r="M275" s="122"/>
      <c r="N275" s="123" t="s">
        <v>48</v>
      </c>
      <c r="P275" s="124">
        <f>$O$275*$H$275</f>
        <v>0</v>
      </c>
      <c r="Q275" s="124">
        <v>0.27799</v>
      </c>
      <c r="R275" s="124">
        <f>$Q$275*$H$275</f>
        <v>6.11578</v>
      </c>
      <c r="S275" s="124">
        <v>0</v>
      </c>
      <c r="T275" s="125">
        <f>$S$275*$H$275</f>
        <v>0</v>
      </c>
      <c r="AR275" s="74" t="s">
        <v>154</v>
      </c>
      <c r="AT275" s="74" t="s">
        <v>150</v>
      </c>
      <c r="AU275" s="74" t="s">
        <v>155</v>
      </c>
      <c r="AY275" s="6" t="s">
        <v>146</v>
      </c>
      <c r="BE275" s="126">
        <f>IF($N$275="základní",$J$275,0)</f>
        <v>0</v>
      </c>
      <c r="BF275" s="126">
        <f>IF($N$275="snížená",$J$275,0)</f>
        <v>0</v>
      </c>
      <c r="BG275" s="126">
        <f>IF($N$275="zákl. přenesená",$J$275,0)</f>
        <v>0</v>
      </c>
      <c r="BH275" s="126">
        <f>IF($N$275="sníž. přenesená",$J$275,0)</f>
        <v>0</v>
      </c>
      <c r="BI275" s="126">
        <f>IF($N$275="nulová",$J$275,0)</f>
        <v>0</v>
      </c>
      <c r="BJ275" s="74" t="s">
        <v>22</v>
      </c>
      <c r="BK275" s="126">
        <f>ROUND($I$275*$H$275,2)</f>
        <v>0</v>
      </c>
      <c r="BL275" s="74" t="s">
        <v>154</v>
      </c>
      <c r="BM275" s="74" t="s">
        <v>415</v>
      </c>
    </row>
    <row r="276" spans="2:51" s="6" customFormat="1" ht="15.75" customHeight="1">
      <c r="B276" s="127"/>
      <c r="D276" s="128" t="s">
        <v>157</v>
      </c>
      <c r="E276" s="129"/>
      <c r="F276" s="129" t="s">
        <v>416</v>
      </c>
      <c r="H276" s="130">
        <v>22</v>
      </c>
      <c r="L276" s="127"/>
      <c r="M276" s="131"/>
      <c r="T276" s="132"/>
      <c r="AT276" s="133" t="s">
        <v>157</v>
      </c>
      <c r="AU276" s="133" t="s">
        <v>155</v>
      </c>
      <c r="AV276" s="133" t="s">
        <v>85</v>
      </c>
      <c r="AW276" s="133" t="s">
        <v>103</v>
      </c>
      <c r="AX276" s="133" t="s">
        <v>22</v>
      </c>
      <c r="AY276" s="133" t="s">
        <v>146</v>
      </c>
    </row>
    <row r="277" spans="2:63" s="104" customFormat="1" ht="30.75" customHeight="1">
      <c r="B277" s="105"/>
      <c r="D277" s="106" t="s">
        <v>76</v>
      </c>
      <c r="E277" s="113" t="s">
        <v>340</v>
      </c>
      <c r="F277" s="113" t="s">
        <v>417</v>
      </c>
      <c r="J277" s="114">
        <f>$BK$277</f>
        <v>0</v>
      </c>
      <c r="L277" s="105"/>
      <c r="M277" s="109"/>
      <c r="P277" s="110">
        <f>$P$278+$P$281+$P$311+$P$322+$P$326</f>
        <v>0</v>
      </c>
      <c r="R277" s="110">
        <f>$R$278+$R$281+$R$311+$R$322+$R$326</f>
        <v>177.94455195</v>
      </c>
      <c r="T277" s="111">
        <f>$T$278+$T$281+$T$311+$T$322+$T$326</f>
        <v>0</v>
      </c>
      <c r="AR277" s="106" t="s">
        <v>22</v>
      </c>
      <c r="AT277" s="106" t="s">
        <v>76</v>
      </c>
      <c r="AU277" s="106" t="s">
        <v>22</v>
      </c>
      <c r="AY277" s="106" t="s">
        <v>146</v>
      </c>
      <c r="BK277" s="112">
        <f>$BK$278+$BK$281+$BK$311+$BK$322+$BK$326</f>
        <v>0</v>
      </c>
    </row>
    <row r="278" spans="2:63" s="104" customFormat="1" ht="15.75" customHeight="1">
      <c r="B278" s="105"/>
      <c r="D278" s="106" t="s">
        <v>76</v>
      </c>
      <c r="E278" s="113" t="s">
        <v>418</v>
      </c>
      <c r="F278" s="113" t="s">
        <v>419</v>
      </c>
      <c r="J278" s="114">
        <f>$BK$278</f>
        <v>0</v>
      </c>
      <c r="L278" s="105"/>
      <c r="M278" s="109"/>
      <c r="P278" s="110">
        <f>SUM($P$279:$P$280)</f>
        <v>0</v>
      </c>
      <c r="R278" s="110">
        <f>SUM($R$279:$R$280)</f>
        <v>18.863680000000002</v>
      </c>
      <c r="T278" s="111">
        <f>SUM($T$279:$T$280)</f>
        <v>0</v>
      </c>
      <c r="AR278" s="106" t="s">
        <v>22</v>
      </c>
      <c r="AT278" s="106" t="s">
        <v>76</v>
      </c>
      <c r="AU278" s="106" t="s">
        <v>85</v>
      </c>
      <c r="AY278" s="106" t="s">
        <v>146</v>
      </c>
      <c r="BK278" s="112">
        <f>SUM($BK$279:$BK$280)</f>
        <v>0</v>
      </c>
    </row>
    <row r="279" spans="2:65" s="6" customFormat="1" ht="15.75" customHeight="1">
      <c r="B279" s="21"/>
      <c r="C279" s="115" t="s">
        <v>420</v>
      </c>
      <c r="D279" s="115" t="s">
        <v>150</v>
      </c>
      <c r="E279" s="116" t="s">
        <v>421</v>
      </c>
      <c r="F279" s="117" t="s">
        <v>422</v>
      </c>
      <c r="G279" s="118" t="s">
        <v>423</v>
      </c>
      <c r="H279" s="119">
        <v>33</v>
      </c>
      <c r="I279" s="120"/>
      <c r="J279" s="121">
        <f>ROUND($I$279*$H$279,2)</f>
        <v>0</v>
      </c>
      <c r="K279" s="117" t="s">
        <v>171</v>
      </c>
      <c r="L279" s="21"/>
      <c r="M279" s="122"/>
      <c r="N279" s="123" t="s">
        <v>48</v>
      </c>
      <c r="P279" s="124">
        <f>$O$279*$H$279</f>
        <v>0</v>
      </c>
      <c r="Q279" s="124">
        <v>0.4208</v>
      </c>
      <c r="R279" s="124">
        <f>$Q$279*$H$279</f>
        <v>13.8864</v>
      </c>
      <c r="S279" s="124">
        <v>0</v>
      </c>
      <c r="T279" s="125">
        <f>$S$279*$H$279</f>
        <v>0</v>
      </c>
      <c r="AR279" s="74" t="s">
        <v>154</v>
      </c>
      <c r="AT279" s="74" t="s">
        <v>150</v>
      </c>
      <c r="AU279" s="74" t="s">
        <v>155</v>
      </c>
      <c r="AY279" s="6" t="s">
        <v>146</v>
      </c>
      <c r="BE279" s="126">
        <f>IF($N$279="základní",$J$279,0)</f>
        <v>0</v>
      </c>
      <c r="BF279" s="126">
        <f>IF($N$279="snížená",$J$279,0)</f>
        <v>0</v>
      </c>
      <c r="BG279" s="126">
        <f>IF($N$279="zákl. přenesená",$J$279,0)</f>
        <v>0</v>
      </c>
      <c r="BH279" s="126">
        <f>IF($N$279="sníž. přenesená",$J$279,0)</f>
        <v>0</v>
      </c>
      <c r="BI279" s="126">
        <f>IF($N$279="nulová",$J$279,0)</f>
        <v>0</v>
      </c>
      <c r="BJ279" s="74" t="s">
        <v>22</v>
      </c>
      <c r="BK279" s="126">
        <f>ROUND($I$279*$H$279,2)</f>
        <v>0</v>
      </c>
      <c r="BL279" s="74" t="s">
        <v>154</v>
      </c>
      <c r="BM279" s="74" t="s">
        <v>424</v>
      </c>
    </row>
    <row r="280" spans="2:65" s="6" customFormat="1" ht="15.75" customHeight="1">
      <c r="B280" s="21"/>
      <c r="C280" s="118" t="s">
        <v>425</v>
      </c>
      <c r="D280" s="118" t="s">
        <v>150</v>
      </c>
      <c r="E280" s="116" t="s">
        <v>426</v>
      </c>
      <c r="F280" s="117" t="s">
        <v>427</v>
      </c>
      <c r="G280" s="118" t="s">
        <v>423</v>
      </c>
      <c r="H280" s="119">
        <v>16</v>
      </c>
      <c r="I280" s="120"/>
      <c r="J280" s="121">
        <f>ROUND($I$280*$H$280,2)</f>
        <v>0</v>
      </c>
      <c r="K280" s="117" t="s">
        <v>171</v>
      </c>
      <c r="L280" s="21"/>
      <c r="M280" s="122"/>
      <c r="N280" s="123" t="s">
        <v>48</v>
      </c>
      <c r="P280" s="124">
        <f>$O$280*$H$280</f>
        <v>0</v>
      </c>
      <c r="Q280" s="124">
        <v>0.31108</v>
      </c>
      <c r="R280" s="124">
        <f>$Q$280*$H$280</f>
        <v>4.97728</v>
      </c>
      <c r="S280" s="124">
        <v>0</v>
      </c>
      <c r="T280" s="125">
        <f>$S$280*$H$280</f>
        <v>0</v>
      </c>
      <c r="AR280" s="74" t="s">
        <v>154</v>
      </c>
      <c r="AT280" s="74" t="s">
        <v>150</v>
      </c>
      <c r="AU280" s="74" t="s">
        <v>155</v>
      </c>
      <c r="AY280" s="74" t="s">
        <v>146</v>
      </c>
      <c r="BE280" s="126">
        <f>IF($N$280="základní",$J$280,0)</f>
        <v>0</v>
      </c>
      <c r="BF280" s="126">
        <f>IF($N$280="snížená",$J$280,0)</f>
        <v>0</v>
      </c>
      <c r="BG280" s="126">
        <f>IF($N$280="zákl. přenesená",$J$280,0)</f>
        <v>0</v>
      </c>
      <c r="BH280" s="126">
        <f>IF($N$280="sníž. přenesená",$J$280,0)</f>
        <v>0</v>
      </c>
      <c r="BI280" s="126">
        <f>IF($N$280="nulová",$J$280,0)</f>
        <v>0</v>
      </c>
      <c r="BJ280" s="74" t="s">
        <v>22</v>
      </c>
      <c r="BK280" s="126">
        <f>ROUND($I$280*$H$280,2)</f>
        <v>0</v>
      </c>
      <c r="BL280" s="74" t="s">
        <v>154</v>
      </c>
      <c r="BM280" s="74" t="s">
        <v>428</v>
      </c>
    </row>
    <row r="281" spans="2:63" s="104" customFormat="1" ht="23.25" customHeight="1">
      <c r="B281" s="105"/>
      <c r="D281" s="106" t="s">
        <v>76</v>
      </c>
      <c r="E281" s="113" t="s">
        <v>429</v>
      </c>
      <c r="F281" s="113" t="s">
        <v>430</v>
      </c>
      <c r="J281" s="114">
        <f>$BK$281</f>
        <v>0</v>
      </c>
      <c r="L281" s="105"/>
      <c r="M281" s="109"/>
      <c r="P281" s="110">
        <f>SUM($P$282:$P$310)</f>
        <v>0</v>
      </c>
      <c r="R281" s="110">
        <f>SUM($R$282:$R$310)</f>
        <v>40.178189</v>
      </c>
      <c r="T281" s="111">
        <f>SUM($T$282:$T$310)</f>
        <v>0</v>
      </c>
      <c r="AR281" s="106" t="s">
        <v>22</v>
      </c>
      <c r="AT281" s="106" t="s">
        <v>76</v>
      </c>
      <c r="AU281" s="106" t="s">
        <v>85</v>
      </c>
      <c r="AY281" s="106" t="s">
        <v>146</v>
      </c>
      <c r="BK281" s="112">
        <f>SUM($BK$282:$BK$310)</f>
        <v>0</v>
      </c>
    </row>
    <row r="282" spans="2:65" s="6" customFormat="1" ht="15.75" customHeight="1">
      <c r="B282" s="21"/>
      <c r="C282" s="118" t="s">
        <v>431</v>
      </c>
      <c r="D282" s="118" t="s">
        <v>150</v>
      </c>
      <c r="E282" s="116" t="s">
        <v>432</v>
      </c>
      <c r="F282" s="117" t="s">
        <v>433</v>
      </c>
      <c r="G282" s="118" t="s">
        <v>153</v>
      </c>
      <c r="H282" s="119">
        <v>6.3</v>
      </c>
      <c r="I282" s="120"/>
      <c r="J282" s="121">
        <f>ROUND($I$282*$H$282,2)</f>
        <v>0</v>
      </c>
      <c r="K282" s="117" t="s">
        <v>171</v>
      </c>
      <c r="L282" s="21"/>
      <c r="M282" s="122"/>
      <c r="N282" s="123" t="s">
        <v>48</v>
      </c>
      <c r="P282" s="124">
        <f>$O$282*$H$282</f>
        <v>0</v>
      </c>
      <c r="Q282" s="124">
        <v>1.89077</v>
      </c>
      <c r="R282" s="124">
        <f>$Q$282*$H$282</f>
        <v>11.911851</v>
      </c>
      <c r="S282" s="124">
        <v>0</v>
      </c>
      <c r="T282" s="125">
        <f>$S$282*$H$282</f>
        <v>0</v>
      </c>
      <c r="AR282" s="74" t="s">
        <v>154</v>
      </c>
      <c r="AT282" s="74" t="s">
        <v>150</v>
      </c>
      <c r="AU282" s="74" t="s">
        <v>155</v>
      </c>
      <c r="AY282" s="74" t="s">
        <v>146</v>
      </c>
      <c r="BE282" s="126">
        <f>IF($N$282="základní",$J$282,0)</f>
        <v>0</v>
      </c>
      <c r="BF282" s="126">
        <f>IF($N$282="snížená",$J$282,0)</f>
        <v>0</v>
      </c>
      <c r="BG282" s="126">
        <f>IF($N$282="zákl. přenesená",$J$282,0)</f>
        <v>0</v>
      </c>
      <c r="BH282" s="126">
        <f>IF($N$282="sníž. přenesená",$J$282,0)</f>
        <v>0</v>
      </c>
      <c r="BI282" s="126">
        <f>IF($N$282="nulová",$J$282,0)</f>
        <v>0</v>
      </c>
      <c r="BJ282" s="74" t="s">
        <v>22</v>
      </c>
      <c r="BK282" s="126">
        <f>ROUND($I$282*$H$282,2)</f>
        <v>0</v>
      </c>
      <c r="BL282" s="74" t="s">
        <v>154</v>
      </c>
      <c r="BM282" s="74" t="s">
        <v>434</v>
      </c>
    </row>
    <row r="283" spans="2:51" s="6" customFormat="1" ht="15.75" customHeight="1">
      <c r="B283" s="127"/>
      <c r="D283" s="128" t="s">
        <v>157</v>
      </c>
      <c r="E283" s="129"/>
      <c r="F283" s="129" t="s">
        <v>435</v>
      </c>
      <c r="H283" s="130">
        <v>5.25</v>
      </c>
      <c r="L283" s="127"/>
      <c r="M283" s="131"/>
      <c r="T283" s="132"/>
      <c r="AT283" s="133" t="s">
        <v>157</v>
      </c>
      <c r="AU283" s="133" t="s">
        <v>155</v>
      </c>
      <c r="AV283" s="133" t="s">
        <v>85</v>
      </c>
      <c r="AW283" s="133" t="s">
        <v>103</v>
      </c>
      <c r="AX283" s="133" t="s">
        <v>77</v>
      </c>
      <c r="AY283" s="133" t="s">
        <v>146</v>
      </c>
    </row>
    <row r="284" spans="2:51" s="6" customFormat="1" ht="15.75" customHeight="1">
      <c r="B284" s="127"/>
      <c r="D284" s="139" t="s">
        <v>157</v>
      </c>
      <c r="E284" s="133"/>
      <c r="F284" s="129" t="s">
        <v>436</v>
      </c>
      <c r="H284" s="130">
        <v>1.05</v>
      </c>
      <c r="L284" s="127"/>
      <c r="M284" s="131"/>
      <c r="T284" s="132"/>
      <c r="AT284" s="133" t="s">
        <v>157</v>
      </c>
      <c r="AU284" s="133" t="s">
        <v>155</v>
      </c>
      <c r="AV284" s="133" t="s">
        <v>85</v>
      </c>
      <c r="AW284" s="133" t="s">
        <v>103</v>
      </c>
      <c r="AX284" s="133" t="s">
        <v>77</v>
      </c>
      <c r="AY284" s="133" t="s">
        <v>146</v>
      </c>
    </row>
    <row r="285" spans="2:51" s="6" customFormat="1" ht="15.75" customHeight="1">
      <c r="B285" s="140"/>
      <c r="D285" s="139" t="s">
        <v>157</v>
      </c>
      <c r="E285" s="141"/>
      <c r="F285" s="142" t="s">
        <v>168</v>
      </c>
      <c r="H285" s="143">
        <v>6.3</v>
      </c>
      <c r="L285" s="140"/>
      <c r="M285" s="144"/>
      <c r="T285" s="145"/>
      <c r="AT285" s="141" t="s">
        <v>157</v>
      </c>
      <c r="AU285" s="141" t="s">
        <v>155</v>
      </c>
      <c r="AV285" s="141" t="s">
        <v>154</v>
      </c>
      <c r="AW285" s="141" t="s">
        <v>103</v>
      </c>
      <c r="AX285" s="141" t="s">
        <v>22</v>
      </c>
      <c r="AY285" s="141" t="s">
        <v>146</v>
      </c>
    </row>
    <row r="286" spans="2:65" s="6" customFormat="1" ht="15.75" customHeight="1">
      <c r="B286" s="21"/>
      <c r="C286" s="115" t="s">
        <v>437</v>
      </c>
      <c r="D286" s="115" t="s">
        <v>150</v>
      </c>
      <c r="E286" s="116" t="s">
        <v>438</v>
      </c>
      <c r="F286" s="117" t="s">
        <v>439</v>
      </c>
      <c r="G286" s="118" t="s">
        <v>440</v>
      </c>
      <c r="H286" s="119">
        <v>89</v>
      </c>
      <c r="I286" s="120"/>
      <c r="J286" s="121">
        <f>ROUND($I$286*$H$286,2)</f>
        <v>0</v>
      </c>
      <c r="K286" s="117" t="s">
        <v>171</v>
      </c>
      <c r="L286" s="21"/>
      <c r="M286" s="122"/>
      <c r="N286" s="123" t="s">
        <v>48</v>
      </c>
      <c r="P286" s="124">
        <f>$O$286*$H$286</f>
        <v>0</v>
      </c>
      <c r="Q286" s="124">
        <v>0</v>
      </c>
      <c r="R286" s="124">
        <f>$Q$286*$H$286</f>
        <v>0</v>
      </c>
      <c r="S286" s="124">
        <v>0</v>
      </c>
      <c r="T286" s="125">
        <f>$S$286*$H$286</f>
        <v>0</v>
      </c>
      <c r="AR286" s="74" t="s">
        <v>154</v>
      </c>
      <c r="AT286" s="74" t="s">
        <v>150</v>
      </c>
      <c r="AU286" s="74" t="s">
        <v>155</v>
      </c>
      <c r="AY286" s="6" t="s">
        <v>146</v>
      </c>
      <c r="BE286" s="126">
        <f>IF($N$286="základní",$J$286,0)</f>
        <v>0</v>
      </c>
      <c r="BF286" s="126">
        <f>IF($N$286="snížená",$J$286,0)</f>
        <v>0</v>
      </c>
      <c r="BG286" s="126">
        <f>IF($N$286="zákl. přenesená",$J$286,0)</f>
        <v>0</v>
      </c>
      <c r="BH286" s="126">
        <f>IF($N$286="sníž. přenesená",$J$286,0)</f>
        <v>0</v>
      </c>
      <c r="BI286" s="126">
        <f>IF($N$286="nulová",$J$286,0)</f>
        <v>0</v>
      </c>
      <c r="BJ286" s="74" t="s">
        <v>22</v>
      </c>
      <c r="BK286" s="126">
        <f>ROUND($I$286*$H$286,2)</f>
        <v>0</v>
      </c>
      <c r="BL286" s="74" t="s">
        <v>154</v>
      </c>
      <c r="BM286" s="74" t="s">
        <v>441</v>
      </c>
    </row>
    <row r="287" spans="2:51" s="6" customFormat="1" ht="27" customHeight="1">
      <c r="B287" s="127"/>
      <c r="D287" s="128" t="s">
        <v>157</v>
      </c>
      <c r="E287" s="129"/>
      <c r="F287" s="129" t="s">
        <v>442</v>
      </c>
      <c r="H287" s="130">
        <v>80</v>
      </c>
      <c r="L287" s="127"/>
      <c r="M287" s="131"/>
      <c r="T287" s="132"/>
      <c r="AT287" s="133" t="s">
        <v>157</v>
      </c>
      <c r="AU287" s="133" t="s">
        <v>155</v>
      </c>
      <c r="AV287" s="133" t="s">
        <v>85</v>
      </c>
      <c r="AW287" s="133" t="s">
        <v>103</v>
      </c>
      <c r="AX287" s="133" t="s">
        <v>77</v>
      </c>
      <c r="AY287" s="133" t="s">
        <v>146</v>
      </c>
    </row>
    <row r="288" spans="2:51" s="6" customFormat="1" ht="15.75" customHeight="1">
      <c r="B288" s="127"/>
      <c r="D288" s="139" t="s">
        <v>157</v>
      </c>
      <c r="E288" s="133"/>
      <c r="F288" s="129" t="s">
        <v>443</v>
      </c>
      <c r="H288" s="130">
        <v>9</v>
      </c>
      <c r="L288" s="127"/>
      <c r="M288" s="131"/>
      <c r="T288" s="132"/>
      <c r="AT288" s="133" t="s">
        <v>157</v>
      </c>
      <c r="AU288" s="133" t="s">
        <v>155</v>
      </c>
      <c r="AV288" s="133" t="s">
        <v>85</v>
      </c>
      <c r="AW288" s="133" t="s">
        <v>103</v>
      </c>
      <c r="AX288" s="133" t="s">
        <v>77</v>
      </c>
      <c r="AY288" s="133" t="s">
        <v>146</v>
      </c>
    </row>
    <row r="289" spans="2:51" s="6" customFormat="1" ht="15.75" customHeight="1">
      <c r="B289" s="140"/>
      <c r="D289" s="139" t="s">
        <v>157</v>
      </c>
      <c r="E289" s="141"/>
      <c r="F289" s="142" t="s">
        <v>168</v>
      </c>
      <c r="H289" s="143">
        <v>89</v>
      </c>
      <c r="L289" s="140"/>
      <c r="M289" s="144"/>
      <c r="T289" s="145"/>
      <c r="AT289" s="141" t="s">
        <v>157</v>
      </c>
      <c r="AU289" s="141" t="s">
        <v>155</v>
      </c>
      <c r="AV289" s="141" t="s">
        <v>154</v>
      </c>
      <c r="AW289" s="141" t="s">
        <v>103</v>
      </c>
      <c r="AX289" s="141" t="s">
        <v>22</v>
      </c>
      <c r="AY289" s="141" t="s">
        <v>146</v>
      </c>
    </row>
    <row r="290" spans="2:65" s="6" customFormat="1" ht="15.75" customHeight="1">
      <c r="B290" s="21"/>
      <c r="C290" s="152" t="s">
        <v>444</v>
      </c>
      <c r="D290" s="152" t="s">
        <v>336</v>
      </c>
      <c r="E290" s="153" t="s">
        <v>445</v>
      </c>
      <c r="F290" s="154" t="s">
        <v>446</v>
      </c>
      <c r="G290" s="155" t="s">
        <v>440</v>
      </c>
      <c r="H290" s="156">
        <v>93.45</v>
      </c>
      <c r="I290" s="157"/>
      <c r="J290" s="158">
        <f>ROUND($I$290*$H$290,2)</f>
        <v>0</v>
      </c>
      <c r="K290" s="154"/>
      <c r="L290" s="159"/>
      <c r="M290" s="160"/>
      <c r="N290" s="161" t="s">
        <v>48</v>
      </c>
      <c r="P290" s="124">
        <f>$O$290*$H$290</f>
        <v>0</v>
      </c>
      <c r="Q290" s="124">
        <v>0.00684</v>
      </c>
      <c r="R290" s="124">
        <f>$Q$290*$H$290</f>
        <v>0.639198</v>
      </c>
      <c r="S290" s="124">
        <v>0</v>
      </c>
      <c r="T290" s="125">
        <f>$S$290*$H$290</f>
        <v>0</v>
      </c>
      <c r="AR290" s="74" t="s">
        <v>340</v>
      </c>
      <c r="AT290" s="74" t="s">
        <v>336</v>
      </c>
      <c r="AU290" s="74" t="s">
        <v>155</v>
      </c>
      <c r="AY290" s="6" t="s">
        <v>146</v>
      </c>
      <c r="BE290" s="126">
        <f>IF($N$290="základní",$J$290,0)</f>
        <v>0</v>
      </c>
      <c r="BF290" s="126">
        <f>IF($N$290="snížená",$J$290,0)</f>
        <v>0</v>
      </c>
      <c r="BG290" s="126">
        <f>IF($N$290="zákl. přenesená",$J$290,0)</f>
        <v>0</v>
      </c>
      <c r="BH290" s="126">
        <f>IF($N$290="sníž. přenesená",$J$290,0)</f>
        <v>0</v>
      </c>
      <c r="BI290" s="126">
        <f>IF($N$290="nulová",$J$290,0)</f>
        <v>0</v>
      </c>
      <c r="BJ290" s="74" t="s">
        <v>22</v>
      </c>
      <c r="BK290" s="126">
        <f>ROUND($I$290*$H$290,2)</f>
        <v>0</v>
      </c>
      <c r="BL290" s="74" t="s">
        <v>154</v>
      </c>
      <c r="BM290" s="74" t="s">
        <v>447</v>
      </c>
    </row>
    <row r="291" spans="2:51" s="6" customFormat="1" ht="27" customHeight="1">
      <c r="B291" s="127"/>
      <c r="D291" s="128" t="s">
        <v>157</v>
      </c>
      <c r="E291" s="129"/>
      <c r="F291" s="129" t="s">
        <v>442</v>
      </c>
      <c r="H291" s="130">
        <v>80</v>
      </c>
      <c r="L291" s="127"/>
      <c r="M291" s="131"/>
      <c r="T291" s="132"/>
      <c r="AT291" s="133" t="s">
        <v>157</v>
      </c>
      <c r="AU291" s="133" t="s">
        <v>155</v>
      </c>
      <c r="AV291" s="133" t="s">
        <v>85</v>
      </c>
      <c r="AW291" s="133" t="s">
        <v>103</v>
      </c>
      <c r="AX291" s="133" t="s">
        <v>77</v>
      </c>
      <c r="AY291" s="133" t="s">
        <v>146</v>
      </c>
    </row>
    <row r="292" spans="2:51" s="6" customFormat="1" ht="15.75" customHeight="1">
      <c r="B292" s="127"/>
      <c r="D292" s="139" t="s">
        <v>157</v>
      </c>
      <c r="E292" s="133"/>
      <c r="F292" s="129" t="s">
        <v>448</v>
      </c>
      <c r="H292" s="130">
        <v>9</v>
      </c>
      <c r="L292" s="127"/>
      <c r="M292" s="131"/>
      <c r="T292" s="132"/>
      <c r="AT292" s="133" t="s">
        <v>157</v>
      </c>
      <c r="AU292" s="133" t="s">
        <v>155</v>
      </c>
      <c r="AV292" s="133" t="s">
        <v>85</v>
      </c>
      <c r="AW292" s="133" t="s">
        <v>103</v>
      </c>
      <c r="AX292" s="133" t="s">
        <v>77</v>
      </c>
      <c r="AY292" s="133" t="s">
        <v>146</v>
      </c>
    </row>
    <row r="293" spans="2:51" s="6" customFormat="1" ht="15.75" customHeight="1">
      <c r="B293" s="146"/>
      <c r="D293" s="139" t="s">
        <v>157</v>
      </c>
      <c r="E293" s="147"/>
      <c r="F293" s="148" t="s">
        <v>219</v>
      </c>
      <c r="H293" s="149">
        <v>89</v>
      </c>
      <c r="L293" s="146"/>
      <c r="M293" s="150"/>
      <c r="T293" s="151"/>
      <c r="AT293" s="147" t="s">
        <v>157</v>
      </c>
      <c r="AU293" s="147" t="s">
        <v>155</v>
      </c>
      <c r="AV293" s="147" t="s">
        <v>155</v>
      </c>
      <c r="AW293" s="147" t="s">
        <v>103</v>
      </c>
      <c r="AX293" s="147" t="s">
        <v>77</v>
      </c>
      <c r="AY293" s="147" t="s">
        <v>146</v>
      </c>
    </row>
    <row r="294" spans="2:51" s="6" customFormat="1" ht="15.75" customHeight="1">
      <c r="B294" s="127"/>
      <c r="D294" s="139" t="s">
        <v>157</v>
      </c>
      <c r="E294" s="133"/>
      <c r="F294" s="129" t="s">
        <v>449</v>
      </c>
      <c r="H294" s="130">
        <v>4.45</v>
      </c>
      <c r="L294" s="127"/>
      <c r="M294" s="131"/>
      <c r="T294" s="132"/>
      <c r="AT294" s="133" t="s">
        <v>157</v>
      </c>
      <c r="AU294" s="133" t="s">
        <v>155</v>
      </c>
      <c r="AV294" s="133" t="s">
        <v>85</v>
      </c>
      <c r="AW294" s="133" t="s">
        <v>103</v>
      </c>
      <c r="AX294" s="133" t="s">
        <v>77</v>
      </c>
      <c r="AY294" s="133" t="s">
        <v>146</v>
      </c>
    </row>
    <row r="295" spans="2:51" s="6" customFormat="1" ht="15.75" customHeight="1">
      <c r="B295" s="140"/>
      <c r="D295" s="139" t="s">
        <v>157</v>
      </c>
      <c r="E295" s="141"/>
      <c r="F295" s="142" t="s">
        <v>168</v>
      </c>
      <c r="H295" s="143">
        <v>93.45</v>
      </c>
      <c r="L295" s="140"/>
      <c r="M295" s="144"/>
      <c r="T295" s="145"/>
      <c r="AT295" s="141" t="s">
        <v>157</v>
      </c>
      <c r="AU295" s="141" t="s">
        <v>155</v>
      </c>
      <c r="AV295" s="141" t="s">
        <v>154</v>
      </c>
      <c r="AW295" s="141" t="s">
        <v>103</v>
      </c>
      <c r="AX295" s="141" t="s">
        <v>22</v>
      </c>
      <c r="AY295" s="141" t="s">
        <v>146</v>
      </c>
    </row>
    <row r="296" spans="2:65" s="6" customFormat="1" ht="15.75" customHeight="1">
      <c r="B296" s="21"/>
      <c r="C296" s="115" t="s">
        <v>450</v>
      </c>
      <c r="D296" s="115" t="s">
        <v>150</v>
      </c>
      <c r="E296" s="116" t="s">
        <v>451</v>
      </c>
      <c r="F296" s="117" t="s">
        <v>452</v>
      </c>
      <c r="G296" s="118" t="s">
        <v>423</v>
      </c>
      <c r="H296" s="119">
        <v>42</v>
      </c>
      <c r="I296" s="120"/>
      <c r="J296" s="121">
        <f>ROUND($I$296*$H$296,2)</f>
        <v>0</v>
      </c>
      <c r="K296" s="117" t="s">
        <v>171</v>
      </c>
      <c r="L296" s="21"/>
      <c r="M296" s="122"/>
      <c r="N296" s="123" t="s">
        <v>48</v>
      </c>
      <c r="P296" s="124">
        <f>$O$296*$H$296</f>
        <v>0</v>
      </c>
      <c r="Q296" s="124">
        <v>0</v>
      </c>
      <c r="R296" s="124">
        <f>$Q$296*$H$296</f>
        <v>0</v>
      </c>
      <c r="S296" s="124">
        <v>0</v>
      </c>
      <c r="T296" s="125">
        <f>$S$296*$H$296</f>
        <v>0</v>
      </c>
      <c r="AR296" s="74" t="s">
        <v>154</v>
      </c>
      <c r="AT296" s="74" t="s">
        <v>150</v>
      </c>
      <c r="AU296" s="74" t="s">
        <v>155</v>
      </c>
      <c r="AY296" s="6" t="s">
        <v>146</v>
      </c>
      <c r="BE296" s="126">
        <f>IF($N$296="základní",$J$296,0)</f>
        <v>0</v>
      </c>
      <c r="BF296" s="126">
        <f>IF($N$296="snížená",$J$296,0)</f>
        <v>0</v>
      </c>
      <c r="BG296" s="126">
        <f>IF($N$296="zákl. přenesená",$J$296,0)</f>
        <v>0</v>
      </c>
      <c r="BH296" s="126">
        <f>IF($N$296="sníž. přenesená",$J$296,0)</f>
        <v>0</v>
      </c>
      <c r="BI296" s="126">
        <f>IF($N$296="nulová",$J$296,0)</f>
        <v>0</v>
      </c>
      <c r="BJ296" s="74" t="s">
        <v>22</v>
      </c>
      <c r="BK296" s="126">
        <f>ROUND($I$296*$H$296,2)</f>
        <v>0</v>
      </c>
      <c r="BL296" s="74" t="s">
        <v>154</v>
      </c>
      <c r="BM296" s="74" t="s">
        <v>453</v>
      </c>
    </row>
    <row r="297" spans="2:51" s="6" customFormat="1" ht="15.75" customHeight="1">
      <c r="B297" s="127"/>
      <c r="D297" s="128" t="s">
        <v>157</v>
      </c>
      <c r="E297" s="129"/>
      <c r="F297" s="129" t="s">
        <v>454</v>
      </c>
      <c r="H297" s="130">
        <v>40</v>
      </c>
      <c r="L297" s="127"/>
      <c r="M297" s="131"/>
      <c r="T297" s="132"/>
      <c r="AT297" s="133" t="s">
        <v>157</v>
      </c>
      <c r="AU297" s="133" t="s">
        <v>155</v>
      </c>
      <c r="AV297" s="133" t="s">
        <v>85</v>
      </c>
      <c r="AW297" s="133" t="s">
        <v>103</v>
      </c>
      <c r="AX297" s="133" t="s">
        <v>77</v>
      </c>
      <c r="AY297" s="133" t="s">
        <v>146</v>
      </c>
    </row>
    <row r="298" spans="2:51" s="6" customFormat="1" ht="15.75" customHeight="1">
      <c r="B298" s="127"/>
      <c r="D298" s="139" t="s">
        <v>157</v>
      </c>
      <c r="E298" s="133"/>
      <c r="F298" s="129" t="s">
        <v>455</v>
      </c>
      <c r="H298" s="130">
        <v>2</v>
      </c>
      <c r="L298" s="127"/>
      <c r="M298" s="131"/>
      <c r="T298" s="132"/>
      <c r="AT298" s="133" t="s">
        <v>157</v>
      </c>
      <c r="AU298" s="133" t="s">
        <v>155</v>
      </c>
      <c r="AV298" s="133" t="s">
        <v>85</v>
      </c>
      <c r="AW298" s="133" t="s">
        <v>103</v>
      </c>
      <c r="AX298" s="133" t="s">
        <v>77</v>
      </c>
      <c r="AY298" s="133" t="s">
        <v>146</v>
      </c>
    </row>
    <row r="299" spans="2:51" s="6" customFormat="1" ht="15.75" customHeight="1">
      <c r="B299" s="140"/>
      <c r="D299" s="139" t="s">
        <v>157</v>
      </c>
      <c r="E299" s="141"/>
      <c r="F299" s="142" t="s">
        <v>168</v>
      </c>
      <c r="H299" s="143">
        <v>42</v>
      </c>
      <c r="L299" s="140"/>
      <c r="M299" s="144"/>
      <c r="T299" s="145"/>
      <c r="AT299" s="141" t="s">
        <v>157</v>
      </c>
      <c r="AU299" s="141" t="s">
        <v>155</v>
      </c>
      <c r="AV299" s="141" t="s">
        <v>154</v>
      </c>
      <c r="AW299" s="141" t="s">
        <v>103</v>
      </c>
      <c r="AX299" s="141" t="s">
        <v>22</v>
      </c>
      <c r="AY299" s="141" t="s">
        <v>146</v>
      </c>
    </row>
    <row r="300" spans="2:65" s="6" customFormat="1" ht="15.75" customHeight="1">
      <c r="B300" s="21"/>
      <c r="C300" s="152" t="s">
        <v>456</v>
      </c>
      <c r="D300" s="152" t="s">
        <v>336</v>
      </c>
      <c r="E300" s="153" t="s">
        <v>457</v>
      </c>
      <c r="F300" s="154" t="s">
        <v>458</v>
      </c>
      <c r="G300" s="155" t="s">
        <v>423</v>
      </c>
      <c r="H300" s="156">
        <v>42</v>
      </c>
      <c r="I300" s="157"/>
      <c r="J300" s="158">
        <f>ROUND($I$300*$H$300,2)</f>
        <v>0</v>
      </c>
      <c r="K300" s="154"/>
      <c r="L300" s="159"/>
      <c r="M300" s="160"/>
      <c r="N300" s="161" t="s">
        <v>48</v>
      </c>
      <c r="P300" s="124">
        <f>$O$300*$H$300</f>
        <v>0</v>
      </c>
      <c r="Q300" s="124">
        <v>0.00081</v>
      </c>
      <c r="R300" s="124">
        <f>$Q$300*$H$300</f>
        <v>0.034019999999999995</v>
      </c>
      <c r="S300" s="124">
        <v>0</v>
      </c>
      <c r="T300" s="125">
        <f>$S$300*$H$300</f>
        <v>0</v>
      </c>
      <c r="AR300" s="74" t="s">
        <v>340</v>
      </c>
      <c r="AT300" s="74" t="s">
        <v>336</v>
      </c>
      <c r="AU300" s="74" t="s">
        <v>155</v>
      </c>
      <c r="AY300" s="6" t="s">
        <v>146</v>
      </c>
      <c r="BE300" s="126">
        <f>IF($N$300="základní",$J$300,0)</f>
        <v>0</v>
      </c>
      <c r="BF300" s="126">
        <f>IF($N$300="snížená",$J$300,0)</f>
        <v>0</v>
      </c>
      <c r="BG300" s="126">
        <f>IF($N$300="zákl. přenesená",$J$300,0)</f>
        <v>0</v>
      </c>
      <c r="BH300" s="126">
        <f>IF($N$300="sníž. přenesená",$J$300,0)</f>
        <v>0</v>
      </c>
      <c r="BI300" s="126">
        <f>IF($N$300="nulová",$J$300,0)</f>
        <v>0</v>
      </c>
      <c r="BJ300" s="74" t="s">
        <v>22</v>
      </c>
      <c r="BK300" s="126">
        <f>ROUND($I$300*$H$300,2)</f>
        <v>0</v>
      </c>
      <c r="BL300" s="74" t="s">
        <v>154</v>
      </c>
      <c r="BM300" s="74" t="s">
        <v>459</v>
      </c>
    </row>
    <row r="301" spans="2:65" s="6" customFormat="1" ht="15.75" customHeight="1">
      <c r="B301" s="21"/>
      <c r="C301" s="118" t="s">
        <v>460</v>
      </c>
      <c r="D301" s="118" t="s">
        <v>150</v>
      </c>
      <c r="E301" s="116" t="s">
        <v>461</v>
      </c>
      <c r="F301" s="117" t="s">
        <v>462</v>
      </c>
      <c r="G301" s="118" t="s">
        <v>423</v>
      </c>
      <c r="H301" s="119">
        <v>17</v>
      </c>
      <c r="I301" s="120"/>
      <c r="J301" s="121">
        <f>ROUND($I$301*$H$301,2)</f>
        <v>0</v>
      </c>
      <c r="K301" s="117"/>
      <c r="L301" s="21"/>
      <c r="M301" s="122"/>
      <c r="N301" s="123" t="s">
        <v>48</v>
      </c>
      <c r="P301" s="124">
        <f>$O$301*$H$301</f>
        <v>0</v>
      </c>
      <c r="Q301" s="124">
        <v>0.2794</v>
      </c>
      <c r="R301" s="124">
        <f>$Q$301*$H$301</f>
        <v>4.7498</v>
      </c>
      <c r="S301" s="124">
        <v>0</v>
      </c>
      <c r="T301" s="125">
        <f>$S$301*$H$301</f>
        <v>0</v>
      </c>
      <c r="AR301" s="74" t="s">
        <v>154</v>
      </c>
      <c r="AT301" s="74" t="s">
        <v>150</v>
      </c>
      <c r="AU301" s="74" t="s">
        <v>155</v>
      </c>
      <c r="AY301" s="74" t="s">
        <v>146</v>
      </c>
      <c r="BE301" s="126">
        <f>IF($N$301="základní",$J$301,0)</f>
        <v>0</v>
      </c>
      <c r="BF301" s="126">
        <f>IF($N$301="snížená",$J$301,0)</f>
        <v>0</v>
      </c>
      <c r="BG301" s="126">
        <f>IF($N$301="zákl. přenesená",$J$301,0)</f>
        <v>0</v>
      </c>
      <c r="BH301" s="126">
        <f>IF($N$301="sníž. přenesená",$J$301,0)</f>
        <v>0</v>
      </c>
      <c r="BI301" s="126">
        <f>IF($N$301="nulová",$J$301,0)</f>
        <v>0</v>
      </c>
      <c r="BJ301" s="74" t="s">
        <v>22</v>
      </c>
      <c r="BK301" s="126">
        <f>ROUND($I$301*$H$301,2)</f>
        <v>0</v>
      </c>
      <c r="BL301" s="74" t="s">
        <v>154</v>
      </c>
      <c r="BM301" s="74" t="s">
        <v>463</v>
      </c>
    </row>
    <row r="302" spans="2:51" s="6" customFormat="1" ht="15.75" customHeight="1">
      <c r="B302" s="127"/>
      <c r="D302" s="128" t="s">
        <v>157</v>
      </c>
      <c r="E302" s="129"/>
      <c r="F302" s="129" t="s">
        <v>464</v>
      </c>
      <c r="H302" s="130">
        <v>17</v>
      </c>
      <c r="L302" s="127"/>
      <c r="M302" s="131"/>
      <c r="T302" s="132"/>
      <c r="AT302" s="133" t="s">
        <v>157</v>
      </c>
      <c r="AU302" s="133" t="s">
        <v>155</v>
      </c>
      <c r="AV302" s="133" t="s">
        <v>85</v>
      </c>
      <c r="AW302" s="133" t="s">
        <v>103</v>
      </c>
      <c r="AX302" s="133" t="s">
        <v>22</v>
      </c>
      <c r="AY302" s="133" t="s">
        <v>146</v>
      </c>
    </row>
    <row r="303" spans="2:65" s="6" customFormat="1" ht="27" customHeight="1">
      <c r="B303" s="21"/>
      <c r="C303" s="152" t="s">
        <v>465</v>
      </c>
      <c r="D303" s="152" t="s">
        <v>336</v>
      </c>
      <c r="E303" s="153" t="s">
        <v>466</v>
      </c>
      <c r="F303" s="154" t="s">
        <v>467</v>
      </c>
      <c r="G303" s="155" t="s">
        <v>423</v>
      </c>
      <c r="H303" s="156">
        <v>17</v>
      </c>
      <c r="I303" s="157"/>
      <c r="J303" s="158">
        <f>ROUND($I$303*$H$303,2)</f>
        <v>0</v>
      </c>
      <c r="K303" s="154"/>
      <c r="L303" s="159"/>
      <c r="M303" s="160"/>
      <c r="N303" s="161" t="s">
        <v>48</v>
      </c>
      <c r="P303" s="124">
        <f>$O$303*$H$303</f>
        <v>0</v>
      </c>
      <c r="Q303" s="124">
        <v>0.0133</v>
      </c>
      <c r="R303" s="124">
        <f>$Q$303*$H$303</f>
        <v>0.2261</v>
      </c>
      <c r="S303" s="124">
        <v>0</v>
      </c>
      <c r="T303" s="125">
        <f>$S$303*$H$303</f>
        <v>0</v>
      </c>
      <c r="AR303" s="74" t="s">
        <v>340</v>
      </c>
      <c r="AT303" s="74" t="s">
        <v>336</v>
      </c>
      <c r="AU303" s="74" t="s">
        <v>155</v>
      </c>
      <c r="AY303" s="6" t="s">
        <v>146</v>
      </c>
      <c r="BE303" s="126">
        <f>IF($N$303="základní",$J$303,0)</f>
        <v>0</v>
      </c>
      <c r="BF303" s="126">
        <f>IF($N$303="snížená",$J$303,0)</f>
        <v>0</v>
      </c>
      <c r="BG303" s="126">
        <f>IF($N$303="zákl. přenesená",$J$303,0)</f>
        <v>0</v>
      </c>
      <c r="BH303" s="126">
        <f>IF($N$303="sníž. přenesená",$J$303,0)</f>
        <v>0</v>
      </c>
      <c r="BI303" s="126">
        <f>IF($N$303="nulová",$J$303,0)</f>
        <v>0</v>
      </c>
      <c r="BJ303" s="74" t="s">
        <v>22</v>
      </c>
      <c r="BK303" s="126">
        <f>ROUND($I$303*$H$303,2)</f>
        <v>0</v>
      </c>
      <c r="BL303" s="74" t="s">
        <v>154</v>
      </c>
      <c r="BM303" s="74" t="s">
        <v>468</v>
      </c>
    </row>
    <row r="304" spans="2:65" s="6" customFormat="1" ht="15.75" customHeight="1">
      <c r="B304" s="21"/>
      <c r="C304" s="118" t="s">
        <v>469</v>
      </c>
      <c r="D304" s="118" t="s">
        <v>150</v>
      </c>
      <c r="E304" s="116" t="s">
        <v>470</v>
      </c>
      <c r="F304" s="117" t="s">
        <v>471</v>
      </c>
      <c r="G304" s="118" t="s">
        <v>423</v>
      </c>
      <c r="H304" s="119">
        <v>26</v>
      </c>
      <c r="I304" s="120"/>
      <c r="J304" s="121">
        <f>ROUND($I$304*$H$304,2)</f>
        <v>0</v>
      </c>
      <c r="K304" s="117" t="s">
        <v>171</v>
      </c>
      <c r="L304" s="21"/>
      <c r="M304" s="122"/>
      <c r="N304" s="123" t="s">
        <v>48</v>
      </c>
      <c r="P304" s="124">
        <f>$O$304*$H$304</f>
        <v>0</v>
      </c>
      <c r="Q304" s="124">
        <v>0.00207</v>
      </c>
      <c r="R304" s="124">
        <f>$Q$304*$H$304</f>
        <v>0.05381999999999999</v>
      </c>
      <c r="S304" s="124">
        <v>0</v>
      </c>
      <c r="T304" s="125">
        <f>$S$304*$H$304</f>
        <v>0</v>
      </c>
      <c r="AR304" s="74" t="s">
        <v>154</v>
      </c>
      <c r="AT304" s="74" t="s">
        <v>150</v>
      </c>
      <c r="AU304" s="74" t="s">
        <v>155</v>
      </c>
      <c r="AY304" s="74" t="s">
        <v>146</v>
      </c>
      <c r="BE304" s="126">
        <f>IF($N$304="základní",$J$304,0)</f>
        <v>0</v>
      </c>
      <c r="BF304" s="126">
        <f>IF($N$304="snížená",$J$304,0)</f>
        <v>0</v>
      </c>
      <c r="BG304" s="126">
        <f>IF($N$304="zákl. přenesená",$J$304,0)</f>
        <v>0</v>
      </c>
      <c r="BH304" s="126">
        <f>IF($N$304="sníž. přenesená",$J$304,0)</f>
        <v>0</v>
      </c>
      <c r="BI304" s="126">
        <f>IF($N$304="nulová",$J$304,0)</f>
        <v>0</v>
      </c>
      <c r="BJ304" s="74" t="s">
        <v>22</v>
      </c>
      <c r="BK304" s="126">
        <f>ROUND($I$304*$H$304,2)</f>
        <v>0</v>
      </c>
      <c r="BL304" s="74" t="s">
        <v>154</v>
      </c>
      <c r="BM304" s="74" t="s">
        <v>472</v>
      </c>
    </row>
    <row r="305" spans="2:51" s="6" customFormat="1" ht="15.75" customHeight="1">
      <c r="B305" s="127"/>
      <c r="D305" s="128" t="s">
        <v>157</v>
      </c>
      <c r="E305" s="129"/>
      <c r="F305" s="129" t="s">
        <v>473</v>
      </c>
      <c r="H305" s="130">
        <v>22</v>
      </c>
      <c r="L305" s="127"/>
      <c r="M305" s="131"/>
      <c r="T305" s="132"/>
      <c r="AT305" s="133" t="s">
        <v>157</v>
      </c>
      <c r="AU305" s="133" t="s">
        <v>155</v>
      </c>
      <c r="AV305" s="133" t="s">
        <v>85</v>
      </c>
      <c r="AW305" s="133" t="s">
        <v>103</v>
      </c>
      <c r="AX305" s="133" t="s">
        <v>77</v>
      </c>
      <c r="AY305" s="133" t="s">
        <v>146</v>
      </c>
    </row>
    <row r="306" spans="2:51" s="6" customFormat="1" ht="15.75" customHeight="1">
      <c r="B306" s="127"/>
      <c r="D306" s="139" t="s">
        <v>157</v>
      </c>
      <c r="E306" s="133"/>
      <c r="F306" s="129" t="s">
        <v>474</v>
      </c>
      <c r="H306" s="130">
        <v>3</v>
      </c>
      <c r="L306" s="127"/>
      <c r="M306" s="131"/>
      <c r="T306" s="132"/>
      <c r="AT306" s="133" t="s">
        <v>157</v>
      </c>
      <c r="AU306" s="133" t="s">
        <v>155</v>
      </c>
      <c r="AV306" s="133" t="s">
        <v>85</v>
      </c>
      <c r="AW306" s="133" t="s">
        <v>103</v>
      </c>
      <c r="AX306" s="133" t="s">
        <v>77</v>
      </c>
      <c r="AY306" s="133" t="s">
        <v>146</v>
      </c>
    </row>
    <row r="307" spans="2:51" s="6" customFormat="1" ht="15.75" customHeight="1">
      <c r="B307" s="127"/>
      <c r="D307" s="139" t="s">
        <v>157</v>
      </c>
      <c r="E307" s="133"/>
      <c r="F307" s="129" t="s">
        <v>475</v>
      </c>
      <c r="H307" s="130">
        <v>1</v>
      </c>
      <c r="L307" s="127"/>
      <c r="M307" s="131"/>
      <c r="T307" s="132"/>
      <c r="AT307" s="133" t="s">
        <v>157</v>
      </c>
      <c r="AU307" s="133" t="s">
        <v>155</v>
      </c>
      <c r="AV307" s="133" t="s">
        <v>85</v>
      </c>
      <c r="AW307" s="133" t="s">
        <v>103</v>
      </c>
      <c r="AX307" s="133" t="s">
        <v>77</v>
      </c>
      <c r="AY307" s="133" t="s">
        <v>146</v>
      </c>
    </row>
    <row r="308" spans="2:51" s="6" customFormat="1" ht="15.75" customHeight="1">
      <c r="B308" s="140"/>
      <c r="D308" s="139" t="s">
        <v>157</v>
      </c>
      <c r="E308" s="141"/>
      <c r="F308" s="142" t="s">
        <v>168</v>
      </c>
      <c r="H308" s="143">
        <v>26</v>
      </c>
      <c r="L308" s="140"/>
      <c r="M308" s="144"/>
      <c r="T308" s="145"/>
      <c r="AT308" s="141" t="s">
        <v>157</v>
      </c>
      <c r="AU308" s="141" t="s">
        <v>155</v>
      </c>
      <c r="AV308" s="141" t="s">
        <v>154</v>
      </c>
      <c r="AW308" s="141" t="s">
        <v>103</v>
      </c>
      <c r="AX308" s="141" t="s">
        <v>22</v>
      </c>
      <c r="AY308" s="141" t="s">
        <v>146</v>
      </c>
    </row>
    <row r="309" spans="2:65" s="6" customFormat="1" ht="15.75" customHeight="1">
      <c r="B309" s="21"/>
      <c r="C309" s="115" t="s">
        <v>476</v>
      </c>
      <c r="D309" s="115" t="s">
        <v>150</v>
      </c>
      <c r="E309" s="116" t="s">
        <v>477</v>
      </c>
      <c r="F309" s="117" t="s">
        <v>478</v>
      </c>
      <c r="G309" s="118" t="s">
        <v>153</v>
      </c>
      <c r="H309" s="119">
        <v>10</v>
      </c>
      <c r="I309" s="120"/>
      <c r="J309" s="121">
        <f>ROUND($I$309*$H$309,2)</f>
        <v>0</v>
      </c>
      <c r="K309" s="117" t="s">
        <v>171</v>
      </c>
      <c r="L309" s="21"/>
      <c r="M309" s="122"/>
      <c r="N309" s="123" t="s">
        <v>48</v>
      </c>
      <c r="P309" s="124">
        <f>$O$309*$H$309</f>
        <v>0</v>
      </c>
      <c r="Q309" s="124">
        <v>2.25634</v>
      </c>
      <c r="R309" s="124">
        <f>$Q$309*$H$309</f>
        <v>22.563399999999998</v>
      </c>
      <c r="S309" s="124">
        <v>0</v>
      </c>
      <c r="T309" s="125">
        <f>$S$309*$H$309</f>
        <v>0</v>
      </c>
      <c r="AR309" s="74" t="s">
        <v>154</v>
      </c>
      <c r="AT309" s="74" t="s">
        <v>150</v>
      </c>
      <c r="AU309" s="74" t="s">
        <v>155</v>
      </c>
      <c r="AY309" s="6" t="s">
        <v>146</v>
      </c>
      <c r="BE309" s="126">
        <f>IF($N$309="základní",$J$309,0)</f>
        <v>0</v>
      </c>
      <c r="BF309" s="126">
        <f>IF($N$309="snížená",$J$309,0)</f>
        <v>0</v>
      </c>
      <c r="BG309" s="126">
        <f>IF($N$309="zákl. přenesená",$J$309,0)</f>
        <v>0</v>
      </c>
      <c r="BH309" s="126">
        <f>IF($N$309="sníž. přenesená",$J$309,0)</f>
        <v>0</v>
      </c>
      <c r="BI309" s="126">
        <f>IF($N$309="nulová",$J$309,0)</f>
        <v>0</v>
      </c>
      <c r="BJ309" s="74" t="s">
        <v>22</v>
      </c>
      <c r="BK309" s="126">
        <f>ROUND($I$309*$H$309,2)</f>
        <v>0</v>
      </c>
      <c r="BL309" s="74" t="s">
        <v>154</v>
      </c>
      <c r="BM309" s="74" t="s">
        <v>479</v>
      </c>
    </row>
    <row r="310" spans="2:51" s="6" customFormat="1" ht="15.75" customHeight="1">
      <c r="B310" s="127"/>
      <c r="D310" s="128" t="s">
        <v>157</v>
      </c>
      <c r="E310" s="129"/>
      <c r="F310" s="129" t="s">
        <v>480</v>
      </c>
      <c r="H310" s="130">
        <v>10</v>
      </c>
      <c r="L310" s="127"/>
      <c r="M310" s="131"/>
      <c r="T310" s="132"/>
      <c r="AT310" s="133" t="s">
        <v>157</v>
      </c>
      <c r="AU310" s="133" t="s">
        <v>155</v>
      </c>
      <c r="AV310" s="133" t="s">
        <v>85</v>
      </c>
      <c r="AW310" s="133" t="s">
        <v>103</v>
      </c>
      <c r="AX310" s="133" t="s">
        <v>22</v>
      </c>
      <c r="AY310" s="133" t="s">
        <v>146</v>
      </c>
    </row>
    <row r="311" spans="2:63" s="104" customFormat="1" ht="23.25" customHeight="1">
      <c r="B311" s="105"/>
      <c r="D311" s="106" t="s">
        <v>76</v>
      </c>
      <c r="E311" s="113" t="s">
        <v>481</v>
      </c>
      <c r="F311" s="113" t="s">
        <v>482</v>
      </c>
      <c r="J311" s="114">
        <f>$BK$311</f>
        <v>0</v>
      </c>
      <c r="L311" s="105"/>
      <c r="M311" s="109"/>
      <c r="P311" s="110">
        <f>SUM($P$312:$P$321)</f>
        <v>0</v>
      </c>
      <c r="R311" s="110">
        <f>SUM($R$312:$R$321)</f>
        <v>16.0852</v>
      </c>
      <c r="T311" s="111">
        <f>SUM($T$312:$T$321)</f>
        <v>0</v>
      </c>
      <c r="AR311" s="106" t="s">
        <v>22</v>
      </c>
      <c r="AT311" s="106" t="s">
        <v>76</v>
      </c>
      <c r="AU311" s="106" t="s">
        <v>85</v>
      </c>
      <c r="AY311" s="106" t="s">
        <v>146</v>
      </c>
      <c r="BK311" s="112">
        <f>SUM($BK$312:$BK$321)</f>
        <v>0</v>
      </c>
    </row>
    <row r="312" spans="2:65" s="6" customFormat="1" ht="15.75" customHeight="1">
      <c r="B312" s="21"/>
      <c r="C312" s="115" t="s">
        <v>483</v>
      </c>
      <c r="D312" s="115" t="s">
        <v>150</v>
      </c>
      <c r="E312" s="116" t="s">
        <v>484</v>
      </c>
      <c r="F312" s="117" t="s">
        <v>485</v>
      </c>
      <c r="G312" s="118" t="s">
        <v>423</v>
      </c>
      <c r="H312" s="119">
        <v>20</v>
      </c>
      <c r="I312" s="120"/>
      <c r="J312" s="121">
        <f>ROUND($I$312*$H$312,2)</f>
        <v>0</v>
      </c>
      <c r="K312" s="117" t="s">
        <v>171</v>
      </c>
      <c r="L312" s="21"/>
      <c r="M312" s="122"/>
      <c r="N312" s="123" t="s">
        <v>48</v>
      </c>
      <c r="P312" s="124">
        <f>$O$312*$H$312</f>
        <v>0</v>
      </c>
      <c r="Q312" s="124">
        <v>0.3409</v>
      </c>
      <c r="R312" s="124">
        <f>$Q$312*$H$312</f>
        <v>6.818</v>
      </c>
      <c r="S312" s="124">
        <v>0</v>
      </c>
      <c r="T312" s="125">
        <f>$S$312*$H$312</f>
        <v>0</v>
      </c>
      <c r="AR312" s="74" t="s">
        <v>154</v>
      </c>
      <c r="AT312" s="74" t="s">
        <v>150</v>
      </c>
      <c r="AU312" s="74" t="s">
        <v>155</v>
      </c>
      <c r="AY312" s="6" t="s">
        <v>146</v>
      </c>
      <c r="BE312" s="126">
        <f>IF($N$312="základní",$J$312,0)</f>
        <v>0</v>
      </c>
      <c r="BF312" s="126">
        <f>IF($N$312="snížená",$J$312,0)</f>
        <v>0</v>
      </c>
      <c r="BG312" s="126">
        <f>IF($N$312="zákl. přenesená",$J$312,0)</f>
        <v>0</v>
      </c>
      <c r="BH312" s="126">
        <f>IF($N$312="sníž. přenesená",$J$312,0)</f>
        <v>0</v>
      </c>
      <c r="BI312" s="126">
        <f>IF($N$312="nulová",$J$312,0)</f>
        <v>0</v>
      </c>
      <c r="BJ312" s="74" t="s">
        <v>22</v>
      </c>
      <c r="BK312" s="126">
        <f>ROUND($I$312*$H$312,2)</f>
        <v>0</v>
      </c>
      <c r="BL312" s="74" t="s">
        <v>154</v>
      </c>
      <c r="BM312" s="74" t="s">
        <v>486</v>
      </c>
    </row>
    <row r="313" spans="2:65" s="6" customFormat="1" ht="15.75" customHeight="1">
      <c r="B313" s="21"/>
      <c r="C313" s="155" t="s">
        <v>487</v>
      </c>
      <c r="D313" s="155" t="s">
        <v>336</v>
      </c>
      <c r="E313" s="153" t="s">
        <v>488</v>
      </c>
      <c r="F313" s="154" t="s">
        <v>489</v>
      </c>
      <c r="G313" s="155" t="s">
        <v>423</v>
      </c>
      <c r="H313" s="156">
        <v>20</v>
      </c>
      <c r="I313" s="157"/>
      <c r="J313" s="158">
        <f>ROUND($I$313*$H$313,2)</f>
        <v>0</v>
      </c>
      <c r="K313" s="154" t="s">
        <v>171</v>
      </c>
      <c r="L313" s="159"/>
      <c r="M313" s="160"/>
      <c r="N313" s="161" t="s">
        <v>48</v>
      </c>
      <c r="P313" s="124">
        <f>$O$313*$H$313</f>
        <v>0</v>
      </c>
      <c r="Q313" s="124">
        <v>0.027</v>
      </c>
      <c r="R313" s="124">
        <f>$Q$313*$H$313</f>
        <v>0.54</v>
      </c>
      <c r="S313" s="124">
        <v>0</v>
      </c>
      <c r="T313" s="125">
        <f>$S$313*$H$313</f>
        <v>0</v>
      </c>
      <c r="AR313" s="74" t="s">
        <v>340</v>
      </c>
      <c r="AT313" s="74" t="s">
        <v>336</v>
      </c>
      <c r="AU313" s="74" t="s">
        <v>155</v>
      </c>
      <c r="AY313" s="74" t="s">
        <v>146</v>
      </c>
      <c r="BE313" s="126">
        <f>IF($N$313="základní",$J$313,0)</f>
        <v>0</v>
      </c>
      <c r="BF313" s="126">
        <f>IF($N$313="snížená",$J$313,0)</f>
        <v>0</v>
      </c>
      <c r="BG313" s="126">
        <f>IF($N$313="zákl. přenesená",$J$313,0)</f>
        <v>0</v>
      </c>
      <c r="BH313" s="126">
        <f>IF($N$313="sníž. přenesená",$J$313,0)</f>
        <v>0</v>
      </c>
      <c r="BI313" s="126">
        <f>IF($N$313="nulová",$J$313,0)</f>
        <v>0</v>
      </c>
      <c r="BJ313" s="74" t="s">
        <v>22</v>
      </c>
      <c r="BK313" s="126">
        <f>ROUND($I$313*$H$313,2)</f>
        <v>0</v>
      </c>
      <c r="BL313" s="74" t="s">
        <v>154</v>
      </c>
      <c r="BM313" s="74" t="s">
        <v>490</v>
      </c>
    </row>
    <row r="314" spans="2:65" s="6" customFormat="1" ht="15.75" customHeight="1">
      <c r="B314" s="21"/>
      <c r="C314" s="155" t="s">
        <v>491</v>
      </c>
      <c r="D314" s="155" t="s">
        <v>336</v>
      </c>
      <c r="E314" s="153" t="s">
        <v>492</v>
      </c>
      <c r="F314" s="154" t="s">
        <v>493</v>
      </c>
      <c r="G314" s="155" t="s">
        <v>423</v>
      </c>
      <c r="H314" s="156">
        <v>20</v>
      </c>
      <c r="I314" s="157"/>
      <c r="J314" s="158">
        <f>ROUND($I$314*$H$314,2)</f>
        <v>0</v>
      </c>
      <c r="K314" s="154" t="s">
        <v>171</v>
      </c>
      <c r="L314" s="159"/>
      <c r="M314" s="160"/>
      <c r="N314" s="161" t="s">
        <v>48</v>
      </c>
      <c r="P314" s="124">
        <f>$O$314*$H$314</f>
        <v>0</v>
      </c>
      <c r="Q314" s="124">
        <v>0.006</v>
      </c>
      <c r="R314" s="124">
        <f>$Q$314*$H$314</f>
        <v>0.12</v>
      </c>
      <c r="S314" s="124">
        <v>0</v>
      </c>
      <c r="T314" s="125">
        <f>$S$314*$H$314</f>
        <v>0</v>
      </c>
      <c r="AR314" s="74" t="s">
        <v>340</v>
      </c>
      <c r="AT314" s="74" t="s">
        <v>336</v>
      </c>
      <c r="AU314" s="74" t="s">
        <v>155</v>
      </c>
      <c r="AY314" s="74" t="s">
        <v>146</v>
      </c>
      <c r="BE314" s="126">
        <f>IF($N$314="základní",$J$314,0)</f>
        <v>0</v>
      </c>
      <c r="BF314" s="126">
        <f>IF($N$314="snížená",$J$314,0)</f>
        <v>0</v>
      </c>
      <c r="BG314" s="126">
        <f>IF($N$314="zákl. přenesená",$J$314,0)</f>
        <v>0</v>
      </c>
      <c r="BH314" s="126">
        <f>IF($N$314="sníž. přenesená",$J$314,0)</f>
        <v>0</v>
      </c>
      <c r="BI314" s="126">
        <f>IF($N$314="nulová",$J$314,0)</f>
        <v>0</v>
      </c>
      <c r="BJ314" s="74" t="s">
        <v>22</v>
      </c>
      <c r="BK314" s="126">
        <f>ROUND($I$314*$H$314,2)</f>
        <v>0</v>
      </c>
      <c r="BL314" s="74" t="s">
        <v>154</v>
      </c>
      <c r="BM314" s="74" t="s">
        <v>494</v>
      </c>
    </row>
    <row r="315" spans="2:65" s="6" customFormat="1" ht="15.75" customHeight="1">
      <c r="B315" s="21"/>
      <c r="C315" s="155" t="s">
        <v>495</v>
      </c>
      <c r="D315" s="155" t="s">
        <v>336</v>
      </c>
      <c r="E315" s="153" t="s">
        <v>496</v>
      </c>
      <c r="F315" s="154" t="s">
        <v>497</v>
      </c>
      <c r="G315" s="155" t="s">
        <v>423</v>
      </c>
      <c r="H315" s="156">
        <v>20</v>
      </c>
      <c r="I315" s="157"/>
      <c r="J315" s="158">
        <f>ROUND($I$315*$H$315,2)</f>
        <v>0</v>
      </c>
      <c r="K315" s="154" t="s">
        <v>171</v>
      </c>
      <c r="L315" s="159"/>
      <c r="M315" s="160"/>
      <c r="N315" s="161" t="s">
        <v>48</v>
      </c>
      <c r="P315" s="124">
        <f>$O$315*$H$315</f>
        <v>0</v>
      </c>
      <c r="Q315" s="124">
        <v>0.111</v>
      </c>
      <c r="R315" s="124">
        <f>$Q$315*$H$315</f>
        <v>2.22</v>
      </c>
      <c r="S315" s="124">
        <v>0</v>
      </c>
      <c r="T315" s="125">
        <f>$S$315*$H$315</f>
        <v>0</v>
      </c>
      <c r="AR315" s="74" t="s">
        <v>340</v>
      </c>
      <c r="AT315" s="74" t="s">
        <v>336</v>
      </c>
      <c r="AU315" s="74" t="s">
        <v>155</v>
      </c>
      <c r="AY315" s="74" t="s">
        <v>146</v>
      </c>
      <c r="BE315" s="126">
        <f>IF($N$315="základní",$J$315,0)</f>
        <v>0</v>
      </c>
      <c r="BF315" s="126">
        <f>IF($N$315="snížená",$J$315,0)</f>
        <v>0</v>
      </c>
      <c r="BG315" s="126">
        <f>IF($N$315="zákl. přenesená",$J$315,0)</f>
        <v>0</v>
      </c>
      <c r="BH315" s="126">
        <f>IF($N$315="sníž. přenesená",$J$315,0)</f>
        <v>0</v>
      </c>
      <c r="BI315" s="126">
        <f>IF($N$315="nulová",$J$315,0)</f>
        <v>0</v>
      </c>
      <c r="BJ315" s="74" t="s">
        <v>22</v>
      </c>
      <c r="BK315" s="126">
        <f>ROUND($I$315*$H$315,2)</f>
        <v>0</v>
      </c>
      <c r="BL315" s="74" t="s">
        <v>154</v>
      </c>
      <c r="BM315" s="74" t="s">
        <v>498</v>
      </c>
    </row>
    <row r="316" spans="2:65" s="6" customFormat="1" ht="15.75" customHeight="1">
      <c r="B316" s="21"/>
      <c r="C316" s="155" t="s">
        <v>499</v>
      </c>
      <c r="D316" s="155" t="s">
        <v>336</v>
      </c>
      <c r="E316" s="153" t="s">
        <v>500</v>
      </c>
      <c r="F316" s="154" t="s">
        <v>501</v>
      </c>
      <c r="G316" s="155" t="s">
        <v>423</v>
      </c>
      <c r="H316" s="156">
        <v>20</v>
      </c>
      <c r="I316" s="157"/>
      <c r="J316" s="158">
        <f>ROUND($I$316*$H$316,2)</f>
        <v>0</v>
      </c>
      <c r="K316" s="154" t="s">
        <v>171</v>
      </c>
      <c r="L316" s="159"/>
      <c r="M316" s="160"/>
      <c r="N316" s="161" t="s">
        <v>48</v>
      </c>
      <c r="P316" s="124">
        <f>$O$316*$H$316</f>
        <v>0</v>
      </c>
      <c r="Q316" s="124">
        <v>0.04</v>
      </c>
      <c r="R316" s="124">
        <f>$Q$316*$H$316</f>
        <v>0.8</v>
      </c>
      <c r="S316" s="124">
        <v>0</v>
      </c>
      <c r="T316" s="125">
        <f>$S$316*$H$316</f>
        <v>0</v>
      </c>
      <c r="AR316" s="74" t="s">
        <v>340</v>
      </c>
      <c r="AT316" s="74" t="s">
        <v>336</v>
      </c>
      <c r="AU316" s="74" t="s">
        <v>155</v>
      </c>
      <c r="AY316" s="74" t="s">
        <v>146</v>
      </c>
      <c r="BE316" s="126">
        <f>IF($N$316="základní",$J$316,0)</f>
        <v>0</v>
      </c>
      <c r="BF316" s="126">
        <f>IF($N$316="snížená",$J$316,0)</f>
        <v>0</v>
      </c>
      <c r="BG316" s="126">
        <f>IF($N$316="zákl. přenesená",$J$316,0)</f>
        <v>0</v>
      </c>
      <c r="BH316" s="126">
        <f>IF($N$316="sníž. přenesená",$J$316,0)</f>
        <v>0</v>
      </c>
      <c r="BI316" s="126">
        <f>IF($N$316="nulová",$J$316,0)</f>
        <v>0</v>
      </c>
      <c r="BJ316" s="74" t="s">
        <v>22</v>
      </c>
      <c r="BK316" s="126">
        <f>ROUND($I$316*$H$316,2)</f>
        <v>0</v>
      </c>
      <c r="BL316" s="74" t="s">
        <v>154</v>
      </c>
      <c r="BM316" s="74" t="s">
        <v>502</v>
      </c>
    </row>
    <row r="317" spans="2:65" s="6" customFormat="1" ht="15.75" customHeight="1">
      <c r="B317" s="21"/>
      <c r="C317" s="155" t="s">
        <v>503</v>
      </c>
      <c r="D317" s="155" t="s">
        <v>336</v>
      </c>
      <c r="E317" s="153" t="s">
        <v>504</v>
      </c>
      <c r="F317" s="154" t="s">
        <v>505</v>
      </c>
      <c r="G317" s="155" t="s">
        <v>423</v>
      </c>
      <c r="H317" s="156">
        <v>20</v>
      </c>
      <c r="I317" s="157"/>
      <c r="J317" s="158">
        <f>ROUND($I$317*$H$317,2)</f>
        <v>0</v>
      </c>
      <c r="K317" s="154" t="s">
        <v>171</v>
      </c>
      <c r="L317" s="159"/>
      <c r="M317" s="160"/>
      <c r="N317" s="161" t="s">
        <v>48</v>
      </c>
      <c r="P317" s="124">
        <f>$O$317*$H$317</f>
        <v>0</v>
      </c>
      <c r="Q317" s="124">
        <v>0.08</v>
      </c>
      <c r="R317" s="124">
        <f>$Q$317*$H$317</f>
        <v>1.6</v>
      </c>
      <c r="S317" s="124">
        <v>0</v>
      </c>
      <c r="T317" s="125">
        <f>$S$317*$H$317</f>
        <v>0</v>
      </c>
      <c r="AR317" s="74" t="s">
        <v>340</v>
      </c>
      <c r="AT317" s="74" t="s">
        <v>336</v>
      </c>
      <c r="AU317" s="74" t="s">
        <v>155</v>
      </c>
      <c r="AY317" s="74" t="s">
        <v>146</v>
      </c>
      <c r="BE317" s="126">
        <f>IF($N$317="základní",$J$317,0)</f>
        <v>0</v>
      </c>
      <c r="BF317" s="126">
        <f>IF($N$317="snížená",$J$317,0)</f>
        <v>0</v>
      </c>
      <c r="BG317" s="126">
        <f>IF($N$317="zákl. přenesená",$J$317,0)</f>
        <v>0</v>
      </c>
      <c r="BH317" s="126">
        <f>IF($N$317="sníž. přenesená",$J$317,0)</f>
        <v>0</v>
      </c>
      <c r="BI317" s="126">
        <f>IF($N$317="nulová",$J$317,0)</f>
        <v>0</v>
      </c>
      <c r="BJ317" s="74" t="s">
        <v>22</v>
      </c>
      <c r="BK317" s="126">
        <f>ROUND($I$317*$H$317,2)</f>
        <v>0</v>
      </c>
      <c r="BL317" s="74" t="s">
        <v>154</v>
      </c>
      <c r="BM317" s="74" t="s">
        <v>506</v>
      </c>
    </row>
    <row r="318" spans="2:65" s="6" customFormat="1" ht="15.75" customHeight="1">
      <c r="B318" s="21"/>
      <c r="C318" s="155" t="s">
        <v>507</v>
      </c>
      <c r="D318" s="155" t="s">
        <v>336</v>
      </c>
      <c r="E318" s="153" t="s">
        <v>508</v>
      </c>
      <c r="F318" s="154" t="s">
        <v>509</v>
      </c>
      <c r="G318" s="155" t="s">
        <v>423</v>
      </c>
      <c r="H318" s="156">
        <v>20</v>
      </c>
      <c r="I318" s="157"/>
      <c r="J318" s="158">
        <f>ROUND($I$318*$H$318,2)</f>
        <v>0</v>
      </c>
      <c r="K318" s="154" t="s">
        <v>171</v>
      </c>
      <c r="L318" s="159"/>
      <c r="M318" s="160"/>
      <c r="N318" s="161" t="s">
        <v>48</v>
      </c>
      <c r="P318" s="124">
        <f>$O$318*$H$318</f>
        <v>0</v>
      </c>
      <c r="Q318" s="124">
        <v>0.072</v>
      </c>
      <c r="R318" s="124">
        <f>$Q$318*$H$318</f>
        <v>1.44</v>
      </c>
      <c r="S318" s="124">
        <v>0</v>
      </c>
      <c r="T318" s="125">
        <f>$S$318*$H$318</f>
        <v>0</v>
      </c>
      <c r="AR318" s="74" t="s">
        <v>340</v>
      </c>
      <c r="AT318" s="74" t="s">
        <v>336</v>
      </c>
      <c r="AU318" s="74" t="s">
        <v>155</v>
      </c>
      <c r="AY318" s="74" t="s">
        <v>146</v>
      </c>
      <c r="BE318" s="126">
        <f>IF($N$318="základní",$J$318,0)</f>
        <v>0</v>
      </c>
      <c r="BF318" s="126">
        <f>IF($N$318="snížená",$J$318,0)</f>
        <v>0</v>
      </c>
      <c r="BG318" s="126">
        <f>IF($N$318="zákl. přenesená",$J$318,0)</f>
        <v>0</v>
      </c>
      <c r="BH318" s="126">
        <f>IF($N$318="sníž. přenesená",$J$318,0)</f>
        <v>0</v>
      </c>
      <c r="BI318" s="126">
        <f>IF($N$318="nulová",$J$318,0)</f>
        <v>0</v>
      </c>
      <c r="BJ318" s="74" t="s">
        <v>22</v>
      </c>
      <c r="BK318" s="126">
        <f>ROUND($I$318*$H$318,2)</f>
        <v>0</v>
      </c>
      <c r="BL318" s="74" t="s">
        <v>154</v>
      </c>
      <c r="BM318" s="74" t="s">
        <v>510</v>
      </c>
    </row>
    <row r="319" spans="2:65" s="6" customFormat="1" ht="15.75" customHeight="1">
      <c r="B319" s="21"/>
      <c r="C319" s="118" t="s">
        <v>511</v>
      </c>
      <c r="D319" s="118" t="s">
        <v>150</v>
      </c>
      <c r="E319" s="116" t="s">
        <v>512</v>
      </c>
      <c r="F319" s="117" t="s">
        <v>513</v>
      </c>
      <c r="G319" s="118" t="s">
        <v>423</v>
      </c>
      <c r="H319" s="119">
        <v>20</v>
      </c>
      <c r="I319" s="120"/>
      <c r="J319" s="121">
        <f>ROUND($I$319*$H$319,2)</f>
        <v>0</v>
      </c>
      <c r="K319" s="117" t="s">
        <v>171</v>
      </c>
      <c r="L319" s="21"/>
      <c r="M319" s="122"/>
      <c r="N319" s="123" t="s">
        <v>48</v>
      </c>
      <c r="P319" s="124">
        <f>$O$319*$H$319</f>
        <v>0</v>
      </c>
      <c r="Q319" s="124">
        <v>0.00936</v>
      </c>
      <c r="R319" s="124">
        <f>$Q$319*$H$319</f>
        <v>0.1872</v>
      </c>
      <c r="S319" s="124">
        <v>0</v>
      </c>
      <c r="T319" s="125">
        <f>$S$319*$H$319</f>
        <v>0</v>
      </c>
      <c r="AR319" s="74" t="s">
        <v>154</v>
      </c>
      <c r="AT319" s="74" t="s">
        <v>150</v>
      </c>
      <c r="AU319" s="74" t="s">
        <v>155</v>
      </c>
      <c r="AY319" s="74" t="s">
        <v>146</v>
      </c>
      <c r="BE319" s="126">
        <f>IF($N$319="základní",$J$319,0)</f>
        <v>0</v>
      </c>
      <c r="BF319" s="126">
        <f>IF($N$319="snížená",$J$319,0)</f>
        <v>0</v>
      </c>
      <c r="BG319" s="126">
        <f>IF($N$319="zákl. přenesená",$J$319,0)</f>
        <v>0</v>
      </c>
      <c r="BH319" s="126">
        <f>IF($N$319="sníž. přenesená",$J$319,0)</f>
        <v>0</v>
      </c>
      <c r="BI319" s="126">
        <f>IF($N$319="nulová",$J$319,0)</f>
        <v>0</v>
      </c>
      <c r="BJ319" s="74" t="s">
        <v>22</v>
      </c>
      <c r="BK319" s="126">
        <f>ROUND($I$319*$H$319,2)</f>
        <v>0</v>
      </c>
      <c r="BL319" s="74" t="s">
        <v>154</v>
      </c>
      <c r="BM319" s="74" t="s">
        <v>514</v>
      </c>
    </row>
    <row r="320" spans="2:65" s="6" customFormat="1" ht="15.75" customHeight="1">
      <c r="B320" s="21"/>
      <c r="C320" s="155" t="s">
        <v>515</v>
      </c>
      <c r="D320" s="155" t="s">
        <v>336</v>
      </c>
      <c r="E320" s="153" t="s">
        <v>516</v>
      </c>
      <c r="F320" s="154" t="s">
        <v>517</v>
      </c>
      <c r="G320" s="155" t="s">
        <v>423</v>
      </c>
      <c r="H320" s="156">
        <v>20</v>
      </c>
      <c r="I320" s="157"/>
      <c r="J320" s="158">
        <f>ROUND($I$320*$H$320,2)</f>
        <v>0</v>
      </c>
      <c r="K320" s="154" t="s">
        <v>171</v>
      </c>
      <c r="L320" s="159"/>
      <c r="M320" s="160"/>
      <c r="N320" s="161" t="s">
        <v>48</v>
      </c>
      <c r="P320" s="124">
        <f>$O$320*$H$320</f>
        <v>0</v>
      </c>
      <c r="Q320" s="124">
        <v>0.06</v>
      </c>
      <c r="R320" s="124">
        <f>$Q$320*$H$320</f>
        <v>1.2</v>
      </c>
      <c r="S320" s="124">
        <v>0</v>
      </c>
      <c r="T320" s="125">
        <f>$S$320*$H$320</f>
        <v>0</v>
      </c>
      <c r="AR320" s="74" t="s">
        <v>340</v>
      </c>
      <c r="AT320" s="74" t="s">
        <v>336</v>
      </c>
      <c r="AU320" s="74" t="s">
        <v>155</v>
      </c>
      <c r="AY320" s="74" t="s">
        <v>146</v>
      </c>
      <c r="BE320" s="126">
        <f>IF($N$320="základní",$J$320,0)</f>
        <v>0</v>
      </c>
      <c r="BF320" s="126">
        <f>IF($N$320="snížená",$J$320,0)</f>
        <v>0</v>
      </c>
      <c r="BG320" s="126">
        <f>IF($N$320="zákl. přenesená",$J$320,0)</f>
        <v>0</v>
      </c>
      <c r="BH320" s="126">
        <f>IF($N$320="sníž. přenesená",$J$320,0)</f>
        <v>0</v>
      </c>
      <c r="BI320" s="126">
        <f>IF($N$320="nulová",$J$320,0)</f>
        <v>0</v>
      </c>
      <c r="BJ320" s="74" t="s">
        <v>22</v>
      </c>
      <c r="BK320" s="126">
        <f>ROUND($I$320*$H$320,2)</f>
        <v>0</v>
      </c>
      <c r="BL320" s="74" t="s">
        <v>154</v>
      </c>
      <c r="BM320" s="74" t="s">
        <v>518</v>
      </c>
    </row>
    <row r="321" spans="2:65" s="6" customFormat="1" ht="15.75" customHeight="1">
      <c r="B321" s="21"/>
      <c r="C321" s="155" t="s">
        <v>519</v>
      </c>
      <c r="D321" s="155" t="s">
        <v>336</v>
      </c>
      <c r="E321" s="153" t="s">
        <v>520</v>
      </c>
      <c r="F321" s="154" t="s">
        <v>521</v>
      </c>
      <c r="G321" s="155" t="s">
        <v>423</v>
      </c>
      <c r="H321" s="156">
        <v>20</v>
      </c>
      <c r="I321" s="157"/>
      <c r="J321" s="158">
        <f>ROUND($I$321*$H$321,2)</f>
        <v>0</v>
      </c>
      <c r="K321" s="154" t="s">
        <v>171</v>
      </c>
      <c r="L321" s="159"/>
      <c r="M321" s="160"/>
      <c r="N321" s="161" t="s">
        <v>48</v>
      </c>
      <c r="P321" s="124">
        <f>$O$321*$H$321</f>
        <v>0</v>
      </c>
      <c r="Q321" s="124">
        <v>0.058</v>
      </c>
      <c r="R321" s="124">
        <f>$Q$321*$H$321</f>
        <v>1.1600000000000001</v>
      </c>
      <c r="S321" s="124">
        <v>0</v>
      </c>
      <c r="T321" s="125">
        <f>$S$321*$H$321</f>
        <v>0</v>
      </c>
      <c r="AR321" s="74" t="s">
        <v>340</v>
      </c>
      <c r="AT321" s="74" t="s">
        <v>336</v>
      </c>
      <c r="AU321" s="74" t="s">
        <v>155</v>
      </c>
      <c r="AY321" s="74" t="s">
        <v>146</v>
      </c>
      <c r="BE321" s="126">
        <f>IF($N$321="základní",$J$321,0)</f>
        <v>0</v>
      </c>
      <c r="BF321" s="126">
        <f>IF($N$321="snížená",$J$321,0)</f>
        <v>0</v>
      </c>
      <c r="BG321" s="126">
        <f>IF($N$321="zákl. přenesená",$J$321,0)</f>
        <v>0</v>
      </c>
      <c r="BH321" s="126">
        <f>IF($N$321="sníž. přenesená",$J$321,0)</f>
        <v>0</v>
      </c>
      <c r="BI321" s="126">
        <f>IF($N$321="nulová",$J$321,0)</f>
        <v>0</v>
      </c>
      <c r="BJ321" s="74" t="s">
        <v>22</v>
      </c>
      <c r="BK321" s="126">
        <f>ROUND($I$321*$H$321,2)</f>
        <v>0</v>
      </c>
      <c r="BL321" s="74" t="s">
        <v>154</v>
      </c>
      <c r="BM321" s="74" t="s">
        <v>522</v>
      </c>
    </row>
    <row r="322" spans="2:63" s="104" customFormat="1" ht="23.25" customHeight="1">
      <c r="B322" s="105"/>
      <c r="D322" s="106" t="s">
        <v>76</v>
      </c>
      <c r="E322" s="113" t="s">
        <v>523</v>
      </c>
      <c r="F322" s="113" t="s">
        <v>524</v>
      </c>
      <c r="J322" s="114">
        <f>$BK$322</f>
        <v>0</v>
      </c>
      <c r="L322" s="105"/>
      <c r="M322" s="109"/>
      <c r="P322" s="110">
        <f>SUM($P$323:$P$325)</f>
        <v>0</v>
      </c>
      <c r="R322" s="110">
        <f>SUM($R$323:$R$325)</f>
        <v>10.20608</v>
      </c>
      <c r="T322" s="111">
        <f>SUM($T$323:$T$325)</f>
        <v>0</v>
      </c>
      <c r="AR322" s="106" t="s">
        <v>22</v>
      </c>
      <c r="AT322" s="106" t="s">
        <v>76</v>
      </c>
      <c r="AU322" s="106" t="s">
        <v>85</v>
      </c>
      <c r="AY322" s="106" t="s">
        <v>146</v>
      </c>
      <c r="BK322" s="112">
        <f>SUM($BK$323:$BK$325)</f>
        <v>0</v>
      </c>
    </row>
    <row r="323" spans="2:65" s="6" customFormat="1" ht="15.75" customHeight="1">
      <c r="B323" s="21"/>
      <c r="C323" s="118" t="s">
        <v>525</v>
      </c>
      <c r="D323" s="118" t="s">
        <v>150</v>
      </c>
      <c r="E323" s="116" t="s">
        <v>526</v>
      </c>
      <c r="F323" s="117" t="s">
        <v>527</v>
      </c>
      <c r="G323" s="118" t="s">
        <v>440</v>
      </c>
      <c r="H323" s="119">
        <v>16</v>
      </c>
      <c r="I323" s="120"/>
      <c r="J323" s="121">
        <f>ROUND($I$323*$H$323,2)</f>
        <v>0</v>
      </c>
      <c r="K323" s="117" t="s">
        <v>171</v>
      </c>
      <c r="L323" s="21"/>
      <c r="M323" s="122"/>
      <c r="N323" s="123" t="s">
        <v>48</v>
      </c>
      <c r="P323" s="124">
        <f>$O$323*$H$323</f>
        <v>0</v>
      </c>
      <c r="Q323" s="124">
        <v>0.63788</v>
      </c>
      <c r="R323" s="124">
        <f>$Q$323*$H$323</f>
        <v>10.20608</v>
      </c>
      <c r="S323" s="124">
        <v>0</v>
      </c>
      <c r="T323" s="125">
        <f>$S$323*$H$323</f>
        <v>0</v>
      </c>
      <c r="AR323" s="74" t="s">
        <v>154</v>
      </c>
      <c r="AT323" s="74" t="s">
        <v>150</v>
      </c>
      <c r="AU323" s="74" t="s">
        <v>155</v>
      </c>
      <c r="AY323" s="74" t="s">
        <v>146</v>
      </c>
      <c r="BE323" s="126">
        <f>IF($N$323="základní",$J$323,0)</f>
        <v>0</v>
      </c>
      <c r="BF323" s="126">
        <f>IF($N$323="snížená",$J$323,0)</f>
        <v>0</v>
      </c>
      <c r="BG323" s="126">
        <f>IF($N$323="zákl. přenesená",$J$323,0)</f>
        <v>0</v>
      </c>
      <c r="BH323" s="126">
        <f>IF($N$323="sníž. přenesená",$J$323,0)</f>
        <v>0</v>
      </c>
      <c r="BI323" s="126">
        <f>IF($N$323="nulová",$J$323,0)</f>
        <v>0</v>
      </c>
      <c r="BJ323" s="74" t="s">
        <v>22</v>
      </c>
      <c r="BK323" s="126">
        <f>ROUND($I$323*$H$323,2)</f>
        <v>0</v>
      </c>
      <c r="BL323" s="74" t="s">
        <v>154</v>
      </c>
      <c r="BM323" s="74" t="s">
        <v>528</v>
      </c>
    </row>
    <row r="324" spans="2:51" s="6" customFormat="1" ht="15.75" customHeight="1">
      <c r="B324" s="134"/>
      <c r="D324" s="128" t="s">
        <v>157</v>
      </c>
      <c r="E324" s="135"/>
      <c r="F324" s="135" t="s">
        <v>529</v>
      </c>
      <c r="H324" s="136"/>
      <c r="L324" s="134"/>
      <c r="M324" s="137"/>
      <c r="T324" s="138"/>
      <c r="AT324" s="136" t="s">
        <v>157</v>
      </c>
      <c r="AU324" s="136" t="s">
        <v>155</v>
      </c>
      <c r="AV324" s="136" t="s">
        <v>22</v>
      </c>
      <c r="AW324" s="136" t="s">
        <v>103</v>
      </c>
      <c r="AX324" s="136" t="s">
        <v>77</v>
      </c>
      <c r="AY324" s="136" t="s">
        <v>146</v>
      </c>
    </row>
    <row r="325" spans="2:51" s="6" customFormat="1" ht="15.75" customHeight="1">
      <c r="B325" s="127"/>
      <c r="D325" s="139" t="s">
        <v>157</v>
      </c>
      <c r="E325" s="133"/>
      <c r="F325" s="129" t="s">
        <v>530</v>
      </c>
      <c r="H325" s="130">
        <v>16</v>
      </c>
      <c r="L325" s="127"/>
      <c r="M325" s="131"/>
      <c r="T325" s="132"/>
      <c r="AT325" s="133" t="s">
        <v>157</v>
      </c>
      <c r="AU325" s="133" t="s">
        <v>155</v>
      </c>
      <c r="AV325" s="133" t="s">
        <v>85</v>
      </c>
      <c r="AW325" s="133" t="s">
        <v>103</v>
      </c>
      <c r="AX325" s="133" t="s">
        <v>22</v>
      </c>
      <c r="AY325" s="133" t="s">
        <v>146</v>
      </c>
    </row>
    <row r="326" spans="2:63" s="104" customFormat="1" ht="23.25" customHeight="1">
      <c r="B326" s="105"/>
      <c r="D326" s="106" t="s">
        <v>76</v>
      </c>
      <c r="E326" s="113" t="s">
        <v>531</v>
      </c>
      <c r="F326" s="113" t="s">
        <v>532</v>
      </c>
      <c r="J326" s="114">
        <f>$BK$326</f>
        <v>0</v>
      </c>
      <c r="L326" s="105"/>
      <c r="M326" s="109"/>
      <c r="P326" s="110">
        <f>SUM($P$327:$P$352)</f>
        <v>0</v>
      </c>
      <c r="R326" s="110">
        <f>SUM($R$327:$R$352)</f>
        <v>92.61140295000001</v>
      </c>
      <c r="T326" s="111">
        <f>SUM($T$327:$T$352)</f>
        <v>0</v>
      </c>
      <c r="AR326" s="106" t="s">
        <v>22</v>
      </c>
      <c r="AT326" s="106" t="s">
        <v>76</v>
      </c>
      <c r="AU326" s="106" t="s">
        <v>85</v>
      </c>
      <c r="AY326" s="106" t="s">
        <v>146</v>
      </c>
      <c r="BK326" s="112">
        <f>SUM($BK$327:$BK$352)</f>
        <v>0</v>
      </c>
    </row>
    <row r="327" spans="2:65" s="6" customFormat="1" ht="15.75" customHeight="1">
      <c r="B327" s="21"/>
      <c r="C327" s="115" t="s">
        <v>533</v>
      </c>
      <c r="D327" s="115" t="s">
        <v>150</v>
      </c>
      <c r="E327" s="116" t="s">
        <v>534</v>
      </c>
      <c r="F327" s="117" t="s">
        <v>535</v>
      </c>
      <c r="G327" s="118" t="s">
        <v>153</v>
      </c>
      <c r="H327" s="119">
        <v>23.468</v>
      </c>
      <c r="I327" s="120"/>
      <c r="J327" s="121">
        <f>ROUND($I$327*$H$327,2)</f>
        <v>0</v>
      </c>
      <c r="K327" s="117" t="s">
        <v>171</v>
      </c>
      <c r="L327" s="21"/>
      <c r="M327" s="122"/>
      <c r="N327" s="123" t="s">
        <v>48</v>
      </c>
      <c r="P327" s="124">
        <f>$O$327*$H$327</f>
        <v>0</v>
      </c>
      <c r="Q327" s="124">
        <v>1.9205</v>
      </c>
      <c r="R327" s="124">
        <f>$Q$327*$H$327</f>
        <v>45.070294000000004</v>
      </c>
      <c r="S327" s="124">
        <v>0</v>
      </c>
      <c r="T327" s="125">
        <f>$S$327*$H$327</f>
        <v>0</v>
      </c>
      <c r="AR327" s="74" t="s">
        <v>154</v>
      </c>
      <c r="AT327" s="74" t="s">
        <v>150</v>
      </c>
      <c r="AU327" s="74" t="s">
        <v>155</v>
      </c>
      <c r="AY327" s="6" t="s">
        <v>146</v>
      </c>
      <c r="BE327" s="126">
        <f>IF($N$327="základní",$J$327,0)</f>
        <v>0</v>
      </c>
      <c r="BF327" s="126">
        <f>IF($N$327="snížená",$J$327,0)</f>
        <v>0</v>
      </c>
      <c r="BG327" s="126">
        <f>IF($N$327="zákl. přenesená",$J$327,0)</f>
        <v>0</v>
      </c>
      <c r="BH327" s="126">
        <f>IF($N$327="sníž. přenesená",$J$327,0)</f>
        <v>0</v>
      </c>
      <c r="BI327" s="126">
        <f>IF($N$327="nulová",$J$327,0)</f>
        <v>0</v>
      </c>
      <c r="BJ327" s="74" t="s">
        <v>22</v>
      </c>
      <c r="BK327" s="126">
        <f>ROUND($I$327*$H$327,2)</f>
        <v>0</v>
      </c>
      <c r="BL327" s="74" t="s">
        <v>154</v>
      </c>
      <c r="BM327" s="74" t="s">
        <v>536</v>
      </c>
    </row>
    <row r="328" spans="2:51" s="6" customFormat="1" ht="15.75" customHeight="1">
      <c r="B328" s="134"/>
      <c r="D328" s="128" t="s">
        <v>157</v>
      </c>
      <c r="E328" s="135"/>
      <c r="F328" s="135" t="s">
        <v>537</v>
      </c>
      <c r="H328" s="136"/>
      <c r="L328" s="134"/>
      <c r="M328" s="137"/>
      <c r="T328" s="138"/>
      <c r="AT328" s="136" t="s">
        <v>157</v>
      </c>
      <c r="AU328" s="136" t="s">
        <v>155</v>
      </c>
      <c r="AV328" s="136" t="s">
        <v>22</v>
      </c>
      <c r="AW328" s="136" t="s">
        <v>103</v>
      </c>
      <c r="AX328" s="136" t="s">
        <v>77</v>
      </c>
      <c r="AY328" s="136" t="s">
        <v>146</v>
      </c>
    </row>
    <row r="329" spans="2:51" s="6" customFormat="1" ht="27" customHeight="1">
      <c r="B329" s="127"/>
      <c r="D329" s="139" t="s">
        <v>157</v>
      </c>
      <c r="E329" s="133"/>
      <c r="F329" s="129" t="s">
        <v>538</v>
      </c>
      <c r="H329" s="130">
        <v>14.8575</v>
      </c>
      <c r="L329" s="127"/>
      <c r="M329" s="131"/>
      <c r="T329" s="132"/>
      <c r="AT329" s="133" t="s">
        <v>157</v>
      </c>
      <c r="AU329" s="133" t="s">
        <v>155</v>
      </c>
      <c r="AV329" s="133" t="s">
        <v>85</v>
      </c>
      <c r="AW329" s="133" t="s">
        <v>103</v>
      </c>
      <c r="AX329" s="133" t="s">
        <v>77</v>
      </c>
      <c r="AY329" s="133" t="s">
        <v>146</v>
      </c>
    </row>
    <row r="330" spans="2:51" s="6" customFormat="1" ht="15.75" customHeight="1">
      <c r="B330" s="127"/>
      <c r="D330" s="139" t="s">
        <v>157</v>
      </c>
      <c r="E330" s="133"/>
      <c r="F330" s="129" t="s">
        <v>539</v>
      </c>
      <c r="H330" s="130">
        <v>8.61</v>
      </c>
      <c r="L330" s="127"/>
      <c r="M330" s="131"/>
      <c r="T330" s="132"/>
      <c r="AT330" s="133" t="s">
        <v>157</v>
      </c>
      <c r="AU330" s="133" t="s">
        <v>155</v>
      </c>
      <c r="AV330" s="133" t="s">
        <v>85</v>
      </c>
      <c r="AW330" s="133" t="s">
        <v>103</v>
      </c>
      <c r="AX330" s="133" t="s">
        <v>77</v>
      </c>
      <c r="AY330" s="133" t="s">
        <v>146</v>
      </c>
    </row>
    <row r="331" spans="2:51" s="6" customFormat="1" ht="15.75" customHeight="1">
      <c r="B331" s="140"/>
      <c r="D331" s="139" t="s">
        <v>157</v>
      </c>
      <c r="E331" s="141"/>
      <c r="F331" s="142" t="s">
        <v>168</v>
      </c>
      <c r="H331" s="143">
        <v>23.4675</v>
      </c>
      <c r="L331" s="140"/>
      <c r="M331" s="144"/>
      <c r="T331" s="145"/>
      <c r="AT331" s="141" t="s">
        <v>157</v>
      </c>
      <c r="AU331" s="141" t="s">
        <v>155</v>
      </c>
      <c r="AV331" s="141" t="s">
        <v>154</v>
      </c>
      <c r="AW331" s="141" t="s">
        <v>103</v>
      </c>
      <c r="AX331" s="141" t="s">
        <v>22</v>
      </c>
      <c r="AY331" s="141" t="s">
        <v>146</v>
      </c>
    </row>
    <row r="332" spans="2:65" s="6" customFormat="1" ht="15.75" customHeight="1">
      <c r="B332" s="21"/>
      <c r="C332" s="115" t="s">
        <v>540</v>
      </c>
      <c r="D332" s="115" t="s">
        <v>150</v>
      </c>
      <c r="E332" s="116" t="s">
        <v>541</v>
      </c>
      <c r="F332" s="117" t="s">
        <v>542</v>
      </c>
      <c r="G332" s="118" t="s">
        <v>440</v>
      </c>
      <c r="H332" s="119">
        <v>670.5</v>
      </c>
      <c r="I332" s="120"/>
      <c r="J332" s="121">
        <f>ROUND($I$332*$H$332,2)</f>
        <v>0</v>
      </c>
      <c r="K332" s="117"/>
      <c r="L332" s="21"/>
      <c r="M332" s="122"/>
      <c r="N332" s="123" t="s">
        <v>48</v>
      </c>
      <c r="P332" s="124">
        <f>$O$332*$H$332</f>
        <v>0</v>
      </c>
      <c r="Q332" s="124">
        <v>0.0124</v>
      </c>
      <c r="R332" s="124">
        <f>$Q$332*$H$332</f>
        <v>8.3142</v>
      </c>
      <c r="S332" s="124">
        <v>0</v>
      </c>
      <c r="T332" s="125">
        <f>$S$332*$H$332</f>
        <v>0</v>
      </c>
      <c r="AR332" s="74" t="s">
        <v>154</v>
      </c>
      <c r="AT332" s="74" t="s">
        <v>150</v>
      </c>
      <c r="AU332" s="74" t="s">
        <v>155</v>
      </c>
      <c r="AY332" s="6" t="s">
        <v>146</v>
      </c>
      <c r="BE332" s="126">
        <f>IF($N$332="základní",$J$332,0)</f>
        <v>0</v>
      </c>
      <c r="BF332" s="126">
        <f>IF($N$332="snížená",$J$332,0)</f>
        <v>0</v>
      </c>
      <c r="BG332" s="126">
        <f>IF($N$332="zákl. přenesená",$J$332,0)</f>
        <v>0</v>
      </c>
      <c r="BH332" s="126">
        <f>IF($N$332="sníž. přenesená",$J$332,0)</f>
        <v>0</v>
      </c>
      <c r="BI332" s="126">
        <f>IF($N$332="nulová",$J$332,0)</f>
        <v>0</v>
      </c>
      <c r="BJ332" s="74" t="s">
        <v>22</v>
      </c>
      <c r="BK332" s="126">
        <f>ROUND($I$332*$H$332,2)</f>
        <v>0</v>
      </c>
      <c r="BL332" s="74" t="s">
        <v>154</v>
      </c>
      <c r="BM332" s="74" t="s">
        <v>543</v>
      </c>
    </row>
    <row r="333" spans="2:51" s="6" customFormat="1" ht="27" customHeight="1">
      <c r="B333" s="127"/>
      <c r="D333" s="128" t="s">
        <v>157</v>
      </c>
      <c r="E333" s="129"/>
      <c r="F333" s="129" t="s">
        <v>544</v>
      </c>
      <c r="H333" s="130">
        <v>424.5</v>
      </c>
      <c r="L333" s="127"/>
      <c r="M333" s="131"/>
      <c r="T333" s="132"/>
      <c r="AT333" s="133" t="s">
        <v>157</v>
      </c>
      <c r="AU333" s="133" t="s">
        <v>155</v>
      </c>
      <c r="AV333" s="133" t="s">
        <v>85</v>
      </c>
      <c r="AW333" s="133" t="s">
        <v>103</v>
      </c>
      <c r="AX333" s="133" t="s">
        <v>77</v>
      </c>
      <c r="AY333" s="133" t="s">
        <v>146</v>
      </c>
    </row>
    <row r="334" spans="2:51" s="6" customFormat="1" ht="15.75" customHeight="1">
      <c r="B334" s="127"/>
      <c r="D334" s="139" t="s">
        <v>157</v>
      </c>
      <c r="E334" s="133"/>
      <c r="F334" s="129" t="s">
        <v>545</v>
      </c>
      <c r="H334" s="130">
        <v>246</v>
      </c>
      <c r="L334" s="127"/>
      <c r="M334" s="131"/>
      <c r="T334" s="132"/>
      <c r="AT334" s="133" t="s">
        <v>157</v>
      </c>
      <c r="AU334" s="133" t="s">
        <v>155</v>
      </c>
      <c r="AV334" s="133" t="s">
        <v>85</v>
      </c>
      <c r="AW334" s="133" t="s">
        <v>103</v>
      </c>
      <c r="AX334" s="133" t="s">
        <v>77</v>
      </c>
      <c r="AY334" s="133" t="s">
        <v>146</v>
      </c>
    </row>
    <row r="335" spans="2:51" s="6" customFormat="1" ht="15.75" customHeight="1">
      <c r="B335" s="140"/>
      <c r="D335" s="139" t="s">
        <v>157</v>
      </c>
      <c r="E335" s="141"/>
      <c r="F335" s="142" t="s">
        <v>168</v>
      </c>
      <c r="H335" s="143">
        <v>670.5</v>
      </c>
      <c r="L335" s="140"/>
      <c r="M335" s="144"/>
      <c r="T335" s="145"/>
      <c r="AT335" s="141" t="s">
        <v>157</v>
      </c>
      <c r="AU335" s="141" t="s">
        <v>155</v>
      </c>
      <c r="AV335" s="141" t="s">
        <v>154</v>
      </c>
      <c r="AW335" s="141" t="s">
        <v>103</v>
      </c>
      <c r="AX335" s="141" t="s">
        <v>22</v>
      </c>
      <c r="AY335" s="141" t="s">
        <v>146</v>
      </c>
    </row>
    <row r="336" spans="2:65" s="6" customFormat="1" ht="15.75" customHeight="1">
      <c r="B336" s="21"/>
      <c r="C336" s="115" t="s">
        <v>546</v>
      </c>
      <c r="D336" s="115" t="s">
        <v>150</v>
      </c>
      <c r="E336" s="116" t="s">
        <v>547</v>
      </c>
      <c r="F336" s="117" t="s">
        <v>548</v>
      </c>
      <c r="G336" s="118" t="s">
        <v>153</v>
      </c>
      <c r="H336" s="119">
        <v>23.468</v>
      </c>
      <c r="I336" s="120"/>
      <c r="J336" s="121">
        <f>ROUND($I$336*$H$336,2)</f>
        <v>0</v>
      </c>
      <c r="K336" s="117" t="s">
        <v>171</v>
      </c>
      <c r="L336" s="21"/>
      <c r="M336" s="122"/>
      <c r="N336" s="123" t="s">
        <v>48</v>
      </c>
      <c r="P336" s="124">
        <f>$O$336*$H$336</f>
        <v>0</v>
      </c>
      <c r="Q336" s="124">
        <v>1.63</v>
      </c>
      <c r="R336" s="124">
        <f>$Q$336*$H$336</f>
        <v>38.25284</v>
      </c>
      <c r="S336" s="124">
        <v>0</v>
      </c>
      <c r="T336" s="125">
        <f>$S$336*$H$336</f>
        <v>0</v>
      </c>
      <c r="AR336" s="74" t="s">
        <v>154</v>
      </c>
      <c r="AT336" s="74" t="s">
        <v>150</v>
      </c>
      <c r="AU336" s="74" t="s">
        <v>155</v>
      </c>
      <c r="AY336" s="6" t="s">
        <v>146</v>
      </c>
      <c r="BE336" s="126">
        <f>IF($N$336="základní",$J$336,0)</f>
        <v>0</v>
      </c>
      <c r="BF336" s="126">
        <f>IF($N$336="snížená",$J$336,0)</f>
        <v>0</v>
      </c>
      <c r="BG336" s="126">
        <f>IF($N$336="zákl. přenesená",$J$336,0)</f>
        <v>0</v>
      </c>
      <c r="BH336" s="126">
        <f>IF($N$336="sníž. přenesená",$J$336,0)</f>
        <v>0</v>
      </c>
      <c r="BI336" s="126">
        <f>IF($N$336="nulová",$J$336,0)</f>
        <v>0</v>
      </c>
      <c r="BJ336" s="74" t="s">
        <v>22</v>
      </c>
      <c r="BK336" s="126">
        <f>ROUND($I$336*$H$336,2)</f>
        <v>0</v>
      </c>
      <c r="BL336" s="74" t="s">
        <v>154</v>
      </c>
      <c r="BM336" s="74" t="s">
        <v>549</v>
      </c>
    </row>
    <row r="337" spans="2:51" s="6" customFormat="1" ht="15.75" customHeight="1">
      <c r="B337" s="134"/>
      <c r="D337" s="128" t="s">
        <v>157</v>
      </c>
      <c r="E337" s="135"/>
      <c r="F337" s="135" t="s">
        <v>550</v>
      </c>
      <c r="H337" s="136"/>
      <c r="L337" s="134"/>
      <c r="M337" s="137"/>
      <c r="T337" s="138"/>
      <c r="AT337" s="136" t="s">
        <v>157</v>
      </c>
      <c r="AU337" s="136" t="s">
        <v>155</v>
      </c>
      <c r="AV337" s="136" t="s">
        <v>22</v>
      </c>
      <c r="AW337" s="136" t="s">
        <v>103</v>
      </c>
      <c r="AX337" s="136" t="s">
        <v>77</v>
      </c>
      <c r="AY337" s="136" t="s">
        <v>146</v>
      </c>
    </row>
    <row r="338" spans="2:51" s="6" customFormat="1" ht="27" customHeight="1">
      <c r="B338" s="127"/>
      <c r="D338" s="139" t="s">
        <v>157</v>
      </c>
      <c r="E338" s="133"/>
      <c r="F338" s="129" t="s">
        <v>538</v>
      </c>
      <c r="H338" s="130">
        <v>14.8575</v>
      </c>
      <c r="L338" s="127"/>
      <c r="M338" s="131"/>
      <c r="T338" s="132"/>
      <c r="AT338" s="133" t="s">
        <v>157</v>
      </c>
      <c r="AU338" s="133" t="s">
        <v>155</v>
      </c>
      <c r="AV338" s="133" t="s">
        <v>85</v>
      </c>
      <c r="AW338" s="133" t="s">
        <v>103</v>
      </c>
      <c r="AX338" s="133" t="s">
        <v>77</v>
      </c>
      <c r="AY338" s="133" t="s">
        <v>146</v>
      </c>
    </row>
    <row r="339" spans="2:51" s="6" customFormat="1" ht="15.75" customHeight="1">
      <c r="B339" s="127"/>
      <c r="D339" s="139" t="s">
        <v>157</v>
      </c>
      <c r="E339" s="133"/>
      <c r="F339" s="129" t="s">
        <v>539</v>
      </c>
      <c r="H339" s="130">
        <v>8.61</v>
      </c>
      <c r="L339" s="127"/>
      <c r="M339" s="131"/>
      <c r="T339" s="132"/>
      <c r="AT339" s="133" t="s">
        <v>157</v>
      </c>
      <c r="AU339" s="133" t="s">
        <v>155</v>
      </c>
      <c r="AV339" s="133" t="s">
        <v>85</v>
      </c>
      <c r="AW339" s="133" t="s">
        <v>103</v>
      </c>
      <c r="AX339" s="133" t="s">
        <v>77</v>
      </c>
      <c r="AY339" s="133" t="s">
        <v>146</v>
      </c>
    </row>
    <row r="340" spans="2:51" s="6" customFormat="1" ht="15.75" customHeight="1">
      <c r="B340" s="140"/>
      <c r="D340" s="139" t="s">
        <v>157</v>
      </c>
      <c r="E340" s="141"/>
      <c r="F340" s="142" t="s">
        <v>168</v>
      </c>
      <c r="H340" s="143">
        <v>23.4675</v>
      </c>
      <c r="L340" s="140"/>
      <c r="M340" s="144"/>
      <c r="T340" s="145"/>
      <c r="AT340" s="141" t="s">
        <v>157</v>
      </c>
      <c r="AU340" s="141" t="s">
        <v>155</v>
      </c>
      <c r="AV340" s="141" t="s">
        <v>154</v>
      </c>
      <c r="AW340" s="141" t="s">
        <v>103</v>
      </c>
      <c r="AX340" s="141" t="s">
        <v>22</v>
      </c>
      <c r="AY340" s="141" t="s">
        <v>146</v>
      </c>
    </row>
    <row r="341" spans="2:65" s="6" customFormat="1" ht="15.75" customHeight="1">
      <c r="B341" s="21"/>
      <c r="C341" s="115" t="s">
        <v>551</v>
      </c>
      <c r="D341" s="115" t="s">
        <v>150</v>
      </c>
      <c r="E341" s="116" t="s">
        <v>552</v>
      </c>
      <c r="F341" s="117" t="s">
        <v>553</v>
      </c>
      <c r="G341" s="118" t="s">
        <v>206</v>
      </c>
      <c r="H341" s="119">
        <v>1508.625</v>
      </c>
      <c r="I341" s="120"/>
      <c r="J341" s="121">
        <f>ROUND($I$341*$H$341,2)</f>
        <v>0</v>
      </c>
      <c r="K341" s="117" t="s">
        <v>171</v>
      </c>
      <c r="L341" s="21"/>
      <c r="M341" s="122"/>
      <c r="N341" s="123" t="s">
        <v>48</v>
      </c>
      <c r="P341" s="124">
        <f>$O$341*$H$341</f>
        <v>0</v>
      </c>
      <c r="Q341" s="124">
        <v>0.00027</v>
      </c>
      <c r="R341" s="124">
        <f>$Q$341*$H$341</f>
        <v>0.40732875</v>
      </c>
      <c r="S341" s="124">
        <v>0</v>
      </c>
      <c r="T341" s="125">
        <f>$S$341*$H$341</f>
        <v>0</v>
      </c>
      <c r="AR341" s="74" t="s">
        <v>154</v>
      </c>
      <c r="AT341" s="74" t="s">
        <v>150</v>
      </c>
      <c r="AU341" s="74" t="s">
        <v>155</v>
      </c>
      <c r="AY341" s="6" t="s">
        <v>146</v>
      </c>
      <c r="BE341" s="126">
        <f>IF($N$341="základní",$J$341,0)</f>
        <v>0</v>
      </c>
      <c r="BF341" s="126">
        <f>IF($N$341="snížená",$J$341,0)</f>
        <v>0</v>
      </c>
      <c r="BG341" s="126">
        <f>IF($N$341="zákl. přenesená",$J$341,0)</f>
        <v>0</v>
      </c>
      <c r="BH341" s="126">
        <f>IF($N$341="sníž. přenesená",$J$341,0)</f>
        <v>0</v>
      </c>
      <c r="BI341" s="126">
        <f>IF($N$341="nulová",$J$341,0)</f>
        <v>0</v>
      </c>
      <c r="BJ341" s="74" t="s">
        <v>22</v>
      </c>
      <c r="BK341" s="126">
        <f>ROUND($I$341*$H$341,2)</f>
        <v>0</v>
      </c>
      <c r="BL341" s="74" t="s">
        <v>154</v>
      </c>
      <c r="BM341" s="74" t="s">
        <v>554</v>
      </c>
    </row>
    <row r="342" spans="2:51" s="6" customFormat="1" ht="15.75" customHeight="1">
      <c r="B342" s="134"/>
      <c r="D342" s="128" t="s">
        <v>157</v>
      </c>
      <c r="E342" s="135"/>
      <c r="F342" s="135" t="s">
        <v>555</v>
      </c>
      <c r="H342" s="136"/>
      <c r="L342" s="134"/>
      <c r="M342" s="137"/>
      <c r="T342" s="138"/>
      <c r="AT342" s="136" t="s">
        <v>157</v>
      </c>
      <c r="AU342" s="136" t="s">
        <v>155</v>
      </c>
      <c r="AV342" s="136" t="s">
        <v>22</v>
      </c>
      <c r="AW342" s="136" t="s">
        <v>103</v>
      </c>
      <c r="AX342" s="136" t="s">
        <v>77</v>
      </c>
      <c r="AY342" s="136" t="s">
        <v>146</v>
      </c>
    </row>
    <row r="343" spans="2:51" s="6" customFormat="1" ht="27" customHeight="1">
      <c r="B343" s="127"/>
      <c r="D343" s="139" t="s">
        <v>157</v>
      </c>
      <c r="E343" s="133"/>
      <c r="F343" s="129" t="s">
        <v>556</v>
      </c>
      <c r="H343" s="130">
        <v>955.125</v>
      </c>
      <c r="L343" s="127"/>
      <c r="M343" s="131"/>
      <c r="T343" s="132"/>
      <c r="AT343" s="133" t="s">
        <v>157</v>
      </c>
      <c r="AU343" s="133" t="s">
        <v>155</v>
      </c>
      <c r="AV343" s="133" t="s">
        <v>85</v>
      </c>
      <c r="AW343" s="133" t="s">
        <v>103</v>
      </c>
      <c r="AX343" s="133" t="s">
        <v>77</v>
      </c>
      <c r="AY343" s="133" t="s">
        <v>146</v>
      </c>
    </row>
    <row r="344" spans="2:51" s="6" customFormat="1" ht="15.75" customHeight="1">
      <c r="B344" s="127"/>
      <c r="D344" s="139" t="s">
        <v>157</v>
      </c>
      <c r="E344" s="133"/>
      <c r="F344" s="129" t="s">
        <v>557</v>
      </c>
      <c r="H344" s="130">
        <v>553.5</v>
      </c>
      <c r="L344" s="127"/>
      <c r="M344" s="131"/>
      <c r="T344" s="132"/>
      <c r="AT344" s="133" t="s">
        <v>157</v>
      </c>
      <c r="AU344" s="133" t="s">
        <v>155</v>
      </c>
      <c r="AV344" s="133" t="s">
        <v>85</v>
      </c>
      <c r="AW344" s="133" t="s">
        <v>103</v>
      </c>
      <c r="AX344" s="133" t="s">
        <v>77</v>
      </c>
      <c r="AY344" s="133" t="s">
        <v>146</v>
      </c>
    </row>
    <row r="345" spans="2:51" s="6" customFormat="1" ht="15.75" customHeight="1">
      <c r="B345" s="140"/>
      <c r="D345" s="139" t="s">
        <v>157</v>
      </c>
      <c r="E345" s="141"/>
      <c r="F345" s="142" t="s">
        <v>168</v>
      </c>
      <c r="H345" s="143">
        <v>1508.625</v>
      </c>
      <c r="L345" s="140"/>
      <c r="M345" s="144"/>
      <c r="T345" s="145"/>
      <c r="AT345" s="141" t="s">
        <v>157</v>
      </c>
      <c r="AU345" s="141" t="s">
        <v>155</v>
      </c>
      <c r="AV345" s="141" t="s">
        <v>154</v>
      </c>
      <c r="AW345" s="141" t="s">
        <v>103</v>
      </c>
      <c r="AX345" s="141" t="s">
        <v>22</v>
      </c>
      <c r="AY345" s="141" t="s">
        <v>146</v>
      </c>
    </row>
    <row r="346" spans="2:65" s="6" customFormat="1" ht="15.75" customHeight="1">
      <c r="B346" s="21"/>
      <c r="C346" s="152" t="s">
        <v>558</v>
      </c>
      <c r="D346" s="152" t="s">
        <v>336</v>
      </c>
      <c r="E346" s="153" t="s">
        <v>559</v>
      </c>
      <c r="F346" s="154" t="s">
        <v>560</v>
      </c>
      <c r="G346" s="155" t="s">
        <v>206</v>
      </c>
      <c r="H346" s="156">
        <v>1889.134</v>
      </c>
      <c r="I346" s="157"/>
      <c r="J346" s="158">
        <f>ROUND($I$346*$H$346,2)</f>
        <v>0</v>
      </c>
      <c r="K346" s="154"/>
      <c r="L346" s="159"/>
      <c r="M346" s="160"/>
      <c r="N346" s="161" t="s">
        <v>48</v>
      </c>
      <c r="P346" s="124">
        <f>$O$346*$H$346</f>
        <v>0</v>
      </c>
      <c r="Q346" s="124">
        <v>0.0003</v>
      </c>
      <c r="R346" s="124">
        <f>$Q$346*$H$346</f>
        <v>0.5667401999999999</v>
      </c>
      <c r="S346" s="124">
        <v>0</v>
      </c>
      <c r="T346" s="125">
        <f>$S$346*$H$346</f>
        <v>0</v>
      </c>
      <c r="AR346" s="74" t="s">
        <v>340</v>
      </c>
      <c r="AT346" s="74" t="s">
        <v>336</v>
      </c>
      <c r="AU346" s="74" t="s">
        <v>155</v>
      </c>
      <c r="AY346" s="6" t="s">
        <v>146</v>
      </c>
      <c r="BE346" s="126">
        <f>IF($N$346="základní",$J$346,0)</f>
        <v>0</v>
      </c>
      <c r="BF346" s="126">
        <f>IF($N$346="snížená",$J$346,0)</f>
        <v>0</v>
      </c>
      <c r="BG346" s="126">
        <f>IF($N$346="zákl. přenesená",$J$346,0)</f>
        <v>0</v>
      </c>
      <c r="BH346" s="126">
        <f>IF($N$346="sníž. přenesená",$J$346,0)</f>
        <v>0</v>
      </c>
      <c r="BI346" s="126">
        <f>IF($N$346="nulová",$J$346,0)</f>
        <v>0</v>
      </c>
      <c r="BJ346" s="74" t="s">
        <v>22</v>
      </c>
      <c r="BK346" s="126">
        <f>ROUND($I$346*$H$346,2)</f>
        <v>0</v>
      </c>
      <c r="BL346" s="74" t="s">
        <v>154</v>
      </c>
      <c r="BM346" s="74" t="s">
        <v>561</v>
      </c>
    </row>
    <row r="347" spans="2:51" s="6" customFormat="1" ht="15.75" customHeight="1">
      <c r="B347" s="134"/>
      <c r="D347" s="128" t="s">
        <v>157</v>
      </c>
      <c r="E347" s="135"/>
      <c r="F347" s="135" t="s">
        <v>562</v>
      </c>
      <c r="H347" s="136"/>
      <c r="L347" s="134"/>
      <c r="M347" s="137"/>
      <c r="T347" s="138"/>
      <c r="AT347" s="136" t="s">
        <v>157</v>
      </c>
      <c r="AU347" s="136" t="s">
        <v>155</v>
      </c>
      <c r="AV347" s="136" t="s">
        <v>22</v>
      </c>
      <c r="AW347" s="136" t="s">
        <v>103</v>
      </c>
      <c r="AX347" s="136" t="s">
        <v>77</v>
      </c>
      <c r="AY347" s="136" t="s">
        <v>146</v>
      </c>
    </row>
    <row r="348" spans="2:51" s="6" customFormat="1" ht="27" customHeight="1">
      <c r="B348" s="127"/>
      <c r="D348" s="139" t="s">
        <v>157</v>
      </c>
      <c r="E348" s="133"/>
      <c r="F348" s="129" t="s">
        <v>563</v>
      </c>
      <c r="H348" s="130">
        <v>1040.025</v>
      </c>
      <c r="L348" s="127"/>
      <c r="M348" s="131"/>
      <c r="T348" s="132"/>
      <c r="AT348" s="133" t="s">
        <v>157</v>
      </c>
      <c r="AU348" s="133" t="s">
        <v>155</v>
      </c>
      <c r="AV348" s="133" t="s">
        <v>85</v>
      </c>
      <c r="AW348" s="133" t="s">
        <v>103</v>
      </c>
      <c r="AX348" s="133" t="s">
        <v>77</v>
      </c>
      <c r="AY348" s="133" t="s">
        <v>146</v>
      </c>
    </row>
    <row r="349" spans="2:51" s="6" customFormat="1" ht="15.75" customHeight="1">
      <c r="B349" s="127"/>
      <c r="D349" s="139" t="s">
        <v>157</v>
      </c>
      <c r="E349" s="133"/>
      <c r="F349" s="129" t="s">
        <v>564</v>
      </c>
      <c r="H349" s="130">
        <v>602.7</v>
      </c>
      <c r="L349" s="127"/>
      <c r="M349" s="131"/>
      <c r="T349" s="132"/>
      <c r="AT349" s="133" t="s">
        <v>157</v>
      </c>
      <c r="AU349" s="133" t="s">
        <v>155</v>
      </c>
      <c r="AV349" s="133" t="s">
        <v>85</v>
      </c>
      <c r="AW349" s="133" t="s">
        <v>103</v>
      </c>
      <c r="AX349" s="133" t="s">
        <v>77</v>
      </c>
      <c r="AY349" s="133" t="s">
        <v>146</v>
      </c>
    </row>
    <row r="350" spans="2:51" s="6" customFormat="1" ht="15.75" customHeight="1">
      <c r="B350" s="146"/>
      <c r="D350" s="139" t="s">
        <v>157</v>
      </c>
      <c r="E350" s="147"/>
      <c r="F350" s="148" t="s">
        <v>219</v>
      </c>
      <c r="H350" s="149">
        <v>1642.725</v>
      </c>
      <c r="L350" s="146"/>
      <c r="M350" s="150"/>
      <c r="T350" s="151"/>
      <c r="AT350" s="147" t="s">
        <v>157</v>
      </c>
      <c r="AU350" s="147" t="s">
        <v>155</v>
      </c>
      <c r="AV350" s="147" t="s">
        <v>155</v>
      </c>
      <c r="AW350" s="147" t="s">
        <v>103</v>
      </c>
      <c r="AX350" s="147" t="s">
        <v>77</v>
      </c>
      <c r="AY350" s="147" t="s">
        <v>146</v>
      </c>
    </row>
    <row r="351" spans="2:51" s="6" customFormat="1" ht="15.75" customHeight="1">
      <c r="B351" s="127"/>
      <c r="D351" s="139" t="s">
        <v>157</v>
      </c>
      <c r="E351" s="133"/>
      <c r="F351" s="129" t="s">
        <v>565</v>
      </c>
      <c r="H351" s="130">
        <v>246.40875</v>
      </c>
      <c r="L351" s="127"/>
      <c r="M351" s="131"/>
      <c r="T351" s="132"/>
      <c r="AT351" s="133" t="s">
        <v>157</v>
      </c>
      <c r="AU351" s="133" t="s">
        <v>155</v>
      </c>
      <c r="AV351" s="133" t="s">
        <v>85</v>
      </c>
      <c r="AW351" s="133" t="s">
        <v>103</v>
      </c>
      <c r="AX351" s="133" t="s">
        <v>77</v>
      </c>
      <c r="AY351" s="133" t="s">
        <v>146</v>
      </c>
    </row>
    <row r="352" spans="2:51" s="6" customFormat="1" ht="15.75" customHeight="1">
      <c r="B352" s="140"/>
      <c r="D352" s="139" t="s">
        <v>157</v>
      </c>
      <c r="E352" s="141"/>
      <c r="F352" s="142" t="s">
        <v>168</v>
      </c>
      <c r="H352" s="143">
        <v>1889.13375</v>
      </c>
      <c r="L352" s="140"/>
      <c r="M352" s="144"/>
      <c r="T352" s="145"/>
      <c r="AT352" s="141" t="s">
        <v>157</v>
      </c>
      <c r="AU352" s="141" t="s">
        <v>155</v>
      </c>
      <c r="AV352" s="141" t="s">
        <v>154</v>
      </c>
      <c r="AW352" s="141" t="s">
        <v>103</v>
      </c>
      <c r="AX352" s="141" t="s">
        <v>22</v>
      </c>
      <c r="AY352" s="141" t="s">
        <v>146</v>
      </c>
    </row>
    <row r="353" spans="2:63" s="104" customFormat="1" ht="30.75" customHeight="1">
      <c r="B353" s="105"/>
      <c r="D353" s="106" t="s">
        <v>76</v>
      </c>
      <c r="E353" s="113" t="s">
        <v>211</v>
      </c>
      <c r="F353" s="113" t="s">
        <v>566</v>
      </c>
      <c r="J353" s="114">
        <f>$BK$353</f>
        <v>0</v>
      </c>
      <c r="L353" s="105"/>
      <c r="M353" s="109"/>
      <c r="P353" s="110">
        <f>$P$354+$P$371+$P$410+$P$448+$P$454+$P$463+$P$494</f>
        <v>0</v>
      </c>
      <c r="R353" s="110">
        <f>$R$354+$R$371+$R$410+$R$448+$R$454+$R$463+$R$494</f>
        <v>218.873895325</v>
      </c>
      <c r="T353" s="111">
        <f>$T$354+$T$371+$T$410+$T$448+$T$454+$T$463+$T$494</f>
        <v>5995.063500000001</v>
      </c>
      <c r="AR353" s="106" t="s">
        <v>22</v>
      </c>
      <c r="AT353" s="106" t="s">
        <v>76</v>
      </c>
      <c r="AU353" s="106" t="s">
        <v>22</v>
      </c>
      <c r="AY353" s="106" t="s">
        <v>146</v>
      </c>
      <c r="BK353" s="112">
        <f>$BK$354+$BK$371+$BK$410+$BK$448+$BK$454+$BK$463+$BK$494</f>
        <v>0</v>
      </c>
    </row>
    <row r="354" spans="2:63" s="104" customFormat="1" ht="15.75" customHeight="1">
      <c r="B354" s="105"/>
      <c r="D354" s="106" t="s">
        <v>76</v>
      </c>
      <c r="E354" s="113" t="s">
        <v>567</v>
      </c>
      <c r="F354" s="113" t="s">
        <v>568</v>
      </c>
      <c r="J354" s="114">
        <f>$BK$354</f>
        <v>0</v>
      </c>
      <c r="L354" s="105"/>
      <c r="M354" s="109"/>
      <c r="P354" s="110">
        <f>SUM($P$355:$P$370)</f>
        <v>0</v>
      </c>
      <c r="R354" s="110">
        <f>SUM($R$355:$R$370)</f>
        <v>0.365465965</v>
      </c>
      <c r="T354" s="111">
        <f>SUM($T$355:$T$370)</f>
        <v>0</v>
      </c>
      <c r="AR354" s="106" t="s">
        <v>22</v>
      </c>
      <c r="AT354" s="106" t="s">
        <v>76</v>
      </c>
      <c r="AU354" s="106" t="s">
        <v>85</v>
      </c>
      <c r="AY354" s="106" t="s">
        <v>146</v>
      </c>
      <c r="BK354" s="112">
        <f>SUM($BK$355:$BK$370)</f>
        <v>0</v>
      </c>
    </row>
    <row r="355" spans="2:65" s="6" customFormat="1" ht="15.75" customHeight="1">
      <c r="B355" s="21"/>
      <c r="C355" s="115" t="s">
        <v>569</v>
      </c>
      <c r="D355" s="115" t="s">
        <v>150</v>
      </c>
      <c r="E355" s="116" t="s">
        <v>570</v>
      </c>
      <c r="F355" s="117" t="s">
        <v>571</v>
      </c>
      <c r="G355" s="118" t="s">
        <v>440</v>
      </c>
      <c r="H355" s="119">
        <v>58.5</v>
      </c>
      <c r="I355" s="120"/>
      <c r="J355" s="121">
        <f>ROUND($I$355*$H$355,2)</f>
        <v>0</v>
      </c>
      <c r="K355" s="117" t="s">
        <v>171</v>
      </c>
      <c r="L355" s="21"/>
      <c r="M355" s="122"/>
      <c r="N355" s="123" t="s">
        <v>48</v>
      </c>
      <c r="P355" s="124">
        <f>$O$355*$H$355</f>
        <v>0</v>
      </c>
      <c r="Q355" s="124">
        <v>1.295E-06</v>
      </c>
      <c r="R355" s="124">
        <f>$Q$355*$H$355</f>
        <v>7.575750000000001E-05</v>
      </c>
      <c r="S355" s="124">
        <v>0</v>
      </c>
      <c r="T355" s="125">
        <f>$S$355*$H$355</f>
        <v>0</v>
      </c>
      <c r="AR355" s="74" t="s">
        <v>154</v>
      </c>
      <c r="AT355" s="74" t="s">
        <v>150</v>
      </c>
      <c r="AU355" s="74" t="s">
        <v>155</v>
      </c>
      <c r="AY355" s="6" t="s">
        <v>146</v>
      </c>
      <c r="BE355" s="126">
        <f>IF($N$355="základní",$J$355,0)</f>
        <v>0</v>
      </c>
      <c r="BF355" s="126">
        <f>IF($N$355="snížená",$J$355,0)</f>
        <v>0</v>
      </c>
      <c r="BG355" s="126">
        <f>IF($N$355="zákl. přenesená",$J$355,0)</f>
        <v>0</v>
      </c>
      <c r="BH355" s="126">
        <f>IF($N$355="sníž. přenesená",$J$355,0)</f>
        <v>0</v>
      </c>
      <c r="BI355" s="126">
        <f>IF($N$355="nulová",$J$355,0)</f>
        <v>0</v>
      </c>
      <c r="BJ355" s="74" t="s">
        <v>22</v>
      </c>
      <c r="BK355" s="126">
        <f>ROUND($I$355*$H$355,2)</f>
        <v>0</v>
      </c>
      <c r="BL355" s="74" t="s">
        <v>154</v>
      </c>
      <c r="BM355" s="74" t="s">
        <v>572</v>
      </c>
    </row>
    <row r="356" spans="2:51" s="6" customFormat="1" ht="15.75" customHeight="1">
      <c r="B356" s="134"/>
      <c r="D356" s="128" t="s">
        <v>157</v>
      </c>
      <c r="E356" s="135"/>
      <c r="F356" s="135" t="s">
        <v>573</v>
      </c>
      <c r="H356" s="136"/>
      <c r="L356" s="134"/>
      <c r="M356" s="137"/>
      <c r="T356" s="138"/>
      <c r="AT356" s="136" t="s">
        <v>157</v>
      </c>
      <c r="AU356" s="136" t="s">
        <v>155</v>
      </c>
      <c r="AV356" s="136" t="s">
        <v>22</v>
      </c>
      <c r="AW356" s="136" t="s">
        <v>103</v>
      </c>
      <c r="AX356" s="136" t="s">
        <v>77</v>
      </c>
      <c r="AY356" s="136" t="s">
        <v>146</v>
      </c>
    </row>
    <row r="357" spans="2:51" s="6" customFormat="1" ht="15.75" customHeight="1">
      <c r="B357" s="127"/>
      <c r="D357" s="139" t="s">
        <v>157</v>
      </c>
      <c r="E357" s="133"/>
      <c r="F357" s="129" t="s">
        <v>574</v>
      </c>
      <c r="H357" s="130">
        <v>58.5</v>
      </c>
      <c r="L357" s="127"/>
      <c r="M357" s="131"/>
      <c r="T357" s="132"/>
      <c r="AT357" s="133" t="s">
        <v>157</v>
      </c>
      <c r="AU357" s="133" t="s">
        <v>155</v>
      </c>
      <c r="AV357" s="133" t="s">
        <v>85</v>
      </c>
      <c r="AW357" s="133" t="s">
        <v>103</v>
      </c>
      <c r="AX357" s="133" t="s">
        <v>22</v>
      </c>
      <c r="AY357" s="133" t="s">
        <v>146</v>
      </c>
    </row>
    <row r="358" spans="2:65" s="6" customFormat="1" ht="15.75" customHeight="1">
      <c r="B358" s="21"/>
      <c r="C358" s="115" t="s">
        <v>575</v>
      </c>
      <c r="D358" s="115" t="s">
        <v>150</v>
      </c>
      <c r="E358" s="116" t="s">
        <v>576</v>
      </c>
      <c r="F358" s="117" t="s">
        <v>577</v>
      </c>
      <c r="G358" s="118" t="s">
        <v>440</v>
      </c>
      <c r="H358" s="119">
        <v>58.5</v>
      </c>
      <c r="I358" s="120"/>
      <c r="J358" s="121">
        <f>ROUND($I$358*$H$358,2)</f>
        <v>0</v>
      </c>
      <c r="K358" s="117" t="s">
        <v>171</v>
      </c>
      <c r="L358" s="21"/>
      <c r="M358" s="122"/>
      <c r="N358" s="123" t="s">
        <v>48</v>
      </c>
      <c r="P358" s="124">
        <f>$O$358*$H$358</f>
        <v>0</v>
      </c>
      <c r="Q358" s="124">
        <v>1.995E-06</v>
      </c>
      <c r="R358" s="124">
        <f>$Q$358*$H$358</f>
        <v>0.0001167075</v>
      </c>
      <c r="S358" s="124">
        <v>0</v>
      </c>
      <c r="T358" s="125">
        <f>$S$358*$H$358</f>
        <v>0</v>
      </c>
      <c r="AR358" s="74" t="s">
        <v>154</v>
      </c>
      <c r="AT358" s="74" t="s">
        <v>150</v>
      </c>
      <c r="AU358" s="74" t="s">
        <v>155</v>
      </c>
      <c r="AY358" s="6" t="s">
        <v>146</v>
      </c>
      <c r="BE358" s="126">
        <f>IF($N$358="základní",$J$358,0)</f>
        <v>0</v>
      </c>
      <c r="BF358" s="126">
        <f>IF($N$358="snížená",$J$358,0)</f>
        <v>0</v>
      </c>
      <c r="BG358" s="126">
        <f>IF($N$358="zákl. přenesená",$J$358,0)</f>
        <v>0</v>
      </c>
      <c r="BH358" s="126">
        <f>IF($N$358="sníž. přenesená",$J$358,0)</f>
        <v>0</v>
      </c>
      <c r="BI358" s="126">
        <f>IF($N$358="nulová",$J$358,0)</f>
        <v>0</v>
      </c>
      <c r="BJ358" s="74" t="s">
        <v>22</v>
      </c>
      <c r="BK358" s="126">
        <f>ROUND($I$358*$H$358,2)</f>
        <v>0</v>
      </c>
      <c r="BL358" s="74" t="s">
        <v>154</v>
      </c>
      <c r="BM358" s="74" t="s">
        <v>578</v>
      </c>
    </row>
    <row r="359" spans="2:51" s="6" customFormat="1" ht="15.75" customHeight="1">
      <c r="B359" s="134"/>
      <c r="D359" s="128" t="s">
        <v>157</v>
      </c>
      <c r="E359" s="135"/>
      <c r="F359" s="135" t="s">
        <v>579</v>
      </c>
      <c r="H359" s="136"/>
      <c r="L359" s="134"/>
      <c r="M359" s="137"/>
      <c r="T359" s="138"/>
      <c r="AT359" s="136" t="s">
        <v>157</v>
      </c>
      <c r="AU359" s="136" t="s">
        <v>155</v>
      </c>
      <c r="AV359" s="136" t="s">
        <v>22</v>
      </c>
      <c r="AW359" s="136" t="s">
        <v>103</v>
      </c>
      <c r="AX359" s="136" t="s">
        <v>77</v>
      </c>
      <c r="AY359" s="136" t="s">
        <v>146</v>
      </c>
    </row>
    <row r="360" spans="2:51" s="6" customFormat="1" ht="15.75" customHeight="1">
      <c r="B360" s="127"/>
      <c r="D360" s="139" t="s">
        <v>157</v>
      </c>
      <c r="E360" s="133"/>
      <c r="F360" s="129" t="s">
        <v>574</v>
      </c>
      <c r="H360" s="130">
        <v>58.5</v>
      </c>
      <c r="L360" s="127"/>
      <c r="M360" s="131"/>
      <c r="T360" s="132"/>
      <c r="AT360" s="133" t="s">
        <v>157</v>
      </c>
      <c r="AU360" s="133" t="s">
        <v>155</v>
      </c>
      <c r="AV360" s="133" t="s">
        <v>85</v>
      </c>
      <c r="AW360" s="133" t="s">
        <v>103</v>
      </c>
      <c r="AX360" s="133" t="s">
        <v>22</v>
      </c>
      <c r="AY360" s="133" t="s">
        <v>146</v>
      </c>
    </row>
    <row r="361" spans="2:65" s="6" customFormat="1" ht="15.75" customHeight="1">
      <c r="B361" s="21"/>
      <c r="C361" s="115" t="s">
        <v>580</v>
      </c>
      <c r="D361" s="115" t="s">
        <v>150</v>
      </c>
      <c r="E361" s="116" t="s">
        <v>581</v>
      </c>
      <c r="F361" s="117" t="s">
        <v>582</v>
      </c>
      <c r="G361" s="118" t="s">
        <v>440</v>
      </c>
      <c r="H361" s="119">
        <v>14</v>
      </c>
      <c r="I361" s="120"/>
      <c r="J361" s="121">
        <f>ROUND($I$361*$H$361,2)</f>
        <v>0</v>
      </c>
      <c r="K361" s="117" t="s">
        <v>171</v>
      </c>
      <c r="L361" s="21"/>
      <c r="M361" s="122"/>
      <c r="N361" s="123" t="s">
        <v>48</v>
      </c>
      <c r="P361" s="124">
        <f>$O$361*$H$361</f>
        <v>0</v>
      </c>
      <c r="Q361" s="124">
        <v>2.625E-05</v>
      </c>
      <c r="R361" s="124">
        <f>$Q$361*$H$361</f>
        <v>0.0003675</v>
      </c>
      <c r="S361" s="124">
        <v>0</v>
      </c>
      <c r="T361" s="125">
        <f>$S$361*$H$361</f>
        <v>0</v>
      </c>
      <c r="AR361" s="74" t="s">
        <v>154</v>
      </c>
      <c r="AT361" s="74" t="s">
        <v>150</v>
      </c>
      <c r="AU361" s="74" t="s">
        <v>155</v>
      </c>
      <c r="AY361" s="6" t="s">
        <v>146</v>
      </c>
      <c r="BE361" s="126">
        <f>IF($N$361="základní",$J$361,0)</f>
        <v>0</v>
      </c>
      <c r="BF361" s="126">
        <f>IF($N$361="snížená",$J$361,0)</f>
        <v>0</v>
      </c>
      <c r="BG361" s="126">
        <f>IF($N$361="zákl. přenesená",$J$361,0)</f>
        <v>0</v>
      </c>
      <c r="BH361" s="126">
        <f>IF($N$361="sníž. přenesená",$J$361,0)</f>
        <v>0</v>
      </c>
      <c r="BI361" s="126">
        <f>IF($N$361="nulová",$J$361,0)</f>
        <v>0</v>
      </c>
      <c r="BJ361" s="74" t="s">
        <v>22</v>
      </c>
      <c r="BK361" s="126">
        <f>ROUND($I$361*$H$361,2)</f>
        <v>0</v>
      </c>
      <c r="BL361" s="74" t="s">
        <v>154</v>
      </c>
      <c r="BM361" s="74" t="s">
        <v>583</v>
      </c>
    </row>
    <row r="362" spans="2:51" s="6" customFormat="1" ht="15.75" customHeight="1">
      <c r="B362" s="127"/>
      <c r="D362" s="128" t="s">
        <v>157</v>
      </c>
      <c r="E362" s="129"/>
      <c r="F362" s="129" t="s">
        <v>584</v>
      </c>
      <c r="H362" s="130">
        <v>14</v>
      </c>
      <c r="L362" s="127"/>
      <c r="M362" s="131"/>
      <c r="T362" s="132"/>
      <c r="AT362" s="133" t="s">
        <v>157</v>
      </c>
      <c r="AU362" s="133" t="s">
        <v>155</v>
      </c>
      <c r="AV362" s="133" t="s">
        <v>85</v>
      </c>
      <c r="AW362" s="133" t="s">
        <v>103</v>
      </c>
      <c r="AX362" s="133" t="s">
        <v>22</v>
      </c>
      <c r="AY362" s="133" t="s">
        <v>146</v>
      </c>
    </row>
    <row r="363" spans="2:65" s="6" customFormat="1" ht="15.75" customHeight="1">
      <c r="B363" s="21"/>
      <c r="C363" s="115" t="s">
        <v>585</v>
      </c>
      <c r="D363" s="115" t="s">
        <v>150</v>
      </c>
      <c r="E363" s="116" t="s">
        <v>586</v>
      </c>
      <c r="F363" s="117" t="s">
        <v>587</v>
      </c>
      <c r="G363" s="118" t="s">
        <v>440</v>
      </c>
      <c r="H363" s="119">
        <v>72.5</v>
      </c>
      <c r="I363" s="120"/>
      <c r="J363" s="121">
        <f>ROUND($I$363*$H$363,2)</f>
        <v>0</v>
      </c>
      <c r="K363" s="117" t="s">
        <v>171</v>
      </c>
      <c r="L363" s="21"/>
      <c r="M363" s="122"/>
      <c r="N363" s="123" t="s">
        <v>48</v>
      </c>
      <c r="P363" s="124">
        <f>$O$363*$H$363</f>
        <v>0</v>
      </c>
      <c r="Q363" s="124">
        <v>0.0036</v>
      </c>
      <c r="R363" s="124">
        <f>$Q$363*$H$363</f>
        <v>0.261</v>
      </c>
      <c r="S363" s="124">
        <v>0</v>
      </c>
      <c r="T363" s="125">
        <f>$S$363*$H$363</f>
        <v>0</v>
      </c>
      <c r="AR363" s="74" t="s">
        <v>154</v>
      </c>
      <c r="AT363" s="74" t="s">
        <v>150</v>
      </c>
      <c r="AU363" s="74" t="s">
        <v>155</v>
      </c>
      <c r="AY363" s="6" t="s">
        <v>146</v>
      </c>
      <c r="BE363" s="126">
        <f>IF($N$363="základní",$J$363,0)</f>
        <v>0</v>
      </c>
      <c r="BF363" s="126">
        <f>IF($N$363="snížená",$J$363,0)</f>
        <v>0</v>
      </c>
      <c r="BG363" s="126">
        <f>IF($N$363="zákl. přenesená",$J$363,0)</f>
        <v>0</v>
      </c>
      <c r="BH363" s="126">
        <f>IF($N$363="sníž. přenesená",$J$363,0)</f>
        <v>0</v>
      </c>
      <c r="BI363" s="126">
        <f>IF($N$363="nulová",$J$363,0)</f>
        <v>0</v>
      </c>
      <c r="BJ363" s="74" t="s">
        <v>22</v>
      </c>
      <c r="BK363" s="126">
        <f>ROUND($I$363*$H$363,2)</f>
        <v>0</v>
      </c>
      <c r="BL363" s="74" t="s">
        <v>154</v>
      </c>
      <c r="BM363" s="74" t="s">
        <v>588</v>
      </c>
    </row>
    <row r="364" spans="2:51" s="6" customFormat="1" ht="15.75" customHeight="1">
      <c r="B364" s="134"/>
      <c r="D364" s="128" t="s">
        <v>157</v>
      </c>
      <c r="E364" s="135"/>
      <c r="F364" s="135" t="s">
        <v>589</v>
      </c>
      <c r="H364" s="136"/>
      <c r="L364" s="134"/>
      <c r="M364" s="137"/>
      <c r="T364" s="138"/>
      <c r="AT364" s="136" t="s">
        <v>157</v>
      </c>
      <c r="AU364" s="136" t="s">
        <v>155</v>
      </c>
      <c r="AV364" s="136" t="s">
        <v>22</v>
      </c>
      <c r="AW364" s="136" t="s">
        <v>103</v>
      </c>
      <c r="AX364" s="136" t="s">
        <v>77</v>
      </c>
      <c r="AY364" s="136" t="s">
        <v>146</v>
      </c>
    </row>
    <row r="365" spans="2:51" s="6" customFormat="1" ht="15.75" customHeight="1">
      <c r="B365" s="127"/>
      <c r="D365" s="139" t="s">
        <v>157</v>
      </c>
      <c r="E365" s="133"/>
      <c r="F365" s="129" t="s">
        <v>590</v>
      </c>
      <c r="H365" s="130">
        <v>72.5</v>
      </c>
      <c r="L365" s="127"/>
      <c r="M365" s="131"/>
      <c r="T365" s="132"/>
      <c r="AT365" s="133" t="s">
        <v>157</v>
      </c>
      <c r="AU365" s="133" t="s">
        <v>155</v>
      </c>
      <c r="AV365" s="133" t="s">
        <v>85</v>
      </c>
      <c r="AW365" s="133" t="s">
        <v>103</v>
      </c>
      <c r="AX365" s="133" t="s">
        <v>22</v>
      </c>
      <c r="AY365" s="133" t="s">
        <v>146</v>
      </c>
    </row>
    <row r="366" spans="2:65" s="6" customFormat="1" ht="15.75" customHeight="1">
      <c r="B366" s="21"/>
      <c r="C366" s="115" t="s">
        <v>591</v>
      </c>
      <c r="D366" s="115" t="s">
        <v>150</v>
      </c>
      <c r="E366" s="116" t="s">
        <v>592</v>
      </c>
      <c r="F366" s="117" t="s">
        <v>593</v>
      </c>
      <c r="G366" s="118" t="s">
        <v>206</v>
      </c>
      <c r="H366" s="119">
        <v>10390.6</v>
      </c>
      <c r="I366" s="120"/>
      <c r="J366" s="121">
        <f>ROUND($I$366*$H$366,2)</f>
        <v>0</v>
      </c>
      <c r="K366" s="117"/>
      <c r="L366" s="21"/>
      <c r="M366" s="122"/>
      <c r="N366" s="123" t="s">
        <v>48</v>
      </c>
      <c r="P366" s="124">
        <f>$O$366*$H$366</f>
        <v>0</v>
      </c>
      <c r="Q366" s="124">
        <v>1E-05</v>
      </c>
      <c r="R366" s="124">
        <f>$Q$366*$H$366</f>
        <v>0.10390600000000001</v>
      </c>
      <c r="S366" s="124">
        <v>0</v>
      </c>
      <c r="T366" s="125">
        <f>$S$366*$H$366</f>
        <v>0</v>
      </c>
      <c r="AR366" s="74" t="s">
        <v>154</v>
      </c>
      <c r="AT366" s="74" t="s">
        <v>150</v>
      </c>
      <c r="AU366" s="74" t="s">
        <v>155</v>
      </c>
      <c r="AY366" s="6" t="s">
        <v>146</v>
      </c>
      <c r="BE366" s="126">
        <f>IF($N$366="základní",$J$366,0)</f>
        <v>0</v>
      </c>
      <c r="BF366" s="126">
        <f>IF($N$366="snížená",$J$366,0)</f>
        <v>0</v>
      </c>
      <c r="BG366" s="126">
        <f>IF($N$366="zákl. přenesená",$J$366,0)</f>
        <v>0</v>
      </c>
      <c r="BH366" s="126">
        <f>IF($N$366="sníž. přenesená",$J$366,0)</f>
        <v>0</v>
      </c>
      <c r="BI366" s="126">
        <f>IF($N$366="nulová",$J$366,0)</f>
        <v>0</v>
      </c>
      <c r="BJ366" s="74" t="s">
        <v>22</v>
      </c>
      <c r="BK366" s="126">
        <f>ROUND($I$366*$H$366,2)</f>
        <v>0</v>
      </c>
      <c r="BL366" s="74" t="s">
        <v>154</v>
      </c>
      <c r="BM366" s="74" t="s">
        <v>594</v>
      </c>
    </row>
    <row r="367" spans="2:51" s="6" customFormat="1" ht="15.75" customHeight="1">
      <c r="B367" s="134"/>
      <c r="D367" s="128" t="s">
        <v>157</v>
      </c>
      <c r="E367" s="135"/>
      <c r="F367" s="135" t="s">
        <v>595</v>
      </c>
      <c r="H367" s="136"/>
      <c r="L367" s="134"/>
      <c r="M367" s="137"/>
      <c r="T367" s="138"/>
      <c r="AT367" s="136" t="s">
        <v>157</v>
      </c>
      <c r="AU367" s="136" t="s">
        <v>155</v>
      </c>
      <c r="AV367" s="136" t="s">
        <v>22</v>
      </c>
      <c r="AW367" s="136" t="s">
        <v>103</v>
      </c>
      <c r="AX367" s="136" t="s">
        <v>77</v>
      </c>
      <c r="AY367" s="136" t="s">
        <v>146</v>
      </c>
    </row>
    <row r="368" spans="2:51" s="6" customFormat="1" ht="15.75" customHeight="1">
      <c r="B368" s="127"/>
      <c r="D368" s="139" t="s">
        <v>157</v>
      </c>
      <c r="E368" s="133"/>
      <c r="F368" s="129" t="s">
        <v>596</v>
      </c>
      <c r="H368" s="130">
        <v>8790.6</v>
      </c>
      <c r="L368" s="127"/>
      <c r="M368" s="131"/>
      <c r="T368" s="132"/>
      <c r="AT368" s="133" t="s">
        <v>157</v>
      </c>
      <c r="AU368" s="133" t="s">
        <v>155</v>
      </c>
      <c r="AV368" s="133" t="s">
        <v>85</v>
      </c>
      <c r="AW368" s="133" t="s">
        <v>103</v>
      </c>
      <c r="AX368" s="133" t="s">
        <v>77</v>
      </c>
      <c r="AY368" s="133" t="s">
        <v>146</v>
      </c>
    </row>
    <row r="369" spans="2:51" s="6" customFormat="1" ht="15.75" customHeight="1">
      <c r="B369" s="127"/>
      <c r="D369" s="139" t="s">
        <v>157</v>
      </c>
      <c r="E369" s="133"/>
      <c r="F369" s="129" t="s">
        <v>597</v>
      </c>
      <c r="H369" s="130">
        <v>1600</v>
      </c>
      <c r="L369" s="127"/>
      <c r="M369" s="131"/>
      <c r="T369" s="132"/>
      <c r="AT369" s="133" t="s">
        <v>157</v>
      </c>
      <c r="AU369" s="133" t="s">
        <v>155</v>
      </c>
      <c r="AV369" s="133" t="s">
        <v>85</v>
      </c>
      <c r="AW369" s="133" t="s">
        <v>103</v>
      </c>
      <c r="AX369" s="133" t="s">
        <v>77</v>
      </c>
      <c r="AY369" s="133" t="s">
        <v>146</v>
      </c>
    </row>
    <row r="370" spans="2:51" s="6" customFormat="1" ht="15.75" customHeight="1">
      <c r="B370" s="140"/>
      <c r="D370" s="139" t="s">
        <v>157</v>
      </c>
      <c r="E370" s="141"/>
      <c r="F370" s="142" t="s">
        <v>168</v>
      </c>
      <c r="H370" s="143">
        <v>10390.6</v>
      </c>
      <c r="L370" s="140"/>
      <c r="M370" s="144"/>
      <c r="T370" s="145"/>
      <c r="AT370" s="141" t="s">
        <v>157</v>
      </c>
      <c r="AU370" s="141" t="s">
        <v>155</v>
      </c>
      <c r="AV370" s="141" t="s">
        <v>154</v>
      </c>
      <c r="AW370" s="141" t="s">
        <v>103</v>
      </c>
      <c r="AX370" s="141" t="s">
        <v>22</v>
      </c>
      <c r="AY370" s="141" t="s">
        <v>146</v>
      </c>
    </row>
    <row r="371" spans="2:63" s="104" customFormat="1" ht="23.25" customHeight="1">
      <c r="B371" s="105"/>
      <c r="D371" s="106" t="s">
        <v>76</v>
      </c>
      <c r="E371" s="113" t="s">
        <v>598</v>
      </c>
      <c r="F371" s="113" t="s">
        <v>599</v>
      </c>
      <c r="J371" s="114">
        <f>$BK$371</f>
        <v>0</v>
      </c>
      <c r="L371" s="105"/>
      <c r="M371" s="109"/>
      <c r="P371" s="110">
        <f>SUM($P$372:$P$409)</f>
        <v>0</v>
      </c>
      <c r="R371" s="110">
        <f>SUM($R$372:$R$409)</f>
        <v>207.22376936</v>
      </c>
      <c r="T371" s="111">
        <f>SUM($T$372:$T$409)</f>
        <v>0</v>
      </c>
      <c r="AR371" s="106" t="s">
        <v>22</v>
      </c>
      <c r="AT371" s="106" t="s">
        <v>76</v>
      </c>
      <c r="AU371" s="106" t="s">
        <v>85</v>
      </c>
      <c r="AY371" s="106" t="s">
        <v>146</v>
      </c>
      <c r="BK371" s="112">
        <f>SUM($BK$372:$BK$409)</f>
        <v>0</v>
      </c>
    </row>
    <row r="372" spans="2:65" s="6" customFormat="1" ht="15.75" customHeight="1">
      <c r="B372" s="21"/>
      <c r="C372" s="115" t="s">
        <v>600</v>
      </c>
      <c r="D372" s="115" t="s">
        <v>150</v>
      </c>
      <c r="E372" s="116" t="s">
        <v>601</v>
      </c>
      <c r="F372" s="117" t="s">
        <v>602</v>
      </c>
      <c r="G372" s="118" t="s">
        <v>440</v>
      </c>
      <c r="H372" s="119">
        <v>418</v>
      </c>
      <c r="I372" s="120"/>
      <c r="J372" s="121">
        <f>ROUND($I$372*$H$372,2)</f>
        <v>0</v>
      </c>
      <c r="K372" s="117" t="s">
        <v>171</v>
      </c>
      <c r="L372" s="21"/>
      <c r="M372" s="122"/>
      <c r="N372" s="123" t="s">
        <v>48</v>
      </c>
      <c r="P372" s="124">
        <f>$O$372*$H$372</f>
        <v>0</v>
      </c>
      <c r="Q372" s="124">
        <v>0.1554</v>
      </c>
      <c r="R372" s="124">
        <f>$Q$372*$H$372</f>
        <v>64.9572</v>
      </c>
      <c r="S372" s="124">
        <v>0</v>
      </c>
      <c r="T372" s="125">
        <f>$S$372*$H$372</f>
        <v>0</v>
      </c>
      <c r="AR372" s="74" t="s">
        <v>154</v>
      </c>
      <c r="AT372" s="74" t="s">
        <v>150</v>
      </c>
      <c r="AU372" s="74" t="s">
        <v>155</v>
      </c>
      <c r="AY372" s="6" t="s">
        <v>146</v>
      </c>
      <c r="BE372" s="126">
        <f>IF($N$372="základní",$J$372,0)</f>
        <v>0</v>
      </c>
      <c r="BF372" s="126">
        <f>IF($N$372="snížená",$J$372,0)</f>
        <v>0</v>
      </c>
      <c r="BG372" s="126">
        <f>IF($N$372="zákl. přenesená",$J$372,0)</f>
        <v>0</v>
      </c>
      <c r="BH372" s="126">
        <f>IF($N$372="sníž. přenesená",$J$372,0)</f>
        <v>0</v>
      </c>
      <c r="BI372" s="126">
        <f>IF($N$372="nulová",$J$372,0)</f>
        <v>0</v>
      </c>
      <c r="BJ372" s="74" t="s">
        <v>22</v>
      </c>
      <c r="BK372" s="126">
        <f>ROUND($I$372*$H$372,2)</f>
        <v>0</v>
      </c>
      <c r="BL372" s="74" t="s">
        <v>154</v>
      </c>
      <c r="BM372" s="74" t="s">
        <v>603</v>
      </c>
    </row>
    <row r="373" spans="2:51" s="6" customFormat="1" ht="27" customHeight="1">
      <c r="B373" s="127"/>
      <c r="D373" s="128" t="s">
        <v>157</v>
      </c>
      <c r="E373" s="129"/>
      <c r="F373" s="129" t="s">
        <v>604</v>
      </c>
      <c r="H373" s="130">
        <v>371</v>
      </c>
      <c r="L373" s="127"/>
      <c r="M373" s="131"/>
      <c r="T373" s="132"/>
      <c r="AT373" s="133" t="s">
        <v>157</v>
      </c>
      <c r="AU373" s="133" t="s">
        <v>155</v>
      </c>
      <c r="AV373" s="133" t="s">
        <v>85</v>
      </c>
      <c r="AW373" s="133" t="s">
        <v>103</v>
      </c>
      <c r="AX373" s="133" t="s">
        <v>77</v>
      </c>
      <c r="AY373" s="133" t="s">
        <v>146</v>
      </c>
    </row>
    <row r="374" spans="2:51" s="6" customFormat="1" ht="15.75" customHeight="1">
      <c r="B374" s="127"/>
      <c r="D374" s="139" t="s">
        <v>157</v>
      </c>
      <c r="E374" s="133"/>
      <c r="F374" s="129" t="s">
        <v>605</v>
      </c>
      <c r="H374" s="130">
        <v>47</v>
      </c>
      <c r="L374" s="127"/>
      <c r="M374" s="131"/>
      <c r="T374" s="132"/>
      <c r="AT374" s="133" t="s">
        <v>157</v>
      </c>
      <c r="AU374" s="133" t="s">
        <v>155</v>
      </c>
      <c r="AV374" s="133" t="s">
        <v>85</v>
      </c>
      <c r="AW374" s="133" t="s">
        <v>103</v>
      </c>
      <c r="AX374" s="133" t="s">
        <v>77</v>
      </c>
      <c r="AY374" s="133" t="s">
        <v>146</v>
      </c>
    </row>
    <row r="375" spans="2:51" s="6" customFormat="1" ht="15.75" customHeight="1">
      <c r="B375" s="140"/>
      <c r="D375" s="139" t="s">
        <v>157</v>
      </c>
      <c r="E375" s="141"/>
      <c r="F375" s="142" t="s">
        <v>168</v>
      </c>
      <c r="H375" s="143">
        <v>418</v>
      </c>
      <c r="L375" s="140"/>
      <c r="M375" s="144"/>
      <c r="T375" s="145"/>
      <c r="AT375" s="141" t="s">
        <v>157</v>
      </c>
      <c r="AU375" s="141" t="s">
        <v>155</v>
      </c>
      <c r="AV375" s="141" t="s">
        <v>154</v>
      </c>
      <c r="AW375" s="141" t="s">
        <v>103</v>
      </c>
      <c r="AX375" s="141" t="s">
        <v>22</v>
      </c>
      <c r="AY375" s="141" t="s">
        <v>146</v>
      </c>
    </row>
    <row r="376" spans="2:65" s="6" customFormat="1" ht="15.75" customHeight="1">
      <c r="B376" s="21"/>
      <c r="C376" s="152" t="s">
        <v>606</v>
      </c>
      <c r="D376" s="152" t="s">
        <v>336</v>
      </c>
      <c r="E376" s="153" t="s">
        <v>607</v>
      </c>
      <c r="F376" s="154" t="s">
        <v>608</v>
      </c>
      <c r="G376" s="155" t="s">
        <v>423</v>
      </c>
      <c r="H376" s="156">
        <v>364.14</v>
      </c>
      <c r="I376" s="157"/>
      <c r="J376" s="158">
        <f>ROUND($I$376*$H$376,2)</f>
        <v>0</v>
      </c>
      <c r="K376" s="154"/>
      <c r="L376" s="159"/>
      <c r="M376" s="160"/>
      <c r="N376" s="161" t="s">
        <v>48</v>
      </c>
      <c r="P376" s="124">
        <f>$O$376*$H$376</f>
        <v>0</v>
      </c>
      <c r="Q376" s="124">
        <v>0.108</v>
      </c>
      <c r="R376" s="124">
        <f>$Q$376*$H$376</f>
        <v>39.32712</v>
      </c>
      <c r="S376" s="124">
        <v>0</v>
      </c>
      <c r="T376" s="125">
        <f>$S$376*$H$376</f>
        <v>0</v>
      </c>
      <c r="AR376" s="74" t="s">
        <v>340</v>
      </c>
      <c r="AT376" s="74" t="s">
        <v>336</v>
      </c>
      <c r="AU376" s="74" t="s">
        <v>155</v>
      </c>
      <c r="AY376" s="6" t="s">
        <v>146</v>
      </c>
      <c r="BE376" s="126">
        <f>IF($N$376="základní",$J$376,0)</f>
        <v>0</v>
      </c>
      <c r="BF376" s="126">
        <f>IF($N$376="snížená",$J$376,0)</f>
        <v>0</v>
      </c>
      <c r="BG376" s="126">
        <f>IF($N$376="zákl. přenesená",$J$376,0)</f>
        <v>0</v>
      </c>
      <c r="BH376" s="126">
        <f>IF($N$376="sníž. přenesená",$J$376,0)</f>
        <v>0</v>
      </c>
      <c r="BI376" s="126">
        <f>IF($N$376="nulová",$J$376,0)</f>
        <v>0</v>
      </c>
      <c r="BJ376" s="74" t="s">
        <v>22</v>
      </c>
      <c r="BK376" s="126">
        <f>ROUND($I$376*$H$376,2)</f>
        <v>0</v>
      </c>
      <c r="BL376" s="74" t="s">
        <v>154</v>
      </c>
      <c r="BM376" s="74" t="s">
        <v>609</v>
      </c>
    </row>
    <row r="377" spans="2:51" s="6" customFormat="1" ht="27" customHeight="1">
      <c r="B377" s="127"/>
      <c r="D377" s="128" t="s">
        <v>157</v>
      </c>
      <c r="E377" s="129"/>
      <c r="F377" s="129" t="s">
        <v>604</v>
      </c>
      <c r="H377" s="130">
        <v>371</v>
      </c>
      <c r="L377" s="127"/>
      <c r="M377" s="131"/>
      <c r="T377" s="132"/>
      <c r="AT377" s="133" t="s">
        <v>157</v>
      </c>
      <c r="AU377" s="133" t="s">
        <v>155</v>
      </c>
      <c r="AV377" s="133" t="s">
        <v>85</v>
      </c>
      <c r="AW377" s="133" t="s">
        <v>103</v>
      </c>
      <c r="AX377" s="133" t="s">
        <v>77</v>
      </c>
      <c r="AY377" s="133" t="s">
        <v>146</v>
      </c>
    </row>
    <row r="378" spans="2:51" s="6" customFormat="1" ht="15.75" customHeight="1">
      <c r="B378" s="127"/>
      <c r="D378" s="139" t="s">
        <v>157</v>
      </c>
      <c r="E378" s="133"/>
      <c r="F378" s="129" t="s">
        <v>610</v>
      </c>
      <c r="H378" s="130">
        <v>-14</v>
      </c>
      <c r="L378" s="127"/>
      <c r="M378" s="131"/>
      <c r="T378" s="132"/>
      <c r="AT378" s="133" t="s">
        <v>157</v>
      </c>
      <c r="AU378" s="133" t="s">
        <v>155</v>
      </c>
      <c r="AV378" s="133" t="s">
        <v>85</v>
      </c>
      <c r="AW378" s="133" t="s">
        <v>103</v>
      </c>
      <c r="AX378" s="133" t="s">
        <v>77</v>
      </c>
      <c r="AY378" s="133" t="s">
        <v>146</v>
      </c>
    </row>
    <row r="379" spans="2:51" s="6" customFormat="1" ht="15.75" customHeight="1">
      <c r="B379" s="146"/>
      <c r="D379" s="139" t="s">
        <v>157</v>
      </c>
      <c r="E379" s="147"/>
      <c r="F379" s="148" t="s">
        <v>219</v>
      </c>
      <c r="H379" s="149">
        <v>357</v>
      </c>
      <c r="L379" s="146"/>
      <c r="M379" s="150"/>
      <c r="T379" s="151"/>
      <c r="AT379" s="147" t="s">
        <v>157</v>
      </c>
      <c r="AU379" s="147" t="s">
        <v>155</v>
      </c>
      <c r="AV379" s="147" t="s">
        <v>155</v>
      </c>
      <c r="AW379" s="147" t="s">
        <v>103</v>
      </c>
      <c r="AX379" s="147" t="s">
        <v>77</v>
      </c>
      <c r="AY379" s="147" t="s">
        <v>146</v>
      </c>
    </row>
    <row r="380" spans="2:51" s="6" customFormat="1" ht="15.75" customHeight="1">
      <c r="B380" s="127"/>
      <c r="D380" s="139" t="s">
        <v>157</v>
      </c>
      <c r="E380" s="133"/>
      <c r="F380" s="129" t="s">
        <v>611</v>
      </c>
      <c r="H380" s="130">
        <v>7.14</v>
      </c>
      <c r="L380" s="127"/>
      <c r="M380" s="131"/>
      <c r="T380" s="132"/>
      <c r="AT380" s="133" t="s">
        <v>157</v>
      </c>
      <c r="AU380" s="133" t="s">
        <v>155</v>
      </c>
      <c r="AV380" s="133" t="s">
        <v>85</v>
      </c>
      <c r="AW380" s="133" t="s">
        <v>103</v>
      </c>
      <c r="AX380" s="133" t="s">
        <v>77</v>
      </c>
      <c r="AY380" s="133" t="s">
        <v>146</v>
      </c>
    </row>
    <row r="381" spans="2:51" s="6" customFormat="1" ht="15.75" customHeight="1">
      <c r="B381" s="140"/>
      <c r="D381" s="139" t="s">
        <v>157</v>
      </c>
      <c r="E381" s="141"/>
      <c r="F381" s="142" t="s">
        <v>168</v>
      </c>
      <c r="H381" s="143">
        <v>364.14</v>
      </c>
      <c r="L381" s="140"/>
      <c r="M381" s="144"/>
      <c r="T381" s="145"/>
      <c r="AT381" s="141" t="s">
        <v>157</v>
      </c>
      <c r="AU381" s="141" t="s">
        <v>155</v>
      </c>
      <c r="AV381" s="141" t="s">
        <v>154</v>
      </c>
      <c r="AW381" s="141" t="s">
        <v>103</v>
      </c>
      <c r="AX381" s="141" t="s">
        <v>22</v>
      </c>
      <c r="AY381" s="141" t="s">
        <v>146</v>
      </c>
    </row>
    <row r="382" spans="2:65" s="6" customFormat="1" ht="15.75" customHeight="1">
      <c r="B382" s="21"/>
      <c r="C382" s="152" t="s">
        <v>612</v>
      </c>
      <c r="D382" s="152" t="s">
        <v>336</v>
      </c>
      <c r="E382" s="153" t="s">
        <v>613</v>
      </c>
      <c r="F382" s="154" t="s">
        <v>614</v>
      </c>
      <c r="G382" s="155" t="s">
        <v>423</v>
      </c>
      <c r="H382" s="156">
        <v>14.28</v>
      </c>
      <c r="I382" s="157"/>
      <c r="J382" s="158">
        <f>ROUND($I$382*$H$382,2)</f>
        <v>0</v>
      </c>
      <c r="K382" s="154"/>
      <c r="L382" s="159"/>
      <c r="M382" s="160"/>
      <c r="N382" s="161" t="s">
        <v>48</v>
      </c>
      <c r="P382" s="124">
        <f>$O$382*$H$382</f>
        <v>0</v>
      </c>
      <c r="Q382" s="124">
        <v>0.108</v>
      </c>
      <c r="R382" s="124">
        <f>$Q$382*$H$382</f>
        <v>1.5422399999999998</v>
      </c>
      <c r="S382" s="124">
        <v>0</v>
      </c>
      <c r="T382" s="125">
        <f>$S$382*$H$382</f>
        <v>0</v>
      </c>
      <c r="AR382" s="74" t="s">
        <v>340</v>
      </c>
      <c r="AT382" s="74" t="s">
        <v>336</v>
      </c>
      <c r="AU382" s="74" t="s">
        <v>155</v>
      </c>
      <c r="AY382" s="6" t="s">
        <v>146</v>
      </c>
      <c r="BE382" s="126">
        <f>IF($N$382="základní",$J$382,0)</f>
        <v>0</v>
      </c>
      <c r="BF382" s="126">
        <f>IF($N$382="snížená",$J$382,0)</f>
        <v>0</v>
      </c>
      <c r="BG382" s="126">
        <f>IF($N$382="zákl. přenesená",$J$382,0)</f>
        <v>0</v>
      </c>
      <c r="BH382" s="126">
        <f>IF($N$382="sníž. přenesená",$J$382,0)</f>
        <v>0</v>
      </c>
      <c r="BI382" s="126">
        <f>IF($N$382="nulová",$J$382,0)</f>
        <v>0</v>
      </c>
      <c r="BJ382" s="74" t="s">
        <v>22</v>
      </c>
      <c r="BK382" s="126">
        <f>ROUND($I$382*$H$382,2)</f>
        <v>0</v>
      </c>
      <c r="BL382" s="74" t="s">
        <v>154</v>
      </c>
      <c r="BM382" s="74" t="s">
        <v>615</v>
      </c>
    </row>
    <row r="383" spans="2:51" s="6" customFormat="1" ht="15.75" customHeight="1">
      <c r="B383" s="127"/>
      <c r="D383" s="128" t="s">
        <v>157</v>
      </c>
      <c r="E383" s="129"/>
      <c r="F383" s="129" t="s">
        <v>616</v>
      </c>
      <c r="H383" s="130">
        <v>14</v>
      </c>
      <c r="L383" s="127"/>
      <c r="M383" s="131"/>
      <c r="T383" s="132"/>
      <c r="AT383" s="133" t="s">
        <v>157</v>
      </c>
      <c r="AU383" s="133" t="s">
        <v>155</v>
      </c>
      <c r="AV383" s="133" t="s">
        <v>85</v>
      </c>
      <c r="AW383" s="133" t="s">
        <v>103</v>
      </c>
      <c r="AX383" s="133" t="s">
        <v>77</v>
      </c>
      <c r="AY383" s="133" t="s">
        <v>146</v>
      </c>
    </row>
    <row r="384" spans="2:51" s="6" customFormat="1" ht="15.75" customHeight="1">
      <c r="B384" s="127"/>
      <c r="D384" s="139" t="s">
        <v>157</v>
      </c>
      <c r="E384" s="133"/>
      <c r="F384" s="129" t="s">
        <v>617</v>
      </c>
      <c r="H384" s="130">
        <v>0.28</v>
      </c>
      <c r="L384" s="127"/>
      <c r="M384" s="131"/>
      <c r="T384" s="132"/>
      <c r="AT384" s="133" t="s">
        <v>157</v>
      </c>
      <c r="AU384" s="133" t="s">
        <v>155</v>
      </c>
      <c r="AV384" s="133" t="s">
        <v>85</v>
      </c>
      <c r="AW384" s="133" t="s">
        <v>103</v>
      </c>
      <c r="AX384" s="133" t="s">
        <v>77</v>
      </c>
      <c r="AY384" s="133" t="s">
        <v>146</v>
      </c>
    </row>
    <row r="385" spans="2:51" s="6" customFormat="1" ht="15.75" customHeight="1">
      <c r="B385" s="140"/>
      <c r="D385" s="139" t="s">
        <v>157</v>
      </c>
      <c r="E385" s="141"/>
      <c r="F385" s="142" t="s">
        <v>168</v>
      </c>
      <c r="H385" s="143">
        <v>14.28</v>
      </c>
      <c r="L385" s="140"/>
      <c r="M385" s="144"/>
      <c r="T385" s="145"/>
      <c r="AT385" s="141" t="s">
        <v>157</v>
      </c>
      <c r="AU385" s="141" t="s">
        <v>155</v>
      </c>
      <c r="AV385" s="141" t="s">
        <v>154</v>
      </c>
      <c r="AW385" s="141" t="s">
        <v>103</v>
      </c>
      <c r="AX385" s="141" t="s">
        <v>22</v>
      </c>
      <c r="AY385" s="141" t="s">
        <v>146</v>
      </c>
    </row>
    <row r="386" spans="2:65" s="6" customFormat="1" ht="15.75" customHeight="1">
      <c r="B386" s="21"/>
      <c r="C386" s="152" t="s">
        <v>618</v>
      </c>
      <c r="D386" s="152" t="s">
        <v>336</v>
      </c>
      <c r="E386" s="153" t="s">
        <v>619</v>
      </c>
      <c r="F386" s="154" t="s">
        <v>620</v>
      </c>
      <c r="G386" s="155" t="s">
        <v>423</v>
      </c>
      <c r="H386" s="156">
        <v>47.94</v>
      </c>
      <c r="I386" s="157"/>
      <c r="J386" s="158">
        <f>ROUND($I$386*$H$386,2)</f>
        <v>0</v>
      </c>
      <c r="K386" s="154"/>
      <c r="L386" s="159"/>
      <c r="M386" s="160"/>
      <c r="N386" s="161" t="s">
        <v>48</v>
      </c>
      <c r="P386" s="124">
        <f>$O$386*$H$386</f>
        <v>0</v>
      </c>
      <c r="Q386" s="124">
        <v>0.108</v>
      </c>
      <c r="R386" s="124">
        <f>$Q$386*$H$386</f>
        <v>5.1775199999999995</v>
      </c>
      <c r="S386" s="124">
        <v>0</v>
      </c>
      <c r="T386" s="125">
        <f>$S$386*$H$386</f>
        <v>0</v>
      </c>
      <c r="AR386" s="74" t="s">
        <v>340</v>
      </c>
      <c r="AT386" s="74" t="s">
        <v>336</v>
      </c>
      <c r="AU386" s="74" t="s">
        <v>155</v>
      </c>
      <c r="AY386" s="6" t="s">
        <v>146</v>
      </c>
      <c r="BE386" s="126">
        <f>IF($N$386="základní",$J$386,0)</f>
        <v>0</v>
      </c>
      <c r="BF386" s="126">
        <f>IF($N$386="snížená",$J$386,0)</f>
        <v>0</v>
      </c>
      <c r="BG386" s="126">
        <f>IF($N$386="zákl. přenesená",$J$386,0)</f>
        <v>0</v>
      </c>
      <c r="BH386" s="126">
        <f>IF($N$386="sníž. přenesená",$J$386,0)</f>
        <v>0</v>
      </c>
      <c r="BI386" s="126">
        <f>IF($N$386="nulová",$J$386,0)</f>
        <v>0</v>
      </c>
      <c r="BJ386" s="74" t="s">
        <v>22</v>
      </c>
      <c r="BK386" s="126">
        <f>ROUND($I$386*$H$386,2)</f>
        <v>0</v>
      </c>
      <c r="BL386" s="74" t="s">
        <v>154</v>
      </c>
      <c r="BM386" s="74" t="s">
        <v>621</v>
      </c>
    </row>
    <row r="387" spans="2:51" s="6" customFormat="1" ht="15.75" customHeight="1">
      <c r="B387" s="127"/>
      <c r="D387" s="128" t="s">
        <v>157</v>
      </c>
      <c r="E387" s="129"/>
      <c r="F387" s="129" t="s">
        <v>605</v>
      </c>
      <c r="H387" s="130">
        <v>47</v>
      </c>
      <c r="L387" s="127"/>
      <c r="M387" s="131"/>
      <c r="T387" s="132"/>
      <c r="AT387" s="133" t="s">
        <v>157</v>
      </c>
      <c r="AU387" s="133" t="s">
        <v>155</v>
      </c>
      <c r="AV387" s="133" t="s">
        <v>85</v>
      </c>
      <c r="AW387" s="133" t="s">
        <v>103</v>
      </c>
      <c r="AX387" s="133" t="s">
        <v>77</v>
      </c>
      <c r="AY387" s="133" t="s">
        <v>146</v>
      </c>
    </row>
    <row r="388" spans="2:51" s="6" customFormat="1" ht="15.75" customHeight="1">
      <c r="B388" s="146"/>
      <c r="D388" s="139" t="s">
        <v>157</v>
      </c>
      <c r="E388" s="147"/>
      <c r="F388" s="148" t="s">
        <v>219</v>
      </c>
      <c r="H388" s="149">
        <v>47</v>
      </c>
      <c r="L388" s="146"/>
      <c r="M388" s="150"/>
      <c r="T388" s="151"/>
      <c r="AT388" s="147" t="s">
        <v>157</v>
      </c>
      <c r="AU388" s="147" t="s">
        <v>155</v>
      </c>
      <c r="AV388" s="147" t="s">
        <v>155</v>
      </c>
      <c r="AW388" s="147" t="s">
        <v>103</v>
      </c>
      <c r="AX388" s="147" t="s">
        <v>77</v>
      </c>
      <c r="AY388" s="147" t="s">
        <v>146</v>
      </c>
    </row>
    <row r="389" spans="2:51" s="6" customFormat="1" ht="15.75" customHeight="1">
      <c r="B389" s="127"/>
      <c r="D389" s="139" t="s">
        <v>157</v>
      </c>
      <c r="E389" s="133"/>
      <c r="F389" s="129" t="s">
        <v>622</v>
      </c>
      <c r="H389" s="130">
        <v>0.94</v>
      </c>
      <c r="L389" s="127"/>
      <c r="M389" s="131"/>
      <c r="T389" s="132"/>
      <c r="AT389" s="133" t="s">
        <v>157</v>
      </c>
      <c r="AU389" s="133" t="s">
        <v>155</v>
      </c>
      <c r="AV389" s="133" t="s">
        <v>85</v>
      </c>
      <c r="AW389" s="133" t="s">
        <v>103</v>
      </c>
      <c r="AX389" s="133" t="s">
        <v>77</v>
      </c>
      <c r="AY389" s="133" t="s">
        <v>146</v>
      </c>
    </row>
    <row r="390" spans="2:51" s="6" customFormat="1" ht="15.75" customHeight="1">
      <c r="B390" s="140"/>
      <c r="D390" s="139" t="s">
        <v>157</v>
      </c>
      <c r="E390" s="141"/>
      <c r="F390" s="142" t="s">
        <v>168</v>
      </c>
      <c r="H390" s="143">
        <v>47.94</v>
      </c>
      <c r="L390" s="140"/>
      <c r="M390" s="144"/>
      <c r="T390" s="145"/>
      <c r="AT390" s="141" t="s">
        <v>157</v>
      </c>
      <c r="AU390" s="141" t="s">
        <v>155</v>
      </c>
      <c r="AV390" s="141" t="s">
        <v>154</v>
      </c>
      <c r="AW390" s="141" t="s">
        <v>103</v>
      </c>
      <c r="AX390" s="141" t="s">
        <v>22</v>
      </c>
      <c r="AY390" s="141" t="s">
        <v>146</v>
      </c>
    </row>
    <row r="391" spans="2:65" s="6" customFormat="1" ht="15.75" customHeight="1">
      <c r="B391" s="21"/>
      <c r="C391" s="115" t="s">
        <v>623</v>
      </c>
      <c r="D391" s="115" t="s">
        <v>150</v>
      </c>
      <c r="E391" s="116" t="s">
        <v>624</v>
      </c>
      <c r="F391" s="117" t="s">
        <v>625</v>
      </c>
      <c r="G391" s="118" t="s">
        <v>440</v>
      </c>
      <c r="H391" s="119">
        <v>138.5</v>
      </c>
      <c r="I391" s="120"/>
      <c r="J391" s="121">
        <f>ROUND($I$391*$H$391,2)</f>
        <v>0</v>
      </c>
      <c r="K391" s="117" t="s">
        <v>171</v>
      </c>
      <c r="L391" s="21"/>
      <c r="M391" s="122"/>
      <c r="N391" s="123" t="s">
        <v>48</v>
      </c>
      <c r="P391" s="124">
        <f>$O$391*$H$391</f>
        <v>0</v>
      </c>
      <c r="Q391" s="124">
        <v>0.1295</v>
      </c>
      <c r="R391" s="124">
        <f>$Q$391*$H$391</f>
        <v>17.935750000000002</v>
      </c>
      <c r="S391" s="124">
        <v>0</v>
      </c>
      <c r="T391" s="125">
        <f>$S$391*$H$391</f>
        <v>0</v>
      </c>
      <c r="AR391" s="74" t="s">
        <v>154</v>
      </c>
      <c r="AT391" s="74" t="s">
        <v>150</v>
      </c>
      <c r="AU391" s="74" t="s">
        <v>155</v>
      </c>
      <c r="AY391" s="6" t="s">
        <v>146</v>
      </c>
      <c r="BE391" s="126">
        <f>IF($N$391="základní",$J$391,0)</f>
        <v>0</v>
      </c>
      <c r="BF391" s="126">
        <f>IF($N$391="snížená",$J$391,0)</f>
        <v>0</v>
      </c>
      <c r="BG391" s="126">
        <f>IF($N$391="zákl. přenesená",$J$391,0)</f>
        <v>0</v>
      </c>
      <c r="BH391" s="126">
        <f>IF($N$391="sníž. přenesená",$J$391,0)</f>
        <v>0</v>
      </c>
      <c r="BI391" s="126">
        <f>IF($N$391="nulová",$J$391,0)</f>
        <v>0</v>
      </c>
      <c r="BJ391" s="74" t="s">
        <v>22</v>
      </c>
      <c r="BK391" s="126">
        <f>ROUND($I$391*$H$391,2)</f>
        <v>0</v>
      </c>
      <c r="BL391" s="74" t="s">
        <v>154</v>
      </c>
      <c r="BM391" s="74" t="s">
        <v>626</v>
      </c>
    </row>
    <row r="392" spans="2:51" s="6" customFormat="1" ht="15.75" customHeight="1">
      <c r="B392" s="127"/>
      <c r="D392" s="128" t="s">
        <v>157</v>
      </c>
      <c r="E392" s="129"/>
      <c r="F392" s="129" t="s">
        <v>627</v>
      </c>
      <c r="H392" s="130">
        <v>138.5</v>
      </c>
      <c r="L392" s="127"/>
      <c r="M392" s="131"/>
      <c r="T392" s="132"/>
      <c r="AT392" s="133" t="s">
        <v>157</v>
      </c>
      <c r="AU392" s="133" t="s">
        <v>155</v>
      </c>
      <c r="AV392" s="133" t="s">
        <v>85</v>
      </c>
      <c r="AW392" s="133" t="s">
        <v>103</v>
      </c>
      <c r="AX392" s="133" t="s">
        <v>22</v>
      </c>
      <c r="AY392" s="133" t="s">
        <v>146</v>
      </c>
    </row>
    <row r="393" spans="2:65" s="6" customFormat="1" ht="15.75" customHeight="1">
      <c r="B393" s="21"/>
      <c r="C393" s="152" t="s">
        <v>628</v>
      </c>
      <c r="D393" s="152" t="s">
        <v>336</v>
      </c>
      <c r="E393" s="153" t="s">
        <v>629</v>
      </c>
      <c r="F393" s="154" t="s">
        <v>630</v>
      </c>
      <c r="G393" s="155" t="s">
        <v>423</v>
      </c>
      <c r="H393" s="156">
        <v>141.27</v>
      </c>
      <c r="I393" s="157"/>
      <c r="J393" s="158">
        <f>ROUND($I$393*$H$393,2)</f>
        <v>0</v>
      </c>
      <c r="K393" s="154"/>
      <c r="L393" s="159"/>
      <c r="M393" s="160"/>
      <c r="N393" s="161" t="s">
        <v>48</v>
      </c>
      <c r="P393" s="124">
        <f>$O$393*$H$393</f>
        <v>0</v>
      </c>
      <c r="Q393" s="124">
        <v>0.055</v>
      </c>
      <c r="R393" s="124">
        <f>$Q$393*$H$393</f>
        <v>7.769850000000001</v>
      </c>
      <c r="S393" s="124">
        <v>0</v>
      </c>
      <c r="T393" s="125">
        <f>$S$393*$H$393</f>
        <v>0</v>
      </c>
      <c r="AR393" s="74" t="s">
        <v>340</v>
      </c>
      <c r="AT393" s="74" t="s">
        <v>336</v>
      </c>
      <c r="AU393" s="74" t="s">
        <v>155</v>
      </c>
      <c r="AY393" s="6" t="s">
        <v>146</v>
      </c>
      <c r="BE393" s="126">
        <f>IF($N$393="základní",$J$393,0)</f>
        <v>0</v>
      </c>
      <c r="BF393" s="126">
        <f>IF($N$393="snížená",$J$393,0)</f>
        <v>0</v>
      </c>
      <c r="BG393" s="126">
        <f>IF($N$393="zákl. přenesená",$J$393,0)</f>
        <v>0</v>
      </c>
      <c r="BH393" s="126">
        <f>IF($N$393="sníž. přenesená",$J$393,0)</f>
        <v>0</v>
      </c>
      <c r="BI393" s="126">
        <f>IF($N$393="nulová",$J$393,0)</f>
        <v>0</v>
      </c>
      <c r="BJ393" s="74" t="s">
        <v>22</v>
      </c>
      <c r="BK393" s="126">
        <f>ROUND($I$393*$H$393,2)</f>
        <v>0</v>
      </c>
      <c r="BL393" s="74" t="s">
        <v>154</v>
      </c>
      <c r="BM393" s="74" t="s">
        <v>631</v>
      </c>
    </row>
    <row r="394" spans="2:51" s="6" customFormat="1" ht="15.75" customHeight="1">
      <c r="B394" s="127"/>
      <c r="D394" s="128" t="s">
        <v>157</v>
      </c>
      <c r="E394" s="129"/>
      <c r="F394" s="129" t="s">
        <v>627</v>
      </c>
      <c r="H394" s="130">
        <v>138.5</v>
      </c>
      <c r="L394" s="127"/>
      <c r="M394" s="131"/>
      <c r="T394" s="132"/>
      <c r="AT394" s="133" t="s">
        <v>157</v>
      </c>
      <c r="AU394" s="133" t="s">
        <v>155</v>
      </c>
      <c r="AV394" s="133" t="s">
        <v>85</v>
      </c>
      <c r="AW394" s="133" t="s">
        <v>103</v>
      </c>
      <c r="AX394" s="133" t="s">
        <v>77</v>
      </c>
      <c r="AY394" s="133" t="s">
        <v>146</v>
      </c>
    </row>
    <row r="395" spans="2:51" s="6" customFormat="1" ht="15.75" customHeight="1">
      <c r="B395" s="146"/>
      <c r="D395" s="139" t="s">
        <v>157</v>
      </c>
      <c r="E395" s="147"/>
      <c r="F395" s="148" t="s">
        <v>219</v>
      </c>
      <c r="H395" s="149">
        <v>138.5</v>
      </c>
      <c r="L395" s="146"/>
      <c r="M395" s="150"/>
      <c r="T395" s="151"/>
      <c r="AT395" s="147" t="s">
        <v>157</v>
      </c>
      <c r="AU395" s="147" t="s">
        <v>155</v>
      </c>
      <c r="AV395" s="147" t="s">
        <v>155</v>
      </c>
      <c r="AW395" s="147" t="s">
        <v>103</v>
      </c>
      <c r="AX395" s="147" t="s">
        <v>77</v>
      </c>
      <c r="AY395" s="147" t="s">
        <v>146</v>
      </c>
    </row>
    <row r="396" spans="2:51" s="6" customFormat="1" ht="15.75" customHeight="1">
      <c r="B396" s="127"/>
      <c r="D396" s="139" t="s">
        <v>157</v>
      </c>
      <c r="E396" s="133"/>
      <c r="F396" s="129" t="s">
        <v>632</v>
      </c>
      <c r="H396" s="130">
        <v>2.77</v>
      </c>
      <c r="L396" s="127"/>
      <c r="M396" s="131"/>
      <c r="T396" s="132"/>
      <c r="AT396" s="133" t="s">
        <v>157</v>
      </c>
      <c r="AU396" s="133" t="s">
        <v>155</v>
      </c>
      <c r="AV396" s="133" t="s">
        <v>85</v>
      </c>
      <c r="AW396" s="133" t="s">
        <v>103</v>
      </c>
      <c r="AX396" s="133" t="s">
        <v>77</v>
      </c>
      <c r="AY396" s="133" t="s">
        <v>146</v>
      </c>
    </row>
    <row r="397" spans="2:51" s="6" customFormat="1" ht="15.75" customHeight="1">
      <c r="B397" s="140"/>
      <c r="D397" s="139" t="s">
        <v>157</v>
      </c>
      <c r="E397" s="141"/>
      <c r="F397" s="142" t="s">
        <v>168</v>
      </c>
      <c r="H397" s="143">
        <v>141.27</v>
      </c>
      <c r="L397" s="140"/>
      <c r="M397" s="144"/>
      <c r="T397" s="145"/>
      <c r="AT397" s="141" t="s">
        <v>157</v>
      </c>
      <c r="AU397" s="141" t="s">
        <v>155</v>
      </c>
      <c r="AV397" s="141" t="s">
        <v>154</v>
      </c>
      <c r="AW397" s="141" t="s">
        <v>103</v>
      </c>
      <c r="AX397" s="141" t="s">
        <v>22</v>
      </c>
      <c r="AY397" s="141" t="s">
        <v>146</v>
      </c>
    </row>
    <row r="398" spans="2:65" s="6" customFormat="1" ht="15.75" customHeight="1">
      <c r="B398" s="21"/>
      <c r="C398" s="115" t="s">
        <v>633</v>
      </c>
      <c r="D398" s="115" t="s">
        <v>150</v>
      </c>
      <c r="E398" s="116" t="s">
        <v>634</v>
      </c>
      <c r="F398" s="117" t="s">
        <v>635</v>
      </c>
      <c r="G398" s="118" t="s">
        <v>440</v>
      </c>
      <c r="H398" s="119">
        <v>157</v>
      </c>
      <c r="I398" s="120"/>
      <c r="J398" s="121">
        <f>ROUND($I$398*$H$398,2)</f>
        <v>0</v>
      </c>
      <c r="K398" s="117" t="s">
        <v>171</v>
      </c>
      <c r="L398" s="21"/>
      <c r="M398" s="122"/>
      <c r="N398" s="123" t="s">
        <v>48</v>
      </c>
      <c r="P398" s="124">
        <f>$O$398*$H$398</f>
        <v>0</v>
      </c>
      <c r="Q398" s="124">
        <v>0.08978</v>
      </c>
      <c r="R398" s="124">
        <f>$Q$398*$H$398</f>
        <v>14.09546</v>
      </c>
      <c r="S398" s="124">
        <v>0</v>
      </c>
      <c r="T398" s="125">
        <f>$S$398*$H$398</f>
        <v>0</v>
      </c>
      <c r="AR398" s="74" t="s">
        <v>154</v>
      </c>
      <c r="AT398" s="74" t="s">
        <v>150</v>
      </c>
      <c r="AU398" s="74" t="s">
        <v>155</v>
      </c>
      <c r="AY398" s="6" t="s">
        <v>146</v>
      </c>
      <c r="BE398" s="126">
        <f>IF($N$398="základní",$J$398,0)</f>
        <v>0</v>
      </c>
      <c r="BF398" s="126">
        <f>IF($N$398="snížená",$J$398,0)</f>
        <v>0</v>
      </c>
      <c r="BG398" s="126">
        <f>IF($N$398="zákl. přenesená",$J$398,0)</f>
        <v>0</v>
      </c>
      <c r="BH398" s="126">
        <f>IF($N$398="sníž. přenesená",$J$398,0)</f>
        <v>0</v>
      </c>
      <c r="BI398" s="126">
        <f>IF($N$398="nulová",$J$398,0)</f>
        <v>0</v>
      </c>
      <c r="BJ398" s="74" t="s">
        <v>22</v>
      </c>
      <c r="BK398" s="126">
        <f>ROUND($I$398*$H$398,2)</f>
        <v>0</v>
      </c>
      <c r="BL398" s="74" t="s">
        <v>154</v>
      </c>
      <c r="BM398" s="74" t="s">
        <v>636</v>
      </c>
    </row>
    <row r="399" spans="2:51" s="6" customFormat="1" ht="15.75" customHeight="1">
      <c r="B399" s="127"/>
      <c r="D399" s="128" t="s">
        <v>157</v>
      </c>
      <c r="E399" s="129"/>
      <c r="F399" s="129" t="s">
        <v>637</v>
      </c>
      <c r="H399" s="130">
        <v>157</v>
      </c>
      <c r="L399" s="127"/>
      <c r="M399" s="131"/>
      <c r="T399" s="132"/>
      <c r="AT399" s="133" t="s">
        <v>157</v>
      </c>
      <c r="AU399" s="133" t="s">
        <v>155</v>
      </c>
      <c r="AV399" s="133" t="s">
        <v>85</v>
      </c>
      <c r="AW399" s="133" t="s">
        <v>103</v>
      </c>
      <c r="AX399" s="133" t="s">
        <v>22</v>
      </c>
      <c r="AY399" s="133" t="s">
        <v>146</v>
      </c>
    </row>
    <row r="400" spans="2:65" s="6" customFormat="1" ht="15.75" customHeight="1">
      <c r="B400" s="21"/>
      <c r="C400" s="152" t="s">
        <v>638</v>
      </c>
      <c r="D400" s="152" t="s">
        <v>336</v>
      </c>
      <c r="E400" s="153" t="s">
        <v>639</v>
      </c>
      <c r="F400" s="154" t="s">
        <v>640</v>
      </c>
      <c r="G400" s="155" t="s">
        <v>200</v>
      </c>
      <c r="H400" s="156">
        <v>9.929</v>
      </c>
      <c r="I400" s="157"/>
      <c r="J400" s="158">
        <f>ROUND($I$400*$H$400,2)</f>
        <v>0</v>
      </c>
      <c r="K400" s="154" t="s">
        <v>171</v>
      </c>
      <c r="L400" s="159"/>
      <c r="M400" s="160"/>
      <c r="N400" s="161" t="s">
        <v>48</v>
      </c>
      <c r="P400" s="124">
        <f>$O$400*$H$400</f>
        <v>0</v>
      </c>
      <c r="Q400" s="124">
        <v>1</v>
      </c>
      <c r="R400" s="124">
        <f>$Q$400*$H$400</f>
        <v>9.929</v>
      </c>
      <c r="S400" s="124">
        <v>0</v>
      </c>
      <c r="T400" s="125">
        <f>$S$400*$H$400</f>
        <v>0</v>
      </c>
      <c r="AR400" s="74" t="s">
        <v>340</v>
      </c>
      <c r="AT400" s="74" t="s">
        <v>336</v>
      </c>
      <c r="AU400" s="74" t="s">
        <v>155</v>
      </c>
      <c r="AY400" s="6" t="s">
        <v>146</v>
      </c>
      <c r="BE400" s="126">
        <f>IF($N$400="základní",$J$400,0)</f>
        <v>0</v>
      </c>
      <c r="BF400" s="126">
        <f>IF($N$400="snížená",$J$400,0)</f>
        <v>0</v>
      </c>
      <c r="BG400" s="126">
        <f>IF($N$400="zákl. přenesená",$J$400,0)</f>
        <v>0</v>
      </c>
      <c r="BH400" s="126">
        <f>IF($N$400="sníž. přenesená",$J$400,0)</f>
        <v>0</v>
      </c>
      <c r="BI400" s="126">
        <f>IF($N$400="nulová",$J$400,0)</f>
        <v>0</v>
      </c>
      <c r="BJ400" s="74" t="s">
        <v>22</v>
      </c>
      <c r="BK400" s="126">
        <f>ROUND($I$400*$H$400,2)</f>
        <v>0</v>
      </c>
      <c r="BL400" s="74" t="s">
        <v>154</v>
      </c>
      <c r="BM400" s="74" t="s">
        <v>641</v>
      </c>
    </row>
    <row r="401" spans="2:51" s="6" customFormat="1" ht="15.75" customHeight="1">
      <c r="B401" s="134"/>
      <c r="D401" s="128" t="s">
        <v>157</v>
      </c>
      <c r="E401" s="135"/>
      <c r="F401" s="135" t="s">
        <v>642</v>
      </c>
      <c r="H401" s="136"/>
      <c r="L401" s="134"/>
      <c r="M401" s="137"/>
      <c r="T401" s="138"/>
      <c r="AT401" s="136" t="s">
        <v>157</v>
      </c>
      <c r="AU401" s="136" t="s">
        <v>155</v>
      </c>
      <c r="AV401" s="136" t="s">
        <v>22</v>
      </c>
      <c r="AW401" s="136" t="s">
        <v>103</v>
      </c>
      <c r="AX401" s="136" t="s">
        <v>77</v>
      </c>
      <c r="AY401" s="136" t="s">
        <v>146</v>
      </c>
    </row>
    <row r="402" spans="2:51" s="6" customFormat="1" ht="15.75" customHeight="1">
      <c r="B402" s="127"/>
      <c r="D402" s="139" t="s">
        <v>157</v>
      </c>
      <c r="E402" s="133"/>
      <c r="F402" s="129" t="s">
        <v>643</v>
      </c>
      <c r="H402" s="130">
        <v>9.734</v>
      </c>
      <c r="L402" s="127"/>
      <c r="M402" s="131"/>
      <c r="T402" s="132"/>
      <c r="AT402" s="133" t="s">
        <v>157</v>
      </c>
      <c r="AU402" s="133" t="s">
        <v>155</v>
      </c>
      <c r="AV402" s="133" t="s">
        <v>85</v>
      </c>
      <c r="AW402" s="133" t="s">
        <v>103</v>
      </c>
      <c r="AX402" s="133" t="s">
        <v>77</v>
      </c>
      <c r="AY402" s="133" t="s">
        <v>146</v>
      </c>
    </row>
    <row r="403" spans="2:51" s="6" customFormat="1" ht="15.75" customHeight="1">
      <c r="B403" s="127"/>
      <c r="D403" s="139" t="s">
        <v>157</v>
      </c>
      <c r="E403" s="133"/>
      <c r="F403" s="129" t="s">
        <v>644</v>
      </c>
      <c r="H403" s="130">
        <v>0.19468</v>
      </c>
      <c r="L403" s="127"/>
      <c r="M403" s="131"/>
      <c r="T403" s="132"/>
      <c r="AT403" s="133" t="s">
        <v>157</v>
      </c>
      <c r="AU403" s="133" t="s">
        <v>155</v>
      </c>
      <c r="AV403" s="133" t="s">
        <v>85</v>
      </c>
      <c r="AW403" s="133" t="s">
        <v>103</v>
      </c>
      <c r="AX403" s="133" t="s">
        <v>77</v>
      </c>
      <c r="AY403" s="133" t="s">
        <v>146</v>
      </c>
    </row>
    <row r="404" spans="2:51" s="6" customFormat="1" ht="15.75" customHeight="1">
      <c r="B404" s="140"/>
      <c r="D404" s="139" t="s">
        <v>157</v>
      </c>
      <c r="E404" s="141"/>
      <c r="F404" s="142" t="s">
        <v>168</v>
      </c>
      <c r="H404" s="143">
        <v>9.92868</v>
      </c>
      <c r="L404" s="140"/>
      <c r="M404" s="144"/>
      <c r="T404" s="145"/>
      <c r="AT404" s="141" t="s">
        <v>157</v>
      </c>
      <c r="AU404" s="141" t="s">
        <v>155</v>
      </c>
      <c r="AV404" s="141" t="s">
        <v>154</v>
      </c>
      <c r="AW404" s="141" t="s">
        <v>103</v>
      </c>
      <c r="AX404" s="141" t="s">
        <v>22</v>
      </c>
      <c r="AY404" s="141" t="s">
        <v>146</v>
      </c>
    </row>
    <row r="405" spans="2:65" s="6" customFormat="1" ht="15.75" customHeight="1">
      <c r="B405" s="21"/>
      <c r="C405" s="115" t="s">
        <v>645</v>
      </c>
      <c r="D405" s="115" t="s">
        <v>150</v>
      </c>
      <c r="E405" s="116" t="s">
        <v>646</v>
      </c>
      <c r="F405" s="117" t="s">
        <v>647</v>
      </c>
      <c r="G405" s="118" t="s">
        <v>153</v>
      </c>
      <c r="H405" s="119">
        <v>20.604</v>
      </c>
      <c r="I405" s="120"/>
      <c r="J405" s="121">
        <f>ROUND($I$405*$H$405,2)</f>
        <v>0</v>
      </c>
      <c r="K405" s="117" t="s">
        <v>171</v>
      </c>
      <c r="L405" s="21"/>
      <c r="M405" s="122"/>
      <c r="N405" s="123" t="s">
        <v>48</v>
      </c>
      <c r="P405" s="124">
        <f>$O$405*$H$405</f>
        <v>0</v>
      </c>
      <c r="Q405" s="124">
        <v>2.25634</v>
      </c>
      <c r="R405" s="124">
        <f>$Q$405*$H$405</f>
        <v>46.489629359999995</v>
      </c>
      <c r="S405" s="124">
        <v>0</v>
      </c>
      <c r="T405" s="125">
        <f>$S$405*$H$405</f>
        <v>0</v>
      </c>
      <c r="AR405" s="74" t="s">
        <v>154</v>
      </c>
      <c r="AT405" s="74" t="s">
        <v>150</v>
      </c>
      <c r="AU405" s="74" t="s">
        <v>155</v>
      </c>
      <c r="AY405" s="6" t="s">
        <v>146</v>
      </c>
      <c r="BE405" s="126">
        <f>IF($N$405="základní",$J$405,0)</f>
        <v>0</v>
      </c>
      <c r="BF405" s="126">
        <f>IF($N$405="snížená",$J$405,0)</f>
        <v>0</v>
      </c>
      <c r="BG405" s="126">
        <f>IF($N$405="zákl. přenesená",$J$405,0)</f>
        <v>0</v>
      </c>
      <c r="BH405" s="126">
        <f>IF($N$405="sníž. přenesená",$J$405,0)</f>
        <v>0</v>
      </c>
      <c r="BI405" s="126">
        <f>IF($N$405="nulová",$J$405,0)</f>
        <v>0</v>
      </c>
      <c r="BJ405" s="74" t="s">
        <v>22</v>
      </c>
      <c r="BK405" s="126">
        <f>ROUND($I$405*$H$405,2)</f>
        <v>0</v>
      </c>
      <c r="BL405" s="74" t="s">
        <v>154</v>
      </c>
      <c r="BM405" s="74" t="s">
        <v>648</v>
      </c>
    </row>
    <row r="406" spans="2:51" s="6" customFormat="1" ht="15.75" customHeight="1">
      <c r="B406" s="127"/>
      <c r="D406" s="128" t="s">
        <v>157</v>
      </c>
      <c r="E406" s="129"/>
      <c r="F406" s="129" t="s">
        <v>649</v>
      </c>
      <c r="H406" s="130">
        <v>12.958</v>
      </c>
      <c r="L406" s="127"/>
      <c r="M406" s="131"/>
      <c r="T406" s="132"/>
      <c r="AT406" s="133" t="s">
        <v>157</v>
      </c>
      <c r="AU406" s="133" t="s">
        <v>155</v>
      </c>
      <c r="AV406" s="133" t="s">
        <v>85</v>
      </c>
      <c r="AW406" s="133" t="s">
        <v>103</v>
      </c>
      <c r="AX406" s="133" t="s">
        <v>77</v>
      </c>
      <c r="AY406" s="133" t="s">
        <v>146</v>
      </c>
    </row>
    <row r="407" spans="2:51" s="6" customFormat="1" ht="15.75" customHeight="1">
      <c r="B407" s="127"/>
      <c r="D407" s="139" t="s">
        <v>157</v>
      </c>
      <c r="E407" s="133"/>
      <c r="F407" s="129" t="s">
        <v>650</v>
      </c>
      <c r="H407" s="130">
        <v>3.878</v>
      </c>
      <c r="L407" s="127"/>
      <c r="M407" s="131"/>
      <c r="T407" s="132"/>
      <c r="AT407" s="133" t="s">
        <v>157</v>
      </c>
      <c r="AU407" s="133" t="s">
        <v>155</v>
      </c>
      <c r="AV407" s="133" t="s">
        <v>85</v>
      </c>
      <c r="AW407" s="133" t="s">
        <v>103</v>
      </c>
      <c r="AX407" s="133" t="s">
        <v>77</v>
      </c>
      <c r="AY407" s="133" t="s">
        <v>146</v>
      </c>
    </row>
    <row r="408" spans="2:51" s="6" customFormat="1" ht="15.75" customHeight="1">
      <c r="B408" s="127"/>
      <c r="D408" s="139" t="s">
        <v>157</v>
      </c>
      <c r="E408" s="133"/>
      <c r="F408" s="129" t="s">
        <v>651</v>
      </c>
      <c r="H408" s="130">
        <v>3.768</v>
      </c>
      <c r="L408" s="127"/>
      <c r="M408" s="131"/>
      <c r="T408" s="132"/>
      <c r="AT408" s="133" t="s">
        <v>157</v>
      </c>
      <c r="AU408" s="133" t="s">
        <v>155</v>
      </c>
      <c r="AV408" s="133" t="s">
        <v>85</v>
      </c>
      <c r="AW408" s="133" t="s">
        <v>103</v>
      </c>
      <c r="AX408" s="133" t="s">
        <v>77</v>
      </c>
      <c r="AY408" s="133" t="s">
        <v>146</v>
      </c>
    </row>
    <row r="409" spans="2:51" s="6" customFormat="1" ht="15.75" customHeight="1">
      <c r="B409" s="140"/>
      <c r="D409" s="139" t="s">
        <v>157</v>
      </c>
      <c r="E409" s="141"/>
      <c r="F409" s="142" t="s">
        <v>168</v>
      </c>
      <c r="H409" s="143">
        <v>20.604</v>
      </c>
      <c r="L409" s="140"/>
      <c r="M409" s="144"/>
      <c r="T409" s="145"/>
      <c r="AT409" s="141" t="s">
        <v>157</v>
      </c>
      <c r="AU409" s="141" t="s">
        <v>155</v>
      </c>
      <c r="AV409" s="141" t="s">
        <v>154</v>
      </c>
      <c r="AW409" s="141" t="s">
        <v>103</v>
      </c>
      <c r="AX409" s="141" t="s">
        <v>22</v>
      </c>
      <c r="AY409" s="141" t="s">
        <v>146</v>
      </c>
    </row>
    <row r="410" spans="2:63" s="104" customFormat="1" ht="23.25" customHeight="1">
      <c r="B410" s="105"/>
      <c r="D410" s="106" t="s">
        <v>76</v>
      </c>
      <c r="E410" s="113" t="s">
        <v>652</v>
      </c>
      <c r="F410" s="113" t="s">
        <v>653</v>
      </c>
      <c r="J410" s="114">
        <f>$BK$410</f>
        <v>0</v>
      </c>
      <c r="L410" s="105"/>
      <c r="M410" s="109"/>
      <c r="P410" s="110">
        <f>SUM($P$411:$P$447)</f>
        <v>0</v>
      </c>
      <c r="R410" s="110">
        <f>SUM($R$411:$R$447)</f>
        <v>0.00351</v>
      </c>
      <c r="T410" s="111">
        <f>SUM($T$411:$T$447)</f>
        <v>5994.325500000001</v>
      </c>
      <c r="AR410" s="106" t="s">
        <v>22</v>
      </c>
      <c r="AT410" s="106" t="s">
        <v>76</v>
      </c>
      <c r="AU410" s="106" t="s">
        <v>85</v>
      </c>
      <c r="AY410" s="106" t="s">
        <v>146</v>
      </c>
      <c r="BK410" s="112">
        <f>SUM($BK$411:$BK$447)</f>
        <v>0</v>
      </c>
    </row>
    <row r="411" spans="2:65" s="6" customFormat="1" ht="15.75" customHeight="1">
      <c r="B411" s="21"/>
      <c r="C411" s="115" t="s">
        <v>654</v>
      </c>
      <c r="D411" s="115" t="s">
        <v>150</v>
      </c>
      <c r="E411" s="116" t="s">
        <v>655</v>
      </c>
      <c r="F411" s="117" t="s">
        <v>656</v>
      </c>
      <c r="G411" s="118" t="s">
        <v>206</v>
      </c>
      <c r="H411" s="119">
        <v>58.5</v>
      </c>
      <c r="I411" s="120"/>
      <c r="J411" s="121">
        <f>ROUND($I$411*$H$411,2)</f>
        <v>0</v>
      </c>
      <c r="K411" s="117" t="s">
        <v>171</v>
      </c>
      <c r="L411" s="21"/>
      <c r="M411" s="122"/>
      <c r="N411" s="123" t="s">
        <v>48</v>
      </c>
      <c r="P411" s="124">
        <f>$O$411*$H$411</f>
        <v>0</v>
      </c>
      <c r="Q411" s="124">
        <v>6E-05</v>
      </c>
      <c r="R411" s="124">
        <f>$Q$411*$H$411</f>
        <v>0.00351</v>
      </c>
      <c r="S411" s="124">
        <v>0.103</v>
      </c>
      <c r="T411" s="125">
        <f>$S$411*$H$411</f>
        <v>6.0255</v>
      </c>
      <c r="AR411" s="74" t="s">
        <v>154</v>
      </c>
      <c r="AT411" s="74" t="s">
        <v>150</v>
      </c>
      <c r="AU411" s="74" t="s">
        <v>155</v>
      </c>
      <c r="AY411" s="6" t="s">
        <v>146</v>
      </c>
      <c r="BE411" s="126">
        <f>IF($N$411="základní",$J$411,0)</f>
        <v>0</v>
      </c>
      <c r="BF411" s="126">
        <f>IF($N$411="snížená",$J$411,0)</f>
        <v>0</v>
      </c>
      <c r="BG411" s="126">
        <f>IF($N$411="zákl. přenesená",$J$411,0)</f>
        <v>0</v>
      </c>
      <c r="BH411" s="126">
        <f>IF($N$411="sníž. přenesená",$J$411,0)</f>
        <v>0</v>
      </c>
      <c r="BI411" s="126">
        <f>IF($N$411="nulová",$J$411,0)</f>
        <v>0</v>
      </c>
      <c r="BJ411" s="74" t="s">
        <v>22</v>
      </c>
      <c r="BK411" s="126">
        <f>ROUND($I$411*$H$411,2)</f>
        <v>0</v>
      </c>
      <c r="BL411" s="74" t="s">
        <v>154</v>
      </c>
      <c r="BM411" s="74" t="s">
        <v>657</v>
      </c>
    </row>
    <row r="412" spans="2:51" s="6" customFormat="1" ht="15.75" customHeight="1">
      <c r="B412" s="134"/>
      <c r="D412" s="128" t="s">
        <v>157</v>
      </c>
      <c r="E412" s="135"/>
      <c r="F412" s="135" t="s">
        <v>658</v>
      </c>
      <c r="H412" s="136"/>
      <c r="L412" s="134"/>
      <c r="M412" s="137"/>
      <c r="T412" s="138"/>
      <c r="AT412" s="136" t="s">
        <v>157</v>
      </c>
      <c r="AU412" s="136" t="s">
        <v>155</v>
      </c>
      <c r="AV412" s="136" t="s">
        <v>22</v>
      </c>
      <c r="AW412" s="136" t="s">
        <v>103</v>
      </c>
      <c r="AX412" s="136" t="s">
        <v>77</v>
      </c>
      <c r="AY412" s="136" t="s">
        <v>146</v>
      </c>
    </row>
    <row r="413" spans="2:51" s="6" customFormat="1" ht="15.75" customHeight="1">
      <c r="B413" s="127"/>
      <c r="D413" s="139" t="s">
        <v>157</v>
      </c>
      <c r="E413" s="133"/>
      <c r="F413" s="129" t="s">
        <v>574</v>
      </c>
      <c r="H413" s="130">
        <v>58.5</v>
      </c>
      <c r="L413" s="127"/>
      <c r="M413" s="131"/>
      <c r="T413" s="132"/>
      <c r="AT413" s="133" t="s">
        <v>157</v>
      </c>
      <c r="AU413" s="133" t="s">
        <v>155</v>
      </c>
      <c r="AV413" s="133" t="s">
        <v>85</v>
      </c>
      <c r="AW413" s="133" t="s">
        <v>103</v>
      </c>
      <c r="AX413" s="133" t="s">
        <v>22</v>
      </c>
      <c r="AY413" s="133" t="s">
        <v>146</v>
      </c>
    </row>
    <row r="414" spans="2:65" s="6" customFormat="1" ht="15.75" customHeight="1">
      <c r="B414" s="21"/>
      <c r="C414" s="115" t="s">
        <v>659</v>
      </c>
      <c r="D414" s="115" t="s">
        <v>150</v>
      </c>
      <c r="E414" s="116" t="s">
        <v>660</v>
      </c>
      <c r="F414" s="117" t="s">
        <v>661</v>
      </c>
      <c r="G414" s="118" t="s">
        <v>206</v>
      </c>
      <c r="H414" s="119">
        <v>3640</v>
      </c>
      <c r="I414" s="120"/>
      <c r="J414" s="121">
        <f>ROUND($I$414*$H$414,2)</f>
        <v>0</v>
      </c>
      <c r="K414" s="117" t="s">
        <v>171</v>
      </c>
      <c r="L414" s="21"/>
      <c r="M414" s="122"/>
      <c r="N414" s="123" t="s">
        <v>48</v>
      </c>
      <c r="P414" s="124">
        <f>$O$414*$H$414</f>
        <v>0</v>
      </c>
      <c r="Q414" s="124">
        <v>0</v>
      </c>
      <c r="R414" s="124">
        <f>$Q$414*$H$414</f>
        <v>0</v>
      </c>
      <c r="S414" s="124">
        <v>0.316</v>
      </c>
      <c r="T414" s="125">
        <f>$S$414*$H$414</f>
        <v>1150.24</v>
      </c>
      <c r="AR414" s="74" t="s">
        <v>154</v>
      </c>
      <c r="AT414" s="74" t="s">
        <v>150</v>
      </c>
      <c r="AU414" s="74" t="s">
        <v>155</v>
      </c>
      <c r="AY414" s="6" t="s">
        <v>146</v>
      </c>
      <c r="BE414" s="126">
        <f>IF($N$414="základní",$J$414,0)</f>
        <v>0</v>
      </c>
      <c r="BF414" s="126">
        <f>IF($N$414="snížená",$J$414,0)</f>
        <v>0</v>
      </c>
      <c r="BG414" s="126">
        <f>IF($N$414="zákl. přenesená",$J$414,0)</f>
        <v>0</v>
      </c>
      <c r="BH414" s="126">
        <f>IF($N$414="sníž. přenesená",$J$414,0)</f>
        <v>0</v>
      </c>
      <c r="BI414" s="126">
        <f>IF($N$414="nulová",$J$414,0)</f>
        <v>0</v>
      </c>
      <c r="BJ414" s="74" t="s">
        <v>22</v>
      </c>
      <c r="BK414" s="126">
        <f>ROUND($I$414*$H$414,2)</f>
        <v>0</v>
      </c>
      <c r="BL414" s="74" t="s">
        <v>154</v>
      </c>
      <c r="BM414" s="74" t="s">
        <v>662</v>
      </c>
    </row>
    <row r="415" spans="2:51" s="6" customFormat="1" ht="15.75" customHeight="1">
      <c r="B415" s="127"/>
      <c r="D415" s="128" t="s">
        <v>157</v>
      </c>
      <c r="E415" s="129"/>
      <c r="F415" s="129" t="s">
        <v>663</v>
      </c>
      <c r="H415" s="130">
        <v>2212.5</v>
      </c>
      <c r="L415" s="127"/>
      <c r="M415" s="131"/>
      <c r="T415" s="132"/>
      <c r="AT415" s="133" t="s">
        <v>157</v>
      </c>
      <c r="AU415" s="133" t="s">
        <v>155</v>
      </c>
      <c r="AV415" s="133" t="s">
        <v>85</v>
      </c>
      <c r="AW415" s="133" t="s">
        <v>103</v>
      </c>
      <c r="AX415" s="133" t="s">
        <v>77</v>
      </c>
      <c r="AY415" s="133" t="s">
        <v>146</v>
      </c>
    </row>
    <row r="416" spans="2:51" s="6" customFormat="1" ht="15.75" customHeight="1">
      <c r="B416" s="127"/>
      <c r="D416" s="139" t="s">
        <v>157</v>
      </c>
      <c r="E416" s="133"/>
      <c r="F416" s="129" t="s">
        <v>664</v>
      </c>
      <c r="H416" s="130">
        <v>1427.5</v>
      </c>
      <c r="L416" s="127"/>
      <c r="M416" s="131"/>
      <c r="T416" s="132"/>
      <c r="AT416" s="133" t="s">
        <v>157</v>
      </c>
      <c r="AU416" s="133" t="s">
        <v>155</v>
      </c>
      <c r="AV416" s="133" t="s">
        <v>85</v>
      </c>
      <c r="AW416" s="133" t="s">
        <v>103</v>
      </c>
      <c r="AX416" s="133" t="s">
        <v>77</v>
      </c>
      <c r="AY416" s="133" t="s">
        <v>146</v>
      </c>
    </row>
    <row r="417" spans="2:51" s="6" customFormat="1" ht="15.75" customHeight="1">
      <c r="B417" s="140"/>
      <c r="D417" s="139" t="s">
        <v>157</v>
      </c>
      <c r="E417" s="141"/>
      <c r="F417" s="142" t="s">
        <v>168</v>
      </c>
      <c r="H417" s="143">
        <v>3640</v>
      </c>
      <c r="L417" s="140"/>
      <c r="M417" s="144"/>
      <c r="T417" s="145"/>
      <c r="AT417" s="141" t="s">
        <v>157</v>
      </c>
      <c r="AU417" s="141" t="s">
        <v>155</v>
      </c>
      <c r="AV417" s="141" t="s">
        <v>154</v>
      </c>
      <c r="AW417" s="141" t="s">
        <v>103</v>
      </c>
      <c r="AX417" s="141" t="s">
        <v>22</v>
      </c>
      <c r="AY417" s="141" t="s">
        <v>146</v>
      </c>
    </row>
    <row r="418" spans="2:65" s="6" customFormat="1" ht="15.75" customHeight="1">
      <c r="B418" s="21"/>
      <c r="C418" s="115" t="s">
        <v>665</v>
      </c>
      <c r="D418" s="115" t="s">
        <v>150</v>
      </c>
      <c r="E418" s="116" t="s">
        <v>666</v>
      </c>
      <c r="F418" s="117" t="s">
        <v>667</v>
      </c>
      <c r="G418" s="118" t="s">
        <v>206</v>
      </c>
      <c r="H418" s="119">
        <v>3640</v>
      </c>
      <c r="I418" s="120"/>
      <c r="J418" s="121">
        <f>ROUND($I$418*$H$418,2)</f>
        <v>0</v>
      </c>
      <c r="K418" s="117" t="s">
        <v>171</v>
      </c>
      <c r="L418" s="21"/>
      <c r="M418" s="122"/>
      <c r="N418" s="123" t="s">
        <v>48</v>
      </c>
      <c r="P418" s="124">
        <f>$O$418*$H$418</f>
        <v>0</v>
      </c>
      <c r="Q418" s="124">
        <v>0</v>
      </c>
      <c r="R418" s="124">
        <f>$Q$418*$H$418</f>
        <v>0</v>
      </c>
      <c r="S418" s="124">
        <v>0.388</v>
      </c>
      <c r="T418" s="125">
        <f>$S$418*$H$418</f>
        <v>1412.32</v>
      </c>
      <c r="AR418" s="74" t="s">
        <v>154</v>
      </c>
      <c r="AT418" s="74" t="s">
        <v>150</v>
      </c>
      <c r="AU418" s="74" t="s">
        <v>155</v>
      </c>
      <c r="AY418" s="6" t="s">
        <v>146</v>
      </c>
      <c r="BE418" s="126">
        <f>IF($N$418="základní",$J$418,0)</f>
        <v>0</v>
      </c>
      <c r="BF418" s="126">
        <f>IF($N$418="snížená",$J$418,0)</f>
        <v>0</v>
      </c>
      <c r="BG418" s="126">
        <f>IF($N$418="zákl. přenesená",$J$418,0)</f>
        <v>0</v>
      </c>
      <c r="BH418" s="126">
        <f>IF($N$418="sníž. přenesená",$J$418,0)</f>
        <v>0</v>
      </c>
      <c r="BI418" s="126">
        <f>IF($N$418="nulová",$J$418,0)</f>
        <v>0</v>
      </c>
      <c r="BJ418" s="74" t="s">
        <v>22</v>
      </c>
      <c r="BK418" s="126">
        <f>ROUND($I$418*$H$418,2)</f>
        <v>0</v>
      </c>
      <c r="BL418" s="74" t="s">
        <v>154</v>
      </c>
      <c r="BM418" s="74" t="s">
        <v>668</v>
      </c>
    </row>
    <row r="419" spans="2:51" s="6" customFormat="1" ht="15.75" customHeight="1">
      <c r="B419" s="134"/>
      <c r="D419" s="128" t="s">
        <v>157</v>
      </c>
      <c r="E419" s="135"/>
      <c r="F419" s="135" t="s">
        <v>669</v>
      </c>
      <c r="H419" s="136"/>
      <c r="L419" s="134"/>
      <c r="M419" s="137"/>
      <c r="T419" s="138"/>
      <c r="AT419" s="136" t="s">
        <v>157</v>
      </c>
      <c r="AU419" s="136" t="s">
        <v>155</v>
      </c>
      <c r="AV419" s="136" t="s">
        <v>22</v>
      </c>
      <c r="AW419" s="136" t="s">
        <v>103</v>
      </c>
      <c r="AX419" s="136" t="s">
        <v>77</v>
      </c>
      <c r="AY419" s="136" t="s">
        <v>146</v>
      </c>
    </row>
    <row r="420" spans="2:51" s="6" customFormat="1" ht="15.75" customHeight="1">
      <c r="B420" s="127"/>
      <c r="D420" s="139" t="s">
        <v>157</v>
      </c>
      <c r="E420" s="133"/>
      <c r="F420" s="129" t="s">
        <v>663</v>
      </c>
      <c r="H420" s="130">
        <v>2212.5</v>
      </c>
      <c r="L420" s="127"/>
      <c r="M420" s="131"/>
      <c r="T420" s="132"/>
      <c r="AT420" s="133" t="s">
        <v>157</v>
      </c>
      <c r="AU420" s="133" t="s">
        <v>155</v>
      </c>
      <c r="AV420" s="133" t="s">
        <v>85</v>
      </c>
      <c r="AW420" s="133" t="s">
        <v>103</v>
      </c>
      <c r="AX420" s="133" t="s">
        <v>77</v>
      </c>
      <c r="AY420" s="133" t="s">
        <v>146</v>
      </c>
    </row>
    <row r="421" spans="2:51" s="6" customFormat="1" ht="15.75" customHeight="1">
      <c r="B421" s="127"/>
      <c r="D421" s="139" t="s">
        <v>157</v>
      </c>
      <c r="E421" s="133"/>
      <c r="F421" s="129" t="s">
        <v>664</v>
      </c>
      <c r="H421" s="130">
        <v>1427.5</v>
      </c>
      <c r="L421" s="127"/>
      <c r="M421" s="131"/>
      <c r="T421" s="132"/>
      <c r="AT421" s="133" t="s">
        <v>157</v>
      </c>
      <c r="AU421" s="133" t="s">
        <v>155</v>
      </c>
      <c r="AV421" s="133" t="s">
        <v>85</v>
      </c>
      <c r="AW421" s="133" t="s">
        <v>103</v>
      </c>
      <c r="AX421" s="133" t="s">
        <v>77</v>
      </c>
      <c r="AY421" s="133" t="s">
        <v>146</v>
      </c>
    </row>
    <row r="422" spans="2:51" s="6" customFormat="1" ht="15.75" customHeight="1">
      <c r="B422" s="140"/>
      <c r="D422" s="139" t="s">
        <v>157</v>
      </c>
      <c r="E422" s="141"/>
      <c r="F422" s="142" t="s">
        <v>168</v>
      </c>
      <c r="H422" s="143">
        <v>3640</v>
      </c>
      <c r="L422" s="140"/>
      <c r="M422" s="144"/>
      <c r="T422" s="145"/>
      <c r="AT422" s="141" t="s">
        <v>157</v>
      </c>
      <c r="AU422" s="141" t="s">
        <v>155</v>
      </c>
      <c r="AV422" s="141" t="s">
        <v>154</v>
      </c>
      <c r="AW422" s="141" t="s">
        <v>103</v>
      </c>
      <c r="AX422" s="141" t="s">
        <v>22</v>
      </c>
      <c r="AY422" s="141" t="s">
        <v>146</v>
      </c>
    </row>
    <row r="423" spans="2:65" s="6" customFormat="1" ht="15.75" customHeight="1">
      <c r="B423" s="21"/>
      <c r="C423" s="115" t="s">
        <v>670</v>
      </c>
      <c r="D423" s="115" t="s">
        <v>150</v>
      </c>
      <c r="E423" s="116" t="s">
        <v>671</v>
      </c>
      <c r="F423" s="117" t="s">
        <v>672</v>
      </c>
      <c r="G423" s="118" t="s">
        <v>206</v>
      </c>
      <c r="H423" s="119">
        <v>3774</v>
      </c>
      <c r="I423" s="120"/>
      <c r="J423" s="121">
        <f>ROUND($I$423*$H$423,2)</f>
        <v>0</v>
      </c>
      <c r="K423" s="117" t="s">
        <v>171</v>
      </c>
      <c r="L423" s="21"/>
      <c r="M423" s="122"/>
      <c r="N423" s="123" t="s">
        <v>48</v>
      </c>
      <c r="P423" s="124">
        <f>$O$423*$H$423</f>
        <v>0</v>
      </c>
      <c r="Q423" s="124">
        <v>0</v>
      </c>
      <c r="R423" s="124">
        <f>$Q$423*$H$423</f>
        <v>0</v>
      </c>
      <c r="S423" s="124">
        <v>0.5</v>
      </c>
      <c r="T423" s="125">
        <f>$S$423*$H$423</f>
        <v>1887</v>
      </c>
      <c r="AR423" s="74" t="s">
        <v>154</v>
      </c>
      <c r="AT423" s="74" t="s">
        <v>150</v>
      </c>
      <c r="AU423" s="74" t="s">
        <v>155</v>
      </c>
      <c r="AY423" s="6" t="s">
        <v>146</v>
      </c>
      <c r="BE423" s="126">
        <f>IF($N$423="základní",$J$423,0)</f>
        <v>0</v>
      </c>
      <c r="BF423" s="126">
        <f>IF($N$423="snížená",$J$423,0)</f>
        <v>0</v>
      </c>
      <c r="BG423" s="126">
        <f>IF($N$423="zákl. přenesená",$J$423,0)</f>
        <v>0</v>
      </c>
      <c r="BH423" s="126">
        <f>IF($N$423="sníž. přenesená",$J$423,0)</f>
        <v>0</v>
      </c>
      <c r="BI423" s="126">
        <f>IF($N$423="nulová",$J$423,0)</f>
        <v>0</v>
      </c>
      <c r="BJ423" s="74" t="s">
        <v>22</v>
      </c>
      <c r="BK423" s="126">
        <f>ROUND($I$423*$H$423,2)</f>
        <v>0</v>
      </c>
      <c r="BL423" s="74" t="s">
        <v>154</v>
      </c>
      <c r="BM423" s="74" t="s">
        <v>673</v>
      </c>
    </row>
    <row r="424" spans="2:51" s="6" customFormat="1" ht="15.75" customHeight="1">
      <c r="B424" s="134"/>
      <c r="D424" s="128" t="s">
        <v>157</v>
      </c>
      <c r="E424" s="135"/>
      <c r="F424" s="135" t="s">
        <v>674</v>
      </c>
      <c r="H424" s="136"/>
      <c r="L424" s="134"/>
      <c r="M424" s="137"/>
      <c r="T424" s="138"/>
      <c r="AT424" s="136" t="s">
        <v>157</v>
      </c>
      <c r="AU424" s="136" t="s">
        <v>155</v>
      </c>
      <c r="AV424" s="136" t="s">
        <v>22</v>
      </c>
      <c r="AW424" s="136" t="s">
        <v>103</v>
      </c>
      <c r="AX424" s="136" t="s">
        <v>77</v>
      </c>
      <c r="AY424" s="136" t="s">
        <v>146</v>
      </c>
    </row>
    <row r="425" spans="2:51" s="6" customFormat="1" ht="15.75" customHeight="1">
      <c r="B425" s="127"/>
      <c r="D425" s="139" t="s">
        <v>157</v>
      </c>
      <c r="E425" s="133"/>
      <c r="F425" s="129" t="s">
        <v>663</v>
      </c>
      <c r="H425" s="130">
        <v>2212.5</v>
      </c>
      <c r="L425" s="127"/>
      <c r="M425" s="131"/>
      <c r="T425" s="132"/>
      <c r="AT425" s="133" t="s">
        <v>157</v>
      </c>
      <c r="AU425" s="133" t="s">
        <v>155</v>
      </c>
      <c r="AV425" s="133" t="s">
        <v>85</v>
      </c>
      <c r="AW425" s="133" t="s">
        <v>103</v>
      </c>
      <c r="AX425" s="133" t="s">
        <v>77</v>
      </c>
      <c r="AY425" s="133" t="s">
        <v>146</v>
      </c>
    </row>
    <row r="426" spans="2:51" s="6" customFormat="1" ht="15.75" customHeight="1">
      <c r="B426" s="127"/>
      <c r="D426" s="139" t="s">
        <v>157</v>
      </c>
      <c r="E426" s="133"/>
      <c r="F426" s="129" t="s">
        <v>664</v>
      </c>
      <c r="H426" s="130">
        <v>1427.5</v>
      </c>
      <c r="L426" s="127"/>
      <c r="M426" s="131"/>
      <c r="T426" s="132"/>
      <c r="AT426" s="133" t="s">
        <v>157</v>
      </c>
      <c r="AU426" s="133" t="s">
        <v>155</v>
      </c>
      <c r="AV426" s="133" t="s">
        <v>85</v>
      </c>
      <c r="AW426" s="133" t="s">
        <v>103</v>
      </c>
      <c r="AX426" s="133" t="s">
        <v>77</v>
      </c>
      <c r="AY426" s="133" t="s">
        <v>146</v>
      </c>
    </row>
    <row r="427" spans="2:51" s="6" customFormat="1" ht="15.75" customHeight="1">
      <c r="B427" s="146"/>
      <c r="D427" s="139" t="s">
        <v>157</v>
      </c>
      <c r="E427" s="147"/>
      <c r="F427" s="148" t="s">
        <v>219</v>
      </c>
      <c r="H427" s="149">
        <v>3640</v>
      </c>
      <c r="L427" s="146"/>
      <c r="M427" s="150"/>
      <c r="T427" s="151"/>
      <c r="AT427" s="147" t="s">
        <v>157</v>
      </c>
      <c r="AU427" s="147" t="s">
        <v>155</v>
      </c>
      <c r="AV427" s="147" t="s">
        <v>155</v>
      </c>
      <c r="AW427" s="147" t="s">
        <v>103</v>
      </c>
      <c r="AX427" s="147" t="s">
        <v>77</v>
      </c>
      <c r="AY427" s="147" t="s">
        <v>146</v>
      </c>
    </row>
    <row r="428" spans="2:51" s="6" customFormat="1" ht="15.75" customHeight="1">
      <c r="B428" s="134"/>
      <c r="D428" s="139" t="s">
        <v>157</v>
      </c>
      <c r="E428" s="136"/>
      <c r="F428" s="135" t="s">
        <v>675</v>
      </c>
      <c r="H428" s="136"/>
      <c r="L428" s="134"/>
      <c r="M428" s="137"/>
      <c r="T428" s="138"/>
      <c r="AT428" s="136" t="s">
        <v>157</v>
      </c>
      <c r="AU428" s="136" t="s">
        <v>155</v>
      </c>
      <c r="AV428" s="136" t="s">
        <v>22</v>
      </c>
      <c r="AW428" s="136" t="s">
        <v>103</v>
      </c>
      <c r="AX428" s="136" t="s">
        <v>77</v>
      </c>
      <c r="AY428" s="136" t="s">
        <v>146</v>
      </c>
    </row>
    <row r="429" spans="2:51" s="6" customFormat="1" ht="15.75" customHeight="1">
      <c r="B429" s="127"/>
      <c r="D429" s="139" t="s">
        <v>157</v>
      </c>
      <c r="E429" s="133"/>
      <c r="F429" s="129" t="s">
        <v>676</v>
      </c>
      <c r="H429" s="130">
        <v>29</v>
      </c>
      <c r="L429" s="127"/>
      <c r="M429" s="131"/>
      <c r="T429" s="132"/>
      <c r="AT429" s="133" t="s">
        <v>157</v>
      </c>
      <c r="AU429" s="133" t="s">
        <v>155</v>
      </c>
      <c r="AV429" s="133" t="s">
        <v>85</v>
      </c>
      <c r="AW429" s="133" t="s">
        <v>103</v>
      </c>
      <c r="AX429" s="133" t="s">
        <v>77</v>
      </c>
      <c r="AY429" s="133" t="s">
        <v>146</v>
      </c>
    </row>
    <row r="430" spans="2:51" s="6" customFormat="1" ht="15.75" customHeight="1">
      <c r="B430" s="127"/>
      <c r="D430" s="139" t="s">
        <v>157</v>
      </c>
      <c r="E430" s="133"/>
      <c r="F430" s="129" t="s">
        <v>677</v>
      </c>
      <c r="H430" s="130">
        <v>105</v>
      </c>
      <c r="L430" s="127"/>
      <c r="M430" s="131"/>
      <c r="T430" s="132"/>
      <c r="AT430" s="133" t="s">
        <v>157</v>
      </c>
      <c r="AU430" s="133" t="s">
        <v>155</v>
      </c>
      <c r="AV430" s="133" t="s">
        <v>85</v>
      </c>
      <c r="AW430" s="133" t="s">
        <v>103</v>
      </c>
      <c r="AX430" s="133" t="s">
        <v>77</v>
      </c>
      <c r="AY430" s="133" t="s">
        <v>146</v>
      </c>
    </row>
    <row r="431" spans="2:51" s="6" customFormat="1" ht="15.75" customHeight="1">
      <c r="B431" s="146"/>
      <c r="D431" s="139" t="s">
        <v>157</v>
      </c>
      <c r="E431" s="147"/>
      <c r="F431" s="148" t="s">
        <v>219</v>
      </c>
      <c r="H431" s="149">
        <v>134</v>
      </c>
      <c r="L431" s="146"/>
      <c r="M431" s="150"/>
      <c r="T431" s="151"/>
      <c r="AT431" s="147" t="s">
        <v>157</v>
      </c>
      <c r="AU431" s="147" t="s">
        <v>155</v>
      </c>
      <c r="AV431" s="147" t="s">
        <v>155</v>
      </c>
      <c r="AW431" s="147" t="s">
        <v>103</v>
      </c>
      <c r="AX431" s="147" t="s">
        <v>77</v>
      </c>
      <c r="AY431" s="147" t="s">
        <v>146</v>
      </c>
    </row>
    <row r="432" spans="2:51" s="6" customFormat="1" ht="15.75" customHeight="1">
      <c r="B432" s="140"/>
      <c r="D432" s="139" t="s">
        <v>157</v>
      </c>
      <c r="E432" s="141"/>
      <c r="F432" s="142" t="s">
        <v>168</v>
      </c>
      <c r="H432" s="143">
        <v>3774</v>
      </c>
      <c r="L432" s="140"/>
      <c r="M432" s="144"/>
      <c r="T432" s="145"/>
      <c r="AT432" s="141" t="s">
        <v>157</v>
      </c>
      <c r="AU432" s="141" t="s">
        <v>155</v>
      </c>
      <c r="AV432" s="141" t="s">
        <v>154</v>
      </c>
      <c r="AW432" s="141" t="s">
        <v>103</v>
      </c>
      <c r="AX432" s="141" t="s">
        <v>22</v>
      </c>
      <c r="AY432" s="141" t="s">
        <v>146</v>
      </c>
    </row>
    <row r="433" spans="2:65" s="6" customFormat="1" ht="15.75" customHeight="1">
      <c r="B433" s="21"/>
      <c r="C433" s="115" t="s">
        <v>678</v>
      </c>
      <c r="D433" s="115" t="s">
        <v>150</v>
      </c>
      <c r="E433" s="116" t="s">
        <v>679</v>
      </c>
      <c r="F433" s="117" t="s">
        <v>680</v>
      </c>
      <c r="G433" s="118" t="s">
        <v>206</v>
      </c>
      <c r="H433" s="119">
        <v>3774</v>
      </c>
      <c r="I433" s="120"/>
      <c r="J433" s="121">
        <f>ROUND($I$433*$H$433,2)</f>
        <v>0</v>
      </c>
      <c r="K433" s="117" t="s">
        <v>171</v>
      </c>
      <c r="L433" s="21"/>
      <c r="M433" s="122"/>
      <c r="N433" s="123" t="s">
        <v>48</v>
      </c>
      <c r="P433" s="124">
        <f>$O$433*$H$433</f>
        <v>0</v>
      </c>
      <c r="Q433" s="124">
        <v>0</v>
      </c>
      <c r="R433" s="124">
        <f>$Q$433*$H$433</f>
        <v>0</v>
      </c>
      <c r="S433" s="124">
        <v>0.4</v>
      </c>
      <c r="T433" s="125">
        <f>$S$433*$H$433</f>
        <v>1509.6000000000001</v>
      </c>
      <c r="AR433" s="74" t="s">
        <v>154</v>
      </c>
      <c r="AT433" s="74" t="s">
        <v>150</v>
      </c>
      <c r="AU433" s="74" t="s">
        <v>155</v>
      </c>
      <c r="AY433" s="6" t="s">
        <v>146</v>
      </c>
      <c r="BE433" s="126">
        <f>IF($N$433="základní",$J$433,0)</f>
        <v>0</v>
      </c>
      <c r="BF433" s="126">
        <f>IF($N$433="snížená",$J$433,0)</f>
        <v>0</v>
      </c>
      <c r="BG433" s="126">
        <f>IF($N$433="zákl. přenesená",$J$433,0)</f>
        <v>0</v>
      </c>
      <c r="BH433" s="126">
        <f>IF($N$433="sníž. přenesená",$J$433,0)</f>
        <v>0</v>
      </c>
      <c r="BI433" s="126">
        <f>IF($N$433="nulová",$J$433,0)</f>
        <v>0</v>
      </c>
      <c r="BJ433" s="74" t="s">
        <v>22</v>
      </c>
      <c r="BK433" s="126">
        <f>ROUND($I$433*$H$433,2)</f>
        <v>0</v>
      </c>
      <c r="BL433" s="74" t="s">
        <v>154</v>
      </c>
      <c r="BM433" s="74" t="s">
        <v>681</v>
      </c>
    </row>
    <row r="434" spans="2:51" s="6" customFormat="1" ht="15.75" customHeight="1">
      <c r="B434" s="134"/>
      <c r="D434" s="128" t="s">
        <v>157</v>
      </c>
      <c r="E434" s="135"/>
      <c r="F434" s="135" t="s">
        <v>682</v>
      </c>
      <c r="H434" s="136"/>
      <c r="L434" s="134"/>
      <c r="M434" s="137"/>
      <c r="T434" s="138"/>
      <c r="AT434" s="136" t="s">
        <v>157</v>
      </c>
      <c r="AU434" s="136" t="s">
        <v>155</v>
      </c>
      <c r="AV434" s="136" t="s">
        <v>22</v>
      </c>
      <c r="AW434" s="136" t="s">
        <v>103</v>
      </c>
      <c r="AX434" s="136" t="s">
        <v>77</v>
      </c>
      <c r="AY434" s="136" t="s">
        <v>146</v>
      </c>
    </row>
    <row r="435" spans="2:51" s="6" customFormat="1" ht="15.75" customHeight="1">
      <c r="B435" s="127"/>
      <c r="D435" s="139" t="s">
        <v>157</v>
      </c>
      <c r="E435" s="133"/>
      <c r="F435" s="129" t="s">
        <v>663</v>
      </c>
      <c r="H435" s="130">
        <v>2212.5</v>
      </c>
      <c r="L435" s="127"/>
      <c r="M435" s="131"/>
      <c r="T435" s="132"/>
      <c r="AT435" s="133" t="s">
        <v>157</v>
      </c>
      <c r="AU435" s="133" t="s">
        <v>155</v>
      </c>
      <c r="AV435" s="133" t="s">
        <v>85</v>
      </c>
      <c r="AW435" s="133" t="s">
        <v>103</v>
      </c>
      <c r="AX435" s="133" t="s">
        <v>77</v>
      </c>
      <c r="AY435" s="133" t="s">
        <v>146</v>
      </c>
    </row>
    <row r="436" spans="2:51" s="6" customFormat="1" ht="15.75" customHeight="1">
      <c r="B436" s="127"/>
      <c r="D436" s="139" t="s">
        <v>157</v>
      </c>
      <c r="E436" s="133"/>
      <c r="F436" s="129" t="s">
        <v>664</v>
      </c>
      <c r="H436" s="130">
        <v>1427.5</v>
      </c>
      <c r="L436" s="127"/>
      <c r="M436" s="131"/>
      <c r="T436" s="132"/>
      <c r="AT436" s="133" t="s">
        <v>157</v>
      </c>
      <c r="AU436" s="133" t="s">
        <v>155</v>
      </c>
      <c r="AV436" s="133" t="s">
        <v>85</v>
      </c>
      <c r="AW436" s="133" t="s">
        <v>103</v>
      </c>
      <c r="AX436" s="133" t="s">
        <v>77</v>
      </c>
      <c r="AY436" s="133" t="s">
        <v>146</v>
      </c>
    </row>
    <row r="437" spans="2:51" s="6" customFormat="1" ht="15.75" customHeight="1">
      <c r="B437" s="146"/>
      <c r="D437" s="139" t="s">
        <v>157</v>
      </c>
      <c r="E437" s="147"/>
      <c r="F437" s="148" t="s">
        <v>219</v>
      </c>
      <c r="H437" s="149">
        <v>3640</v>
      </c>
      <c r="L437" s="146"/>
      <c r="M437" s="150"/>
      <c r="T437" s="151"/>
      <c r="AT437" s="147" t="s">
        <v>157</v>
      </c>
      <c r="AU437" s="147" t="s">
        <v>155</v>
      </c>
      <c r="AV437" s="147" t="s">
        <v>155</v>
      </c>
      <c r="AW437" s="147" t="s">
        <v>103</v>
      </c>
      <c r="AX437" s="147" t="s">
        <v>77</v>
      </c>
      <c r="AY437" s="147" t="s">
        <v>146</v>
      </c>
    </row>
    <row r="438" spans="2:51" s="6" customFormat="1" ht="15.75" customHeight="1">
      <c r="B438" s="134"/>
      <c r="D438" s="139" t="s">
        <v>157</v>
      </c>
      <c r="E438" s="136"/>
      <c r="F438" s="135" t="s">
        <v>683</v>
      </c>
      <c r="H438" s="136"/>
      <c r="L438" s="134"/>
      <c r="M438" s="137"/>
      <c r="T438" s="138"/>
      <c r="AT438" s="136" t="s">
        <v>157</v>
      </c>
      <c r="AU438" s="136" t="s">
        <v>155</v>
      </c>
      <c r="AV438" s="136" t="s">
        <v>22</v>
      </c>
      <c r="AW438" s="136" t="s">
        <v>103</v>
      </c>
      <c r="AX438" s="136" t="s">
        <v>77</v>
      </c>
      <c r="AY438" s="136" t="s">
        <v>146</v>
      </c>
    </row>
    <row r="439" spans="2:51" s="6" customFormat="1" ht="15.75" customHeight="1">
      <c r="B439" s="127"/>
      <c r="D439" s="139" t="s">
        <v>157</v>
      </c>
      <c r="E439" s="133"/>
      <c r="F439" s="129" t="s">
        <v>676</v>
      </c>
      <c r="H439" s="130">
        <v>29</v>
      </c>
      <c r="L439" s="127"/>
      <c r="M439" s="131"/>
      <c r="T439" s="132"/>
      <c r="AT439" s="133" t="s">
        <v>157</v>
      </c>
      <c r="AU439" s="133" t="s">
        <v>155</v>
      </c>
      <c r="AV439" s="133" t="s">
        <v>85</v>
      </c>
      <c r="AW439" s="133" t="s">
        <v>103</v>
      </c>
      <c r="AX439" s="133" t="s">
        <v>77</v>
      </c>
      <c r="AY439" s="133" t="s">
        <v>146</v>
      </c>
    </row>
    <row r="440" spans="2:51" s="6" customFormat="1" ht="15.75" customHeight="1">
      <c r="B440" s="127"/>
      <c r="D440" s="139" t="s">
        <v>157</v>
      </c>
      <c r="E440" s="133"/>
      <c r="F440" s="129" t="s">
        <v>677</v>
      </c>
      <c r="H440" s="130">
        <v>105</v>
      </c>
      <c r="L440" s="127"/>
      <c r="M440" s="131"/>
      <c r="T440" s="132"/>
      <c r="AT440" s="133" t="s">
        <v>157</v>
      </c>
      <c r="AU440" s="133" t="s">
        <v>155</v>
      </c>
      <c r="AV440" s="133" t="s">
        <v>85</v>
      </c>
      <c r="AW440" s="133" t="s">
        <v>103</v>
      </c>
      <c r="AX440" s="133" t="s">
        <v>77</v>
      </c>
      <c r="AY440" s="133" t="s">
        <v>146</v>
      </c>
    </row>
    <row r="441" spans="2:51" s="6" customFormat="1" ht="15.75" customHeight="1">
      <c r="B441" s="146"/>
      <c r="D441" s="139" t="s">
        <v>157</v>
      </c>
      <c r="E441" s="147"/>
      <c r="F441" s="148" t="s">
        <v>219</v>
      </c>
      <c r="H441" s="149">
        <v>134</v>
      </c>
      <c r="L441" s="146"/>
      <c r="M441" s="150"/>
      <c r="T441" s="151"/>
      <c r="AT441" s="147" t="s">
        <v>157</v>
      </c>
      <c r="AU441" s="147" t="s">
        <v>155</v>
      </c>
      <c r="AV441" s="147" t="s">
        <v>155</v>
      </c>
      <c r="AW441" s="147" t="s">
        <v>103</v>
      </c>
      <c r="AX441" s="147" t="s">
        <v>77</v>
      </c>
      <c r="AY441" s="147" t="s">
        <v>146</v>
      </c>
    </row>
    <row r="442" spans="2:51" s="6" customFormat="1" ht="15.75" customHeight="1">
      <c r="B442" s="140"/>
      <c r="D442" s="139" t="s">
        <v>157</v>
      </c>
      <c r="E442" s="141"/>
      <c r="F442" s="142" t="s">
        <v>168</v>
      </c>
      <c r="H442" s="143">
        <v>3774</v>
      </c>
      <c r="L442" s="140"/>
      <c r="M442" s="144"/>
      <c r="T442" s="145"/>
      <c r="AT442" s="141" t="s">
        <v>157</v>
      </c>
      <c r="AU442" s="141" t="s">
        <v>155</v>
      </c>
      <c r="AV442" s="141" t="s">
        <v>154</v>
      </c>
      <c r="AW442" s="141" t="s">
        <v>103</v>
      </c>
      <c r="AX442" s="141" t="s">
        <v>22</v>
      </c>
      <c r="AY442" s="141" t="s">
        <v>146</v>
      </c>
    </row>
    <row r="443" spans="2:65" s="6" customFormat="1" ht="15.75" customHeight="1">
      <c r="B443" s="21"/>
      <c r="C443" s="115" t="s">
        <v>27</v>
      </c>
      <c r="D443" s="115" t="s">
        <v>150</v>
      </c>
      <c r="E443" s="116" t="s">
        <v>684</v>
      </c>
      <c r="F443" s="117" t="s">
        <v>685</v>
      </c>
      <c r="G443" s="118" t="s">
        <v>206</v>
      </c>
      <c r="H443" s="119">
        <v>124</v>
      </c>
      <c r="I443" s="120"/>
      <c r="J443" s="121">
        <f>ROUND($I$443*$H$443,2)</f>
        <v>0</v>
      </c>
      <c r="K443" s="117" t="s">
        <v>171</v>
      </c>
      <c r="L443" s="21"/>
      <c r="M443" s="122"/>
      <c r="N443" s="123" t="s">
        <v>48</v>
      </c>
      <c r="P443" s="124">
        <f>$O$443*$H$443</f>
        <v>0</v>
      </c>
      <c r="Q443" s="124">
        <v>0</v>
      </c>
      <c r="R443" s="124">
        <f>$Q$443*$H$443</f>
        <v>0</v>
      </c>
      <c r="S443" s="124">
        <v>0.235</v>
      </c>
      <c r="T443" s="125">
        <f>$S$443*$H$443</f>
        <v>29.139999999999997</v>
      </c>
      <c r="AR443" s="74" t="s">
        <v>154</v>
      </c>
      <c r="AT443" s="74" t="s">
        <v>150</v>
      </c>
      <c r="AU443" s="74" t="s">
        <v>155</v>
      </c>
      <c r="AY443" s="6" t="s">
        <v>146</v>
      </c>
      <c r="BE443" s="126">
        <f>IF($N$443="základní",$J$443,0)</f>
        <v>0</v>
      </c>
      <c r="BF443" s="126">
        <f>IF($N$443="snížená",$J$443,0)</f>
        <v>0</v>
      </c>
      <c r="BG443" s="126">
        <f>IF($N$443="zákl. přenesená",$J$443,0)</f>
        <v>0</v>
      </c>
      <c r="BH443" s="126">
        <f>IF($N$443="sníž. přenesená",$J$443,0)</f>
        <v>0</v>
      </c>
      <c r="BI443" s="126">
        <f>IF($N$443="nulová",$J$443,0)</f>
        <v>0</v>
      </c>
      <c r="BJ443" s="74" t="s">
        <v>22</v>
      </c>
      <c r="BK443" s="126">
        <f>ROUND($I$443*$H$443,2)</f>
        <v>0</v>
      </c>
      <c r="BL443" s="74" t="s">
        <v>154</v>
      </c>
      <c r="BM443" s="74" t="s">
        <v>686</v>
      </c>
    </row>
    <row r="444" spans="2:51" s="6" customFormat="1" ht="15.75" customHeight="1">
      <c r="B444" s="134"/>
      <c r="D444" s="128" t="s">
        <v>157</v>
      </c>
      <c r="E444" s="135"/>
      <c r="F444" s="135" t="s">
        <v>687</v>
      </c>
      <c r="H444" s="136"/>
      <c r="L444" s="134"/>
      <c r="M444" s="137"/>
      <c r="T444" s="138"/>
      <c r="AT444" s="136" t="s">
        <v>157</v>
      </c>
      <c r="AU444" s="136" t="s">
        <v>155</v>
      </c>
      <c r="AV444" s="136" t="s">
        <v>22</v>
      </c>
      <c r="AW444" s="136" t="s">
        <v>103</v>
      </c>
      <c r="AX444" s="136" t="s">
        <v>77</v>
      </c>
      <c r="AY444" s="136" t="s">
        <v>146</v>
      </c>
    </row>
    <row r="445" spans="2:51" s="6" customFormat="1" ht="15.75" customHeight="1">
      <c r="B445" s="127"/>
      <c r="D445" s="139" t="s">
        <v>157</v>
      </c>
      <c r="E445" s="133"/>
      <c r="F445" s="129" t="s">
        <v>688</v>
      </c>
      <c r="H445" s="130">
        <v>114.5</v>
      </c>
      <c r="L445" s="127"/>
      <c r="M445" s="131"/>
      <c r="T445" s="132"/>
      <c r="AT445" s="133" t="s">
        <v>157</v>
      </c>
      <c r="AU445" s="133" t="s">
        <v>155</v>
      </c>
      <c r="AV445" s="133" t="s">
        <v>85</v>
      </c>
      <c r="AW445" s="133" t="s">
        <v>103</v>
      </c>
      <c r="AX445" s="133" t="s">
        <v>77</v>
      </c>
      <c r="AY445" s="133" t="s">
        <v>146</v>
      </c>
    </row>
    <row r="446" spans="2:51" s="6" customFormat="1" ht="15.75" customHeight="1">
      <c r="B446" s="127"/>
      <c r="D446" s="139" t="s">
        <v>157</v>
      </c>
      <c r="E446" s="133"/>
      <c r="F446" s="129" t="s">
        <v>689</v>
      </c>
      <c r="H446" s="130">
        <v>9.5</v>
      </c>
      <c r="L446" s="127"/>
      <c r="M446" s="131"/>
      <c r="T446" s="132"/>
      <c r="AT446" s="133" t="s">
        <v>157</v>
      </c>
      <c r="AU446" s="133" t="s">
        <v>155</v>
      </c>
      <c r="AV446" s="133" t="s">
        <v>85</v>
      </c>
      <c r="AW446" s="133" t="s">
        <v>103</v>
      </c>
      <c r="AX446" s="133" t="s">
        <v>77</v>
      </c>
      <c r="AY446" s="133" t="s">
        <v>146</v>
      </c>
    </row>
    <row r="447" spans="2:51" s="6" customFormat="1" ht="15.75" customHeight="1">
      <c r="B447" s="140"/>
      <c r="D447" s="139" t="s">
        <v>157</v>
      </c>
      <c r="E447" s="141"/>
      <c r="F447" s="142" t="s">
        <v>168</v>
      </c>
      <c r="H447" s="143">
        <v>124</v>
      </c>
      <c r="L447" s="140"/>
      <c r="M447" s="144"/>
      <c r="T447" s="145"/>
      <c r="AT447" s="141" t="s">
        <v>157</v>
      </c>
      <c r="AU447" s="141" t="s">
        <v>155</v>
      </c>
      <c r="AV447" s="141" t="s">
        <v>154</v>
      </c>
      <c r="AW447" s="141" t="s">
        <v>103</v>
      </c>
      <c r="AX447" s="141" t="s">
        <v>22</v>
      </c>
      <c r="AY447" s="141" t="s">
        <v>146</v>
      </c>
    </row>
    <row r="448" spans="2:63" s="104" customFormat="1" ht="23.25" customHeight="1">
      <c r="B448" s="105"/>
      <c r="D448" s="106" t="s">
        <v>76</v>
      </c>
      <c r="E448" s="113" t="s">
        <v>690</v>
      </c>
      <c r="F448" s="113" t="s">
        <v>691</v>
      </c>
      <c r="J448" s="114">
        <f>$BK$448</f>
        <v>0</v>
      </c>
      <c r="L448" s="105"/>
      <c r="M448" s="109"/>
      <c r="P448" s="110">
        <f>SUM($P$449:$P$453)</f>
        <v>0</v>
      </c>
      <c r="R448" s="110">
        <f>SUM($R$449:$R$453)</f>
        <v>0</v>
      </c>
      <c r="T448" s="111">
        <f>SUM($T$449:$T$453)</f>
        <v>0.738</v>
      </c>
      <c r="AR448" s="106" t="s">
        <v>22</v>
      </c>
      <c r="AT448" s="106" t="s">
        <v>76</v>
      </c>
      <c r="AU448" s="106" t="s">
        <v>85</v>
      </c>
      <c r="AY448" s="106" t="s">
        <v>146</v>
      </c>
      <c r="BK448" s="112">
        <f>SUM($BK$449:$BK$453)</f>
        <v>0</v>
      </c>
    </row>
    <row r="449" spans="2:65" s="6" customFormat="1" ht="15.75" customHeight="1">
      <c r="B449" s="21"/>
      <c r="C449" s="115" t="s">
        <v>692</v>
      </c>
      <c r="D449" s="115" t="s">
        <v>150</v>
      </c>
      <c r="E449" s="116" t="s">
        <v>693</v>
      </c>
      <c r="F449" s="117" t="s">
        <v>694</v>
      </c>
      <c r="G449" s="118" t="s">
        <v>423</v>
      </c>
      <c r="H449" s="119">
        <v>15</v>
      </c>
      <c r="I449" s="120"/>
      <c r="J449" s="121">
        <f>ROUND($I$449*$H$449,2)</f>
        <v>0</v>
      </c>
      <c r="K449" s="117"/>
      <c r="L449" s="21"/>
      <c r="M449" s="122"/>
      <c r="N449" s="123" t="s">
        <v>48</v>
      </c>
      <c r="P449" s="124">
        <f>$O$449*$H$449</f>
        <v>0</v>
      </c>
      <c r="Q449" s="124">
        <v>0</v>
      </c>
      <c r="R449" s="124">
        <f>$Q$449*$H$449</f>
        <v>0</v>
      </c>
      <c r="S449" s="124">
        <v>0</v>
      </c>
      <c r="T449" s="125">
        <f>$S$449*$H$449</f>
        <v>0</v>
      </c>
      <c r="AR449" s="74" t="s">
        <v>154</v>
      </c>
      <c r="AT449" s="74" t="s">
        <v>150</v>
      </c>
      <c r="AU449" s="74" t="s">
        <v>155</v>
      </c>
      <c r="AY449" s="6" t="s">
        <v>146</v>
      </c>
      <c r="BE449" s="126">
        <f>IF($N$449="základní",$J$449,0)</f>
        <v>0</v>
      </c>
      <c r="BF449" s="126">
        <f>IF($N$449="snížená",$J$449,0)</f>
        <v>0</v>
      </c>
      <c r="BG449" s="126">
        <f>IF($N$449="zákl. přenesená",$J$449,0)</f>
        <v>0</v>
      </c>
      <c r="BH449" s="126">
        <f>IF($N$449="sníž. přenesená",$J$449,0)</f>
        <v>0</v>
      </c>
      <c r="BI449" s="126">
        <f>IF($N$449="nulová",$J$449,0)</f>
        <v>0</v>
      </c>
      <c r="BJ449" s="74" t="s">
        <v>22</v>
      </c>
      <c r="BK449" s="126">
        <f>ROUND($I$449*$H$449,2)</f>
        <v>0</v>
      </c>
      <c r="BL449" s="74" t="s">
        <v>154</v>
      </c>
      <c r="BM449" s="74" t="s">
        <v>695</v>
      </c>
    </row>
    <row r="450" spans="2:51" s="6" customFormat="1" ht="15.75" customHeight="1">
      <c r="B450" s="127"/>
      <c r="D450" s="128" t="s">
        <v>157</v>
      </c>
      <c r="E450" s="129"/>
      <c r="F450" s="129" t="s">
        <v>696</v>
      </c>
      <c r="H450" s="130">
        <v>6</v>
      </c>
      <c r="L450" s="127"/>
      <c r="M450" s="131"/>
      <c r="T450" s="132"/>
      <c r="AT450" s="133" t="s">
        <v>157</v>
      </c>
      <c r="AU450" s="133" t="s">
        <v>155</v>
      </c>
      <c r="AV450" s="133" t="s">
        <v>85</v>
      </c>
      <c r="AW450" s="133" t="s">
        <v>103</v>
      </c>
      <c r="AX450" s="133" t="s">
        <v>77</v>
      </c>
      <c r="AY450" s="133" t="s">
        <v>146</v>
      </c>
    </row>
    <row r="451" spans="2:51" s="6" customFormat="1" ht="15.75" customHeight="1">
      <c r="B451" s="127"/>
      <c r="D451" s="139" t="s">
        <v>157</v>
      </c>
      <c r="E451" s="133"/>
      <c r="F451" s="129" t="s">
        <v>697</v>
      </c>
      <c r="H451" s="130">
        <v>9</v>
      </c>
      <c r="L451" s="127"/>
      <c r="M451" s="131"/>
      <c r="T451" s="132"/>
      <c r="AT451" s="133" t="s">
        <v>157</v>
      </c>
      <c r="AU451" s="133" t="s">
        <v>155</v>
      </c>
      <c r="AV451" s="133" t="s">
        <v>85</v>
      </c>
      <c r="AW451" s="133" t="s">
        <v>103</v>
      </c>
      <c r="AX451" s="133" t="s">
        <v>77</v>
      </c>
      <c r="AY451" s="133" t="s">
        <v>146</v>
      </c>
    </row>
    <row r="452" spans="2:51" s="6" customFormat="1" ht="15.75" customHeight="1">
      <c r="B452" s="140"/>
      <c r="D452" s="139" t="s">
        <v>157</v>
      </c>
      <c r="E452" s="141"/>
      <c r="F452" s="142" t="s">
        <v>168</v>
      </c>
      <c r="H452" s="143">
        <v>15</v>
      </c>
      <c r="L452" s="140"/>
      <c r="M452" s="144"/>
      <c r="T452" s="145"/>
      <c r="AT452" s="141" t="s">
        <v>157</v>
      </c>
      <c r="AU452" s="141" t="s">
        <v>155</v>
      </c>
      <c r="AV452" s="141" t="s">
        <v>154</v>
      </c>
      <c r="AW452" s="141" t="s">
        <v>103</v>
      </c>
      <c r="AX452" s="141" t="s">
        <v>22</v>
      </c>
      <c r="AY452" s="141" t="s">
        <v>146</v>
      </c>
    </row>
    <row r="453" spans="2:65" s="6" customFormat="1" ht="15.75" customHeight="1">
      <c r="B453" s="21"/>
      <c r="C453" s="115" t="s">
        <v>698</v>
      </c>
      <c r="D453" s="115" t="s">
        <v>150</v>
      </c>
      <c r="E453" s="116" t="s">
        <v>699</v>
      </c>
      <c r="F453" s="117" t="s">
        <v>700</v>
      </c>
      <c r="G453" s="118" t="s">
        <v>423</v>
      </c>
      <c r="H453" s="119">
        <v>9</v>
      </c>
      <c r="I453" s="120"/>
      <c r="J453" s="121">
        <f>ROUND($I$453*$H$453,2)</f>
        <v>0</v>
      </c>
      <c r="K453" s="117" t="s">
        <v>171</v>
      </c>
      <c r="L453" s="21"/>
      <c r="M453" s="122"/>
      <c r="N453" s="123" t="s">
        <v>48</v>
      </c>
      <c r="P453" s="124">
        <f>$O$453*$H$453</f>
        <v>0</v>
      </c>
      <c r="Q453" s="124">
        <v>0</v>
      </c>
      <c r="R453" s="124">
        <f>$Q$453*$H$453</f>
        <v>0</v>
      </c>
      <c r="S453" s="124">
        <v>0.082</v>
      </c>
      <c r="T453" s="125">
        <f>$S$453*$H$453</f>
        <v>0.738</v>
      </c>
      <c r="AR453" s="74" t="s">
        <v>154</v>
      </c>
      <c r="AT453" s="74" t="s">
        <v>150</v>
      </c>
      <c r="AU453" s="74" t="s">
        <v>155</v>
      </c>
      <c r="AY453" s="6" t="s">
        <v>146</v>
      </c>
      <c r="BE453" s="126">
        <f>IF($N$453="základní",$J$453,0)</f>
        <v>0</v>
      </c>
      <c r="BF453" s="126">
        <f>IF($N$453="snížená",$J$453,0)</f>
        <v>0</v>
      </c>
      <c r="BG453" s="126">
        <f>IF($N$453="zákl. přenesená",$J$453,0)</f>
        <v>0</v>
      </c>
      <c r="BH453" s="126">
        <f>IF($N$453="sníž. přenesená",$J$453,0)</f>
        <v>0</v>
      </c>
      <c r="BI453" s="126">
        <f>IF($N$453="nulová",$J$453,0)</f>
        <v>0</v>
      </c>
      <c r="BJ453" s="74" t="s">
        <v>22</v>
      </c>
      <c r="BK453" s="126">
        <f>ROUND($I$453*$H$453,2)</f>
        <v>0</v>
      </c>
      <c r="BL453" s="74" t="s">
        <v>154</v>
      </c>
      <c r="BM453" s="74" t="s">
        <v>701</v>
      </c>
    </row>
    <row r="454" spans="2:63" s="104" customFormat="1" ht="23.25" customHeight="1">
      <c r="B454" s="105"/>
      <c r="D454" s="106" t="s">
        <v>76</v>
      </c>
      <c r="E454" s="113" t="s">
        <v>702</v>
      </c>
      <c r="F454" s="113" t="s">
        <v>703</v>
      </c>
      <c r="J454" s="114">
        <f>$BK$454</f>
        <v>0</v>
      </c>
      <c r="L454" s="105"/>
      <c r="M454" s="109"/>
      <c r="P454" s="110">
        <f>SUM($P$455:$P$462)</f>
        <v>0</v>
      </c>
      <c r="R454" s="110">
        <f>SUM($R$455:$R$462)</f>
        <v>0.541</v>
      </c>
      <c r="T454" s="111">
        <f>SUM($T$455:$T$462)</f>
        <v>0</v>
      </c>
      <c r="AR454" s="106" t="s">
        <v>22</v>
      </c>
      <c r="AT454" s="106" t="s">
        <v>76</v>
      </c>
      <c r="AU454" s="106" t="s">
        <v>85</v>
      </c>
      <c r="AY454" s="106" t="s">
        <v>146</v>
      </c>
      <c r="BK454" s="112">
        <f>SUM($BK$455:$BK$462)</f>
        <v>0</v>
      </c>
    </row>
    <row r="455" spans="2:65" s="6" customFormat="1" ht="15.75" customHeight="1">
      <c r="B455" s="21"/>
      <c r="C455" s="118" t="s">
        <v>704</v>
      </c>
      <c r="D455" s="118" t="s">
        <v>150</v>
      </c>
      <c r="E455" s="116" t="s">
        <v>705</v>
      </c>
      <c r="F455" s="117" t="s">
        <v>706</v>
      </c>
      <c r="G455" s="118" t="s">
        <v>440</v>
      </c>
      <c r="H455" s="119">
        <v>1623</v>
      </c>
      <c r="I455" s="120"/>
      <c r="J455" s="121">
        <f>ROUND($I$455*$H$455,2)</f>
        <v>0</v>
      </c>
      <c r="K455" s="117" t="s">
        <v>171</v>
      </c>
      <c r="L455" s="21"/>
      <c r="M455" s="122"/>
      <c r="N455" s="123" t="s">
        <v>48</v>
      </c>
      <c r="P455" s="124">
        <f>$O$455*$H$455</f>
        <v>0</v>
      </c>
      <c r="Q455" s="124">
        <v>0</v>
      </c>
      <c r="R455" s="124">
        <f>$Q$455*$H$455</f>
        <v>0</v>
      </c>
      <c r="S455" s="124">
        <v>0</v>
      </c>
      <c r="T455" s="125">
        <f>$S$455*$H$455</f>
        <v>0</v>
      </c>
      <c r="AR455" s="74" t="s">
        <v>154</v>
      </c>
      <c r="AT455" s="74" t="s">
        <v>150</v>
      </c>
      <c r="AU455" s="74" t="s">
        <v>155</v>
      </c>
      <c r="AY455" s="74" t="s">
        <v>146</v>
      </c>
      <c r="BE455" s="126">
        <f>IF($N$455="základní",$J$455,0)</f>
        <v>0</v>
      </c>
      <c r="BF455" s="126">
        <f>IF($N$455="snížená",$J$455,0)</f>
        <v>0</v>
      </c>
      <c r="BG455" s="126">
        <f>IF($N$455="zákl. přenesená",$J$455,0)</f>
        <v>0</v>
      </c>
      <c r="BH455" s="126">
        <f>IF($N$455="sníž. přenesená",$J$455,0)</f>
        <v>0</v>
      </c>
      <c r="BI455" s="126">
        <f>IF($N$455="nulová",$J$455,0)</f>
        <v>0</v>
      </c>
      <c r="BJ455" s="74" t="s">
        <v>22</v>
      </c>
      <c r="BK455" s="126">
        <f>ROUND($I$455*$H$455,2)</f>
        <v>0</v>
      </c>
      <c r="BL455" s="74" t="s">
        <v>154</v>
      </c>
      <c r="BM455" s="74" t="s">
        <v>707</v>
      </c>
    </row>
    <row r="456" spans="2:51" s="6" customFormat="1" ht="15.75" customHeight="1">
      <c r="B456" s="127"/>
      <c r="D456" s="128" t="s">
        <v>157</v>
      </c>
      <c r="E456" s="129"/>
      <c r="F456" s="129" t="s">
        <v>708</v>
      </c>
      <c r="H456" s="130">
        <v>1082</v>
      </c>
      <c r="L456" s="127"/>
      <c r="M456" s="131"/>
      <c r="T456" s="132"/>
      <c r="AT456" s="133" t="s">
        <v>157</v>
      </c>
      <c r="AU456" s="133" t="s">
        <v>155</v>
      </c>
      <c r="AV456" s="133" t="s">
        <v>85</v>
      </c>
      <c r="AW456" s="133" t="s">
        <v>103</v>
      </c>
      <c r="AX456" s="133" t="s">
        <v>77</v>
      </c>
      <c r="AY456" s="133" t="s">
        <v>146</v>
      </c>
    </row>
    <row r="457" spans="2:51" s="6" customFormat="1" ht="15.75" customHeight="1">
      <c r="B457" s="127"/>
      <c r="D457" s="139" t="s">
        <v>157</v>
      </c>
      <c r="E457" s="133"/>
      <c r="F457" s="129" t="s">
        <v>709</v>
      </c>
      <c r="H457" s="130">
        <v>541</v>
      </c>
      <c r="L457" s="127"/>
      <c r="M457" s="131"/>
      <c r="T457" s="132"/>
      <c r="AT457" s="133" t="s">
        <v>157</v>
      </c>
      <c r="AU457" s="133" t="s">
        <v>155</v>
      </c>
      <c r="AV457" s="133" t="s">
        <v>85</v>
      </c>
      <c r="AW457" s="133" t="s">
        <v>103</v>
      </c>
      <c r="AX457" s="133" t="s">
        <v>77</v>
      </c>
      <c r="AY457" s="133" t="s">
        <v>146</v>
      </c>
    </row>
    <row r="458" spans="2:51" s="6" customFormat="1" ht="15.75" customHeight="1">
      <c r="B458" s="140"/>
      <c r="D458" s="139" t="s">
        <v>157</v>
      </c>
      <c r="E458" s="141"/>
      <c r="F458" s="142" t="s">
        <v>168</v>
      </c>
      <c r="H458" s="143">
        <v>1623</v>
      </c>
      <c r="L458" s="140"/>
      <c r="M458" s="144"/>
      <c r="T458" s="145"/>
      <c r="AT458" s="141" t="s">
        <v>157</v>
      </c>
      <c r="AU458" s="141" t="s">
        <v>155</v>
      </c>
      <c r="AV458" s="141" t="s">
        <v>154</v>
      </c>
      <c r="AW458" s="141" t="s">
        <v>103</v>
      </c>
      <c r="AX458" s="141" t="s">
        <v>22</v>
      </c>
      <c r="AY458" s="141" t="s">
        <v>146</v>
      </c>
    </row>
    <row r="459" spans="2:65" s="6" customFormat="1" ht="15.75" customHeight="1">
      <c r="B459" s="21"/>
      <c r="C459" s="115" t="s">
        <v>710</v>
      </c>
      <c r="D459" s="115" t="s">
        <v>150</v>
      </c>
      <c r="E459" s="116" t="s">
        <v>711</v>
      </c>
      <c r="F459" s="117" t="s">
        <v>712</v>
      </c>
      <c r="G459" s="118" t="s">
        <v>440</v>
      </c>
      <c r="H459" s="119">
        <v>541</v>
      </c>
      <c r="I459" s="120"/>
      <c r="J459" s="121">
        <f>ROUND($I$459*$H$459,2)</f>
        <v>0</v>
      </c>
      <c r="K459" s="117" t="s">
        <v>171</v>
      </c>
      <c r="L459" s="21"/>
      <c r="M459" s="122"/>
      <c r="N459" s="123" t="s">
        <v>48</v>
      </c>
      <c r="P459" s="124">
        <f>$O$459*$H$459</f>
        <v>0</v>
      </c>
      <c r="Q459" s="124">
        <v>0.0002</v>
      </c>
      <c r="R459" s="124">
        <f>$Q$459*$H$459</f>
        <v>0.1082</v>
      </c>
      <c r="S459" s="124">
        <v>0</v>
      </c>
      <c r="T459" s="125">
        <f>$S$459*$H$459</f>
        <v>0</v>
      </c>
      <c r="AR459" s="74" t="s">
        <v>154</v>
      </c>
      <c r="AT459" s="74" t="s">
        <v>150</v>
      </c>
      <c r="AU459" s="74" t="s">
        <v>155</v>
      </c>
      <c r="AY459" s="6" t="s">
        <v>146</v>
      </c>
      <c r="BE459" s="126">
        <f>IF($N$459="základní",$J$459,0)</f>
        <v>0</v>
      </c>
      <c r="BF459" s="126">
        <f>IF($N$459="snížená",$J$459,0)</f>
        <v>0</v>
      </c>
      <c r="BG459" s="126">
        <f>IF($N$459="zákl. přenesená",$J$459,0)</f>
        <v>0</v>
      </c>
      <c r="BH459" s="126">
        <f>IF($N$459="sníž. přenesená",$J$459,0)</f>
        <v>0</v>
      </c>
      <c r="BI459" s="126">
        <f>IF($N$459="nulová",$J$459,0)</f>
        <v>0</v>
      </c>
      <c r="BJ459" s="74" t="s">
        <v>22</v>
      </c>
      <c r="BK459" s="126">
        <f>ROUND($I$459*$H$459,2)</f>
        <v>0</v>
      </c>
      <c r="BL459" s="74" t="s">
        <v>154</v>
      </c>
      <c r="BM459" s="74" t="s">
        <v>713</v>
      </c>
    </row>
    <row r="460" spans="2:51" s="6" customFormat="1" ht="15.75" customHeight="1">
      <c r="B460" s="127"/>
      <c r="D460" s="128" t="s">
        <v>157</v>
      </c>
      <c r="E460" s="129"/>
      <c r="F460" s="129" t="s">
        <v>709</v>
      </c>
      <c r="H460" s="130">
        <v>541</v>
      </c>
      <c r="L460" s="127"/>
      <c r="M460" s="131"/>
      <c r="T460" s="132"/>
      <c r="AT460" s="133" t="s">
        <v>157</v>
      </c>
      <c r="AU460" s="133" t="s">
        <v>155</v>
      </c>
      <c r="AV460" s="133" t="s">
        <v>85</v>
      </c>
      <c r="AW460" s="133" t="s">
        <v>103</v>
      </c>
      <c r="AX460" s="133" t="s">
        <v>22</v>
      </c>
      <c r="AY460" s="133" t="s">
        <v>146</v>
      </c>
    </row>
    <row r="461" spans="2:65" s="6" customFormat="1" ht="15.75" customHeight="1">
      <c r="B461" s="21"/>
      <c r="C461" s="115" t="s">
        <v>714</v>
      </c>
      <c r="D461" s="115" t="s">
        <v>150</v>
      </c>
      <c r="E461" s="116" t="s">
        <v>715</v>
      </c>
      <c r="F461" s="117" t="s">
        <v>716</v>
      </c>
      <c r="G461" s="118" t="s">
        <v>440</v>
      </c>
      <c r="H461" s="119">
        <v>1082</v>
      </c>
      <c r="I461" s="120"/>
      <c r="J461" s="121">
        <f>ROUND($I$461*$H$461,2)</f>
        <v>0</v>
      </c>
      <c r="K461" s="117" t="s">
        <v>171</v>
      </c>
      <c r="L461" s="21"/>
      <c r="M461" s="122"/>
      <c r="N461" s="123" t="s">
        <v>48</v>
      </c>
      <c r="P461" s="124">
        <f>$O$461*$H$461</f>
        <v>0</v>
      </c>
      <c r="Q461" s="124">
        <v>0.0004</v>
      </c>
      <c r="R461" s="124">
        <f>$Q$461*$H$461</f>
        <v>0.4328</v>
      </c>
      <c r="S461" s="124">
        <v>0</v>
      </c>
      <c r="T461" s="125">
        <f>$S$461*$H$461</f>
        <v>0</v>
      </c>
      <c r="AR461" s="74" t="s">
        <v>154</v>
      </c>
      <c r="AT461" s="74" t="s">
        <v>150</v>
      </c>
      <c r="AU461" s="74" t="s">
        <v>155</v>
      </c>
      <c r="AY461" s="6" t="s">
        <v>146</v>
      </c>
      <c r="BE461" s="126">
        <f>IF($N$461="základní",$J$461,0)</f>
        <v>0</v>
      </c>
      <c r="BF461" s="126">
        <f>IF($N$461="snížená",$J$461,0)</f>
        <v>0</v>
      </c>
      <c r="BG461" s="126">
        <f>IF($N$461="zákl. přenesená",$J$461,0)</f>
        <v>0</v>
      </c>
      <c r="BH461" s="126">
        <f>IF($N$461="sníž. přenesená",$J$461,0)</f>
        <v>0</v>
      </c>
      <c r="BI461" s="126">
        <f>IF($N$461="nulová",$J$461,0)</f>
        <v>0</v>
      </c>
      <c r="BJ461" s="74" t="s">
        <v>22</v>
      </c>
      <c r="BK461" s="126">
        <f>ROUND($I$461*$H$461,2)</f>
        <v>0</v>
      </c>
      <c r="BL461" s="74" t="s">
        <v>154</v>
      </c>
      <c r="BM461" s="74" t="s">
        <v>717</v>
      </c>
    </row>
    <row r="462" spans="2:51" s="6" customFormat="1" ht="15.75" customHeight="1">
      <c r="B462" s="127"/>
      <c r="D462" s="128" t="s">
        <v>157</v>
      </c>
      <c r="E462" s="129"/>
      <c r="F462" s="129" t="s">
        <v>708</v>
      </c>
      <c r="H462" s="130">
        <v>1082</v>
      </c>
      <c r="L462" s="127"/>
      <c r="M462" s="131"/>
      <c r="T462" s="132"/>
      <c r="AT462" s="133" t="s">
        <v>157</v>
      </c>
      <c r="AU462" s="133" t="s">
        <v>155</v>
      </c>
      <c r="AV462" s="133" t="s">
        <v>85</v>
      </c>
      <c r="AW462" s="133" t="s">
        <v>103</v>
      </c>
      <c r="AX462" s="133" t="s">
        <v>22</v>
      </c>
      <c r="AY462" s="133" t="s">
        <v>146</v>
      </c>
    </row>
    <row r="463" spans="2:63" s="104" customFormat="1" ht="23.25" customHeight="1">
      <c r="B463" s="105"/>
      <c r="D463" s="106" t="s">
        <v>76</v>
      </c>
      <c r="E463" s="113" t="s">
        <v>718</v>
      </c>
      <c r="F463" s="113" t="s">
        <v>719</v>
      </c>
      <c r="J463" s="114">
        <f>$BK$463</f>
        <v>0</v>
      </c>
      <c r="L463" s="105"/>
      <c r="M463" s="109"/>
      <c r="P463" s="110">
        <f>SUM($P$464:$P$493)</f>
        <v>0</v>
      </c>
      <c r="R463" s="110">
        <f>SUM($R$464:$R$493)</f>
        <v>10.740149999999998</v>
      </c>
      <c r="T463" s="111">
        <f>SUM($T$464:$T$493)</f>
        <v>0</v>
      </c>
      <c r="AR463" s="106" t="s">
        <v>22</v>
      </c>
      <c r="AT463" s="106" t="s">
        <v>76</v>
      </c>
      <c r="AU463" s="106" t="s">
        <v>85</v>
      </c>
      <c r="AY463" s="106" t="s">
        <v>146</v>
      </c>
      <c r="BK463" s="112">
        <f>SUM($BK$464:$BK$493)</f>
        <v>0</v>
      </c>
    </row>
    <row r="464" spans="2:65" s="6" customFormat="1" ht="15.75" customHeight="1">
      <c r="B464" s="21"/>
      <c r="C464" s="115" t="s">
        <v>720</v>
      </c>
      <c r="D464" s="115" t="s">
        <v>150</v>
      </c>
      <c r="E464" s="116" t="s">
        <v>721</v>
      </c>
      <c r="F464" s="117" t="s">
        <v>722</v>
      </c>
      <c r="G464" s="118" t="s">
        <v>423</v>
      </c>
      <c r="H464" s="119">
        <v>25</v>
      </c>
      <c r="I464" s="120"/>
      <c r="J464" s="121">
        <f>ROUND($I$464*$H$464,2)</f>
        <v>0</v>
      </c>
      <c r="K464" s="117" t="s">
        <v>171</v>
      </c>
      <c r="L464" s="21"/>
      <c r="M464" s="122"/>
      <c r="N464" s="123" t="s">
        <v>48</v>
      </c>
      <c r="P464" s="124">
        <f>$O$464*$H$464</f>
        <v>0</v>
      </c>
      <c r="Q464" s="124">
        <v>0.11241</v>
      </c>
      <c r="R464" s="124">
        <f>$Q$464*$H$464</f>
        <v>2.81025</v>
      </c>
      <c r="S464" s="124">
        <v>0</v>
      </c>
      <c r="T464" s="125">
        <f>$S$464*$H$464</f>
        <v>0</v>
      </c>
      <c r="AR464" s="74" t="s">
        <v>154</v>
      </c>
      <c r="AT464" s="74" t="s">
        <v>150</v>
      </c>
      <c r="AU464" s="74" t="s">
        <v>155</v>
      </c>
      <c r="AY464" s="6" t="s">
        <v>146</v>
      </c>
      <c r="BE464" s="126">
        <f>IF($N$464="základní",$J$464,0)</f>
        <v>0</v>
      </c>
      <c r="BF464" s="126">
        <f>IF($N$464="snížená",$J$464,0)</f>
        <v>0</v>
      </c>
      <c r="BG464" s="126">
        <f>IF($N$464="zákl. přenesená",$J$464,0)</f>
        <v>0</v>
      </c>
      <c r="BH464" s="126">
        <f>IF($N$464="sníž. přenesená",$J$464,0)</f>
        <v>0</v>
      </c>
      <c r="BI464" s="126">
        <f>IF($N$464="nulová",$J$464,0)</f>
        <v>0</v>
      </c>
      <c r="BJ464" s="74" t="s">
        <v>22</v>
      </c>
      <c r="BK464" s="126">
        <f>ROUND($I$464*$H$464,2)</f>
        <v>0</v>
      </c>
      <c r="BL464" s="74" t="s">
        <v>154</v>
      </c>
      <c r="BM464" s="74" t="s">
        <v>723</v>
      </c>
    </row>
    <row r="465" spans="2:51" s="6" customFormat="1" ht="15.75" customHeight="1">
      <c r="B465" s="127"/>
      <c r="D465" s="128" t="s">
        <v>157</v>
      </c>
      <c r="E465" s="129"/>
      <c r="F465" s="129" t="s">
        <v>724</v>
      </c>
      <c r="H465" s="130">
        <v>20</v>
      </c>
      <c r="L465" s="127"/>
      <c r="M465" s="131"/>
      <c r="T465" s="132"/>
      <c r="AT465" s="133" t="s">
        <v>157</v>
      </c>
      <c r="AU465" s="133" t="s">
        <v>155</v>
      </c>
      <c r="AV465" s="133" t="s">
        <v>85</v>
      </c>
      <c r="AW465" s="133" t="s">
        <v>103</v>
      </c>
      <c r="AX465" s="133" t="s">
        <v>77</v>
      </c>
      <c r="AY465" s="133" t="s">
        <v>146</v>
      </c>
    </row>
    <row r="466" spans="2:51" s="6" customFormat="1" ht="15.75" customHeight="1">
      <c r="B466" s="127"/>
      <c r="D466" s="139" t="s">
        <v>157</v>
      </c>
      <c r="E466" s="133"/>
      <c r="F466" s="129" t="s">
        <v>725</v>
      </c>
      <c r="H466" s="130">
        <v>1</v>
      </c>
      <c r="L466" s="127"/>
      <c r="M466" s="131"/>
      <c r="T466" s="132"/>
      <c r="AT466" s="133" t="s">
        <v>157</v>
      </c>
      <c r="AU466" s="133" t="s">
        <v>155</v>
      </c>
      <c r="AV466" s="133" t="s">
        <v>85</v>
      </c>
      <c r="AW466" s="133" t="s">
        <v>103</v>
      </c>
      <c r="AX466" s="133" t="s">
        <v>77</v>
      </c>
      <c r="AY466" s="133" t="s">
        <v>146</v>
      </c>
    </row>
    <row r="467" spans="2:51" s="6" customFormat="1" ht="15.75" customHeight="1">
      <c r="B467" s="127"/>
      <c r="D467" s="139" t="s">
        <v>157</v>
      </c>
      <c r="E467" s="133"/>
      <c r="F467" s="129" t="s">
        <v>726</v>
      </c>
      <c r="H467" s="130">
        <v>4</v>
      </c>
      <c r="L467" s="127"/>
      <c r="M467" s="131"/>
      <c r="T467" s="132"/>
      <c r="AT467" s="133" t="s">
        <v>157</v>
      </c>
      <c r="AU467" s="133" t="s">
        <v>155</v>
      </c>
      <c r="AV467" s="133" t="s">
        <v>85</v>
      </c>
      <c r="AW467" s="133" t="s">
        <v>103</v>
      </c>
      <c r="AX467" s="133" t="s">
        <v>77</v>
      </c>
      <c r="AY467" s="133" t="s">
        <v>146</v>
      </c>
    </row>
    <row r="468" spans="2:51" s="6" customFormat="1" ht="15.75" customHeight="1">
      <c r="B468" s="140"/>
      <c r="D468" s="139" t="s">
        <v>157</v>
      </c>
      <c r="E468" s="141"/>
      <c r="F468" s="142" t="s">
        <v>168</v>
      </c>
      <c r="H468" s="143">
        <v>25</v>
      </c>
      <c r="L468" s="140"/>
      <c r="M468" s="144"/>
      <c r="T468" s="145"/>
      <c r="AT468" s="141" t="s">
        <v>157</v>
      </c>
      <c r="AU468" s="141" t="s">
        <v>155</v>
      </c>
      <c r="AV468" s="141" t="s">
        <v>154</v>
      </c>
      <c r="AW468" s="141" t="s">
        <v>103</v>
      </c>
      <c r="AX468" s="141" t="s">
        <v>22</v>
      </c>
      <c r="AY468" s="141" t="s">
        <v>146</v>
      </c>
    </row>
    <row r="469" spans="2:65" s="6" customFormat="1" ht="15.75" customHeight="1">
      <c r="B469" s="21"/>
      <c r="C469" s="152" t="s">
        <v>727</v>
      </c>
      <c r="D469" s="152" t="s">
        <v>336</v>
      </c>
      <c r="E469" s="153" t="s">
        <v>728</v>
      </c>
      <c r="F469" s="154" t="s">
        <v>729</v>
      </c>
      <c r="G469" s="155" t="s">
        <v>423</v>
      </c>
      <c r="H469" s="156">
        <v>25</v>
      </c>
      <c r="I469" s="157"/>
      <c r="J469" s="158">
        <f>ROUND($I$469*$H$469,2)</f>
        <v>0</v>
      </c>
      <c r="K469" s="154" t="s">
        <v>171</v>
      </c>
      <c r="L469" s="159"/>
      <c r="M469" s="160"/>
      <c r="N469" s="161" t="s">
        <v>48</v>
      </c>
      <c r="P469" s="124">
        <f>$O$469*$H$469</f>
        <v>0</v>
      </c>
      <c r="Q469" s="124">
        <v>0.003</v>
      </c>
      <c r="R469" s="124">
        <f>$Q$469*$H$469</f>
        <v>0.075</v>
      </c>
      <c r="S469" s="124">
        <v>0</v>
      </c>
      <c r="T469" s="125">
        <f>$S$469*$H$469</f>
        <v>0</v>
      </c>
      <c r="AR469" s="74" t="s">
        <v>340</v>
      </c>
      <c r="AT469" s="74" t="s">
        <v>336</v>
      </c>
      <c r="AU469" s="74" t="s">
        <v>155</v>
      </c>
      <c r="AY469" s="6" t="s">
        <v>146</v>
      </c>
      <c r="BE469" s="126">
        <f>IF($N$469="základní",$J$469,0)</f>
        <v>0</v>
      </c>
      <c r="BF469" s="126">
        <f>IF($N$469="snížená",$J$469,0)</f>
        <v>0</v>
      </c>
      <c r="BG469" s="126">
        <f>IF($N$469="zákl. přenesená",$J$469,0)</f>
        <v>0</v>
      </c>
      <c r="BH469" s="126">
        <f>IF($N$469="sníž. přenesená",$J$469,0)</f>
        <v>0</v>
      </c>
      <c r="BI469" s="126">
        <f>IF($N$469="nulová",$J$469,0)</f>
        <v>0</v>
      </c>
      <c r="BJ469" s="74" t="s">
        <v>22</v>
      </c>
      <c r="BK469" s="126">
        <f>ROUND($I$469*$H$469,2)</f>
        <v>0</v>
      </c>
      <c r="BL469" s="74" t="s">
        <v>154</v>
      </c>
      <c r="BM469" s="74" t="s">
        <v>730</v>
      </c>
    </row>
    <row r="470" spans="2:65" s="6" customFormat="1" ht="15.75" customHeight="1">
      <c r="B470" s="21"/>
      <c r="C470" s="155" t="s">
        <v>731</v>
      </c>
      <c r="D470" s="155" t="s">
        <v>336</v>
      </c>
      <c r="E470" s="153" t="s">
        <v>732</v>
      </c>
      <c r="F470" s="154" t="s">
        <v>733</v>
      </c>
      <c r="G470" s="155" t="s">
        <v>440</v>
      </c>
      <c r="H470" s="156">
        <v>89</v>
      </c>
      <c r="I470" s="157"/>
      <c r="J470" s="158">
        <f>ROUND($I$470*$H$470,2)</f>
        <v>0</v>
      </c>
      <c r="K470" s="154"/>
      <c r="L470" s="159"/>
      <c r="M470" s="160"/>
      <c r="N470" s="161" t="s">
        <v>48</v>
      </c>
      <c r="P470" s="124">
        <f>$O$470*$H$470</f>
        <v>0</v>
      </c>
      <c r="Q470" s="124">
        <v>0.018</v>
      </c>
      <c r="R470" s="124">
        <f>$Q$470*$H$470</f>
        <v>1.6019999999999999</v>
      </c>
      <c r="S470" s="124">
        <v>0</v>
      </c>
      <c r="T470" s="125">
        <f>$S$470*$H$470</f>
        <v>0</v>
      </c>
      <c r="AR470" s="74" t="s">
        <v>340</v>
      </c>
      <c r="AT470" s="74" t="s">
        <v>336</v>
      </c>
      <c r="AU470" s="74" t="s">
        <v>155</v>
      </c>
      <c r="AY470" s="74" t="s">
        <v>146</v>
      </c>
      <c r="BE470" s="126">
        <f>IF($N$470="základní",$J$470,0)</f>
        <v>0</v>
      </c>
      <c r="BF470" s="126">
        <f>IF($N$470="snížená",$J$470,0)</f>
        <v>0</v>
      </c>
      <c r="BG470" s="126">
        <f>IF($N$470="zákl. přenesená",$J$470,0)</f>
        <v>0</v>
      </c>
      <c r="BH470" s="126">
        <f>IF($N$470="sníž. přenesená",$J$470,0)</f>
        <v>0</v>
      </c>
      <c r="BI470" s="126">
        <f>IF($N$470="nulová",$J$470,0)</f>
        <v>0</v>
      </c>
      <c r="BJ470" s="74" t="s">
        <v>22</v>
      </c>
      <c r="BK470" s="126">
        <f>ROUND($I$470*$H$470,2)</f>
        <v>0</v>
      </c>
      <c r="BL470" s="74" t="s">
        <v>154</v>
      </c>
      <c r="BM470" s="74" t="s">
        <v>734</v>
      </c>
    </row>
    <row r="471" spans="2:51" s="6" customFormat="1" ht="15.75" customHeight="1">
      <c r="B471" s="134"/>
      <c r="D471" s="128" t="s">
        <v>157</v>
      </c>
      <c r="E471" s="135"/>
      <c r="F471" s="135" t="s">
        <v>735</v>
      </c>
      <c r="H471" s="136"/>
      <c r="L471" s="134"/>
      <c r="M471" s="137"/>
      <c r="T471" s="138"/>
      <c r="AT471" s="136" t="s">
        <v>157</v>
      </c>
      <c r="AU471" s="136" t="s">
        <v>155</v>
      </c>
      <c r="AV471" s="136" t="s">
        <v>22</v>
      </c>
      <c r="AW471" s="136" t="s">
        <v>103</v>
      </c>
      <c r="AX471" s="136" t="s">
        <v>77</v>
      </c>
      <c r="AY471" s="136" t="s">
        <v>146</v>
      </c>
    </row>
    <row r="472" spans="2:51" s="6" customFormat="1" ht="15.75" customHeight="1">
      <c r="B472" s="134"/>
      <c r="D472" s="139" t="s">
        <v>157</v>
      </c>
      <c r="E472" s="136"/>
      <c r="F472" s="135" t="s">
        <v>735</v>
      </c>
      <c r="H472" s="136"/>
      <c r="L472" s="134"/>
      <c r="M472" s="137"/>
      <c r="T472" s="138"/>
      <c r="AT472" s="136" t="s">
        <v>157</v>
      </c>
      <c r="AU472" s="136" t="s">
        <v>155</v>
      </c>
      <c r="AV472" s="136" t="s">
        <v>22</v>
      </c>
      <c r="AW472" s="136" t="s">
        <v>103</v>
      </c>
      <c r="AX472" s="136" t="s">
        <v>77</v>
      </c>
      <c r="AY472" s="136" t="s">
        <v>146</v>
      </c>
    </row>
    <row r="473" spans="2:51" s="6" customFormat="1" ht="15.75" customHeight="1">
      <c r="B473" s="127"/>
      <c r="D473" s="139" t="s">
        <v>157</v>
      </c>
      <c r="E473" s="133"/>
      <c r="F473" s="129" t="s">
        <v>736</v>
      </c>
      <c r="H473" s="130">
        <v>70</v>
      </c>
      <c r="L473" s="127"/>
      <c r="M473" s="131"/>
      <c r="T473" s="132"/>
      <c r="AT473" s="133" t="s">
        <v>157</v>
      </c>
      <c r="AU473" s="133" t="s">
        <v>155</v>
      </c>
      <c r="AV473" s="133" t="s">
        <v>85</v>
      </c>
      <c r="AW473" s="133" t="s">
        <v>103</v>
      </c>
      <c r="AX473" s="133" t="s">
        <v>77</v>
      </c>
      <c r="AY473" s="133" t="s">
        <v>146</v>
      </c>
    </row>
    <row r="474" spans="2:51" s="6" customFormat="1" ht="15.75" customHeight="1">
      <c r="B474" s="127"/>
      <c r="D474" s="139" t="s">
        <v>157</v>
      </c>
      <c r="E474" s="133"/>
      <c r="F474" s="129" t="s">
        <v>737</v>
      </c>
      <c r="H474" s="130">
        <v>5</v>
      </c>
      <c r="L474" s="127"/>
      <c r="M474" s="131"/>
      <c r="T474" s="132"/>
      <c r="AT474" s="133" t="s">
        <v>157</v>
      </c>
      <c r="AU474" s="133" t="s">
        <v>155</v>
      </c>
      <c r="AV474" s="133" t="s">
        <v>85</v>
      </c>
      <c r="AW474" s="133" t="s">
        <v>103</v>
      </c>
      <c r="AX474" s="133" t="s">
        <v>77</v>
      </c>
      <c r="AY474" s="133" t="s">
        <v>146</v>
      </c>
    </row>
    <row r="475" spans="2:51" s="6" customFormat="1" ht="15.75" customHeight="1">
      <c r="B475" s="127"/>
      <c r="D475" s="139" t="s">
        <v>157</v>
      </c>
      <c r="E475" s="133"/>
      <c r="F475" s="129" t="s">
        <v>738</v>
      </c>
      <c r="H475" s="130">
        <v>14</v>
      </c>
      <c r="L475" s="127"/>
      <c r="M475" s="131"/>
      <c r="T475" s="132"/>
      <c r="AT475" s="133" t="s">
        <v>157</v>
      </c>
      <c r="AU475" s="133" t="s">
        <v>155</v>
      </c>
      <c r="AV475" s="133" t="s">
        <v>85</v>
      </c>
      <c r="AW475" s="133" t="s">
        <v>103</v>
      </c>
      <c r="AX475" s="133" t="s">
        <v>77</v>
      </c>
      <c r="AY475" s="133" t="s">
        <v>146</v>
      </c>
    </row>
    <row r="476" spans="2:51" s="6" customFormat="1" ht="15.75" customHeight="1">
      <c r="B476" s="140"/>
      <c r="D476" s="139" t="s">
        <v>157</v>
      </c>
      <c r="E476" s="141"/>
      <c r="F476" s="142" t="s">
        <v>168</v>
      </c>
      <c r="H476" s="143">
        <v>89</v>
      </c>
      <c r="L476" s="140"/>
      <c r="M476" s="144"/>
      <c r="T476" s="145"/>
      <c r="AT476" s="141" t="s">
        <v>157</v>
      </c>
      <c r="AU476" s="141" t="s">
        <v>155</v>
      </c>
      <c r="AV476" s="141" t="s">
        <v>154</v>
      </c>
      <c r="AW476" s="141" t="s">
        <v>103</v>
      </c>
      <c r="AX476" s="141" t="s">
        <v>22</v>
      </c>
      <c r="AY476" s="141" t="s">
        <v>146</v>
      </c>
    </row>
    <row r="477" spans="2:65" s="6" customFormat="1" ht="15.75" customHeight="1">
      <c r="B477" s="21"/>
      <c r="C477" s="115" t="s">
        <v>739</v>
      </c>
      <c r="D477" s="115" t="s">
        <v>150</v>
      </c>
      <c r="E477" s="116" t="s">
        <v>740</v>
      </c>
      <c r="F477" s="117" t="s">
        <v>741</v>
      </c>
      <c r="G477" s="118" t="s">
        <v>423</v>
      </c>
      <c r="H477" s="119">
        <v>23</v>
      </c>
      <c r="I477" s="120"/>
      <c r="J477" s="121">
        <f>ROUND($I$477*$H$477,2)</f>
        <v>0</v>
      </c>
      <c r="K477" s="117"/>
      <c r="L477" s="21"/>
      <c r="M477" s="122"/>
      <c r="N477" s="123" t="s">
        <v>48</v>
      </c>
      <c r="P477" s="124">
        <f>$O$477*$H$477</f>
        <v>0</v>
      </c>
      <c r="Q477" s="124">
        <v>0.2457</v>
      </c>
      <c r="R477" s="124">
        <f>$Q$477*$H$477</f>
        <v>5.6511000000000005</v>
      </c>
      <c r="S477" s="124">
        <v>0</v>
      </c>
      <c r="T477" s="125">
        <f>$S$477*$H$477</f>
        <v>0</v>
      </c>
      <c r="AR477" s="74" t="s">
        <v>154</v>
      </c>
      <c r="AT477" s="74" t="s">
        <v>150</v>
      </c>
      <c r="AU477" s="74" t="s">
        <v>155</v>
      </c>
      <c r="AY477" s="6" t="s">
        <v>146</v>
      </c>
      <c r="BE477" s="126">
        <f>IF($N$477="základní",$J$477,0)</f>
        <v>0</v>
      </c>
      <c r="BF477" s="126">
        <f>IF($N$477="snížená",$J$477,0)</f>
        <v>0</v>
      </c>
      <c r="BG477" s="126">
        <f>IF($N$477="zákl. přenesená",$J$477,0)</f>
        <v>0</v>
      </c>
      <c r="BH477" s="126">
        <f>IF($N$477="sníž. přenesená",$J$477,0)</f>
        <v>0</v>
      </c>
      <c r="BI477" s="126">
        <f>IF($N$477="nulová",$J$477,0)</f>
        <v>0</v>
      </c>
      <c r="BJ477" s="74" t="s">
        <v>22</v>
      </c>
      <c r="BK477" s="126">
        <f>ROUND($I$477*$H$477,2)</f>
        <v>0</v>
      </c>
      <c r="BL477" s="74" t="s">
        <v>154</v>
      </c>
      <c r="BM477" s="74" t="s">
        <v>742</v>
      </c>
    </row>
    <row r="478" spans="2:65" s="6" customFormat="1" ht="15.75" customHeight="1">
      <c r="B478" s="21"/>
      <c r="C478" s="155" t="s">
        <v>743</v>
      </c>
      <c r="D478" s="155" t="s">
        <v>336</v>
      </c>
      <c r="E478" s="153" t="s">
        <v>744</v>
      </c>
      <c r="F478" s="154" t="s">
        <v>745</v>
      </c>
      <c r="G478" s="155" t="s">
        <v>423</v>
      </c>
      <c r="H478" s="156">
        <v>1</v>
      </c>
      <c r="I478" s="157"/>
      <c r="J478" s="158">
        <f>ROUND($I$478*$H$478,2)</f>
        <v>0</v>
      </c>
      <c r="K478" s="154"/>
      <c r="L478" s="159"/>
      <c r="M478" s="160"/>
      <c r="N478" s="161" t="s">
        <v>48</v>
      </c>
      <c r="P478" s="124">
        <f>$O$478*$H$478</f>
        <v>0</v>
      </c>
      <c r="Q478" s="124">
        <v>0.004</v>
      </c>
      <c r="R478" s="124">
        <f>$Q$478*$H$478</f>
        <v>0.004</v>
      </c>
      <c r="S478" s="124">
        <v>0</v>
      </c>
      <c r="T478" s="125">
        <f>$S$478*$H$478</f>
        <v>0</v>
      </c>
      <c r="AR478" s="74" t="s">
        <v>340</v>
      </c>
      <c r="AT478" s="74" t="s">
        <v>336</v>
      </c>
      <c r="AU478" s="74" t="s">
        <v>155</v>
      </c>
      <c r="AY478" s="74" t="s">
        <v>146</v>
      </c>
      <c r="BE478" s="126">
        <f>IF($N$478="základní",$J$478,0)</f>
        <v>0</v>
      </c>
      <c r="BF478" s="126">
        <f>IF($N$478="snížená",$J$478,0)</f>
        <v>0</v>
      </c>
      <c r="BG478" s="126">
        <f>IF($N$478="zákl. přenesená",$J$478,0)</f>
        <v>0</v>
      </c>
      <c r="BH478" s="126">
        <f>IF($N$478="sníž. přenesená",$J$478,0)</f>
        <v>0</v>
      </c>
      <c r="BI478" s="126">
        <f>IF($N$478="nulová",$J$478,0)</f>
        <v>0</v>
      </c>
      <c r="BJ478" s="74" t="s">
        <v>22</v>
      </c>
      <c r="BK478" s="126">
        <f>ROUND($I$478*$H$478,2)</f>
        <v>0</v>
      </c>
      <c r="BL478" s="74" t="s">
        <v>154</v>
      </c>
      <c r="BM478" s="74" t="s">
        <v>746</v>
      </c>
    </row>
    <row r="479" spans="2:65" s="6" customFormat="1" ht="15.75" customHeight="1">
      <c r="B479" s="21"/>
      <c r="C479" s="155" t="s">
        <v>747</v>
      </c>
      <c r="D479" s="155" t="s">
        <v>336</v>
      </c>
      <c r="E479" s="153" t="s">
        <v>748</v>
      </c>
      <c r="F479" s="154" t="s">
        <v>749</v>
      </c>
      <c r="G479" s="155" t="s">
        <v>423</v>
      </c>
      <c r="H479" s="156">
        <v>5</v>
      </c>
      <c r="I479" s="157"/>
      <c r="J479" s="158">
        <f>ROUND($I$479*$H$479,2)</f>
        <v>0</v>
      </c>
      <c r="K479" s="154" t="s">
        <v>171</v>
      </c>
      <c r="L479" s="159"/>
      <c r="M479" s="160"/>
      <c r="N479" s="161" t="s">
        <v>48</v>
      </c>
      <c r="P479" s="124">
        <f>$O$479*$H$479</f>
        <v>0</v>
      </c>
      <c r="Q479" s="124">
        <v>0.005</v>
      </c>
      <c r="R479" s="124">
        <f>$Q$479*$H$479</f>
        <v>0.025</v>
      </c>
      <c r="S479" s="124">
        <v>0</v>
      </c>
      <c r="T479" s="125">
        <f>$S$479*$H$479</f>
        <v>0</v>
      </c>
      <c r="AR479" s="74" t="s">
        <v>340</v>
      </c>
      <c r="AT479" s="74" t="s">
        <v>336</v>
      </c>
      <c r="AU479" s="74" t="s">
        <v>155</v>
      </c>
      <c r="AY479" s="74" t="s">
        <v>146</v>
      </c>
      <c r="BE479" s="126">
        <f>IF($N$479="základní",$J$479,0)</f>
        <v>0</v>
      </c>
      <c r="BF479" s="126">
        <f>IF($N$479="snížená",$J$479,0)</f>
        <v>0</v>
      </c>
      <c r="BG479" s="126">
        <f>IF($N$479="zákl. přenesená",$J$479,0)</f>
        <v>0</v>
      </c>
      <c r="BH479" s="126">
        <f>IF($N$479="sníž. přenesená",$J$479,0)</f>
        <v>0</v>
      </c>
      <c r="BI479" s="126">
        <f>IF($N$479="nulová",$J$479,0)</f>
        <v>0</v>
      </c>
      <c r="BJ479" s="74" t="s">
        <v>22</v>
      </c>
      <c r="BK479" s="126">
        <f>ROUND($I$479*$H$479,2)</f>
        <v>0</v>
      </c>
      <c r="BL479" s="74" t="s">
        <v>154</v>
      </c>
      <c r="BM479" s="74" t="s">
        <v>750</v>
      </c>
    </row>
    <row r="480" spans="2:65" s="6" customFormat="1" ht="15.75" customHeight="1">
      <c r="B480" s="21"/>
      <c r="C480" s="155" t="s">
        <v>751</v>
      </c>
      <c r="D480" s="155" t="s">
        <v>336</v>
      </c>
      <c r="E480" s="153" t="s">
        <v>752</v>
      </c>
      <c r="F480" s="154" t="s">
        <v>753</v>
      </c>
      <c r="G480" s="155" t="s">
        <v>423</v>
      </c>
      <c r="H480" s="156">
        <v>1</v>
      </c>
      <c r="I480" s="157"/>
      <c r="J480" s="158">
        <f>ROUND($I$480*$H$480,2)</f>
        <v>0</v>
      </c>
      <c r="K480" s="154"/>
      <c r="L480" s="159"/>
      <c r="M480" s="160"/>
      <c r="N480" s="161" t="s">
        <v>48</v>
      </c>
      <c r="P480" s="124">
        <f>$O$480*$H$480</f>
        <v>0</v>
      </c>
      <c r="Q480" s="124">
        <v>0.004</v>
      </c>
      <c r="R480" s="124">
        <f>$Q$480*$H$480</f>
        <v>0.004</v>
      </c>
      <c r="S480" s="124">
        <v>0</v>
      </c>
      <c r="T480" s="125">
        <f>$S$480*$H$480</f>
        <v>0</v>
      </c>
      <c r="AR480" s="74" t="s">
        <v>340</v>
      </c>
      <c r="AT480" s="74" t="s">
        <v>336</v>
      </c>
      <c r="AU480" s="74" t="s">
        <v>155</v>
      </c>
      <c r="AY480" s="74" t="s">
        <v>146</v>
      </c>
      <c r="BE480" s="126">
        <f>IF($N$480="základní",$J$480,0)</f>
        <v>0</v>
      </c>
      <c r="BF480" s="126">
        <f>IF($N$480="snížená",$J$480,0)</f>
        <v>0</v>
      </c>
      <c r="BG480" s="126">
        <f>IF($N$480="zákl. přenesená",$J$480,0)</f>
        <v>0</v>
      </c>
      <c r="BH480" s="126">
        <f>IF($N$480="sníž. přenesená",$J$480,0)</f>
        <v>0</v>
      </c>
      <c r="BI480" s="126">
        <f>IF($N$480="nulová",$J$480,0)</f>
        <v>0</v>
      </c>
      <c r="BJ480" s="74" t="s">
        <v>22</v>
      </c>
      <c r="BK480" s="126">
        <f>ROUND($I$480*$H$480,2)</f>
        <v>0</v>
      </c>
      <c r="BL480" s="74" t="s">
        <v>154</v>
      </c>
      <c r="BM480" s="74" t="s">
        <v>754</v>
      </c>
    </row>
    <row r="481" spans="2:65" s="6" customFormat="1" ht="15.75" customHeight="1">
      <c r="B481" s="21"/>
      <c r="C481" s="155" t="s">
        <v>755</v>
      </c>
      <c r="D481" s="155" t="s">
        <v>336</v>
      </c>
      <c r="E481" s="153" t="s">
        <v>756</v>
      </c>
      <c r="F481" s="154" t="s">
        <v>757</v>
      </c>
      <c r="G481" s="155" t="s">
        <v>423</v>
      </c>
      <c r="H481" s="156">
        <v>1</v>
      </c>
      <c r="I481" s="157"/>
      <c r="J481" s="158">
        <f>ROUND($I$481*$H$481,2)</f>
        <v>0</v>
      </c>
      <c r="K481" s="154"/>
      <c r="L481" s="159"/>
      <c r="M481" s="160"/>
      <c r="N481" s="161" t="s">
        <v>48</v>
      </c>
      <c r="P481" s="124">
        <f>$O$481*$H$481</f>
        <v>0</v>
      </c>
      <c r="Q481" s="124">
        <v>0.004</v>
      </c>
      <c r="R481" s="124">
        <f>$Q$481*$H$481</f>
        <v>0.004</v>
      </c>
      <c r="S481" s="124">
        <v>0</v>
      </c>
      <c r="T481" s="125">
        <f>$S$481*$H$481</f>
        <v>0</v>
      </c>
      <c r="AR481" s="74" t="s">
        <v>340</v>
      </c>
      <c r="AT481" s="74" t="s">
        <v>336</v>
      </c>
      <c r="AU481" s="74" t="s">
        <v>155</v>
      </c>
      <c r="AY481" s="74" t="s">
        <v>146</v>
      </c>
      <c r="BE481" s="126">
        <f>IF($N$481="základní",$J$481,0)</f>
        <v>0</v>
      </c>
      <c r="BF481" s="126">
        <f>IF($N$481="snížená",$J$481,0)</f>
        <v>0</v>
      </c>
      <c r="BG481" s="126">
        <f>IF($N$481="zákl. přenesená",$J$481,0)</f>
        <v>0</v>
      </c>
      <c r="BH481" s="126">
        <f>IF($N$481="sníž. přenesená",$J$481,0)</f>
        <v>0</v>
      </c>
      <c r="BI481" s="126">
        <f>IF($N$481="nulová",$J$481,0)</f>
        <v>0</v>
      </c>
      <c r="BJ481" s="74" t="s">
        <v>22</v>
      </c>
      <c r="BK481" s="126">
        <f>ROUND($I$481*$H$481,2)</f>
        <v>0</v>
      </c>
      <c r="BL481" s="74" t="s">
        <v>154</v>
      </c>
      <c r="BM481" s="74" t="s">
        <v>758</v>
      </c>
    </row>
    <row r="482" spans="2:65" s="6" customFormat="1" ht="15.75" customHeight="1">
      <c r="B482" s="21"/>
      <c r="C482" s="155" t="s">
        <v>759</v>
      </c>
      <c r="D482" s="155" t="s">
        <v>336</v>
      </c>
      <c r="E482" s="153" t="s">
        <v>760</v>
      </c>
      <c r="F482" s="154" t="s">
        <v>761</v>
      </c>
      <c r="G482" s="155" t="s">
        <v>423</v>
      </c>
      <c r="H482" s="156">
        <v>1</v>
      </c>
      <c r="I482" s="157"/>
      <c r="J482" s="158">
        <f>ROUND($I$482*$H$482,2)</f>
        <v>0</v>
      </c>
      <c r="K482" s="154"/>
      <c r="L482" s="159"/>
      <c r="M482" s="160"/>
      <c r="N482" s="161" t="s">
        <v>48</v>
      </c>
      <c r="P482" s="124">
        <f>$O$482*$H$482</f>
        <v>0</v>
      </c>
      <c r="Q482" s="124">
        <v>0.004</v>
      </c>
      <c r="R482" s="124">
        <f>$Q$482*$H$482</f>
        <v>0.004</v>
      </c>
      <c r="S482" s="124">
        <v>0</v>
      </c>
      <c r="T482" s="125">
        <f>$S$482*$H$482</f>
        <v>0</v>
      </c>
      <c r="AR482" s="74" t="s">
        <v>340</v>
      </c>
      <c r="AT482" s="74" t="s">
        <v>336</v>
      </c>
      <c r="AU482" s="74" t="s">
        <v>155</v>
      </c>
      <c r="AY482" s="74" t="s">
        <v>146</v>
      </c>
      <c r="BE482" s="126">
        <f>IF($N$482="základní",$J$482,0)</f>
        <v>0</v>
      </c>
      <c r="BF482" s="126">
        <f>IF($N$482="snížená",$J$482,0)</f>
        <v>0</v>
      </c>
      <c r="BG482" s="126">
        <f>IF($N$482="zákl. přenesená",$J$482,0)</f>
        <v>0</v>
      </c>
      <c r="BH482" s="126">
        <f>IF($N$482="sníž. přenesená",$J$482,0)</f>
        <v>0</v>
      </c>
      <c r="BI482" s="126">
        <f>IF($N$482="nulová",$J$482,0)</f>
        <v>0</v>
      </c>
      <c r="BJ482" s="74" t="s">
        <v>22</v>
      </c>
      <c r="BK482" s="126">
        <f>ROUND($I$482*$H$482,2)</f>
        <v>0</v>
      </c>
      <c r="BL482" s="74" t="s">
        <v>154</v>
      </c>
      <c r="BM482" s="74" t="s">
        <v>762</v>
      </c>
    </row>
    <row r="483" spans="2:65" s="6" customFormat="1" ht="15.75" customHeight="1">
      <c r="B483" s="21"/>
      <c r="C483" s="155" t="s">
        <v>763</v>
      </c>
      <c r="D483" s="155" t="s">
        <v>336</v>
      </c>
      <c r="E483" s="153" t="s">
        <v>764</v>
      </c>
      <c r="F483" s="154" t="s">
        <v>765</v>
      </c>
      <c r="G483" s="155" t="s">
        <v>423</v>
      </c>
      <c r="H483" s="156">
        <v>2</v>
      </c>
      <c r="I483" s="157"/>
      <c r="J483" s="158">
        <f>ROUND($I$483*$H$483,2)</f>
        <v>0</v>
      </c>
      <c r="K483" s="154"/>
      <c r="L483" s="159"/>
      <c r="M483" s="160"/>
      <c r="N483" s="161" t="s">
        <v>48</v>
      </c>
      <c r="P483" s="124">
        <f>$O$483*$H$483</f>
        <v>0</v>
      </c>
      <c r="Q483" s="124">
        <v>0.004</v>
      </c>
      <c r="R483" s="124">
        <f>$Q$483*$H$483</f>
        <v>0.008</v>
      </c>
      <c r="S483" s="124">
        <v>0</v>
      </c>
      <c r="T483" s="125">
        <f>$S$483*$H$483</f>
        <v>0</v>
      </c>
      <c r="AR483" s="74" t="s">
        <v>340</v>
      </c>
      <c r="AT483" s="74" t="s">
        <v>336</v>
      </c>
      <c r="AU483" s="74" t="s">
        <v>155</v>
      </c>
      <c r="AY483" s="74" t="s">
        <v>146</v>
      </c>
      <c r="BE483" s="126">
        <f>IF($N$483="základní",$J$483,0)</f>
        <v>0</v>
      </c>
      <c r="BF483" s="126">
        <f>IF($N$483="snížená",$J$483,0)</f>
        <v>0</v>
      </c>
      <c r="BG483" s="126">
        <f>IF($N$483="zákl. přenesená",$J$483,0)</f>
        <v>0</v>
      </c>
      <c r="BH483" s="126">
        <f>IF($N$483="sníž. přenesená",$J$483,0)</f>
        <v>0</v>
      </c>
      <c r="BI483" s="126">
        <f>IF($N$483="nulová",$J$483,0)</f>
        <v>0</v>
      </c>
      <c r="BJ483" s="74" t="s">
        <v>22</v>
      </c>
      <c r="BK483" s="126">
        <f>ROUND($I$483*$H$483,2)</f>
        <v>0</v>
      </c>
      <c r="BL483" s="74" t="s">
        <v>154</v>
      </c>
      <c r="BM483" s="74" t="s">
        <v>766</v>
      </c>
    </row>
    <row r="484" spans="2:65" s="6" customFormat="1" ht="15.75" customHeight="1">
      <c r="B484" s="21"/>
      <c r="C484" s="155" t="s">
        <v>767</v>
      </c>
      <c r="D484" s="155" t="s">
        <v>336</v>
      </c>
      <c r="E484" s="153" t="s">
        <v>768</v>
      </c>
      <c r="F484" s="154" t="s">
        <v>769</v>
      </c>
      <c r="G484" s="155" t="s">
        <v>423</v>
      </c>
      <c r="H484" s="156">
        <v>1</v>
      </c>
      <c r="I484" s="157"/>
      <c r="J484" s="158">
        <f>ROUND($I$484*$H$484,2)</f>
        <v>0</v>
      </c>
      <c r="K484" s="154"/>
      <c r="L484" s="159"/>
      <c r="M484" s="160"/>
      <c r="N484" s="161" t="s">
        <v>48</v>
      </c>
      <c r="P484" s="124">
        <f>$O$484*$H$484</f>
        <v>0</v>
      </c>
      <c r="Q484" s="124">
        <v>0.004</v>
      </c>
      <c r="R484" s="124">
        <f>$Q$484*$H$484</f>
        <v>0.004</v>
      </c>
      <c r="S484" s="124">
        <v>0</v>
      </c>
      <c r="T484" s="125">
        <f>$S$484*$H$484</f>
        <v>0</v>
      </c>
      <c r="AR484" s="74" t="s">
        <v>340</v>
      </c>
      <c r="AT484" s="74" t="s">
        <v>336</v>
      </c>
      <c r="AU484" s="74" t="s">
        <v>155</v>
      </c>
      <c r="AY484" s="74" t="s">
        <v>146</v>
      </c>
      <c r="BE484" s="126">
        <f>IF($N$484="základní",$J$484,0)</f>
        <v>0</v>
      </c>
      <c r="BF484" s="126">
        <f>IF($N$484="snížená",$J$484,0)</f>
        <v>0</v>
      </c>
      <c r="BG484" s="126">
        <f>IF($N$484="zákl. přenesená",$J$484,0)</f>
        <v>0</v>
      </c>
      <c r="BH484" s="126">
        <f>IF($N$484="sníž. přenesená",$J$484,0)</f>
        <v>0</v>
      </c>
      <c r="BI484" s="126">
        <f>IF($N$484="nulová",$J$484,0)</f>
        <v>0</v>
      </c>
      <c r="BJ484" s="74" t="s">
        <v>22</v>
      </c>
      <c r="BK484" s="126">
        <f>ROUND($I$484*$H$484,2)</f>
        <v>0</v>
      </c>
      <c r="BL484" s="74" t="s">
        <v>154</v>
      </c>
      <c r="BM484" s="74" t="s">
        <v>770</v>
      </c>
    </row>
    <row r="485" spans="2:65" s="6" customFormat="1" ht="15.75" customHeight="1">
      <c r="B485" s="21"/>
      <c r="C485" s="155" t="s">
        <v>771</v>
      </c>
      <c r="D485" s="155" t="s">
        <v>336</v>
      </c>
      <c r="E485" s="153" t="s">
        <v>772</v>
      </c>
      <c r="F485" s="154" t="s">
        <v>773</v>
      </c>
      <c r="G485" s="155" t="s">
        <v>423</v>
      </c>
      <c r="H485" s="156">
        <v>1</v>
      </c>
      <c r="I485" s="157"/>
      <c r="J485" s="158">
        <f>ROUND($I$485*$H$485,2)</f>
        <v>0</v>
      </c>
      <c r="K485" s="154"/>
      <c r="L485" s="159"/>
      <c r="M485" s="160"/>
      <c r="N485" s="161" t="s">
        <v>48</v>
      </c>
      <c r="P485" s="124">
        <f>$O$485*$H$485</f>
        <v>0</v>
      </c>
      <c r="Q485" s="124">
        <v>0.006</v>
      </c>
      <c r="R485" s="124">
        <f>$Q$485*$H$485</f>
        <v>0.006</v>
      </c>
      <c r="S485" s="124">
        <v>0</v>
      </c>
      <c r="T485" s="125">
        <f>$S$485*$H$485</f>
        <v>0</v>
      </c>
      <c r="AR485" s="74" t="s">
        <v>340</v>
      </c>
      <c r="AT485" s="74" t="s">
        <v>336</v>
      </c>
      <c r="AU485" s="74" t="s">
        <v>155</v>
      </c>
      <c r="AY485" s="74" t="s">
        <v>146</v>
      </c>
      <c r="BE485" s="126">
        <f>IF($N$485="základní",$J$485,0)</f>
        <v>0</v>
      </c>
      <c r="BF485" s="126">
        <f>IF($N$485="snížená",$J$485,0)</f>
        <v>0</v>
      </c>
      <c r="BG485" s="126">
        <f>IF($N$485="zákl. přenesená",$J$485,0)</f>
        <v>0</v>
      </c>
      <c r="BH485" s="126">
        <f>IF($N$485="sníž. přenesená",$J$485,0)</f>
        <v>0</v>
      </c>
      <c r="BI485" s="126">
        <f>IF($N$485="nulová",$J$485,0)</f>
        <v>0</v>
      </c>
      <c r="BJ485" s="74" t="s">
        <v>22</v>
      </c>
      <c r="BK485" s="126">
        <f>ROUND($I$485*$H$485,2)</f>
        <v>0</v>
      </c>
      <c r="BL485" s="74" t="s">
        <v>154</v>
      </c>
      <c r="BM485" s="74" t="s">
        <v>774</v>
      </c>
    </row>
    <row r="486" spans="2:65" s="6" customFormat="1" ht="15.75" customHeight="1">
      <c r="B486" s="21"/>
      <c r="C486" s="155" t="s">
        <v>775</v>
      </c>
      <c r="D486" s="155" t="s">
        <v>336</v>
      </c>
      <c r="E486" s="153" t="s">
        <v>776</v>
      </c>
      <c r="F486" s="154" t="s">
        <v>777</v>
      </c>
      <c r="G486" s="155" t="s">
        <v>423</v>
      </c>
      <c r="H486" s="156">
        <v>2</v>
      </c>
      <c r="I486" s="157"/>
      <c r="J486" s="158">
        <f>ROUND($I$486*$H$486,2)</f>
        <v>0</v>
      </c>
      <c r="K486" s="154"/>
      <c r="L486" s="159"/>
      <c r="M486" s="160"/>
      <c r="N486" s="161" t="s">
        <v>48</v>
      </c>
      <c r="P486" s="124">
        <f>$O$486*$H$486</f>
        <v>0</v>
      </c>
      <c r="Q486" s="124">
        <v>0.006</v>
      </c>
      <c r="R486" s="124">
        <f>$Q$486*$H$486</f>
        <v>0.012</v>
      </c>
      <c r="S486" s="124">
        <v>0</v>
      </c>
      <c r="T486" s="125">
        <f>$S$486*$H$486</f>
        <v>0</v>
      </c>
      <c r="AR486" s="74" t="s">
        <v>340</v>
      </c>
      <c r="AT486" s="74" t="s">
        <v>336</v>
      </c>
      <c r="AU486" s="74" t="s">
        <v>155</v>
      </c>
      <c r="AY486" s="74" t="s">
        <v>146</v>
      </c>
      <c r="BE486" s="126">
        <f>IF($N$486="základní",$J$486,0)</f>
        <v>0</v>
      </c>
      <c r="BF486" s="126">
        <f>IF($N$486="snížená",$J$486,0)</f>
        <v>0</v>
      </c>
      <c r="BG486" s="126">
        <f>IF($N$486="zákl. přenesená",$J$486,0)</f>
        <v>0</v>
      </c>
      <c r="BH486" s="126">
        <f>IF($N$486="sníž. přenesená",$J$486,0)</f>
        <v>0</v>
      </c>
      <c r="BI486" s="126">
        <f>IF($N$486="nulová",$J$486,0)</f>
        <v>0</v>
      </c>
      <c r="BJ486" s="74" t="s">
        <v>22</v>
      </c>
      <c r="BK486" s="126">
        <f>ROUND($I$486*$H$486,2)</f>
        <v>0</v>
      </c>
      <c r="BL486" s="74" t="s">
        <v>154</v>
      </c>
      <c r="BM486" s="74" t="s">
        <v>778</v>
      </c>
    </row>
    <row r="487" spans="2:65" s="6" customFormat="1" ht="15.75" customHeight="1">
      <c r="B487" s="21"/>
      <c r="C487" s="155" t="s">
        <v>779</v>
      </c>
      <c r="D487" s="155" t="s">
        <v>336</v>
      </c>
      <c r="E487" s="153" t="s">
        <v>780</v>
      </c>
      <c r="F487" s="154" t="s">
        <v>781</v>
      </c>
      <c r="G487" s="155" t="s">
        <v>423</v>
      </c>
      <c r="H487" s="156">
        <v>2</v>
      </c>
      <c r="I487" s="157"/>
      <c r="J487" s="158">
        <f>ROUND($I$487*$H$487,2)</f>
        <v>0</v>
      </c>
      <c r="K487" s="154"/>
      <c r="L487" s="159"/>
      <c r="M487" s="160"/>
      <c r="N487" s="161" t="s">
        <v>48</v>
      </c>
      <c r="P487" s="124">
        <f>$O$487*$H$487</f>
        <v>0</v>
      </c>
      <c r="Q487" s="124">
        <v>0.006</v>
      </c>
      <c r="R487" s="124">
        <f>$Q$487*$H$487</f>
        <v>0.012</v>
      </c>
      <c r="S487" s="124">
        <v>0</v>
      </c>
      <c r="T487" s="125">
        <f>$S$487*$H$487</f>
        <v>0</v>
      </c>
      <c r="AR487" s="74" t="s">
        <v>340</v>
      </c>
      <c r="AT487" s="74" t="s">
        <v>336</v>
      </c>
      <c r="AU487" s="74" t="s">
        <v>155</v>
      </c>
      <c r="AY487" s="74" t="s">
        <v>146</v>
      </c>
      <c r="BE487" s="126">
        <f>IF($N$487="základní",$J$487,0)</f>
        <v>0</v>
      </c>
      <c r="BF487" s="126">
        <f>IF($N$487="snížená",$J$487,0)</f>
        <v>0</v>
      </c>
      <c r="BG487" s="126">
        <f>IF($N$487="zákl. přenesená",$J$487,0)</f>
        <v>0</v>
      </c>
      <c r="BH487" s="126">
        <f>IF($N$487="sníž. přenesená",$J$487,0)</f>
        <v>0</v>
      </c>
      <c r="BI487" s="126">
        <f>IF($N$487="nulová",$J$487,0)</f>
        <v>0</v>
      </c>
      <c r="BJ487" s="74" t="s">
        <v>22</v>
      </c>
      <c r="BK487" s="126">
        <f>ROUND($I$487*$H$487,2)</f>
        <v>0</v>
      </c>
      <c r="BL487" s="74" t="s">
        <v>154</v>
      </c>
      <c r="BM487" s="74" t="s">
        <v>782</v>
      </c>
    </row>
    <row r="488" spans="2:65" s="6" customFormat="1" ht="15.75" customHeight="1">
      <c r="B488" s="21"/>
      <c r="C488" s="155" t="s">
        <v>783</v>
      </c>
      <c r="D488" s="155" t="s">
        <v>336</v>
      </c>
      <c r="E488" s="153" t="s">
        <v>784</v>
      </c>
      <c r="F488" s="154" t="s">
        <v>785</v>
      </c>
      <c r="G488" s="155" t="s">
        <v>423</v>
      </c>
      <c r="H488" s="156">
        <v>1</v>
      </c>
      <c r="I488" s="157"/>
      <c r="J488" s="158">
        <f>ROUND($I$488*$H$488,2)</f>
        <v>0</v>
      </c>
      <c r="K488" s="154"/>
      <c r="L488" s="159"/>
      <c r="M488" s="160"/>
      <c r="N488" s="161" t="s">
        <v>48</v>
      </c>
      <c r="P488" s="124">
        <f>$O$488*$H$488</f>
        <v>0</v>
      </c>
      <c r="Q488" s="124">
        <v>0.006</v>
      </c>
      <c r="R488" s="124">
        <f>$Q$488*$H$488</f>
        <v>0.006</v>
      </c>
      <c r="S488" s="124">
        <v>0</v>
      </c>
      <c r="T488" s="125">
        <f>$S$488*$H$488</f>
        <v>0</v>
      </c>
      <c r="AR488" s="74" t="s">
        <v>340</v>
      </c>
      <c r="AT488" s="74" t="s">
        <v>336</v>
      </c>
      <c r="AU488" s="74" t="s">
        <v>155</v>
      </c>
      <c r="AY488" s="74" t="s">
        <v>146</v>
      </c>
      <c r="BE488" s="126">
        <f>IF($N$488="základní",$J$488,0)</f>
        <v>0</v>
      </c>
      <c r="BF488" s="126">
        <f>IF($N$488="snížená",$J$488,0)</f>
        <v>0</v>
      </c>
      <c r="BG488" s="126">
        <f>IF($N$488="zákl. přenesená",$J$488,0)</f>
        <v>0</v>
      </c>
      <c r="BH488" s="126">
        <f>IF($N$488="sníž. přenesená",$J$488,0)</f>
        <v>0</v>
      </c>
      <c r="BI488" s="126">
        <f>IF($N$488="nulová",$J$488,0)</f>
        <v>0</v>
      </c>
      <c r="BJ488" s="74" t="s">
        <v>22</v>
      </c>
      <c r="BK488" s="126">
        <f>ROUND($I$488*$H$488,2)</f>
        <v>0</v>
      </c>
      <c r="BL488" s="74" t="s">
        <v>154</v>
      </c>
      <c r="BM488" s="74" t="s">
        <v>786</v>
      </c>
    </row>
    <row r="489" spans="2:65" s="6" customFormat="1" ht="15.75" customHeight="1">
      <c r="B489" s="21"/>
      <c r="C489" s="155" t="s">
        <v>787</v>
      </c>
      <c r="D489" s="155" t="s">
        <v>336</v>
      </c>
      <c r="E489" s="153" t="s">
        <v>788</v>
      </c>
      <c r="F489" s="154" t="s">
        <v>789</v>
      </c>
      <c r="G489" s="155" t="s">
        <v>423</v>
      </c>
      <c r="H489" s="156">
        <v>1</v>
      </c>
      <c r="I489" s="157"/>
      <c r="J489" s="158">
        <f>ROUND($I$489*$H$489,2)</f>
        <v>0</v>
      </c>
      <c r="K489" s="154"/>
      <c r="L489" s="159"/>
      <c r="M489" s="160"/>
      <c r="N489" s="161" t="s">
        <v>48</v>
      </c>
      <c r="P489" s="124">
        <f>$O$489*$H$489</f>
        <v>0</v>
      </c>
      <c r="Q489" s="124">
        <v>0.006</v>
      </c>
      <c r="R489" s="124">
        <f>$Q$489*$H$489</f>
        <v>0.006</v>
      </c>
      <c r="S489" s="124">
        <v>0</v>
      </c>
      <c r="T489" s="125">
        <f>$S$489*$H$489</f>
        <v>0</v>
      </c>
      <c r="AR489" s="74" t="s">
        <v>340</v>
      </c>
      <c r="AT489" s="74" t="s">
        <v>336</v>
      </c>
      <c r="AU489" s="74" t="s">
        <v>155</v>
      </c>
      <c r="AY489" s="74" t="s">
        <v>146</v>
      </c>
      <c r="BE489" s="126">
        <f>IF($N$489="základní",$J$489,0)</f>
        <v>0</v>
      </c>
      <c r="BF489" s="126">
        <f>IF($N$489="snížená",$J$489,0)</f>
        <v>0</v>
      </c>
      <c r="BG489" s="126">
        <f>IF($N$489="zákl. přenesená",$J$489,0)</f>
        <v>0</v>
      </c>
      <c r="BH489" s="126">
        <f>IF($N$489="sníž. přenesená",$J$489,0)</f>
        <v>0</v>
      </c>
      <c r="BI489" s="126">
        <f>IF($N$489="nulová",$J$489,0)</f>
        <v>0</v>
      </c>
      <c r="BJ489" s="74" t="s">
        <v>22</v>
      </c>
      <c r="BK489" s="126">
        <f>ROUND($I$489*$H$489,2)</f>
        <v>0</v>
      </c>
      <c r="BL489" s="74" t="s">
        <v>154</v>
      </c>
      <c r="BM489" s="74" t="s">
        <v>790</v>
      </c>
    </row>
    <row r="490" spans="2:65" s="6" customFormat="1" ht="15.75" customHeight="1">
      <c r="B490" s="21"/>
      <c r="C490" s="155" t="s">
        <v>791</v>
      </c>
      <c r="D490" s="155" t="s">
        <v>336</v>
      </c>
      <c r="E490" s="153" t="s">
        <v>792</v>
      </c>
      <c r="F490" s="154" t="s">
        <v>793</v>
      </c>
      <c r="G490" s="155" t="s">
        <v>423</v>
      </c>
      <c r="H490" s="156">
        <v>2</v>
      </c>
      <c r="I490" s="157"/>
      <c r="J490" s="158">
        <f>ROUND($I$490*$H$490,2)</f>
        <v>0</v>
      </c>
      <c r="K490" s="154"/>
      <c r="L490" s="159"/>
      <c r="M490" s="160"/>
      <c r="N490" s="161" t="s">
        <v>48</v>
      </c>
      <c r="P490" s="124">
        <f>$O$490*$H$490</f>
        <v>0</v>
      </c>
      <c r="Q490" s="124">
        <v>0.006</v>
      </c>
      <c r="R490" s="124">
        <f>$Q$490*$H$490</f>
        <v>0.012</v>
      </c>
      <c r="S490" s="124">
        <v>0</v>
      </c>
      <c r="T490" s="125">
        <f>$S$490*$H$490</f>
        <v>0</v>
      </c>
      <c r="AR490" s="74" t="s">
        <v>340</v>
      </c>
      <c r="AT490" s="74" t="s">
        <v>336</v>
      </c>
      <c r="AU490" s="74" t="s">
        <v>155</v>
      </c>
      <c r="AY490" s="74" t="s">
        <v>146</v>
      </c>
      <c r="BE490" s="126">
        <f>IF($N$490="základní",$J$490,0)</f>
        <v>0</v>
      </c>
      <c r="BF490" s="126">
        <f>IF($N$490="snížená",$J$490,0)</f>
        <v>0</v>
      </c>
      <c r="BG490" s="126">
        <f>IF($N$490="zákl. přenesená",$J$490,0)</f>
        <v>0</v>
      </c>
      <c r="BH490" s="126">
        <f>IF($N$490="sníž. přenesená",$J$490,0)</f>
        <v>0</v>
      </c>
      <c r="BI490" s="126">
        <f>IF($N$490="nulová",$J$490,0)</f>
        <v>0</v>
      </c>
      <c r="BJ490" s="74" t="s">
        <v>22</v>
      </c>
      <c r="BK490" s="126">
        <f>ROUND($I$490*$H$490,2)</f>
        <v>0</v>
      </c>
      <c r="BL490" s="74" t="s">
        <v>154</v>
      </c>
      <c r="BM490" s="74" t="s">
        <v>794</v>
      </c>
    </row>
    <row r="491" spans="2:65" s="6" customFormat="1" ht="15.75" customHeight="1">
      <c r="B491" s="21"/>
      <c r="C491" s="155" t="s">
        <v>795</v>
      </c>
      <c r="D491" s="155" t="s">
        <v>336</v>
      </c>
      <c r="E491" s="153" t="s">
        <v>796</v>
      </c>
      <c r="F491" s="154" t="s">
        <v>797</v>
      </c>
      <c r="G491" s="155" t="s">
        <v>423</v>
      </c>
      <c r="H491" s="156">
        <v>2</v>
      </c>
      <c r="I491" s="157"/>
      <c r="J491" s="158">
        <f>ROUND($I$491*$H$491,2)</f>
        <v>0</v>
      </c>
      <c r="K491" s="154"/>
      <c r="L491" s="159"/>
      <c r="M491" s="160"/>
      <c r="N491" s="161" t="s">
        <v>48</v>
      </c>
      <c r="P491" s="124">
        <f>$O$491*$H$491</f>
        <v>0</v>
      </c>
      <c r="Q491" s="124">
        <v>0.006</v>
      </c>
      <c r="R491" s="124">
        <f>$Q$491*$H$491</f>
        <v>0.012</v>
      </c>
      <c r="S491" s="124">
        <v>0</v>
      </c>
      <c r="T491" s="125">
        <f>$S$491*$H$491</f>
        <v>0</v>
      </c>
      <c r="AR491" s="74" t="s">
        <v>340</v>
      </c>
      <c r="AT491" s="74" t="s">
        <v>336</v>
      </c>
      <c r="AU491" s="74" t="s">
        <v>155</v>
      </c>
      <c r="AY491" s="74" t="s">
        <v>146</v>
      </c>
      <c r="BE491" s="126">
        <f>IF($N$491="základní",$J$491,0)</f>
        <v>0</v>
      </c>
      <c r="BF491" s="126">
        <f>IF($N$491="snížená",$J$491,0)</f>
        <v>0</v>
      </c>
      <c r="BG491" s="126">
        <f>IF($N$491="zákl. přenesená",$J$491,0)</f>
        <v>0</v>
      </c>
      <c r="BH491" s="126">
        <f>IF($N$491="sníž. přenesená",$J$491,0)</f>
        <v>0</v>
      </c>
      <c r="BI491" s="126">
        <f>IF($N$491="nulová",$J$491,0)</f>
        <v>0</v>
      </c>
      <c r="BJ491" s="74" t="s">
        <v>22</v>
      </c>
      <c r="BK491" s="126">
        <f>ROUND($I$491*$H$491,2)</f>
        <v>0</v>
      </c>
      <c r="BL491" s="74" t="s">
        <v>154</v>
      </c>
      <c r="BM491" s="74" t="s">
        <v>798</v>
      </c>
    </row>
    <row r="492" spans="2:65" s="6" customFormat="1" ht="15.75" customHeight="1">
      <c r="B492" s="21"/>
      <c r="C492" s="118" t="s">
        <v>799</v>
      </c>
      <c r="D492" s="118" t="s">
        <v>150</v>
      </c>
      <c r="E492" s="116" t="s">
        <v>800</v>
      </c>
      <c r="F492" s="117" t="s">
        <v>801</v>
      </c>
      <c r="G492" s="118" t="s">
        <v>423</v>
      </c>
      <c r="H492" s="119">
        <v>2</v>
      </c>
      <c r="I492" s="120"/>
      <c r="J492" s="121">
        <f>ROUND($I$492*$H$492,2)</f>
        <v>0</v>
      </c>
      <c r="K492" s="117" t="s">
        <v>318</v>
      </c>
      <c r="L492" s="21"/>
      <c r="M492" s="122"/>
      <c r="N492" s="123" t="s">
        <v>48</v>
      </c>
      <c r="P492" s="124">
        <f>$O$492*$H$492</f>
        <v>0</v>
      </c>
      <c r="Q492" s="124">
        <v>0.2234</v>
      </c>
      <c r="R492" s="124">
        <f>$Q$492*$H$492</f>
        <v>0.4468</v>
      </c>
      <c r="S492" s="124">
        <v>0</v>
      </c>
      <c r="T492" s="125">
        <f>$S$492*$H$492</f>
        <v>0</v>
      </c>
      <c r="AR492" s="74" t="s">
        <v>154</v>
      </c>
      <c r="AT492" s="74" t="s">
        <v>150</v>
      </c>
      <c r="AU492" s="74" t="s">
        <v>155</v>
      </c>
      <c r="AY492" s="74" t="s">
        <v>146</v>
      </c>
      <c r="BE492" s="126">
        <f>IF($N$492="základní",$J$492,0)</f>
        <v>0</v>
      </c>
      <c r="BF492" s="126">
        <f>IF($N$492="snížená",$J$492,0)</f>
        <v>0</v>
      </c>
      <c r="BG492" s="126">
        <f>IF($N$492="zákl. přenesená",$J$492,0)</f>
        <v>0</v>
      </c>
      <c r="BH492" s="126">
        <f>IF($N$492="sníž. přenesená",$J$492,0)</f>
        <v>0</v>
      </c>
      <c r="BI492" s="126">
        <f>IF($N$492="nulová",$J$492,0)</f>
        <v>0</v>
      </c>
      <c r="BJ492" s="74" t="s">
        <v>22</v>
      </c>
      <c r="BK492" s="126">
        <f>ROUND($I$492*$H$492,2)</f>
        <v>0</v>
      </c>
      <c r="BL492" s="74" t="s">
        <v>154</v>
      </c>
      <c r="BM492" s="74" t="s">
        <v>802</v>
      </c>
    </row>
    <row r="493" spans="2:65" s="6" customFormat="1" ht="39" customHeight="1">
      <c r="B493" s="21"/>
      <c r="C493" s="155" t="s">
        <v>803</v>
      </c>
      <c r="D493" s="155" t="s">
        <v>336</v>
      </c>
      <c r="E493" s="153" t="s">
        <v>804</v>
      </c>
      <c r="F493" s="154" t="s">
        <v>805</v>
      </c>
      <c r="G493" s="155" t="s">
        <v>440</v>
      </c>
      <c r="H493" s="156">
        <v>2</v>
      </c>
      <c r="I493" s="157"/>
      <c r="J493" s="158">
        <f>ROUND($I$493*$H$493,2)</f>
        <v>0</v>
      </c>
      <c r="K493" s="154"/>
      <c r="L493" s="159"/>
      <c r="M493" s="160"/>
      <c r="N493" s="161" t="s">
        <v>48</v>
      </c>
      <c r="P493" s="124">
        <f>$O$493*$H$493</f>
        <v>0</v>
      </c>
      <c r="Q493" s="124">
        <v>0.018</v>
      </c>
      <c r="R493" s="124">
        <f>$Q$493*$H$493</f>
        <v>0.036</v>
      </c>
      <c r="S493" s="124">
        <v>0</v>
      </c>
      <c r="T493" s="125">
        <f>$S$493*$H$493</f>
        <v>0</v>
      </c>
      <c r="AR493" s="74" t="s">
        <v>340</v>
      </c>
      <c r="AT493" s="74" t="s">
        <v>336</v>
      </c>
      <c r="AU493" s="74" t="s">
        <v>155</v>
      </c>
      <c r="AY493" s="74" t="s">
        <v>146</v>
      </c>
      <c r="BE493" s="126">
        <f>IF($N$493="základní",$J$493,0)</f>
        <v>0</v>
      </c>
      <c r="BF493" s="126">
        <f>IF($N$493="snížená",$J$493,0)</f>
        <v>0</v>
      </c>
      <c r="BG493" s="126">
        <f>IF($N$493="zákl. přenesená",$J$493,0)</f>
        <v>0</v>
      </c>
      <c r="BH493" s="126">
        <f>IF($N$493="sníž. přenesená",$J$493,0)</f>
        <v>0</v>
      </c>
      <c r="BI493" s="126">
        <f>IF($N$493="nulová",$J$493,0)</f>
        <v>0</v>
      </c>
      <c r="BJ493" s="74" t="s">
        <v>22</v>
      </c>
      <c r="BK493" s="126">
        <f>ROUND($I$493*$H$493,2)</f>
        <v>0</v>
      </c>
      <c r="BL493" s="74" t="s">
        <v>154</v>
      </c>
      <c r="BM493" s="74" t="s">
        <v>806</v>
      </c>
    </row>
    <row r="494" spans="2:63" s="104" customFormat="1" ht="23.25" customHeight="1">
      <c r="B494" s="105"/>
      <c r="D494" s="106" t="s">
        <v>76</v>
      </c>
      <c r="E494" s="113" t="s">
        <v>678</v>
      </c>
      <c r="F494" s="113" t="s">
        <v>807</v>
      </c>
      <c r="J494" s="114">
        <f>$BK$494</f>
        <v>0</v>
      </c>
      <c r="L494" s="105"/>
      <c r="M494" s="109"/>
      <c r="P494" s="110">
        <f>SUM($P$495:$P$498)</f>
        <v>0</v>
      </c>
      <c r="R494" s="110">
        <f>SUM($R$495:$R$498)</f>
        <v>0</v>
      </c>
      <c r="T494" s="111">
        <f>SUM($T$495:$T$498)</f>
        <v>0</v>
      </c>
      <c r="AR494" s="106" t="s">
        <v>22</v>
      </c>
      <c r="AT494" s="106" t="s">
        <v>76</v>
      </c>
      <c r="AU494" s="106" t="s">
        <v>85</v>
      </c>
      <c r="AY494" s="106" t="s">
        <v>146</v>
      </c>
      <c r="BK494" s="112">
        <f>SUM($BK$495:$BK$498)</f>
        <v>0</v>
      </c>
    </row>
    <row r="495" spans="2:65" s="6" customFormat="1" ht="15.75" customHeight="1">
      <c r="B495" s="21"/>
      <c r="C495" s="118" t="s">
        <v>808</v>
      </c>
      <c r="D495" s="118" t="s">
        <v>150</v>
      </c>
      <c r="E495" s="116" t="s">
        <v>809</v>
      </c>
      <c r="F495" s="117" t="s">
        <v>810</v>
      </c>
      <c r="G495" s="118" t="s">
        <v>200</v>
      </c>
      <c r="H495" s="119">
        <v>5995.064</v>
      </c>
      <c r="I495" s="120"/>
      <c r="J495" s="121">
        <f>ROUND($I$495*$H$495,2)</f>
        <v>0</v>
      </c>
      <c r="K495" s="117"/>
      <c r="L495" s="21"/>
      <c r="M495" s="122"/>
      <c r="N495" s="123" t="s">
        <v>48</v>
      </c>
      <c r="P495" s="124">
        <f>$O$495*$H$495</f>
        <v>0</v>
      </c>
      <c r="Q495" s="124">
        <v>0</v>
      </c>
      <c r="R495" s="124">
        <f>$Q$495*$H$495</f>
        <v>0</v>
      </c>
      <c r="S495" s="124">
        <v>0</v>
      </c>
      <c r="T495" s="125">
        <f>$S$495*$H$495</f>
        <v>0</v>
      </c>
      <c r="AR495" s="74" t="s">
        <v>154</v>
      </c>
      <c r="AT495" s="74" t="s">
        <v>150</v>
      </c>
      <c r="AU495" s="74" t="s">
        <v>155</v>
      </c>
      <c r="AY495" s="74" t="s">
        <v>146</v>
      </c>
      <c r="BE495" s="126">
        <f>IF($N$495="základní",$J$495,0)</f>
        <v>0</v>
      </c>
      <c r="BF495" s="126">
        <f>IF($N$495="snížená",$J$495,0)</f>
        <v>0</v>
      </c>
      <c r="BG495" s="126">
        <f>IF($N$495="zákl. přenesená",$J$495,0)</f>
        <v>0</v>
      </c>
      <c r="BH495" s="126">
        <f>IF($N$495="sníž. přenesená",$J$495,0)</f>
        <v>0</v>
      </c>
      <c r="BI495" s="126">
        <f>IF($N$495="nulová",$J$495,0)</f>
        <v>0</v>
      </c>
      <c r="BJ495" s="74" t="s">
        <v>22</v>
      </c>
      <c r="BK495" s="126">
        <f>ROUND($I$495*$H$495,2)</f>
        <v>0</v>
      </c>
      <c r="BL495" s="74" t="s">
        <v>154</v>
      </c>
      <c r="BM495" s="74" t="s">
        <v>811</v>
      </c>
    </row>
    <row r="496" spans="2:65" s="6" customFormat="1" ht="15.75" customHeight="1">
      <c r="B496" s="21"/>
      <c r="C496" s="118" t="s">
        <v>812</v>
      </c>
      <c r="D496" s="118" t="s">
        <v>150</v>
      </c>
      <c r="E496" s="116" t="s">
        <v>813</v>
      </c>
      <c r="F496" s="117" t="s">
        <v>814</v>
      </c>
      <c r="G496" s="118" t="s">
        <v>200</v>
      </c>
      <c r="H496" s="119">
        <v>5995.064</v>
      </c>
      <c r="I496" s="120"/>
      <c r="J496" s="121">
        <f>ROUND($I$496*$H$496,2)</f>
        <v>0</v>
      </c>
      <c r="K496" s="117" t="s">
        <v>171</v>
      </c>
      <c r="L496" s="21"/>
      <c r="M496" s="122"/>
      <c r="N496" s="123" t="s">
        <v>48</v>
      </c>
      <c r="P496" s="124">
        <f>$O$496*$H$496</f>
        <v>0</v>
      </c>
      <c r="Q496" s="124">
        <v>0</v>
      </c>
      <c r="R496" s="124">
        <f>$Q$496*$H$496</f>
        <v>0</v>
      </c>
      <c r="S496" s="124">
        <v>0</v>
      </c>
      <c r="T496" s="125">
        <f>$S$496*$H$496</f>
        <v>0</v>
      </c>
      <c r="AR496" s="74" t="s">
        <v>154</v>
      </c>
      <c r="AT496" s="74" t="s">
        <v>150</v>
      </c>
      <c r="AU496" s="74" t="s">
        <v>155</v>
      </c>
      <c r="AY496" s="74" t="s">
        <v>146</v>
      </c>
      <c r="BE496" s="126">
        <f>IF($N$496="základní",$J$496,0)</f>
        <v>0</v>
      </c>
      <c r="BF496" s="126">
        <f>IF($N$496="snížená",$J$496,0)</f>
        <v>0</v>
      </c>
      <c r="BG496" s="126">
        <f>IF($N$496="zákl. přenesená",$J$496,0)</f>
        <v>0</v>
      </c>
      <c r="BH496" s="126">
        <f>IF($N$496="sníž. přenesená",$J$496,0)</f>
        <v>0</v>
      </c>
      <c r="BI496" s="126">
        <f>IF($N$496="nulová",$J$496,0)</f>
        <v>0</v>
      </c>
      <c r="BJ496" s="74" t="s">
        <v>22</v>
      </c>
      <c r="BK496" s="126">
        <f>ROUND($I$496*$H$496,2)</f>
        <v>0</v>
      </c>
      <c r="BL496" s="74" t="s">
        <v>154</v>
      </c>
      <c r="BM496" s="74" t="s">
        <v>815</v>
      </c>
    </row>
    <row r="497" spans="2:65" s="6" customFormat="1" ht="15.75" customHeight="1">
      <c r="B497" s="21"/>
      <c r="C497" s="118" t="s">
        <v>816</v>
      </c>
      <c r="D497" s="118" t="s">
        <v>150</v>
      </c>
      <c r="E497" s="116" t="s">
        <v>817</v>
      </c>
      <c r="F497" s="117" t="s">
        <v>818</v>
      </c>
      <c r="G497" s="118" t="s">
        <v>200</v>
      </c>
      <c r="H497" s="119">
        <v>5995.064</v>
      </c>
      <c r="I497" s="120"/>
      <c r="J497" s="121">
        <f>ROUND($I$497*$H$497,2)</f>
        <v>0</v>
      </c>
      <c r="K497" s="117"/>
      <c r="L497" s="21"/>
      <c r="M497" s="122"/>
      <c r="N497" s="123" t="s">
        <v>48</v>
      </c>
      <c r="P497" s="124">
        <f>$O$497*$H$497</f>
        <v>0</v>
      </c>
      <c r="Q497" s="124">
        <v>0</v>
      </c>
      <c r="R497" s="124">
        <f>$Q$497*$H$497</f>
        <v>0</v>
      </c>
      <c r="S497" s="124">
        <v>0</v>
      </c>
      <c r="T497" s="125">
        <f>$S$497*$H$497</f>
        <v>0</v>
      </c>
      <c r="AR497" s="74" t="s">
        <v>154</v>
      </c>
      <c r="AT497" s="74" t="s">
        <v>150</v>
      </c>
      <c r="AU497" s="74" t="s">
        <v>155</v>
      </c>
      <c r="AY497" s="74" t="s">
        <v>146</v>
      </c>
      <c r="BE497" s="126">
        <f>IF($N$497="základní",$J$497,0)</f>
        <v>0</v>
      </c>
      <c r="BF497" s="126">
        <f>IF($N$497="snížená",$J$497,0)</f>
        <v>0</v>
      </c>
      <c r="BG497" s="126">
        <f>IF($N$497="zákl. přenesená",$J$497,0)</f>
        <v>0</v>
      </c>
      <c r="BH497" s="126">
        <f>IF($N$497="sníž. přenesená",$J$497,0)</f>
        <v>0</v>
      </c>
      <c r="BI497" s="126">
        <f>IF($N$497="nulová",$J$497,0)</f>
        <v>0</v>
      </c>
      <c r="BJ497" s="74" t="s">
        <v>22</v>
      </c>
      <c r="BK497" s="126">
        <f>ROUND($I$497*$H$497,2)</f>
        <v>0</v>
      </c>
      <c r="BL497" s="74" t="s">
        <v>154</v>
      </c>
      <c r="BM497" s="74" t="s">
        <v>819</v>
      </c>
    </row>
    <row r="498" spans="2:65" s="6" customFormat="1" ht="15.75" customHeight="1">
      <c r="B498" s="21"/>
      <c r="C498" s="118" t="s">
        <v>820</v>
      </c>
      <c r="D498" s="118" t="s">
        <v>150</v>
      </c>
      <c r="E498" s="116" t="s">
        <v>821</v>
      </c>
      <c r="F498" s="117" t="s">
        <v>822</v>
      </c>
      <c r="G498" s="118" t="s">
        <v>200</v>
      </c>
      <c r="H498" s="119">
        <v>6193.555</v>
      </c>
      <c r="I498" s="120"/>
      <c r="J498" s="121">
        <f>ROUND($I$498*$H$498,2)</f>
        <v>0</v>
      </c>
      <c r="K498" s="117" t="s">
        <v>171</v>
      </c>
      <c r="L498" s="21"/>
      <c r="M498" s="122"/>
      <c r="N498" s="162" t="s">
        <v>48</v>
      </c>
      <c r="O498" s="163"/>
      <c r="P498" s="164">
        <f>$O$498*$H$498</f>
        <v>0</v>
      </c>
      <c r="Q498" s="164">
        <v>0</v>
      </c>
      <c r="R498" s="164">
        <f>$Q$498*$H$498</f>
        <v>0</v>
      </c>
      <c r="S498" s="164">
        <v>0</v>
      </c>
      <c r="T498" s="165">
        <f>$S$498*$H$498</f>
        <v>0</v>
      </c>
      <c r="AR498" s="74" t="s">
        <v>154</v>
      </c>
      <c r="AT498" s="74" t="s">
        <v>150</v>
      </c>
      <c r="AU498" s="74" t="s">
        <v>155</v>
      </c>
      <c r="AY498" s="74" t="s">
        <v>146</v>
      </c>
      <c r="BE498" s="126">
        <f>IF($N$498="základní",$J$498,0)</f>
        <v>0</v>
      </c>
      <c r="BF498" s="126">
        <f>IF($N$498="snížená",$J$498,0)</f>
        <v>0</v>
      </c>
      <c r="BG498" s="126">
        <f>IF($N$498="zákl. přenesená",$J$498,0)</f>
        <v>0</v>
      </c>
      <c r="BH498" s="126">
        <f>IF($N$498="sníž. přenesená",$J$498,0)</f>
        <v>0</v>
      </c>
      <c r="BI498" s="126">
        <f>IF($N$498="nulová",$J$498,0)</f>
        <v>0</v>
      </c>
      <c r="BJ498" s="74" t="s">
        <v>22</v>
      </c>
      <c r="BK498" s="126">
        <f>ROUND($I$498*$H$498,2)</f>
        <v>0</v>
      </c>
      <c r="BL498" s="74" t="s">
        <v>154</v>
      </c>
      <c r="BM498" s="74" t="s">
        <v>823</v>
      </c>
    </row>
    <row r="499" spans="2:12" s="6" customFormat="1" ht="7.5" customHeight="1">
      <c r="B499" s="35"/>
      <c r="C499" s="36"/>
      <c r="D499" s="36"/>
      <c r="E499" s="36"/>
      <c r="F499" s="36"/>
      <c r="G499" s="36"/>
      <c r="H499" s="36"/>
      <c r="I499" s="36"/>
      <c r="J499" s="36"/>
      <c r="K499" s="36"/>
      <c r="L499" s="21"/>
    </row>
    <row r="500" s="2" customFormat="1" ht="14.25" customHeight="1"/>
  </sheetData>
  <sheetProtection/>
  <autoFilter ref="C100:K100"/>
  <mergeCells count="9">
    <mergeCell ref="E93:H93"/>
    <mergeCell ref="G1:H1"/>
    <mergeCell ref="L2:V2"/>
    <mergeCell ref="E7:H7"/>
    <mergeCell ref="E9:H9"/>
    <mergeCell ref="E24:H24"/>
    <mergeCell ref="E45:H45"/>
    <mergeCell ref="E47:H47"/>
    <mergeCell ref="E91:H91"/>
  </mergeCells>
  <hyperlinks>
    <hyperlink ref="F1:G1" location="C2" tooltip="Krycí list soupisu" display="1) Krycí list soupisu"/>
    <hyperlink ref="G1:H1" location="C54" tooltip="Rekapitulace" display="2) Rekapitulace"/>
    <hyperlink ref="J1" location="C100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5"/>
  <sheetViews>
    <sheetView showGridLines="0" zoomScalePageLayoutView="0" workbookViewId="0" topLeftCell="A1">
      <pane ySplit="1" topLeftCell="A2" activePane="bottomLeft" state="frozen"/>
      <selection pane="topLeft" activeCell="E20" sqref="E20:AN20"/>
      <selection pane="bottomLeft" activeCell="E24" sqref="E24:H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1270</v>
      </c>
      <c r="G1" s="313" t="s">
        <v>1271</v>
      </c>
      <c r="H1" s="313"/>
      <c r="I1" s="172"/>
      <c r="J1" s="173" t="s">
        <v>1272</v>
      </c>
      <c r="K1" s="171" t="s">
        <v>95</v>
      </c>
      <c r="L1" s="173" t="s">
        <v>1273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314" t="str">
        <f>'Rekapitulace stavby'!$K$6</f>
        <v>III/10160 Zápy</v>
      </c>
      <c r="F7" s="279"/>
      <c r="G7" s="279"/>
      <c r="H7" s="279"/>
      <c r="K7" s="12"/>
    </row>
    <row r="8" spans="2:11" s="6" customFormat="1" ht="15.75" customHeight="1">
      <c r="B8" s="21"/>
      <c r="D8" s="18" t="s">
        <v>97</v>
      </c>
      <c r="K8" s="24"/>
    </row>
    <row r="9" spans="2:11" s="6" customFormat="1" ht="37.5" customHeight="1">
      <c r="B9" s="21"/>
      <c r="E9" s="293" t="s">
        <v>824</v>
      </c>
      <c r="F9" s="294"/>
      <c r="G9" s="294"/>
      <c r="H9" s="294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19</v>
      </c>
      <c r="F11" s="16"/>
      <c r="I11" s="18" t="s">
        <v>20</v>
      </c>
      <c r="J11" s="16" t="s">
        <v>21</v>
      </c>
      <c r="K11" s="24"/>
    </row>
    <row r="12" spans="2:11" s="6" customFormat="1" ht="15" customHeight="1">
      <c r="B12" s="21"/>
      <c r="D12" s="18" t="s">
        <v>23</v>
      </c>
      <c r="F12" s="16" t="s">
        <v>24</v>
      </c>
      <c r="I12" s="18" t="s">
        <v>25</v>
      </c>
      <c r="J12" s="44">
        <f>'Rekapitulace stavby'!$AN$8</f>
        <v>42061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28</v>
      </c>
      <c r="I14" s="18" t="s">
        <v>29</v>
      </c>
      <c r="J14" s="16" t="s">
        <v>30</v>
      </c>
      <c r="K14" s="24"/>
    </row>
    <row r="15" spans="2:11" s="6" customFormat="1" ht="18.75" customHeight="1">
      <c r="B15" s="21"/>
      <c r="E15" s="16" t="s">
        <v>31</v>
      </c>
      <c r="I15" s="18" t="s">
        <v>32</v>
      </c>
      <c r="J15" s="16" t="s">
        <v>33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4"/>
    </row>
    <row r="18" spans="2:11" s="6" customFormat="1" ht="18.75" customHeight="1">
      <c r="B18" s="21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36</v>
      </c>
      <c r="I20" s="18" t="s">
        <v>29</v>
      </c>
      <c r="J20" s="16" t="s">
        <v>37</v>
      </c>
      <c r="K20" s="24"/>
    </row>
    <row r="21" spans="2:11" s="6" customFormat="1" ht="18.75" customHeight="1">
      <c r="B21" s="21"/>
      <c r="E21" s="16" t="s">
        <v>38</v>
      </c>
      <c r="I21" s="18" t="s">
        <v>32</v>
      </c>
      <c r="J21" s="16" t="s">
        <v>39</v>
      </c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40</v>
      </c>
      <c r="K23" s="24"/>
    </row>
    <row r="24" spans="2:11" s="74" customFormat="1" ht="94.5" customHeight="1">
      <c r="B24" s="75"/>
      <c r="E24" s="306" t="s">
        <v>41</v>
      </c>
      <c r="F24" s="315"/>
      <c r="G24" s="315"/>
      <c r="H24" s="315"/>
      <c r="K24" s="76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77"/>
    </row>
    <row r="27" spans="2:11" s="6" customFormat="1" ht="26.25" customHeight="1">
      <c r="B27" s="21"/>
      <c r="D27" s="78" t="s">
        <v>43</v>
      </c>
      <c r="J27" s="55">
        <f>ROUND($J$95,2)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77"/>
    </row>
    <row r="29" spans="2:11" s="6" customFormat="1" ht="15" customHeight="1">
      <c r="B29" s="21"/>
      <c r="F29" s="25" t="s">
        <v>45</v>
      </c>
      <c r="I29" s="25" t="s">
        <v>44</v>
      </c>
      <c r="J29" s="25" t="s">
        <v>46</v>
      </c>
      <c r="K29" s="24"/>
    </row>
    <row r="30" spans="2:11" s="6" customFormat="1" ht="15" customHeight="1">
      <c r="B30" s="21"/>
      <c r="D30" s="27" t="s">
        <v>47</v>
      </c>
      <c r="E30" s="27" t="s">
        <v>48</v>
      </c>
      <c r="F30" s="79">
        <f>ROUND(SUM($BE$95:$BE$324),2)</f>
        <v>0</v>
      </c>
      <c r="I30" s="80">
        <v>0.21</v>
      </c>
      <c r="J30" s="79">
        <f>ROUND(ROUND((SUM($BE$95:$BE$324)),2)*$I$30,2)</f>
        <v>0</v>
      </c>
      <c r="K30" s="24"/>
    </row>
    <row r="31" spans="2:11" s="6" customFormat="1" ht="15" customHeight="1">
      <c r="B31" s="21"/>
      <c r="E31" s="27" t="s">
        <v>49</v>
      </c>
      <c r="F31" s="79">
        <f>ROUND(SUM($BF$95:$BF$324),2)</f>
        <v>0</v>
      </c>
      <c r="I31" s="80">
        <v>0.15</v>
      </c>
      <c r="J31" s="79">
        <f>ROUND(ROUND((SUM($BF$95:$BF$324)),2)*$I$31,2)</f>
        <v>0</v>
      </c>
      <c r="K31" s="24"/>
    </row>
    <row r="32" spans="2:11" s="6" customFormat="1" ht="15" customHeight="1" hidden="1">
      <c r="B32" s="21"/>
      <c r="E32" s="27" t="s">
        <v>50</v>
      </c>
      <c r="F32" s="79">
        <f>ROUND(SUM($BG$95:$BG$324),2)</f>
        <v>0</v>
      </c>
      <c r="I32" s="80">
        <v>0.21</v>
      </c>
      <c r="J32" s="79">
        <v>0</v>
      </c>
      <c r="K32" s="24"/>
    </row>
    <row r="33" spans="2:11" s="6" customFormat="1" ht="15" customHeight="1" hidden="1">
      <c r="B33" s="21"/>
      <c r="E33" s="27" t="s">
        <v>51</v>
      </c>
      <c r="F33" s="79">
        <f>ROUND(SUM($BH$95:$BH$324),2)</f>
        <v>0</v>
      </c>
      <c r="I33" s="80">
        <v>0.15</v>
      </c>
      <c r="J33" s="79">
        <v>0</v>
      </c>
      <c r="K33" s="24"/>
    </row>
    <row r="34" spans="2:11" s="6" customFormat="1" ht="15" customHeight="1" hidden="1">
      <c r="B34" s="21"/>
      <c r="E34" s="27" t="s">
        <v>52</v>
      </c>
      <c r="F34" s="79">
        <f>ROUND(SUM($BI$95:$BI$324),2)</f>
        <v>0</v>
      </c>
      <c r="I34" s="80">
        <v>0</v>
      </c>
      <c r="J34" s="79">
        <v>0</v>
      </c>
      <c r="K34" s="24"/>
    </row>
    <row r="35" spans="2:11" s="6" customFormat="1" ht="7.5" customHeight="1">
      <c r="B35" s="21"/>
      <c r="K35" s="24"/>
    </row>
    <row r="36" spans="2:11" s="6" customFormat="1" ht="26.25" customHeight="1">
      <c r="B36" s="21"/>
      <c r="C36" s="29"/>
      <c r="D36" s="30" t="s">
        <v>53</v>
      </c>
      <c r="E36" s="31"/>
      <c r="F36" s="31"/>
      <c r="G36" s="81" t="s">
        <v>54</v>
      </c>
      <c r="H36" s="32" t="s">
        <v>55</v>
      </c>
      <c r="I36" s="31"/>
      <c r="J36" s="33">
        <f>SUM($J$27:$J$34)</f>
        <v>0</v>
      </c>
      <c r="K36" s="82"/>
    </row>
    <row r="37" spans="2:11" s="6" customFormat="1" ht="15" customHeight="1"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41" spans="2:11" s="6" customFormat="1" ht="7.5" customHeight="1">
      <c r="B41" s="38"/>
      <c r="C41" s="39"/>
      <c r="D41" s="39"/>
      <c r="E41" s="39"/>
      <c r="F41" s="39"/>
      <c r="G41" s="39"/>
      <c r="H41" s="39"/>
      <c r="I41" s="39"/>
      <c r="J41" s="39"/>
      <c r="K41" s="83"/>
    </row>
    <row r="42" spans="2:11" s="6" customFormat="1" ht="37.5" customHeight="1">
      <c r="B42" s="21"/>
      <c r="C42" s="11" t="s">
        <v>99</v>
      </c>
      <c r="K42" s="24"/>
    </row>
    <row r="43" spans="2:11" s="6" customFormat="1" ht="7.5" customHeight="1">
      <c r="B43" s="21"/>
      <c r="K43" s="24"/>
    </row>
    <row r="44" spans="2:11" s="6" customFormat="1" ht="15" customHeight="1">
      <c r="B44" s="21"/>
      <c r="C44" s="18" t="s">
        <v>16</v>
      </c>
      <c r="K44" s="24"/>
    </row>
    <row r="45" spans="2:11" s="6" customFormat="1" ht="16.5" customHeight="1">
      <c r="B45" s="21"/>
      <c r="E45" s="314" t="str">
        <f>$E$7</f>
        <v>III/10160 Zápy</v>
      </c>
      <c r="F45" s="294"/>
      <c r="G45" s="294"/>
      <c r="H45" s="294"/>
      <c r="K45" s="24"/>
    </row>
    <row r="46" spans="2:11" s="6" customFormat="1" ht="15" customHeight="1">
      <c r="B46" s="21"/>
      <c r="C46" s="18" t="s">
        <v>97</v>
      </c>
      <c r="K46" s="24"/>
    </row>
    <row r="47" spans="2:11" s="6" customFormat="1" ht="19.5" customHeight="1">
      <c r="B47" s="21"/>
      <c r="E47" s="293" t="str">
        <f>$E$9</f>
        <v>SO.120 - SO.120 - Ostatní zpevněné plochy</v>
      </c>
      <c r="F47" s="294"/>
      <c r="G47" s="294"/>
      <c r="H47" s="294"/>
      <c r="K47" s="24"/>
    </row>
    <row r="48" spans="2:11" s="6" customFormat="1" ht="7.5" customHeight="1">
      <c r="B48" s="21"/>
      <c r="K48" s="24"/>
    </row>
    <row r="49" spans="2:11" s="6" customFormat="1" ht="18.75" customHeight="1">
      <c r="B49" s="21"/>
      <c r="C49" s="18" t="s">
        <v>23</v>
      </c>
      <c r="F49" s="16" t="str">
        <f>$F$12</f>
        <v>Zápy</v>
      </c>
      <c r="I49" s="18" t="s">
        <v>25</v>
      </c>
      <c r="J49" s="44">
        <f>IF($J$12="","",$J$12)</f>
        <v>42061</v>
      </c>
      <c r="K49" s="24"/>
    </row>
    <row r="50" spans="2:11" s="6" customFormat="1" ht="7.5" customHeight="1">
      <c r="B50" s="21"/>
      <c r="K50" s="24"/>
    </row>
    <row r="51" spans="2:11" s="6" customFormat="1" ht="15.75" customHeight="1">
      <c r="B51" s="21"/>
      <c r="C51" s="18" t="s">
        <v>28</v>
      </c>
      <c r="F51" s="16" t="str">
        <f>$E$15</f>
        <v>Krajská správa a údržba silnic Středočeského kraje</v>
      </c>
      <c r="I51" s="18" t="s">
        <v>36</v>
      </c>
      <c r="J51" s="16" t="str">
        <f>$E$21</f>
        <v>CR Project s.r.o.</v>
      </c>
      <c r="K51" s="24"/>
    </row>
    <row r="52" spans="2:11" s="6" customFormat="1" ht="15" customHeight="1">
      <c r="B52" s="21"/>
      <c r="C52" s="18" t="s">
        <v>34</v>
      </c>
      <c r="F52" s="16">
        <f>IF($E$18="","",$E$18)</f>
      </c>
      <c r="K52" s="24"/>
    </row>
    <row r="53" spans="2:11" s="6" customFormat="1" ht="11.25" customHeight="1">
      <c r="B53" s="21"/>
      <c r="K53" s="24"/>
    </row>
    <row r="54" spans="2:11" s="6" customFormat="1" ht="30" customHeight="1">
      <c r="B54" s="21"/>
      <c r="C54" s="84" t="s">
        <v>100</v>
      </c>
      <c r="D54" s="29"/>
      <c r="E54" s="29"/>
      <c r="F54" s="29"/>
      <c r="G54" s="29"/>
      <c r="H54" s="29"/>
      <c r="I54" s="29"/>
      <c r="J54" s="85" t="s">
        <v>101</v>
      </c>
      <c r="K54" s="34"/>
    </row>
    <row r="55" spans="2:11" s="6" customFormat="1" ht="11.25" customHeight="1">
      <c r="B55" s="21"/>
      <c r="K55" s="24"/>
    </row>
    <row r="56" spans="2:47" s="6" customFormat="1" ht="30" customHeight="1">
      <c r="B56" s="21"/>
      <c r="C56" s="54" t="s">
        <v>102</v>
      </c>
      <c r="J56" s="55">
        <f>$J$95</f>
        <v>0</v>
      </c>
      <c r="K56" s="24"/>
      <c r="AU56" s="6" t="s">
        <v>103</v>
      </c>
    </row>
    <row r="57" spans="2:11" s="61" customFormat="1" ht="25.5" customHeight="1">
      <c r="B57" s="86"/>
      <c r="D57" s="87" t="s">
        <v>104</v>
      </c>
      <c r="E57" s="87"/>
      <c r="F57" s="87"/>
      <c r="G57" s="87"/>
      <c r="H57" s="87"/>
      <c r="I57" s="87"/>
      <c r="J57" s="88">
        <f>$J$96</f>
        <v>0</v>
      </c>
      <c r="K57" s="89"/>
    </row>
    <row r="58" spans="2:11" s="90" customFormat="1" ht="21" customHeight="1">
      <c r="B58" s="91"/>
      <c r="D58" s="92" t="s">
        <v>105</v>
      </c>
      <c r="E58" s="92"/>
      <c r="F58" s="92"/>
      <c r="G58" s="92"/>
      <c r="H58" s="92"/>
      <c r="I58" s="92"/>
      <c r="J58" s="93">
        <f>$J$97</f>
        <v>0</v>
      </c>
      <c r="K58" s="94"/>
    </row>
    <row r="59" spans="2:11" s="90" customFormat="1" ht="15.75" customHeight="1">
      <c r="B59" s="91"/>
      <c r="D59" s="92" t="s">
        <v>106</v>
      </c>
      <c r="E59" s="92"/>
      <c r="F59" s="92"/>
      <c r="G59" s="92"/>
      <c r="H59" s="92"/>
      <c r="I59" s="92"/>
      <c r="J59" s="93">
        <f>$J$98</f>
        <v>0</v>
      </c>
      <c r="K59" s="94"/>
    </row>
    <row r="60" spans="2:11" s="90" customFormat="1" ht="15.75" customHeight="1">
      <c r="B60" s="91"/>
      <c r="D60" s="92" t="s">
        <v>107</v>
      </c>
      <c r="E60" s="92"/>
      <c r="F60" s="92"/>
      <c r="G60" s="92"/>
      <c r="H60" s="92"/>
      <c r="I60" s="92"/>
      <c r="J60" s="93">
        <f>$J$137</f>
        <v>0</v>
      </c>
      <c r="K60" s="94"/>
    </row>
    <row r="61" spans="2:11" s="90" customFormat="1" ht="15.75" customHeight="1">
      <c r="B61" s="91"/>
      <c r="D61" s="92" t="s">
        <v>108</v>
      </c>
      <c r="E61" s="92"/>
      <c r="F61" s="92"/>
      <c r="G61" s="92"/>
      <c r="H61" s="92"/>
      <c r="I61" s="92"/>
      <c r="J61" s="93">
        <f>$J$160</f>
        <v>0</v>
      </c>
      <c r="K61" s="94"/>
    </row>
    <row r="62" spans="2:11" s="90" customFormat="1" ht="15.75" customHeight="1">
      <c r="B62" s="91"/>
      <c r="D62" s="92" t="s">
        <v>109</v>
      </c>
      <c r="E62" s="92"/>
      <c r="F62" s="92"/>
      <c r="G62" s="92"/>
      <c r="H62" s="92"/>
      <c r="I62" s="92"/>
      <c r="J62" s="93">
        <f>$J$173</f>
        <v>0</v>
      </c>
      <c r="K62" s="94"/>
    </row>
    <row r="63" spans="2:11" s="90" customFormat="1" ht="15.75" customHeight="1">
      <c r="B63" s="91"/>
      <c r="D63" s="92" t="s">
        <v>110</v>
      </c>
      <c r="E63" s="92"/>
      <c r="F63" s="92"/>
      <c r="G63" s="92"/>
      <c r="H63" s="92"/>
      <c r="I63" s="92"/>
      <c r="J63" s="93">
        <f>$J$179</f>
        <v>0</v>
      </c>
      <c r="K63" s="94"/>
    </row>
    <row r="64" spans="2:11" s="90" customFormat="1" ht="21" customHeight="1">
      <c r="B64" s="91"/>
      <c r="D64" s="92" t="s">
        <v>111</v>
      </c>
      <c r="E64" s="92"/>
      <c r="F64" s="92"/>
      <c r="G64" s="92"/>
      <c r="H64" s="92"/>
      <c r="I64" s="92"/>
      <c r="J64" s="93">
        <f>$J$198</f>
        <v>0</v>
      </c>
      <c r="K64" s="94"/>
    </row>
    <row r="65" spans="2:11" s="90" customFormat="1" ht="15.75" customHeight="1">
      <c r="B65" s="91"/>
      <c r="D65" s="92" t="s">
        <v>112</v>
      </c>
      <c r="E65" s="92"/>
      <c r="F65" s="92"/>
      <c r="G65" s="92"/>
      <c r="H65" s="92"/>
      <c r="I65" s="92"/>
      <c r="J65" s="93">
        <f>$J$199</f>
        <v>0</v>
      </c>
      <c r="K65" s="94"/>
    </row>
    <row r="66" spans="2:11" s="90" customFormat="1" ht="15.75" customHeight="1">
      <c r="B66" s="91"/>
      <c r="D66" s="92" t="s">
        <v>825</v>
      </c>
      <c r="E66" s="92"/>
      <c r="F66" s="92"/>
      <c r="G66" s="92"/>
      <c r="H66" s="92"/>
      <c r="I66" s="92"/>
      <c r="J66" s="93">
        <f>$J$210</f>
        <v>0</v>
      </c>
      <c r="K66" s="94"/>
    </row>
    <row r="67" spans="2:11" s="90" customFormat="1" ht="15.75" customHeight="1">
      <c r="B67" s="91"/>
      <c r="D67" s="92" t="s">
        <v>826</v>
      </c>
      <c r="E67" s="92"/>
      <c r="F67" s="92"/>
      <c r="G67" s="92"/>
      <c r="H67" s="92"/>
      <c r="I67" s="92"/>
      <c r="J67" s="93">
        <f>$J$218</f>
        <v>0</v>
      </c>
      <c r="K67" s="94"/>
    </row>
    <row r="68" spans="2:11" s="90" customFormat="1" ht="15.75" customHeight="1">
      <c r="B68" s="91"/>
      <c r="D68" s="92" t="s">
        <v>827</v>
      </c>
      <c r="E68" s="92"/>
      <c r="F68" s="92"/>
      <c r="G68" s="92"/>
      <c r="H68" s="92"/>
      <c r="I68" s="92"/>
      <c r="J68" s="93">
        <f>$J$234</f>
        <v>0</v>
      </c>
      <c r="K68" s="94"/>
    </row>
    <row r="69" spans="2:11" s="90" customFormat="1" ht="21" customHeight="1">
      <c r="B69" s="91"/>
      <c r="D69" s="92" t="s">
        <v>115</v>
      </c>
      <c r="E69" s="92"/>
      <c r="F69" s="92"/>
      <c r="G69" s="92"/>
      <c r="H69" s="92"/>
      <c r="I69" s="92"/>
      <c r="J69" s="93">
        <f>$J$243</f>
        <v>0</v>
      </c>
      <c r="K69" s="94"/>
    </row>
    <row r="70" spans="2:11" s="90" customFormat="1" ht="15.75" customHeight="1">
      <c r="B70" s="91"/>
      <c r="D70" s="92" t="s">
        <v>828</v>
      </c>
      <c r="E70" s="92"/>
      <c r="F70" s="92"/>
      <c r="G70" s="92"/>
      <c r="H70" s="92"/>
      <c r="I70" s="92"/>
      <c r="J70" s="93">
        <f>$J$244</f>
        <v>0</v>
      </c>
      <c r="K70" s="94"/>
    </row>
    <row r="71" spans="2:11" s="90" customFormat="1" ht="21" customHeight="1">
      <c r="B71" s="91"/>
      <c r="D71" s="92" t="s">
        <v>121</v>
      </c>
      <c r="E71" s="92"/>
      <c r="F71" s="92"/>
      <c r="G71" s="92"/>
      <c r="H71" s="92"/>
      <c r="I71" s="92"/>
      <c r="J71" s="93">
        <f>$J$269</f>
        <v>0</v>
      </c>
      <c r="K71" s="94"/>
    </row>
    <row r="72" spans="2:11" s="90" customFormat="1" ht="15.75" customHeight="1">
      <c r="B72" s="91"/>
      <c r="D72" s="92" t="s">
        <v>122</v>
      </c>
      <c r="E72" s="92"/>
      <c r="F72" s="92"/>
      <c r="G72" s="92"/>
      <c r="H72" s="92"/>
      <c r="I72" s="92"/>
      <c r="J72" s="93">
        <f>$J$270</f>
        <v>0</v>
      </c>
      <c r="K72" s="94"/>
    </row>
    <row r="73" spans="2:11" s="90" customFormat="1" ht="15.75" customHeight="1">
      <c r="B73" s="91"/>
      <c r="D73" s="92" t="s">
        <v>123</v>
      </c>
      <c r="E73" s="92"/>
      <c r="F73" s="92"/>
      <c r="G73" s="92"/>
      <c r="H73" s="92"/>
      <c r="I73" s="92"/>
      <c r="J73" s="93">
        <f>$J$278</f>
        <v>0</v>
      </c>
      <c r="K73" s="94"/>
    </row>
    <row r="74" spans="2:11" s="90" customFormat="1" ht="15.75" customHeight="1">
      <c r="B74" s="91"/>
      <c r="D74" s="92" t="s">
        <v>124</v>
      </c>
      <c r="E74" s="92"/>
      <c r="F74" s="92"/>
      <c r="G74" s="92"/>
      <c r="H74" s="92"/>
      <c r="I74" s="92"/>
      <c r="J74" s="93">
        <f>$J$289</f>
        <v>0</v>
      </c>
      <c r="K74" s="94"/>
    </row>
    <row r="75" spans="2:11" s="90" customFormat="1" ht="15.75" customHeight="1">
      <c r="B75" s="91"/>
      <c r="D75" s="92" t="s">
        <v>128</v>
      </c>
      <c r="E75" s="92"/>
      <c r="F75" s="92"/>
      <c r="G75" s="92"/>
      <c r="H75" s="92"/>
      <c r="I75" s="92"/>
      <c r="J75" s="93">
        <f>$J$320</f>
        <v>0</v>
      </c>
      <c r="K75" s="94"/>
    </row>
    <row r="76" spans="2:11" s="6" customFormat="1" ht="22.5" customHeight="1">
      <c r="B76" s="21"/>
      <c r="K76" s="24"/>
    </row>
    <row r="77" spans="2:11" s="6" customFormat="1" ht="7.5" customHeight="1">
      <c r="B77" s="35"/>
      <c r="C77" s="36"/>
      <c r="D77" s="36"/>
      <c r="E77" s="36"/>
      <c r="F77" s="36"/>
      <c r="G77" s="36"/>
      <c r="H77" s="36"/>
      <c r="I77" s="36"/>
      <c r="J77" s="36"/>
      <c r="K77" s="37"/>
    </row>
    <row r="81" spans="2:12" s="6" customFormat="1" ht="7.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1"/>
    </row>
    <row r="82" spans="2:12" s="6" customFormat="1" ht="37.5" customHeight="1">
      <c r="B82" s="21"/>
      <c r="C82" s="11" t="s">
        <v>129</v>
      </c>
      <c r="L82" s="21"/>
    </row>
    <row r="83" spans="2:12" s="6" customFormat="1" ht="7.5" customHeight="1">
      <c r="B83" s="21"/>
      <c r="L83" s="21"/>
    </row>
    <row r="84" spans="2:12" s="6" customFormat="1" ht="15" customHeight="1">
      <c r="B84" s="21"/>
      <c r="C84" s="18" t="s">
        <v>16</v>
      </c>
      <c r="L84" s="21"/>
    </row>
    <row r="85" spans="2:12" s="6" customFormat="1" ht="16.5" customHeight="1">
      <c r="B85" s="21"/>
      <c r="E85" s="314" t="str">
        <f>$E$7</f>
        <v>III/10160 Zápy</v>
      </c>
      <c r="F85" s="294"/>
      <c r="G85" s="294"/>
      <c r="H85" s="294"/>
      <c r="L85" s="21"/>
    </row>
    <row r="86" spans="2:12" s="6" customFormat="1" ht="15" customHeight="1">
      <c r="B86" s="21"/>
      <c r="C86" s="18" t="s">
        <v>97</v>
      </c>
      <c r="L86" s="21"/>
    </row>
    <row r="87" spans="2:12" s="6" customFormat="1" ht="19.5" customHeight="1">
      <c r="B87" s="21"/>
      <c r="E87" s="293" t="str">
        <f>$E$9</f>
        <v>SO.120 - SO.120 - Ostatní zpevněné plochy</v>
      </c>
      <c r="F87" s="294"/>
      <c r="G87" s="294"/>
      <c r="H87" s="294"/>
      <c r="L87" s="21"/>
    </row>
    <row r="88" spans="2:12" s="6" customFormat="1" ht="7.5" customHeight="1">
      <c r="B88" s="21"/>
      <c r="L88" s="21"/>
    </row>
    <row r="89" spans="2:12" s="6" customFormat="1" ht="18.75" customHeight="1">
      <c r="B89" s="21"/>
      <c r="C89" s="18" t="s">
        <v>23</v>
      </c>
      <c r="F89" s="16" t="str">
        <f>$F$12</f>
        <v>Zápy</v>
      </c>
      <c r="I89" s="18" t="s">
        <v>25</v>
      </c>
      <c r="J89" s="44">
        <f>IF($J$12="","",$J$12)</f>
        <v>42061</v>
      </c>
      <c r="L89" s="21"/>
    </row>
    <row r="90" spans="2:12" s="6" customFormat="1" ht="7.5" customHeight="1">
      <c r="B90" s="21"/>
      <c r="L90" s="21"/>
    </row>
    <row r="91" spans="2:12" s="6" customFormat="1" ht="15.75" customHeight="1">
      <c r="B91" s="21"/>
      <c r="C91" s="18" t="s">
        <v>28</v>
      </c>
      <c r="F91" s="16" t="str">
        <f>$E$15</f>
        <v>Krajská správa a údržba silnic Středočeského kraje</v>
      </c>
      <c r="I91" s="18" t="s">
        <v>36</v>
      </c>
      <c r="J91" s="16" t="str">
        <f>$E$21</f>
        <v>CR Project s.r.o.</v>
      </c>
      <c r="L91" s="21"/>
    </row>
    <row r="92" spans="2:12" s="6" customFormat="1" ht="15" customHeight="1">
      <c r="B92" s="21"/>
      <c r="C92" s="18" t="s">
        <v>34</v>
      </c>
      <c r="F92" s="16">
        <f>IF($E$18="","",$E$18)</f>
      </c>
      <c r="L92" s="21"/>
    </row>
    <row r="93" spans="2:12" s="6" customFormat="1" ht="11.25" customHeight="1">
      <c r="B93" s="21"/>
      <c r="L93" s="21"/>
    </row>
    <row r="94" spans="2:20" s="95" customFormat="1" ht="30" customHeight="1">
      <c r="B94" s="96"/>
      <c r="C94" s="97" t="s">
        <v>130</v>
      </c>
      <c r="D94" s="98" t="s">
        <v>62</v>
      </c>
      <c r="E94" s="98" t="s">
        <v>58</v>
      </c>
      <c r="F94" s="98" t="s">
        <v>131</v>
      </c>
      <c r="G94" s="98" t="s">
        <v>132</v>
      </c>
      <c r="H94" s="98" t="s">
        <v>133</v>
      </c>
      <c r="I94" s="98" t="s">
        <v>134</v>
      </c>
      <c r="J94" s="98" t="s">
        <v>135</v>
      </c>
      <c r="K94" s="99" t="s">
        <v>136</v>
      </c>
      <c r="L94" s="96"/>
      <c r="M94" s="49" t="s">
        <v>137</v>
      </c>
      <c r="N94" s="50" t="s">
        <v>47</v>
      </c>
      <c r="O94" s="50" t="s">
        <v>138</v>
      </c>
      <c r="P94" s="50" t="s">
        <v>139</v>
      </c>
      <c r="Q94" s="50" t="s">
        <v>140</v>
      </c>
      <c r="R94" s="50" t="s">
        <v>141</v>
      </c>
      <c r="S94" s="50" t="s">
        <v>142</v>
      </c>
      <c r="T94" s="51" t="s">
        <v>143</v>
      </c>
    </row>
    <row r="95" spans="2:63" s="6" customFormat="1" ht="30" customHeight="1">
      <c r="B95" s="21"/>
      <c r="C95" s="54" t="s">
        <v>102</v>
      </c>
      <c r="J95" s="100">
        <f>$BK$95</f>
        <v>0</v>
      </c>
      <c r="L95" s="21"/>
      <c r="M95" s="53"/>
      <c r="N95" s="45"/>
      <c r="O95" s="45"/>
      <c r="P95" s="101">
        <f>$P$96</f>
        <v>0</v>
      </c>
      <c r="Q95" s="45"/>
      <c r="R95" s="101">
        <f>$R$96</f>
        <v>398.85049333999996</v>
      </c>
      <c r="S95" s="45"/>
      <c r="T95" s="102">
        <f>$T$96</f>
        <v>453.1815</v>
      </c>
      <c r="AT95" s="6" t="s">
        <v>76</v>
      </c>
      <c r="AU95" s="6" t="s">
        <v>103</v>
      </c>
      <c r="BK95" s="103">
        <f>$BK$96</f>
        <v>0</v>
      </c>
    </row>
    <row r="96" spans="2:63" s="104" customFormat="1" ht="37.5" customHeight="1">
      <c r="B96" s="105"/>
      <c r="D96" s="106" t="s">
        <v>76</v>
      </c>
      <c r="E96" s="107" t="s">
        <v>144</v>
      </c>
      <c r="F96" s="107" t="s">
        <v>145</v>
      </c>
      <c r="J96" s="108">
        <f>$BK$96</f>
        <v>0</v>
      </c>
      <c r="L96" s="105"/>
      <c r="M96" s="109"/>
      <c r="P96" s="110">
        <f>$P$97+$P$198+$P$243+$P$269</f>
        <v>0</v>
      </c>
      <c r="R96" s="110">
        <f>$R$97+$R$198+$R$243+$R$269</f>
        <v>398.85049333999996</v>
      </c>
      <c r="T96" s="111">
        <f>$T$97+$T$198+$T$243+$T$269</f>
        <v>453.1815</v>
      </c>
      <c r="AR96" s="106" t="s">
        <v>22</v>
      </c>
      <c r="AT96" s="106" t="s">
        <v>76</v>
      </c>
      <c r="AU96" s="106" t="s">
        <v>77</v>
      </c>
      <c r="AY96" s="106" t="s">
        <v>146</v>
      </c>
      <c r="BK96" s="112">
        <f>$BK$97+$BK$198+$BK$243+$BK$269</f>
        <v>0</v>
      </c>
    </row>
    <row r="97" spans="2:63" s="104" customFormat="1" ht="21" customHeight="1">
      <c r="B97" s="105"/>
      <c r="D97" s="106" t="s">
        <v>76</v>
      </c>
      <c r="E97" s="113" t="s">
        <v>22</v>
      </c>
      <c r="F97" s="113" t="s">
        <v>147</v>
      </c>
      <c r="J97" s="114">
        <f>$BK$97</f>
        <v>0</v>
      </c>
      <c r="L97" s="105"/>
      <c r="M97" s="109"/>
      <c r="P97" s="110">
        <f>$P$98+$P$137+$P$160+$P$173+$P$179</f>
        <v>0</v>
      </c>
      <c r="R97" s="110">
        <f>$R$98+$R$137+$R$160+$R$173+$R$179</f>
        <v>0.04580000000000001</v>
      </c>
      <c r="T97" s="111">
        <f>$T$98+$T$137+$T$160+$T$173+$T$179</f>
        <v>0</v>
      </c>
      <c r="AR97" s="106" t="s">
        <v>22</v>
      </c>
      <c r="AT97" s="106" t="s">
        <v>76</v>
      </c>
      <c r="AU97" s="106" t="s">
        <v>22</v>
      </c>
      <c r="AY97" s="106" t="s">
        <v>146</v>
      </c>
      <c r="BK97" s="112">
        <f>$BK$98+$BK$137+$BK$160+$BK$173+$BK$179</f>
        <v>0</v>
      </c>
    </row>
    <row r="98" spans="2:63" s="104" customFormat="1" ht="15.75" customHeight="1">
      <c r="B98" s="105"/>
      <c r="D98" s="106" t="s">
        <v>76</v>
      </c>
      <c r="E98" s="113" t="s">
        <v>148</v>
      </c>
      <c r="F98" s="113" t="s">
        <v>149</v>
      </c>
      <c r="J98" s="114">
        <f>$BK$98</f>
        <v>0</v>
      </c>
      <c r="L98" s="105"/>
      <c r="M98" s="109"/>
      <c r="P98" s="110">
        <f>SUM($P$99:$P$136)</f>
        <v>0</v>
      </c>
      <c r="R98" s="110">
        <f>SUM($R$99:$R$136)</f>
        <v>0</v>
      </c>
      <c r="T98" s="111">
        <f>SUM($T$99:$T$136)</f>
        <v>0</v>
      </c>
      <c r="AR98" s="106" t="s">
        <v>22</v>
      </c>
      <c r="AT98" s="106" t="s">
        <v>76</v>
      </c>
      <c r="AU98" s="106" t="s">
        <v>85</v>
      </c>
      <c r="AY98" s="106" t="s">
        <v>146</v>
      </c>
      <c r="BK98" s="112">
        <f>SUM($BK$99:$BK$136)</f>
        <v>0</v>
      </c>
    </row>
    <row r="99" spans="2:65" s="6" customFormat="1" ht="15.75" customHeight="1">
      <c r="B99" s="21"/>
      <c r="C99" s="115" t="s">
        <v>829</v>
      </c>
      <c r="D99" s="115" t="s">
        <v>150</v>
      </c>
      <c r="E99" s="116" t="s">
        <v>151</v>
      </c>
      <c r="F99" s="117" t="s">
        <v>152</v>
      </c>
      <c r="G99" s="118" t="s">
        <v>153</v>
      </c>
      <c r="H99" s="119">
        <v>21.65</v>
      </c>
      <c r="I99" s="120"/>
      <c r="J99" s="121">
        <f>ROUND($I$99*$H$99,2)</f>
        <v>0</v>
      </c>
      <c r="K99" s="117"/>
      <c r="L99" s="21"/>
      <c r="M99" s="122"/>
      <c r="N99" s="123" t="s">
        <v>48</v>
      </c>
      <c r="P99" s="124">
        <f>$O$99*$H$99</f>
        <v>0</v>
      </c>
      <c r="Q99" s="124">
        <v>0</v>
      </c>
      <c r="R99" s="124">
        <f>$Q$99*$H$99</f>
        <v>0</v>
      </c>
      <c r="S99" s="124">
        <v>0</v>
      </c>
      <c r="T99" s="125">
        <f>$S$99*$H$99</f>
        <v>0</v>
      </c>
      <c r="AR99" s="74" t="s">
        <v>154</v>
      </c>
      <c r="AT99" s="74" t="s">
        <v>150</v>
      </c>
      <c r="AU99" s="74" t="s">
        <v>155</v>
      </c>
      <c r="AY99" s="6" t="s">
        <v>146</v>
      </c>
      <c r="BE99" s="126">
        <f>IF($N$99="základní",$J$99,0)</f>
        <v>0</v>
      </c>
      <c r="BF99" s="126">
        <f>IF($N$99="snížená",$J$99,0)</f>
        <v>0</v>
      </c>
      <c r="BG99" s="126">
        <f>IF($N$99="zákl. přenesená",$J$99,0)</f>
        <v>0</v>
      </c>
      <c r="BH99" s="126">
        <f>IF($N$99="sníž. přenesená",$J$99,0)</f>
        <v>0</v>
      </c>
      <c r="BI99" s="126">
        <f>IF($N$99="nulová",$J$99,0)</f>
        <v>0</v>
      </c>
      <c r="BJ99" s="74" t="s">
        <v>22</v>
      </c>
      <c r="BK99" s="126">
        <f>ROUND($I$99*$H$99,2)</f>
        <v>0</v>
      </c>
      <c r="BL99" s="74" t="s">
        <v>154</v>
      </c>
      <c r="BM99" s="74" t="s">
        <v>830</v>
      </c>
    </row>
    <row r="100" spans="2:51" s="6" customFormat="1" ht="15.75" customHeight="1">
      <c r="B100" s="127"/>
      <c r="D100" s="128" t="s">
        <v>157</v>
      </c>
      <c r="E100" s="129"/>
      <c r="F100" s="129" t="s">
        <v>831</v>
      </c>
      <c r="H100" s="130">
        <v>21.65</v>
      </c>
      <c r="L100" s="127"/>
      <c r="M100" s="131"/>
      <c r="T100" s="132"/>
      <c r="AT100" s="133" t="s">
        <v>157</v>
      </c>
      <c r="AU100" s="133" t="s">
        <v>155</v>
      </c>
      <c r="AV100" s="133" t="s">
        <v>85</v>
      </c>
      <c r="AW100" s="133" t="s">
        <v>103</v>
      </c>
      <c r="AX100" s="133" t="s">
        <v>22</v>
      </c>
      <c r="AY100" s="133" t="s">
        <v>146</v>
      </c>
    </row>
    <row r="101" spans="2:65" s="6" customFormat="1" ht="15.75" customHeight="1">
      <c r="B101" s="21"/>
      <c r="C101" s="115" t="s">
        <v>22</v>
      </c>
      <c r="D101" s="115" t="s">
        <v>150</v>
      </c>
      <c r="E101" s="116" t="s">
        <v>159</v>
      </c>
      <c r="F101" s="117" t="s">
        <v>160</v>
      </c>
      <c r="G101" s="118" t="s">
        <v>153</v>
      </c>
      <c r="H101" s="119">
        <v>94.875</v>
      </c>
      <c r="I101" s="120"/>
      <c r="J101" s="121">
        <f>ROUND($I$101*$H$101,2)</f>
        <v>0</v>
      </c>
      <c r="K101" s="117"/>
      <c r="L101" s="21"/>
      <c r="M101" s="122"/>
      <c r="N101" s="123" t="s">
        <v>48</v>
      </c>
      <c r="P101" s="124">
        <f>$O$101*$H$101</f>
        <v>0</v>
      </c>
      <c r="Q101" s="124">
        <v>0</v>
      </c>
      <c r="R101" s="124">
        <f>$Q$101*$H$101</f>
        <v>0</v>
      </c>
      <c r="S101" s="124">
        <v>0</v>
      </c>
      <c r="T101" s="125">
        <f>$S$101*$H$101</f>
        <v>0</v>
      </c>
      <c r="AR101" s="74" t="s">
        <v>154</v>
      </c>
      <c r="AT101" s="74" t="s">
        <v>150</v>
      </c>
      <c r="AU101" s="74" t="s">
        <v>155</v>
      </c>
      <c r="AY101" s="6" t="s">
        <v>146</v>
      </c>
      <c r="BE101" s="126">
        <f>IF($N$101="základní",$J$101,0)</f>
        <v>0</v>
      </c>
      <c r="BF101" s="126">
        <f>IF($N$101="snížená",$J$101,0)</f>
        <v>0</v>
      </c>
      <c r="BG101" s="126">
        <f>IF($N$101="zákl. přenesená",$J$101,0)</f>
        <v>0</v>
      </c>
      <c r="BH101" s="126">
        <f>IF($N$101="sníž. přenesená",$J$101,0)</f>
        <v>0</v>
      </c>
      <c r="BI101" s="126">
        <f>IF($N$101="nulová",$J$101,0)</f>
        <v>0</v>
      </c>
      <c r="BJ101" s="74" t="s">
        <v>22</v>
      </c>
      <c r="BK101" s="126">
        <f>ROUND($I$101*$H$101,2)</f>
        <v>0</v>
      </c>
      <c r="BL101" s="74" t="s">
        <v>154</v>
      </c>
      <c r="BM101" s="74" t="s">
        <v>832</v>
      </c>
    </row>
    <row r="102" spans="2:51" s="6" customFormat="1" ht="27" customHeight="1">
      <c r="B102" s="134"/>
      <c r="D102" s="128" t="s">
        <v>157</v>
      </c>
      <c r="E102" s="135"/>
      <c r="F102" s="135" t="s">
        <v>162</v>
      </c>
      <c r="H102" s="136"/>
      <c r="L102" s="134"/>
      <c r="M102" s="137"/>
      <c r="T102" s="138"/>
      <c r="AT102" s="136" t="s">
        <v>157</v>
      </c>
      <c r="AU102" s="136" t="s">
        <v>155</v>
      </c>
      <c r="AV102" s="136" t="s">
        <v>22</v>
      </c>
      <c r="AW102" s="136" t="s">
        <v>103</v>
      </c>
      <c r="AX102" s="136" t="s">
        <v>77</v>
      </c>
      <c r="AY102" s="136" t="s">
        <v>146</v>
      </c>
    </row>
    <row r="103" spans="2:51" s="6" customFormat="1" ht="15.75" customHeight="1">
      <c r="B103" s="134"/>
      <c r="D103" s="139" t="s">
        <v>157</v>
      </c>
      <c r="E103" s="136"/>
      <c r="F103" s="135" t="s">
        <v>163</v>
      </c>
      <c r="H103" s="136"/>
      <c r="L103" s="134"/>
      <c r="M103" s="137"/>
      <c r="T103" s="138"/>
      <c r="AT103" s="136" t="s">
        <v>157</v>
      </c>
      <c r="AU103" s="136" t="s">
        <v>155</v>
      </c>
      <c r="AV103" s="136" t="s">
        <v>22</v>
      </c>
      <c r="AW103" s="136" t="s">
        <v>103</v>
      </c>
      <c r="AX103" s="136" t="s">
        <v>77</v>
      </c>
      <c r="AY103" s="136" t="s">
        <v>146</v>
      </c>
    </row>
    <row r="104" spans="2:51" s="6" customFormat="1" ht="15.75" customHeight="1">
      <c r="B104" s="127"/>
      <c r="D104" s="139" t="s">
        <v>157</v>
      </c>
      <c r="E104" s="133"/>
      <c r="F104" s="129" t="s">
        <v>833</v>
      </c>
      <c r="H104" s="130">
        <v>10.455</v>
      </c>
      <c r="L104" s="127"/>
      <c r="M104" s="131"/>
      <c r="T104" s="132"/>
      <c r="AT104" s="133" t="s">
        <v>157</v>
      </c>
      <c r="AU104" s="133" t="s">
        <v>155</v>
      </c>
      <c r="AV104" s="133" t="s">
        <v>85</v>
      </c>
      <c r="AW104" s="133" t="s">
        <v>103</v>
      </c>
      <c r="AX104" s="133" t="s">
        <v>77</v>
      </c>
      <c r="AY104" s="133" t="s">
        <v>146</v>
      </c>
    </row>
    <row r="105" spans="2:51" s="6" customFormat="1" ht="15.75" customHeight="1">
      <c r="B105" s="134"/>
      <c r="D105" s="139" t="s">
        <v>157</v>
      </c>
      <c r="E105" s="136"/>
      <c r="F105" s="135" t="s">
        <v>165</v>
      </c>
      <c r="H105" s="136"/>
      <c r="L105" s="134"/>
      <c r="M105" s="137"/>
      <c r="T105" s="138"/>
      <c r="AT105" s="136" t="s">
        <v>157</v>
      </c>
      <c r="AU105" s="136" t="s">
        <v>155</v>
      </c>
      <c r="AV105" s="136" t="s">
        <v>22</v>
      </c>
      <c r="AW105" s="136" t="s">
        <v>103</v>
      </c>
      <c r="AX105" s="136" t="s">
        <v>77</v>
      </c>
      <c r="AY105" s="136" t="s">
        <v>146</v>
      </c>
    </row>
    <row r="106" spans="2:51" s="6" customFormat="1" ht="15.75" customHeight="1">
      <c r="B106" s="127"/>
      <c r="D106" s="139" t="s">
        <v>157</v>
      </c>
      <c r="E106" s="133"/>
      <c r="F106" s="129" t="s">
        <v>834</v>
      </c>
      <c r="H106" s="130">
        <v>84.42</v>
      </c>
      <c r="L106" s="127"/>
      <c r="M106" s="131"/>
      <c r="T106" s="132"/>
      <c r="AT106" s="133" t="s">
        <v>157</v>
      </c>
      <c r="AU106" s="133" t="s">
        <v>155</v>
      </c>
      <c r="AV106" s="133" t="s">
        <v>85</v>
      </c>
      <c r="AW106" s="133" t="s">
        <v>103</v>
      </c>
      <c r="AX106" s="133" t="s">
        <v>77</v>
      </c>
      <c r="AY106" s="133" t="s">
        <v>146</v>
      </c>
    </row>
    <row r="107" spans="2:51" s="6" customFormat="1" ht="15.75" customHeight="1">
      <c r="B107" s="140"/>
      <c r="D107" s="139" t="s">
        <v>157</v>
      </c>
      <c r="E107" s="141"/>
      <c r="F107" s="142" t="s">
        <v>168</v>
      </c>
      <c r="H107" s="143">
        <v>94.875</v>
      </c>
      <c r="L107" s="140"/>
      <c r="M107" s="144"/>
      <c r="T107" s="145"/>
      <c r="AT107" s="141" t="s">
        <v>157</v>
      </c>
      <c r="AU107" s="141" t="s">
        <v>155</v>
      </c>
      <c r="AV107" s="141" t="s">
        <v>154</v>
      </c>
      <c r="AW107" s="141" t="s">
        <v>103</v>
      </c>
      <c r="AX107" s="141" t="s">
        <v>22</v>
      </c>
      <c r="AY107" s="141" t="s">
        <v>146</v>
      </c>
    </row>
    <row r="108" spans="2:65" s="6" customFormat="1" ht="15.75" customHeight="1">
      <c r="B108" s="21"/>
      <c r="C108" s="115" t="s">
        <v>85</v>
      </c>
      <c r="D108" s="115" t="s">
        <v>150</v>
      </c>
      <c r="E108" s="116" t="s">
        <v>169</v>
      </c>
      <c r="F108" s="117" t="s">
        <v>170</v>
      </c>
      <c r="G108" s="118" t="s">
        <v>153</v>
      </c>
      <c r="H108" s="119">
        <v>322.81</v>
      </c>
      <c r="I108" s="120"/>
      <c r="J108" s="121">
        <f>ROUND($I$108*$H$108,2)</f>
        <v>0</v>
      </c>
      <c r="K108" s="117" t="s">
        <v>171</v>
      </c>
      <c r="L108" s="21"/>
      <c r="M108" s="122"/>
      <c r="N108" s="123" t="s">
        <v>48</v>
      </c>
      <c r="P108" s="124">
        <f>$O$108*$H$108</f>
        <v>0</v>
      </c>
      <c r="Q108" s="124">
        <v>0</v>
      </c>
      <c r="R108" s="124">
        <f>$Q$108*$H$108</f>
        <v>0</v>
      </c>
      <c r="S108" s="124">
        <v>0</v>
      </c>
      <c r="T108" s="125">
        <f>$S$108*$H$108</f>
        <v>0</v>
      </c>
      <c r="AR108" s="74" t="s">
        <v>154</v>
      </c>
      <c r="AT108" s="74" t="s">
        <v>150</v>
      </c>
      <c r="AU108" s="74" t="s">
        <v>155</v>
      </c>
      <c r="AY108" s="6" t="s">
        <v>146</v>
      </c>
      <c r="BE108" s="126">
        <f>IF($N$108="základní",$J$108,0)</f>
        <v>0</v>
      </c>
      <c r="BF108" s="126">
        <f>IF($N$108="snížená",$J$108,0)</f>
        <v>0</v>
      </c>
      <c r="BG108" s="126">
        <f>IF($N$108="zákl. přenesená",$J$108,0)</f>
        <v>0</v>
      </c>
      <c r="BH108" s="126">
        <f>IF($N$108="sníž. přenesená",$J$108,0)</f>
        <v>0</v>
      </c>
      <c r="BI108" s="126">
        <f>IF($N$108="nulová",$J$108,0)</f>
        <v>0</v>
      </c>
      <c r="BJ108" s="74" t="s">
        <v>22</v>
      </c>
      <c r="BK108" s="126">
        <f>ROUND($I$108*$H$108,2)</f>
        <v>0</v>
      </c>
      <c r="BL108" s="74" t="s">
        <v>154</v>
      </c>
      <c r="BM108" s="74" t="s">
        <v>835</v>
      </c>
    </row>
    <row r="109" spans="2:51" s="6" customFormat="1" ht="15.75" customHeight="1">
      <c r="B109" s="134"/>
      <c r="D109" s="128" t="s">
        <v>157</v>
      </c>
      <c r="E109" s="135"/>
      <c r="F109" s="135" t="s">
        <v>173</v>
      </c>
      <c r="H109" s="136"/>
      <c r="L109" s="134"/>
      <c r="M109" s="137"/>
      <c r="T109" s="138"/>
      <c r="AT109" s="136" t="s">
        <v>157</v>
      </c>
      <c r="AU109" s="136" t="s">
        <v>155</v>
      </c>
      <c r="AV109" s="136" t="s">
        <v>22</v>
      </c>
      <c r="AW109" s="136" t="s">
        <v>103</v>
      </c>
      <c r="AX109" s="136" t="s">
        <v>77</v>
      </c>
      <c r="AY109" s="136" t="s">
        <v>146</v>
      </c>
    </row>
    <row r="110" spans="2:51" s="6" customFormat="1" ht="15.75" customHeight="1">
      <c r="B110" s="134"/>
      <c r="D110" s="139" t="s">
        <v>157</v>
      </c>
      <c r="E110" s="136"/>
      <c r="F110" s="135" t="s">
        <v>163</v>
      </c>
      <c r="H110" s="136"/>
      <c r="L110" s="134"/>
      <c r="M110" s="137"/>
      <c r="T110" s="138"/>
      <c r="AT110" s="136" t="s">
        <v>157</v>
      </c>
      <c r="AU110" s="136" t="s">
        <v>155</v>
      </c>
      <c r="AV110" s="136" t="s">
        <v>22</v>
      </c>
      <c r="AW110" s="136" t="s">
        <v>103</v>
      </c>
      <c r="AX110" s="136" t="s">
        <v>77</v>
      </c>
      <c r="AY110" s="136" t="s">
        <v>146</v>
      </c>
    </row>
    <row r="111" spans="2:51" s="6" customFormat="1" ht="15.75" customHeight="1">
      <c r="B111" s="127"/>
      <c r="D111" s="139" t="s">
        <v>157</v>
      </c>
      <c r="E111" s="133"/>
      <c r="F111" s="129" t="s">
        <v>836</v>
      </c>
      <c r="H111" s="130">
        <v>222.31</v>
      </c>
      <c r="L111" s="127"/>
      <c r="M111" s="131"/>
      <c r="T111" s="132"/>
      <c r="AT111" s="133" t="s">
        <v>157</v>
      </c>
      <c r="AU111" s="133" t="s">
        <v>155</v>
      </c>
      <c r="AV111" s="133" t="s">
        <v>85</v>
      </c>
      <c r="AW111" s="133" t="s">
        <v>103</v>
      </c>
      <c r="AX111" s="133" t="s">
        <v>77</v>
      </c>
      <c r="AY111" s="133" t="s">
        <v>146</v>
      </c>
    </row>
    <row r="112" spans="2:51" s="6" customFormat="1" ht="15.75" customHeight="1">
      <c r="B112" s="134"/>
      <c r="D112" s="139" t="s">
        <v>157</v>
      </c>
      <c r="E112" s="136"/>
      <c r="F112" s="135" t="s">
        <v>165</v>
      </c>
      <c r="H112" s="136"/>
      <c r="L112" s="134"/>
      <c r="M112" s="137"/>
      <c r="T112" s="138"/>
      <c r="AT112" s="136" t="s">
        <v>157</v>
      </c>
      <c r="AU112" s="136" t="s">
        <v>155</v>
      </c>
      <c r="AV112" s="136" t="s">
        <v>22</v>
      </c>
      <c r="AW112" s="136" t="s">
        <v>103</v>
      </c>
      <c r="AX112" s="136" t="s">
        <v>77</v>
      </c>
      <c r="AY112" s="136" t="s">
        <v>146</v>
      </c>
    </row>
    <row r="113" spans="2:51" s="6" customFormat="1" ht="15.75" customHeight="1">
      <c r="B113" s="127"/>
      <c r="D113" s="139" t="s">
        <v>157</v>
      </c>
      <c r="E113" s="133"/>
      <c r="F113" s="129" t="s">
        <v>837</v>
      </c>
      <c r="H113" s="130">
        <v>100.5</v>
      </c>
      <c r="L113" s="127"/>
      <c r="M113" s="131"/>
      <c r="T113" s="132"/>
      <c r="AT113" s="133" t="s">
        <v>157</v>
      </c>
      <c r="AU113" s="133" t="s">
        <v>155</v>
      </c>
      <c r="AV113" s="133" t="s">
        <v>85</v>
      </c>
      <c r="AW113" s="133" t="s">
        <v>103</v>
      </c>
      <c r="AX113" s="133" t="s">
        <v>77</v>
      </c>
      <c r="AY113" s="133" t="s">
        <v>146</v>
      </c>
    </row>
    <row r="114" spans="2:51" s="6" customFormat="1" ht="15.75" customHeight="1">
      <c r="B114" s="140"/>
      <c r="D114" s="139" t="s">
        <v>157</v>
      </c>
      <c r="E114" s="141"/>
      <c r="F114" s="142" t="s">
        <v>168</v>
      </c>
      <c r="H114" s="143">
        <v>322.81</v>
      </c>
      <c r="L114" s="140"/>
      <c r="M114" s="144"/>
      <c r="T114" s="145"/>
      <c r="AT114" s="141" t="s">
        <v>157</v>
      </c>
      <c r="AU114" s="141" t="s">
        <v>155</v>
      </c>
      <c r="AV114" s="141" t="s">
        <v>154</v>
      </c>
      <c r="AW114" s="141" t="s">
        <v>103</v>
      </c>
      <c r="AX114" s="141" t="s">
        <v>22</v>
      </c>
      <c r="AY114" s="141" t="s">
        <v>146</v>
      </c>
    </row>
    <row r="115" spans="2:65" s="6" customFormat="1" ht="15.75" customHeight="1">
      <c r="B115" s="21"/>
      <c r="C115" s="115" t="s">
        <v>838</v>
      </c>
      <c r="D115" s="115" t="s">
        <v>150</v>
      </c>
      <c r="E115" s="116" t="s">
        <v>183</v>
      </c>
      <c r="F115" s="117" t="s">
        <v>184</v>
      </c>
      <c r="G115" s="118" t="s">
        <v>153</v>
      </c>
      <c r="H115" s="119">
        <v>35.6</v>
      </c>
      <c r="I115" s="120"/>
      <c r="J115" s="121">
        <f>ROUND($I$115*$H$115,2)</f>
        <v>0</v>
      </c>
      <c r="K115" s="117" t="s">
        <v>171</v>
      </c>
      <c r="L115" s="21"/>
      <c r="M115" s="122"/>
      <c r="N115" s="123" t="s">
        <v>48</v>
      </c>
      <c r="P115" s="124">
        <f>$O$115*$H$115</f>
        <v>0</v>
      </c>
      <c r="Q115" s="124">
        <v>0</v>
      </c>
      <c r="R115" s="124">
        <f>$Q$115*$H$115</f>
        <v>0</v>
      </c>
      <c r="S115" s="124">
        <v>0</v>
      </c>
      <c r="T115" s="125">
        <f>$S$115*$H$115</f>
        <v>0</v>
      </c>
      <c r="AR115" s="74" t="s">
        <v>154</v>
      </c>
      <c r="AT115" s="74" t="s">
        <v>150</v>
      </c>
      <c r="AU115" s="74" t="s">
        <v>155</v>
      </c>
      <c r="AY115" s="6" t="s">
        <v>146</v>
      </c>
      <c r="BE115" s="126">
        <f>IF($N$115="základní",$J$115,0)</f>
        <v>0</v>
      </c>
      <c r="BF115" s="126">
        <f>IF($N$115="snížená",$J$115,0)</f>
        <v>0</v>
      </c>
      <c r="BG115" s="126">
        <f>IF($N$115="zákl. přenesená",$J$115,0)</f>
        <v>0</v>
      </c>
      <c r="BH115" s="126">
        <f>IF($N$115="sníž. přenesená",$J$115,0)</f>
        <v>0</v>
      </c>
      <c r="BI115" s="126">
        <f>IF($N$115="nulová",$J$115,0)</f>
        <v>0</v>
      </c>
      <c r="BJ115" s="74" t="s">
        <v>22</v>
      </c>
      <c r="BK115" s="126">
        <f>ROUND($I$115*$H$115,2)</f>
        <v>0</v>
      </c>
      <c r="BL115" s="74" t="s">
        <v>154</v>
      </c>
      <c r="BM115" s="74" t="s">
        <v>839</v>
      </c>
    </row>
    <row r="116" spans="2:51" s="6" customFormat="1" ht="15.75" customHeight="1">
      <c r="B116" s="134"/>
      <c r="D116" s="128" t="s">
        <v>157</v>
      </c>
      <c r="E116" s="135"/>
      <c r="F116" s="135" t="s">
        <v>186</v>
      </c>
      <c r="H116" s="136"/>
      <c r="L116" s="134"/>
      <c r="M116" s="137"/>
      <c r="T116" s="138"/>
      <c r="AT116" s="136" t="s">
        <v>157</v>
      </c>
      <c r="AU116" s="136" t="s">
        <v>155</v>
      </c>
      <c r="AV116" s="136" t="s">
        <v>22</v>
      </c>
      <c r="AW116" s="136" t="s">
        <v>103</v>
      </c>
      <c r="AX116" s="136" t="s">
        <v>77</v>
      </c>
      <c r="AY116" s="136" t="s">
        <v>146</v>
      </c>
    </row>
    <row r="117" spans="2:51" s="6" customFormat="1" ht="15.75" customHeight="1">
      <c r="B117" s="127"/>
      <c r="D117" s="139" t="s">
        <v>157</v>
      </c>
      <c r="E117" s="133"/>
      <c r="F117" s="129" t="s">
        <v>840</v>
      </c>
      <c r="H117" s="130">
        <v>35.6</v>
      </c>
      <c r="L117" s="127"/>
      <c r="M117" s="131"/>
      <c r="T117" s="132"/>
      <c r="AT117" s="133" t="s">
        <v>157</v>
      </c>
      <c r="AU117" s="133" t="s">
        <v>155</v>
      </c>
      <c r="AV117" s="133" t="s">
        <v>85</v>
      </c>
      <c r="AW117" s="133" t="s">
        <v>103</v>
      </c>
      <c r="AX117" s="133" t="s">
        <v>22</v>
      </c>
      <c r="AY117" s="133" t="s">
        <v>146</v>
      </c>
    </row>
    <row r="118" spans="2:65" s="6" customFormat="1" ht="15.75" customHeight="1">
      <c r="B118" s="21"/>
      <c r="C118" s="115" t="s">
        <v>155</v>
      </c>
      <c r="D118" s="115" t="s">
        <v>150</v>
      </c>
      <c r="E118" s="116" t="s">
        <v>188</v>
      </c>
      <c r="F118" s="117" t="s">
        <v>189</v>
      </c>
      <c r="G118" s="118" t="s">
        <v>153</v>
      </c>
      <c r="H118" s="119">
        <v>322.81</v>
      </c>
      <c r="I118" s="120"/>
      <c r="J118" s="121">
        <f>ROUND($I$118*$H$118,2)</f>
        <v>0</v>
      </c>
      <c r="K118" s="117"/>
      <c r="L118" s="21"/>
      <c r="M118" s="122"/>
      <c r="N118" s="123" t="s">
        <v>48</v>
      </c>
      <c r="P118" s="124">
        <f>$O$118*$H$118</f>
        <v>0</v>
      </c>
      <c r="Q118" s="124">
        <v>0</v>
      </c>
      <c r="R118" s="124">
        <f>$Q$118*$H$118</f>
        <v>0</v>
      </c>
      <c r="S118" s="124">
        <v>0</v>
      </c>
      <c r="T118" s="125">
        <f>$S$118*$H$118</f>
        <v>0</v>
      </c>
      <c r="AR118" s="74" t="s">
        <v>154</v>
      </c>
      <c r="AT118" s="74" t="s">
        <v>150</v>
      </c>
      <c r="AU118" s="74" t="s">
        <v>155</v>
      </c>
      <c r="AY118" s="6" t="s">
        <v>146</v>
      </c>
      <c r="BE118" s="126">
        <f>IF($N$118="základní",$J$118,0)</f>
        <v>0</v>
      </c>
      <c r="BF118" s="126">
        <f>IF($N$118="snížená",$J$118,0)</f>
        <v>0</v>
      </c>
      <c r="BG118" s="126">
        <f>IF($N$118="zákl. přenesená",$J$118,0)</f>
        <v>0</v>
      </c>
      <c r="BH118" s="126">
        <f>IF($N$118="sníž. přenesená",$J$118,0)</f>
        <v>0</v>
      </c>
      <c r="BI118" s="126">
        <f>IF($N$118="nulová",$J$118,0)</f>
        <v>0</v>
      </c>
      <c r="BJ118" s="74" t="s">
        <v>22</v>
      </c>
      <c r="BK118" s="126">
        <f>ROUND($I$118*$H$118,2)</f>
        <v>0</v>
      </c>
      <c r="BL118" s="74" t="s">
        <v>154</v>
      </c>
      <c r="BM118" s="74" t="s">
        <v>841</v>
      </c>
    </row>
    <row r="119" spans="2:51" s="6" customFormat="1" ht="15.75" customHeight="1">
      <c r="B119" s="134"/>
      <c r="D119" s="128" t="s">
        <v>157</v>
      </c>
      <c r="E119" s="135"/>
      <c r="F119" s="135" t="s">
        <v>191</v>
      </c>
      <c r="H119" s="136"/>
      <c r="L119" s="134"/>
      <c r="M119" s="137"/>
      <c r="T119" s="138"/>
      <c r="AT119" s="136" t="s">
        <v>157</v>
      </c>
      <c r="AU119" s="136" t="s">
        <v>155</v>
      </c>
      <c r="AV119" s="136" t="s">
        <v>22</v>
      </c>
      <c r="AW119" s="136" t="s">
        <v>103</v>
      </c>
      <c r="AX119" s="136" t="s">
        <v>77</v>
      </c>
      <c r="AY119" s="136" t="s">
        <v>146</v>
      </c>
    </row>
    <row r="120" spans="2:51" s="6" customFormat="1" ht="15.75" customHeight="1">
      <c r="B120" s="134"/>
      <c r="D120" s="139" t="s">
        <v>157</v>
      </c>
      <c r="E120" s="136"/>
      <c r="F120" s="135" t="s">
        <v>163</v>
      </c>
      <c r="H120" s="136"/>
      <c r="L120" s="134"/>
      <c r="M120" s="137"/>
      <c r="T120" s="138"/>
      <c r="AT120" s="136" t="s">
        <v>157</v>
      </c>
      <c r="AU120" s="136" t="s">
        <v>155</v>
      </c>
      <c r="AV120" s="136" t="s">
        <v>22</v>
      </c>
      <c r="AW120" s="136" t="s">
        <v>103</v>
      </c>
      <c r="AX120" s="136" t="s">
        <v>77</v>
      </c>
      <c r="AY120" s="136" t="s">
        <v>146</v>
      </c>
    </row>
    <row r="121" spans="2:51" s="6" customFormat="1" ht="15.75" customHeight="1">
      <c r="B121" s="127"/>
      <c r="D121" s="139" t="s">
        <v>157</v>
      </c>
      <c r="E121" s="133"/>
      <c r="F121" s="129" t="s">
        <v>836</v>
      </c>
      <c r="H121" s="130">
        <v>222.31</v>
      </c>
      <c r="L121" s="127"/>
      <c r="M121" s="131"/>
      <c r="T121" s="132"/>
      <c r="AT121" s="133" t="s">
        <v>157</v>
      </c>
      <c r="AU121" s="133" t="s">
        <v>155</v>
      </c>
      <c r="AV121" s="133" t="s">
        <v>85</v>
      </c>
      <c r="AW121" s="133" t="s">
        <v>103</v>
      </c>
      <c r="AX121" s="133" t="s">
        <v>77</v>
      </c>
      <c r="AY121" s="133" t="s">
        <v>146</v>
      </c>
    </row>
    <row r="122" spans="2:51" s="6" customFormat="1" ht="15.75" customHeight="1">
      <c r="B122" s="134"/>
      <c r="D122" s="139" t="s">
        <v>157</v>
      </c>
      <c r="E122" s="136"/>
      <c r="F122" s="135" t="s">
        <v>165</v>
      </c>
      <c r="H122" s="136"/>
      <c r="L122" s="134"/>
      <c r="M122" s="137"/>
      <c r="T122" s="138"/>
      <c r="AT122" s="136" t="s">
        <v>157</v>
      </c>
      <c r="AU122" s="136" t="s">
        <v>155</v>
      </c>
      <c r="AV122" s="136" t="s">
        <v>22</v>
      </c>
      <c r="AW122" s="136" t="s">
        <v>103</v>
      </c>
      <c r="AX122" s="136" t="s">
        <v>77</v>
      </c>
      <c r="AY122" s="136" t="s">
        <v>146</v>
      </c>
    </row>
    <row r="123" spans="2:51" s="6" customFormat="1" ht="15.75" customHeight="1">
      <c r="B123" s="127"/>
      <c r="D123" s="139" t="s">
        <v>157</v>
      </c>
      <c r="E123" s="133"/>
      <c r="F123" s="129" t="s">
        <v>837</v>
      </c>
      <c r="H123" s="130">
        <v>100.5</v>
      </c>
      <c r="L123" s="127"/>
      <c r="M123" s="131"/>
      <c r="T123" s="132"/>
      <c r="AT123" s="133" t="s">
        <v>157</v>
      </c>
      <c r="AU123" s="133" t="s">
        <v>155</v>
      </c>
      <c r="AV123" s="133" t="s">
        <v>85</v>
      </c>
      <c r="AW123" s="133" t="s">
        <v>103</v>
      </c>
      <c r="AX123" s="133" t="s">
        <v>77</v>
      </c>
      <c r="AY123" s="133" t="s">
        <v>146</v>
      </c>
    </row>
    <row r="124" spans="2:51" s="6" customFormat="1" ht="15.75" customHeight="1">
      <c r="B124" s="140"/>
      <c r="D124" s="139" t="s">
        <v>157</v>
      </c>
      <c r="E124" s="141"/>
      <c r="F124" s="142" t="s">
        <v>168</v>
      </c>
      <c r="H124" s="143">
        <v>322.81</v>
      </c>
      <c r="L124" s="140"/>
      <c r="M124" s="144"/>
      <c r="T124" s="145"/>
      <c r="AT124" s="141" t="s">
        <v>157</v>
      </c>
      <c r="AU124" s="141" t="s">
        <v>155</v>
      </c>
      <c r="AV124" s="141" t="s">
        <v>154</v>
      </c>
      <c r="AW124" s="141" t="s">
        <v>103</v>
      </c>
      <c r="AX124" s="141" t="s">
        <v>22</v>
      </c>
      <c r="AY124" s="141" t="s">
        <v>146</v>
      </c>
    </row>
    <row r="125" spans="2:65" s="6" customFormat="1" ht="15.75" customHeight="1">
      <c r="B125" s="21"/>
      <c r="C125" s="115" t="s">
        <v>154</v>
      </c>
      <c r="D125" s="115" t="s">
        <v>150</v>
      </c>
      <c r="E125" s="116" t="s">
        <v>193</v>
      </c>
      <c r="F125" s="117" t="s">
        <v>194</v>
      </c>
      <c r="G125" s="118" t="s">
        <v>153</v>
      </c>
      <c r="H125" s="119">
        <v>322.81</v>
      </c>
      <c r="I125" s="120"/>
      <c r="J125" s="121">
        <f>ROUND($I$125*$H$125,2)</f>
        <v>0</v>
      </c>
      <c r="K125" s="117" t="s">
        <v>171</v>
      </c>
      <c r="L125" s="21"/>
      <c r="M125" s="122"/>
      <c r="N125" s="123" t="s">
        <v>48</v>
      </c>
      <c r="P125" s="124">
        <f>$O$125*$H$125</f>
        <v>0</v>
      </c>
      <c r="Q125" s="124">
        <v>0</v>
      </c>
      <c r="R125" s="124">
        <f>$Q$125*$H$125</f>
        <v>0</v>
      </c>
      <c r="S125" s="124">
        <v>0</v>
      </c>
      <c r="T125" s="125">
        <f>$S$125*$H$125</f>
        <v>0</v>
      </c>
      <c r="AR125" s="74" t="s">
        <v>154</v>
      </c>
      <c r="AT125" s="74" t="s">
        <v>150</v>
      </c>
      <c r="AU125" s="74" t="s">
        <v>155</v>
      </c>
      <c r="AY125" s="6" t="s">
        <v>146</v>
      </c>
      <c r="BE125" s="126">
        <f>IF($N$125="základní",$J$125,0)</f>
        <v>0</v>
      </c>
      <c r="BF125" s="126">
        <f>IF($N$125="snížená",$J$125,0)</f>
        <v>0</v>
      </c>
      <c r="BG125" s="126">
        <f>IF($N$125="zákl. přenesená",$J$125,0)</f>
        <v>0</v>
      </c>
      <c r="BH125" s="126">
        <f>IF($N$125="sníž. přenesená",$J$125,0)</f>
        <v>0</v>
      </c>
      <c r="BI125" s="126">
        <f>IF($N$125="nulová",$J$125,0)</f>
        <v>0</v>
      </c>
      <c r="BJ125" s="74" t="s">
        <v>22</v>
      </c>
      <c r="BK125" s="126">
        <f>ROUND($I$125*$H$125,2)</f>
        <v>0</v>
      </c>
      <c r="BL125" s="74" t="s">
        <v>154</v>
      </c>
      <c r="BM125" s="74" t="s">
        <v>842</v>
      </c>
    </row>
    <row r="126" spans="2:51" s="6" customFormat="1" ht="15.75" customHeight="1">
      <c r="B126" s="127"/>
      <c r="D126" s="128" t="s">
        <v>157</v>
      </c>
      <c r="E126" s="129"/>
      <c r="F126" s="129" t="s">
        <v>843</v>
      </c>
      <c r="H126" s="130">
        <v>322.81</v>
      </c>
      <c r="L126" s="127"/>
      <c r="M126" s="131"/>
      <c r="T126" s="132"/>
      <c r="AT126" s="133" t="s">
        <v>157</v>
      </c>
      <c r="AU126" s="133" t="s">
        <v>155</v>
      </c>
      <c r="AV126" s="133" t="s">
        <v>85</v>
      </c>
      <c r="AW126" s="133" t="s">
        <v>103</v>
      </c>
      <c r="AX126" s="133" t="s">
        <v>22</v>
      </c>
      <c r="AY126" s="133" t="s">
        <v>146</v>
      </c>
    </row>
    <row r="127" spans="2:65" s="6" customFormat="1" ht="15.75" customHeight="1">
      <c r="B127" s="21"/>
      <c r="C127" s="115" t="s">
        <v>844</v>
      </c>
      <c r="D127" s="115" t="s">
        <v>150</v>
      </c>
      <c r="E127" s="116" t="s">
        <v>198</v>
      </c>
      <c r="F127" s="117" t="s">
        <v>199</v>
      </c>
      <c r="G127" s="118" t="s">
        <v>200</v>
      </c>
      <c r="H127" s="119">
        <v>564.918</v>
      </c>
      <c r="I127" s="120"/>
      <c r="J127" s="121">
        <f>ROUND($I$127*$H$127,2)</f>
        <v>0</v>
      </c>
      <c r="K127" s="117" t="s">
        <v>171</v>
      </c>
      <c r="L127" s="21"/>
      <c r="M127" s="122"/>
      <c r="N127" s="123" t="s">
        <v>48</v>
      </c>
      <c r="P127" s="124">
        <f>$O$127*$H$127</f>
        <v>0</v>
      </c>
      <c r="Q127" s="124">
        <v>0</v>
      </c>
      <c r="R127" s="124">
        <f>$Q$127*$H$127</f>
        <v>0</v>
      </c>
      <c r="S127" s="124">
        <v>0</v>
      </c>
      <c r="T127" s="125">
        <f>$S$127*$H$127</f>
        <v>0</v>
      </c>
      <c r="AR127" s="74" t="s">
        <v>154</v>
      </c>
      <c r="AT127" s="74" t="s">
        <v>150</v>
      </c>
      <c r="AU127" s="74" t="s">
        <v>155</v>
      </c>
      <c r="AY127" s="6" t="s">
        <v>146</v>
      </c>
      <c r="BE127" s="126">
        <f>IF($N$127="základní",$J$127,0)</f>
        <v>0</v>
      </c>
      <c r="BF127" s="126">
        <f>IF($N$127="snížená",$J$127,0)</f>
        <v>0</v>
      </c>
      <c r="BG127" s="126">
        <f>IF($N$127="zákl. přenesená",$J$127,0)</f>
        <v>0</v>
      </c>
      <c r="BH127" s="126">
        <f>IF($N$127="sníž. přenesená",$J$127,0)</f>
        <v>0</v>
      </c>
      <c r="BI127" s="126">
        <f>IF($N$127="nulová",$J$127,0)</f>
        <v>0</v>
      </c>
      <c r="BJ127" s="74" t="s">
        <v>22</v>
      </c>
      <c r="BK127" s="126">
        <f>ROUND($I$127*$H$127,2)</f>
        <v>0</v>
      </c>
      <c r="BL127" s="74" t="s">
        <v>154</v>
      </c>
      <c r="BM127" s="74" t="s">
        <v>845</v>
      </c>
    </row>
    <row r="128" spans="2:51" s="6" customFormat="1" ht="15.75" customHeight="1">
      <c r="B128" s="127"/>
      <c r="D128" s="128" t="s">
        <v>157</v>
      </c>
      <c r="E128" s="129"/>
      <c r="F128" s="129" t="s">
        <v>846</v>
      </c>
      <c r="H128" s="130">
        <v>564.9175</v>
      </c>
      <c r="L128" s="127"/>
      <c r="M128" s="131"/>
      <c r="T128" s="132"/>
      <c r="AT128" s="133" t="s">
        <v>157</v>
      </c>
      <c r="AU128" s="133" t="s">
        <v>155</v>
      </c>
      <c r="AV128" s="133" t="s">
        <v>85</v>
      </c>
      <c r="AW128" s="133" t="s">
        <v>103</v>
      </c>
      <c r="AX128" s="133" t="s">
        <v>22</v>
      </c>
      <c r="AY128" s="133" t="s">
        <v>146</v>
      </c>
    </row>
    <row r="129" spans="2:65" s="6" customFormat="1" ht="15.75" customHeight="1">
      <c r="B129" s="21"/>
      <c r="C129" s="115" t="s">
        <v>192</v>
      </c>
      <c r="D129" s="115" t="s">
        <v>150</v>
      </c>
      <c r="E129" s="116" t="s">
        <v>847</v>
      </c>
      <c r="F129" s="117" t="s">
        <v>848</v>
      </c>
      <c r="G129" s="118" t="s">
        <v>206</v>
      </c>
      <c r="H129" s="119">
        <v>392.385</v>
      </c>
      <c r="I129" s="120"/>
      <c r="J129" s="121">
        <f>ROUND($I$129*$H$129,2)</f>
        <v>0</v>
      </c>
      <c r="K129" s="117"/>
      <c r="L129" s="21"/>
      <c r="M129" s="122"/>
      <c r="N129" s="123" t="s">
        <v>48</v>
      </c>
      <c r="P129" s="124">
        <f>$O$129*$H$129</f>
        <v>0</v>
      </c>
      <c r="Q129" s="124">
        <v>0</v>
      </c>
      <c r="R129" s="124">
        <f>$Q$129*$H$129</f>
        <v>0</v>
      </c>
      <c r="S129" s="124">
        <v>0</v>
      </c>
      <c r="T129" s="125">
        <f>$S$129*$H$129</f>
        <v>0</v>
      </c>
      <c r="AR129" s="74" t="s">
        <v>154</v>
      </c>
      <c r="AT129" s="74" t="s">
        <v>150</v>
      </c>
      <c r="AU129" s="74" t="s">
        <v>155</v>
      </c>
      <c r="AY129" s="6" t="s">
        <v>146</v>
      </c>
      <c r="BE129" s="126">
        <f>IF($N$129="základní",$J$129,0)</f>
        <v>0</v>
      </c>
      <c r="BF129" s="126">
        <f>IF($N$129="snížená",$J$129,0)</f>
        <v>0</v>
      </c>
      <c r="BG129" s="126">
        <f>IF($N$129="zákl. přenesená",$J$129,0)</f>
        <v>0</v>
      </c>
      <c r="BH129" s="126">
        <f>IF($N$129="sníž. přenesená",$J$129,0)</f>
        <v>0</v>
      </c>
      <c r="BI129" s="126">
        <f>IF($N$129="nulová",$J$129,0)</f>
        <v>0</v>
      </c>
      <c r="BJ129" s="74" t="s">
        <v>22</v>
      </c>
      <c r="BK129" s="126">
        <f>ROUND($I$129*$H$129,2)</f>
        <v>0</v>
      </c>
      <c r="BL129" s="74" t="s">
        <v>154</v>
      </c>
      <c r="BM129" s="74" t="s">
        <v>849</v>
      </c>
    </row>
    <row r="130" spans="2:51" s="6" customFormat="1" ht="15.75" customHeight="1">
      <c r="B130" s="134"/>
      <c r="D130" s="128" t="s">
        <v>157</v>
      </c>
      <c r="E130" s="135"/>
      <c r="F130" s="135" t="s">
        <v>850</v>
      </c>
      <c r="H130" s="136"/>
      <c r="L130" s="134"/>
      <c r="M130" s="137"/>
      <c r="T130" s="138"/>
      <c r="AT130" s="136" t="s">
        <v>157</v>
      </c>
      <c r="AU130" s="136" t="s">
        <v>155</v>
      </c>
      <c r="AV130" s="136" t="s">
        <v>22</v>
      </c>
      <c r="AW130" s="136" t="s">
        <v>103</v>
      </c>
      <c r="AX130" s="136" t="s">
        <v>77</v>
      </c>
      <c r="AY130" s="136" t="s">
        <v>146</v>
      </c>
    </row>
    <row r="131" spans="2:51" s="6" customFormat="1" ht="15.75" customHeight="1">
      <c r="B131" s="127"/>
      <c r="D131" s="139" t="s">
        <v>157</v>
      </c>
      <c r="E131" s="133"/>
      <c r="F131" s="129" t="s">
        <v>851</v>
      </c>
      <c r="H131" s="130">
        <v>142.635</v>
      </c>
      <c r="L131" s="127"/>
      <c r="M131" s="131"/>
      <c r="T131" s="132"/>
      <c r="AT131" s="133" t="s">
        <v>157</v>
      </c>
      <c r="AU131" s="133" t="s">
        <v>155</v>
      </c>
      <c r="AV131" s="133" t="s">
        <v>85</v>
      </c>
      <c r="AW131" s="133" t="s">
        <v>103</v>
      </c>
      <c r="AX131" s="133" t="s">
        <v>77</v>
      </c>
      <c r="AY131" s="133" t="s">
        <v>146</v>
      </c>
    </row>
    <row r="132" spans="2:51" s="6" customFormat="1" ht="15.75" customHeight="1">
      <c r="B132" s="134"/>
      <c r="D132" s="139" t="s">
        <v>157</v>
      </c>
      <c r="E132" s="136"/>
      <c r="F132" s="135" t="s">
        <v>852</v>
      </c>
      <c r="H132" s="136"/>
      <c r="L132" s="134"/>
      <c r="M132" s="137"/>
      <c r="T132" s="138"/>
      <c r="AT132" s="136" t="s">
        <v>157</v>
      </c>
      <c r="AU132" s="136" t="s">
        <v>155</v>
      </c>
      <c r="AV132" s="136" t="s">
        <v>22</v>
      </c>
      <c r="AW132" s="136" t="s">
        <v>103</v>
      </c>
      <c r="AX132" s="136" t="s">
        <v>77</v>
      </c>
      <c r="AY132" s="136" t="s">
        <v>146</v>
      </c>
    </row>
    <row r="133" spans="2:51" s="6" customFormat="1" ht="15.75" customHeight="1">
      <c r="B133" s="127"/>
      <c r="D133" s="139" t="s">
        <v>157</v>
      </c>
      <c r="E133" s="133"/>
      <c r="F133" s="129" t="s">
        <v>853</v>
      </c>
      <c r="H133" s="130">
        <v>244.2</v>
      </c>
      <c r="L133" s="127"/>
      <c r="M133" s="131"/>
      <c r="T133" s="132"/>
      <c r="AT133" s="133" t="s">
        <v>157</v>
      </c>
      <c r="AU133" s="133" t="s">
        <v>155</v>
      </c>
      <c r="AV133" s="133" t="s">
        <v>85</v>
      </c>
      <c r="AW133" s="133" t="s">
        <v>103</v>
      </c>
      <c r="AX133" s="133" t="s">
        <v>77</v>
      </c>
      <c r="AY133" s="133" t="s">
        <v>146</v>
      </c>
    </row>
    <row r="134" spans="2:51" s="6" customFormat="1" ht="15.75" customHeight="1">
      <c r="B134" s="134"/>
      <c r="D134" s="139" t="s">
        <v>157</v>
      </c>
      <c r="E134" s="136"/>
      <c r="F134" s="135" t="s">
        <v>854</v>
      </c>
      <c r="H134" s="136"/>
      <c r="L134" s="134"/>
      <c r="M134" s="137"/>
      <c r="T134" s="138"/>
      <c r="AT134" s="136" t="s">
        <v>157</v>
      </c>
      <c r="AU134" s="136" t="s">
        <v>155</v>
      </c>
      <c r="AV134" s="136" t="s">
        <v>22</v>
      </c>
      <c r="AW134" s="136" t="s">
        <v>103</v>
      </c>
      <c r="AX134" s="136" t="s">
        <v>77</v>
      </c>
      <c r="AY134" s="136" t="s">
        <v>146</v>
      </c>
    </row>
    <row r="135" spans="2:51" s="6" customFormat="1" ht="15.75" customHeight="1">
      <c r="B135" s="127"/>
      <c r="D135" s="139" t="s">
        <v>157</v>
      </c>
      <c r="E135" s="133"/>
      <c r="F135" s="129" t="s">
        <v>855</v>
      </c>
      <c r="H135" s="130">
        <v>5.55</v>
      </c>
      <c r="L135" s="127"/>
      <c r="M135" s="131"/>
      <c r="T135" s="132"/>
      <c r="AT135" s="133" t="s">
        <v>157</v>
      </c>
      <c r="AU135" s="133" t="s">
        <v>155</v>
      </c>
      <c r="AV135" s="133" t="s">
        <v>85</v>
      </c>
      <c r="AW135" s="133" t="s">
        <v>103</v>
      </c>
      <c r="AX135" s="133" t="s">
        <v>77</v>
      </c>
      <c r="AY135" s="133" t="s">
        <v>146</v>
      </c>
    </row>
    <row r="136" spans="2:51" s="6" customFormat="1" ht="15.75" customHeight="1">
      <c r="B136" s="140"/>
      <c r="D136" s="139" t="s">
        <v>157</v>
      </c>
      <c r="E136" s="141"/>
      <c r="F136" s="142" t="s">
        <v>168</v>
      </c>
      <c r="H136" s="143">
        <v>392.385</v>
      </c>
      <c r="L136" s="140"/>
      <c r="M136" s="144"/>
      <c r="T136" s="145"/>
      <c r="AT136" s="141" t="s">
        <v>157</v>
      </c>
      <c r="AU136" s="141" t="s">
        <v>155</v>
      </c>
      <c r="AV136" s="141" t="s">
        <v>154</v>
      </c>
      <c r="AW136" s="141" t="s">
        <v>103</v>
      </c>
      <c r="AX136" s="141" t="s">
        <v>22</v>
      </c>
      <c r="AY136" s="141" t="s">
        <v>146</v>
      </c>
    </row>
    <row r="137" spans="2:63" s="104" customFormat="1" ht="23.25" customHeight="1">
      <c r="B137" s="105"/>
      <c r="D137" s="106" t="s">
        <v>76</v>
      </c>
      <c r="E137" s="113" t="s">
        <v>209</v>
      </c>
      <c r="F137" s="113" t="s">
        <v>210</v>
      </c>
      <c r="J137" s="114">
        <f>$BK$137</f>
        <v>0</v>
      </c>
      <c r="L137" s="105"/>
      <c r="M137" s="109"/>
      <c r="P137" s="110">
        <f>SUM($P$138:$P$159)</f>
        <v>0</v>
      </c>
      <c r="R137" s="110">
        <f>SUM($R$138:$R$159)</f>
        <v>0</v>
      </c>
      <c r="T137" s="111">
        <f>SUM($T$138:$T$159)</f>
        <v>0</v>
      </c>
      <c r="AR137" s="106" t="s">
        <v>22</v>
      </c>
      <c r="AT137" s="106" t="s">
        <v>76</v>
      </c>
      <c r="AU137" s="106" t="s">
        <v>85</v>
      </c>
      <c r="AY137" s="106" t="s">
        <v>146</v>
      </c>
      <c r="BK137" s="112">
        <f>SUM($BK$138:$BK$159)</f>
        <v>0</v>
      </c>
    </row>
    <row r="138" spans="2:65" s="6" customFormat="1" ht="15.75" customHeight="1">
      <c r="B138" s="21"/>
      <c r="C138" s="115" t="s">
        <v>856</v>
      </c>
      <c r="D138" s="115" t="s">
        <v>150</v>
      </c>
      <c r="E138" s="116" t="s">
        <v>857</v>
      </c>
      <c r="F138" s="117" t="s">
        <v>858</v>
      </c>
      <c r="G138" s="118" t="s">
        <v>153</v>
      </c>
      <c r="H138" s="119">
        <v>222.31</v>
      </c>
      <c r="I138" s="120"/>
      <c r="J138" s="121">
        <f>ROUND($I$138*$H$138,2)</f>
        <v>0</v>
      </c>
      <c r="K138" s="117" t="s">
        <v>171</v>
      </c>
      <c r="L138" s="21"/>
      <c r="M138" s="122"/>
      <c r="N138" s="123" t="s">
        <v>48</v>
      </c>
      <c r="P138" s="124">
        <f>$O$138*$H$138</f>
        <v>0</v>
      </c>
      <c r="Q138" s="124">
        <v>0</v>
      </c>
      <c r="R138" s="124">
        <f>$Q$138*$H$138</f>
        <v>0</v>
      </c>
      <c r="S138" s="124">
        <v>0</v>
      </c>
      <c r="T138" s="125">
        <f>$S$138*$H$138</f>
        <v>0</v>
      </c>
      <c r="AR138" s="74" t="s">
        <v>154</v>
      </c>
      <c r="AT138" s="74" t="s">
        <v>150</v>
      </c>
      <c r="AU138" s="74" t="s">
        <v>155</v>
      </c>
      <c r="AY138" s="6" t="s">
        <v>146</v>
      </c>
      <c r="BE138" s="126">
        <f>IF($N$138="základní",$J$138,0)</f>
        <v>0</v>
      </c>
      <c r="BF138" s="126">
        <f>IF($N$138="snížená",$J$138,0)</f>
        <v>0</v>
      </c>
      <c r="BG138" s="126">
        <f>IF($N$138="zákl. přenesená",$J$138,0)</f>
        <v>0</v>
      </c>
      <c r="BH138" s="126">
        <f>IF($N$138="sníž. přenesená",$J$138,0)</f>
        <v>0</v>
      </c>
      <c r="BI138" s="126">
        <f>IF($N$138="nulová",$J$138,0)</f>
        <v>0</v>
      </c>
      <c r="BJ138" s="74" t="s">
        <v>22</v>
      </c>
      <c r="BK138" s="126">
        <f>ROUND($I$138*$H$138,2)</f>
        <v>0</v>
      </c>
      <c r="BL138" s="74" t="s">
        <v>154</v>
      </c>
      <c r="BM138" s="74" t="s">
        <v>859</v>
      </c>
    </row>
    <row r="139" spans="2:51" s="6" customFormat="1" ht="15.75" customHeight="1">
      <c r="B139" s="134"/>
      <c r="D139" s="128" t="s">
        <v>157</v>
      </c>
      <c r="E139" s="135"/>
      <c r="F139" s="135" t="s">
        <v>215</v>
      </c>
      <c r="H139" s="136"/>
      <c r="L139" s="134"/>
      <c r="M139" s="137"/>
      <c r="T139" s="138"/>
      <c r="AT139" s="136" t="s">
        <v>157</v>
      </c>
      <c r="AU139" s="136" t="s">
        <v>155</v>
      </c>
      <c r="AV139" s="136" t="s">
        <v>22</v>
      </c>
      <c r="AW139" s="136" t="s">
        <v>103</v>
      </c>
      <c r="AX139" s="136" t="s">
        <v>77</v>
      </c>
      <c r="AY139" s="136" t="s">
        <v>146</v>
      </c>
    </row>
    <row r="140" spans="2:51" s="6" customFormat="1" ht="15.75" customHeight="1">
      <c r="B140" s="127"/>
      <c r="D140" s="139" t="s">
        <v>157</v>
      </c>
      <c r="E140" s="133"/>
      <c r="F140" s="129" t="s">
        <v>860</v>
      </c>
      <c r="H140" s="130">
        <v>86.94</v>
      </c>
      <c r="L140" s="127"/>
      <c r="M140" s="131"/>
      <c r="T140" s="132"/>
      <c r="AT140" s="133" t="s">
        <v>157</v>
      </c>
      <c r="AU140" s="133" t="s">
        <v>155</v>
      </c>
      <c r="AV140" s="133" t="s">
        <v>85</v>
      </c>
      <c r="AW140" s="133" t="s">
        <v>103</v>
      </c>
      <c r="AX140" s="133" t="s">
        <v>77</v>
      </c>
      <c r="AY140" s="133" t="s">
        <v>146</v>
      </c>
    </row>
    <row r="141" spans="2:51" s="6" customFormat="1" ht="15.75" customHeight="1">
      <c r="B141" s="134"/>
      <c r="D141" s="139" t="s">
        <v>157</v>
      </c>
      <c r="E141" s="136"/>
      <c r="F141" s="135" t="s">
        <v>861</v>
      </c>
      <c r="H141" s="136"/>
      <c r="L141" s="134"/>
      <c r="M141" s="137"/>
      <c r="T141" s="138"/>
      <c r="AT141" s="136" t="s">
        <v>157</v>
      </c>
      <c r="AU141" s="136" t="s">
        <v>155</v>
      </c>
      <c r="AV141" s="136" t="s">
        <v>22</v>
      </c>
      <c r="AW141" s="136" t="s">
        <v>103</v>
      </c>
      <c r="AX141" s="136" t="s">
        <v>77</v>
      </c>
      <c r="AY141" s="136" t="s">
        <v>146</v>
      </c>
    </row>
    <row r="142" spans="2:51" s="6" customFormat="1" ht="15.75" customHeight="1">
      <c r="B142" s="134"/>
      <c r="D142" s="139" t="s">
        <v>157</v>
      </c>
      <c r="E142" s="136"/>
      <c r="F142" s="135" t="s">
        <v>850</v>
      </c>
      <c r="H142" s="136"/>
      <c r="L142" s="134"/>
      <c r="M142" s="137"/>
      <c r="T142" s="138"/>
      <c r="AT142" s="136" t="s">
        <v>157</v>
      </c>
      <c r="AU142" s="136" t="s">
        <v>155</v>
      </c>
      <c r="AV142" s="136" t="s">
        <v>22</v>
      </c>
      <c r="AW142" s="136" t="s">
        <v>103</v>
      </c>
      <c r="AX142" s="136" t="s">
        <v>77</v>
      </c>
      <c r="AY142" s="136" t="s">
        <v>146</v>
      </c>
    </row>
    <row r="143" spans="2:51" s="6" customFormat="1" ht="15.75" customHeight="1">
      <c r="B143" s="127"/>
      <c r="D143" s="139" t="s">
        <v>157</v>
      </c>
      <c r="E143" s="133"/>
      <c r="F143" s="129" t="s">
        <v>862</v>
      </c>
      <c r="H143" s="130">
        <v>53.97</v>
      </c>
      <c r="L143" s="127"/>
      <c r="M143" s="131"/>
      <c r="T143" s="132"/>
      <c r="AT143" s="133" t="s">
        <v>157</v>
      </c>
      <c r="AU143" s="133" t="s">
        <v>155</v>
      </c>
      <c r="AV143" s="133" t="s">
        <v>85</v>
      </c>
      <c r="AW143" s="133" t="s">
        <v>103</v>
      </c>
      <c r="AX143" s="133" t="s">
        <v>77</v>
      </c>
      <c r="AY143" s="133" t="s">
        <v>146</v>
      </c>
    </row>
    <row r="144" spans="2:51" s="6" customFormat="1" ht="15.75" customHeight="1">
      <c r="B144" s="146"/>
      <c r="D144" s="139" t="s">
        <v>157</v>
      </c>
      <c r="E144" s="147"/>
      <c r="F144" s="148" t="s">
        <v>219</v>
      </c>
      <c r="H144" s="149">
        <v>140.91</v>
      </c>
      <c r="L144" s="146"/>
      <c r="M144" s="150"/>
      <c r="T144" s="151"/>
      <c r="AT144" s="147" t="s">
        <v>157</v>
      </c>
      <c r="AU144" s="147" t="s">
        <v>155</v>
      </c>
      <c r="AV144" s="147" t="s">
        <v>155</v>
      </c>
      <c r="AW144" s="147" t="s">
        <v>103</v>
      </c>
      <c r="AX144" s="147" t="s">
        <v>77</v>
      </c>
      <c r="AY144" s="147" t="s">
        <v>146</v>
      </c>
    </row>
    <row r="145" spans="2:51" s="6" customFormat="1" ht="15.75" customHeight="1">
      <c r="B145" s="134"/>
      <c r="D145" s="139" t="s">
        <v>157</v>
      </c>
      <c r="E145" s="136"/>
      <c r="F145" s="135" t="s">
        <v>852</v>
      </c>
      <c r="H145" s="136"/>
      <c r="L145" s="134"/>
      <c r="M145" s="137"/>
      <c r="T145" s="138"/>
      <c r="AT145" s="136" t="s">
        <v>157</v>
      </c>
      <c r="AU145" s="136" t="s">
        <v>155</v>
      </c>
      <c r="AV145" s="136" t="s">
        <v>22</v>
      </c>
      <c r="AW145" s="136" t="s">
        <v>103</v>
      </c>
      <c r="AX145" s="136" t="s">
        <v>77</v>
      </c>
      <c r="AY145" s="136" t="s">
        <v>146</v>
      </c>
    </row>
    <row r="146" spans="2:51" s="6" customFormat="1" ht="15.75" customHeight="1">
      <c r="B146" s="127"/>
      <c r="D146" s="139" t="s">
        <v>157</v>
      </c>
      <c r="E146" s="133"/>
      <c r="F146" s="129" t="s">
        <v>863</v>
      </c>
      <c r="H146" s="130">
        <v>81.4</v>
      </c>
      <c r="L146" s="127"/>
      <c r="M146" s="131"/>
      <c r="T146" s="132"/>
      <c r="AT146" s="133" t="s">
        <v>157</v>
      </c>
      <c r="AU146" s="133" t="s">
        <v>155</v>
      </c>
      <c r="AV146" s="133" t="s">
        <v>85</v>
      </c>
      <c r="AW146" s="133" t="s">
        <v>103</v>
      </c>
      <c r="AX146" s="133" t="s">
        <v>77</v>
      </c>
      <c r="AY146" s="133" t="s">
        <v>146</v>
      </c>
    </row>
    <row r="147" spans="2:51" s="6" customFormat="1" ht="15.75" customHeight="1">
      <c r="B147" s="140"/>
      <c r="D147" s="139" t="s">
        <v>157</v>
      </c>
      <c r="E147" s="141"/>
      <c r="F147" s="142" t="s">
        <v>168</v>
      </c>
      <c r="H147" s="143">
        <v>222.31</v>
      </c>
      <c r="L147" s="140"/>
      <c r="M147" s="144"/>
      <c r="T147" s="145"/>
      <c r="AT147" s="141" t="s">
        <v>157</v>
      </c>
      <c r="AU147" s="141" t="s">
        <v>155</v>
      </c>
      <c r="AV147" s="141" t="s">
        <v>154</v>
      </c>
      <c r="AW147" s="141" t="s">
        <v>103</v>
      </c>
      <c r="AX147" s="141" t="s">
        <v>22</v>
      </c>
      <c r="AY147" s="141" t="s">
        <v>146</v>
      </c>
    </row>
    <row r="148" spans="2:65" s="6" customFormat="1" ht="15.75" customHeight="1">
      <c r="B148" s="21"/>
      <c r="C148" s="115" t="s">
        <v>340</v>
      </c>
      <c r="D148" s="115" t="s">
        <v>150</v>
      </c>
      <c r="E148" s="116" t="s">
        <v>224</v>
      </c>
      <c r="F148" s="117" t="s">
        <v>225</v>
      </c>
      <c r="G148" s="118" t="s">
        <v>153</v>
      </c>
      <c r="H148" s="119">
        <v>222.31</v>
      </c>
      <c r="I148" s="120"/>
      <c r="J148" s="121">
        <f>ROUND($I$148*$H$148,2)</f>
        <v>0</v>
      </c>
      <c r="K148" s="117" t="s">
        <v>171</v>
      </c>
      <c r="L148" s="21"/>
      <c r="M148" s="122"/>
      <c r="N148" s="123" t="s">
        <v>48</v>
      </c>
      <c r="P148" s="124">
        <f>$O$148*$H$148</f>
        <v>0</v>
      </c>
      <c r="Q148" s="124">
        <v>0</v>
      </c>
      <c r="R148" s="124">
        <f>$Q$148*$H$148</f>
        <v>0</v>
      </c>
      <c r="S148" s="124">
        <v>0</v>
      </c>
      <c r="T148" s="125">
        <f>$S$148*$H$148</f>
        <v>0</v>
      </c>
      <c r="AR148" s="74" t="s">
        <v>154</v>
      </c>
      <c r="AT148" s="74" t="s">
        <v>150</v>
      </c>
      <c r="AU148" s="74" t="s">
        <v>155</v>
      </c>
      <c r="AY148" s="6" t="s">
        <v>146</v>
      </c>
      <c r="BE148" s="126">
        <f>IF($N$148="základní",$J$148,0)</f>
        <v>0</v>
      </c>
      <c r="BF148" s="126">
        <f>IF($N$148="snížená",$J$148,0)</f>
        <v>0</v>
      </c>
      <c r="BG148" s="126">
        <f>IF($N$148="zákl. přenesená",$J$148,0)</f>
        <v>0</v>
      </c>
      <c r="BH148" s="126">
        <f>IF($N$148="sníž. přenesená",$J$148,0)</f>
        <v>0</v>
      </c>
      <c r="BI148" s="126">
        <f>IF($N$148="nulová",$J$148,0)</f>
        <v>0</v>
      </c>
      <c r="BJ148" s="74" t="s">
        <v>22</v>
      </c>
      <c r="BK148" s="126">
        <f>ROUND($I$148*$H$148,2)</f>
        <v>0</v>
      </c>
      <c r="BL148" s="74" t="s">
        <v>154</v>
      </c>
      <c r="BM148" s="74" t="s">
        <v>864</v>
      </c>
    </row>
    <row r="149" spans="2:51" s="6" customFormat="1" ht="15.75" customHeight="1">
      <c r="B149" s="127"/>
      <c r="D149" s="128" t="s">
        <v>157</v>
      </c>
      <c r="E149" s="129"/>
      <c r="F149" s="129" t="s">
        <v>865</v>
      </c>
      <c r="H149" s="130">
        <v>222.31</v>
      </c>
      <c r="L149" s="127"/>
      <c r="M149" s="131"/>
      <c r="T149" s="132"/>
      <c r="AT149" s="133" t="s">
        <v>157</v>
      </c>
      <c r="AU149" s="133" t="s">
        <v>155</v>
      </c>
      <c r="AV149" s="133" t="s">
        <v>85</v>
      </c>
      <c r="AW149" s="133" t="s">
        <v>103</v>
      </c>
      <c r="AX149" s="133" t="s">
        <v>22</v>
      </c>
      <c r="AY149" s="133" t="s">
        <v>146</v>
      </c>
    </row>
    <row r="150" spans="2:65" s="6" customFormat="1" ht="15.75" customHeight="1">
      <c r="B150" s="21"/>
      <c r="C150" s="115" t="s">
        <v>211</v>
      </c>
      <c r="D150" s="115" t="s">
        <v>150</v>
      </c>
      <c r="E150" s="116" t="s">
        <v>229</v>
      </c>
      <c r="F150" s="117" t="s">
        <v>230</v>
      </c>
      <c r="G150" s="118" t="s">
        <v>153</v>
      </c>
      <c r="H150" s="119">
        <v>88.924</v>
      </c>
      <c r="I150" s="120"/>
      <c r="J150" s="121">
        <f>ROUND($I$150*$H$150,2)</f>
        <v>0</v>
      </c>
      <c r="K150" s="117" t="s">
        <v>171</v>
      </c>
      <c r="L150" s="21"/>
      <c r="M150" s="122"/>
      <c r="N150" s="123" t="s">
        <v>48</v>
      </c>
      <c r="P150" s="124">
        <f>$O$150*$H$150</f>
        <v>0</v>
      </c>
      <c r="Q150" s="124">
        <v>0</v>
      </c>
      <c r="R150" s="124">
        <f>$Q$150*$H$150</f>
        <v>0</v>
      </c>
      <c r="S150" s="124">
        <v>0</v>
      </c>
      <c r="T150" s="125">
        <f>$S$150*$H$150</f>
        <v>0</v>
      </c>
      <c r="AR150" s="74" t="s">
        <v>154</v>
      </c>
      <c r="AT150" s="74" t="s">
        <v>150</v>
      </c>
      <c r="AU150" s="74" t="s">
        <v>155</v>
      </c>
      <c r="AY150" s="6" t="s">
        <v>146</v>
      </c>
      <c r="BE150" s="126">
        <f>IF($N$150="základní",$J$150,0)</f>
        <v>0</v>
      </c>
      <c r="BF150" s="126">
        <f>IF($N$150="snížená",$J$150,0)</f>
        <v>0</v>
      </c>
      <c r="BG150" s="126">
        <f>IF($N$150="zákl. přenesená",$J$150,0)</f>
        <v>0</v>
      </c>
      <c r="BH150" s="126">
        <f>IF($N$150="sníž. přenesená",$J$150,0)</f>
        <v>0</v>
      </c>
      <c r="BI150" s="126">
        <f>IF($N$150="nulová",$J$150,0)</f>
        <v>0</v>
      </c>
      <c r="BJ150" s="74" t="s">
        <v>22</v>
      </c>
      <c r="BK150" s="126">
        <f>ROUND($I$150*$H$150,2)</f>
        <v>0</v>
      </c>
      <c r="BL150" s="74" t="s">
        <v>154</v>
      </c>
      <c r="BM150" s="74" t="s">
        <v>866</v>
      </c>
    </row>
    <row r="151" spans="2:51" s="6" customFormat="1" ht="15.75" customHeight="1">
      <c r="B151" s="134"/>
      <c r="D151" s="128" t="s">
        <v>157</v>
      </c>
      <c r="E151" s="135"/>
      <c r="F151" s="135" t="s">
        <v>867</v>
      </c>
      <c r="H151" s="136"/>
      <c r="L151" s="134"/>
      <c r="M151" s="137"/>
      <c r="T151" s="138"/>
      <c r="AT151" s="136" t="s">
        <v>157</v>
      </c>
      <c r="AU151" s="136" t="s">
        <v>155</v>
      </c>
      <c r="AV151" s="136" t="s">
        <v>22</v>
      </c>
      <c r="AW151" s="136" t="s">
        <v>103</v>
      </c>
      <c r="AX151" s="136" t="s">
        <v>77</v>
      </c>
      <c r="AY151" s="136" t="s">
        <v>146</v>
      </c>
    </row>
    <row r="152" spans="2:51" s="6" customFormat="1" ht="15.75" customHeight="1">
      <c r="B152" s="127"/>
      <c r="D152" s="139" t="s">
        <v>157</v>
      </c>
      <c r="E152" s="133"/>
      <c r="F152" s="129" t="s">
        <v>868</v>
      </c>
      <c r="H152" s="130">
        <v>88.924</v>
      </c>
      <c r="L152" s="127"/>
      <c r="M152" s="131"/>
      <c r="T152" s="132"/>
      <c r="AT152" s="133" t="s">
        <v>157</v>
      </c>
      <c r="AU152" s="133" t="s">
        <v>155</v>
      </c>
      <c r="AV152" s="133" t="s">
        <v>85</v>
      </c>
      <c r="AW152" s="133" t="s">
        <v>103</v>
      </c>
      <c r="AX152" s="133" t="s">
        <v>22</v>
      </c>
      <c r="AY152" s="133" t="s">
        <v>146</v>
      </c>
    </row>
    <row r="153" spans="2:65" s="6" customFormat="1" ht="15.75" customHeight="1">
      <c r="B153" s="21"/>
      <c r="C153" s="115" t="s">
        <v>26</v>
      </c>
      <c r="D153" s="115" t="s">
        <v>150</v>
      </c>
      <c r="E153" s="116" t="s">
        <v>235</v>
      </c>
      <c r="F153" s="117" t="s">
        <v>236</v>
      </c>
      <c r="G153" s="118" t="s">
        <v>153</v>
      </c>
      <c r="H153" s="119">
        <v>10.455</v>
      </c>
      <c r="I153" s="120"/>
      <c r="J153" s="121">
        <f>ROUND($I$153*$H$153,2)</f>
        <v>0</v>
      </c>
      <c r="K153" s="117" t="s">
        <v>171</v>
      </c>
      <c r="L153" s="21"/>
      <c r="M153" s="122"/>
      <c r="N153" s="123" t="s">
        <v>48</v>
      </c>
      <c r="P153" s="124">
        <f>$O$153*$H$153</f>
        <v>0</v>
      </c>
      <c r="Q153" s="124">
        <v>0</v>
      </c>
      <c r="R153" s="124">
        <f>$Q$153*$H$153</f>
        <v>0</v>
      </c>
      <c r="S153" s="124">
        <v>0</v>
      </c>
      <c r="T153" s="125">
        <f>$S$153*$H$153</f>
        <v>0</v>
      </c>
      <c r="AR153" s="74" t="s">
        <v>154</v>
      </c>
      <c r="AT153" s="74" t="s">
        <v>150</v>
      </c>
      <c r="AU153" s="74" t="s">
        <v>155</v>
      </c>
      <c r="AY153" s="6" t="s">
        <v>146</v>
      </c>
      <c r="BE153" s="126">
        <f>IF($N$153="základní",$J$153,0)</f>
        <v>0</v>
      </c>
      <c r="BF153" s="126">
        <f>IF($N$153="snížená",$J$153,0)</f>
        <v>0</v>
      </c>
      <c r="BG153" s="126">
        <f>IF($N$153="zákl. přenesená",$J$153,0)</f>
        <v>0</v>
      </c>
      <c r="BH153" s="126">
        <f>IF($N$153="sníž. přenesená",$J$153,0)</f>
        <v>0</v>
      </c>
      <c r="BI153" s="126">
        <f>IF($N$153="nulová",$J$153,0)</f>
        <v>0</v>
      </c>
      <c r="BJ153" s="74" t="s">
        <v>22</v>
      </c>
      <c r="BK153" s="126">
        <f>ROUND($I$153*$H$153,2)</f>
        <v>0</v>
      </c>
      <c r="BL153" s="74" t="s">
        <v>154</v>
      </c>
      <c r="BM153" s="74" t="s">
        <v>869</v>
      </c>
    </row>
    <row r="154" spans="2:51" s="6" customFormat="1" ht="15.75" customHeight="1">
      <c r="B154" s="134"/>
      <c r="D154" s="128" t="s">
        <v>157</v>
      </c>
      <c r="E154" s="135"/>
      <c r="F154" s="135" t="s">
        <v>861</v>
      </c>
      <c r="H154" s="136"/>
      <c r="L154" s="134"/>
      <c r="M154" s="137"/>
      <c r="T154" s="138"/>
      <c r="AT154" s="136" t="s">
        <v>157</v>
      </c>
      <c r="AU154" s="136" t="s">
        <v>155</v>
      </c>
      <c r="AV154" s="136" t="s">
        <v>22</v>
      </c>
      <c r="AW154" s="136" t="s">
        <v>103</v>
      </c>
      <c r="AX154" s="136" t="s">
        <v>77</v>
      </c>
      <c r="AY154" s="136" t="s">
        <v>146</v>
      </c>
    </row>
    <row r="155" spans="2:51" s="6" customFormat="1" ht="15.75" customHeight="1">
      <c r="B155" s="134"/>
      <c r="D155" s="139" t="s">
        <v>157</v>
      </c>
      <c r="E155" s="136"/>
      <c r="F155" s="135" t="s">
        <v>850</v>
      </c>
      <c r="H155" s="136"/>
      <c r="L155" s="134"/>
      <c r="M155" s="137"/>
      <c r="T155" s="138"/>
      <c r="AT155" s="136" t="s">
        <v>157</v>
      </c>
      <c r="AU155" s="136" t="s">
        <v>155</v>
      </c>
      <c r="AV155" s="136" t="s">
        <v>22</v>
      </c>
      <c r="AW155" s="136" t="s">
        <v>103</v>
      </c>
      <c r="AX155" s="136" t="s">
        <v>77</v>
      </c>
      <c r="AY155" s="136" t="s">
        <v>146</v>
      </c>
    </row>
    <row r="156" spans="2:51" s="6" customFormat="1" ht="15.75" customHeight="1">
      <c r="B156" s="127"/>
      <c r="D156" s="139" t="s">
        <v>157</v>
      </c>
      <c r="E156" s="133"/>
      <c r="F156" s="129" t="s">
        <v>870</v>
      </c>
      <c r="H156" s="130">
        <v>3.855</v>
      </c>
      <c r="L156" s="127"/>
      <c r="M156" s="131"/>
      <c r="T156" s="132"/>
      <c r="AT156" s="133" t="s">
        <v>157</v>
      </c>
      <c r="AU156" s="133" t="s">
        <v>155</v>
      </c>
      <c r="AV156" s="133" t="s">
        <v>85</v>
      </c>
      <c r="AW156" s="133" t="s">
        <v>103</v>
      </c>
      <c r="AX156" s="133" t="s">
        <v>77</v>
      </c>
      <c r="AY156" s="133" t="s">
        <v>146</v>
      </c>
    </row>
    <row r="157" spans="2:51" s="6" customFormat="1" ht="15.75" customHeight="1">
      <c r="B157" s="134"/>
      <c r="D157" s="139" t="s">
        <v>157</v>
      </c>
      <c r="E157" s="136"/>
      <c r="F157" s="135" t="s">
        <v>852</v>
      </c>
      <c r="H157" s="136"/>
      <c r="L157" s="134"/>
      <c r="M157" s="137"/>
      <c r="T157" s="138"/>
      <c r="AT157" s="136" t="s">
        <v>157</v>
      </c>
      <c r="AU157" s="136" t="s">
        <v>155</v>
      </c>
      <c r="AV157" s="136" t="s">
        <v>22</v>
      </c>
      <c r="AW157" s="136" t="s">
        <v>103</v>
      </c>
      <c r="AX157" s="136" t="s">
        <v>77</v>
      </c>
      <c r="AY157" s="136" t="s">
        <v>146</v>
      </c>
    </row>
    <row r="158" spans="2:51" s="6" customFormat="1" ht="15.75" customHeight="1">
      <c r="B158" s="127"/>
      <c r="D158" s="139" t="s">
        <v>157</v>
      </c>
      <c r="E158" s="133"/>
      <c r="F158" s="129" t="s">
        <v>871</v>
      </c>
      <c r="H158" s="130">
        <v>6.6</v>
      </c>
      <c r="L158" s="127"/>
      <c r="M158" s="131"/>
      <c r="T158" s="132"/>
      <c r="AT158" s="133" t="s">
        <v>157</v>
      </c>
      <c r="AU158" s="133" t="s">
        <v>155</v>
      </c>
      <c r="AV158" s="133" t="s">
        <v>85</v>
      </c>
      <c r="AW158" s="133" t="s">
        <v>103</v>
      </c>
      <c r="AX158" s="133" t="s">
        <v>77</v>
      </c>
      <c r="AY158" s="133" t="s">
        <v>146</v>
      </c>
    </row>
    <row r="159" spans="2:51" s="6" customFormat="1" ht="15.75" customHeight="1">
      <c r="B159" s="140"/>
      <c r="D159" s="139" t="s">
        <v>157</v>
      </c>
      <c r="E159" s="141"/>
      <c r="F159" s="142" t="s">
        <v>168</v>
      </c>
      <c r="H159" s="143">
        <v>10.455</v>
      </c>
      <c r="L159" s="140"/>
      <c r="M159" s="144"/>
      <c r="T159" s="145"/>
      <c r="AT159" s="141" t="s">
        <v>157</v>
      </c>
      <c r="AU159" s="141" t="s">
        <v>155</v>
      </c>
      <c r="AV159" s="141" t="s">
        <v>154</v>
      </c>
      <c r="AW159" s="141" t="s">
        <v>103</v>
      </c>
      <c r="AX159" s="141" t="s">
        <v>22</v>
      </c>
      <c r="AY159" s="141" t="s">
        <v>146</v>
      </c>
    </row>
    <row r="160" spans="2:63" s="104" customFormat="1" ht="23.25" customHeight="1">
      <c r="B160" s="105"/>
      <c r="D160" s="106" t="s">
        <v>76</v>
      </c>
      <c r="E160" s="113" t="s">
        <v>239</v>
      </c>
      <c r="F160" s="113" t="s">
        <v>240</v>
      </c>
      <c r="J160" s="114">
        <f>$BK$160</f>
        <v>0</v>
      </c>
      <c r="L160" s="105"/>
      <c r="M160" s="109"/>
      <c r="P160" s="110">
        <f>SUM($P$161:$P$172)</f>
        <v>0</v>
      </c>
      <c r="R160" s="110">
        <f>SUM($R$161:$R$172)</f>
        <v>0</v>
      </c>
      <c r="T160" s="111">
        <f>SUM($T$161:$T$172)</f>
        <v>0</v>
      </c>
      <c r="AR160" s="106" t="s">
        <v>22</v>
      </c>
      <c r="AT160" s="106" t="s">
        <v>76</v>
      </c>
      <c r="AU160" s="106" t="s">
        <v>85</v>
      </c>
      <c r="AY160" s="106" t="s">
        <v>146</v>
      </c>
      <c r="BK160" s="112">
        <f>SUM($BK$161:$BK$172)</f>
        <v>0</v>
      </c>
    </row>
    <row r="161" spans="2:65" s="6" customFormat="1" ht="15.75" customHeight="1">
      <c r="B161" s="21"/>
      <c r="C161" s="115" t="s">
        <v>241</v>
      </c>
      <c r="D161" s="115" t="s">
        <v>150</v>
      </c>
      <c r="E161" s="116" t="s">
        <v>252</v>
      </c>
      <c r="F161" s="117" t="s">
        <v>253</v>
      </c>
      <c r="G161" s="118" t="s">
        <v>153</v>
      </c>
      <c r="H161" s="119">
        <v>100.5</v>
      </c>
      <c r="I161" s="120"/>
      <c r="J161" s="121">
        <f>ROUND($I$161*$H$161,2)</f>
        <v>0</v>
      </c>
      <c r="K161" s="117" t="s">
        <v>171</v>
      </c>
      <c r="L161" s="21"/>
      <c r="M161" s="122"/>
      <c r="N161" s="123" t="s">
        <v>48</v>
      </c>
      <c r="P161" s="124">
        <f>$O$161*$H$161</f>
        <v>0</v>
      </c>
      <c r="Q161" s="124">
        <v>0</v>
      </c>
      <c r="R161" s="124">
        <f>$Q$161*$H$161</f>
        <v>0</v>
      </c>
      <c r="S161" s="124">
        <v>0</v>
      </c>
      <c r="T161" s="125">
        <f>$S$161*$H$161</f>
        <v>0</v>
      </c>
      <c r="AR161" s="74" t="s">
        <v>154</v>
      </c>
      <c r="AT161" s="74" t="s">
        <v>150</v>
      </c>
      <c r="AU161" s="74" t="s">
        <v>155</v>
      </c>
      <c r="AY161" s="6" t="s">
        <v>146</v>
      </c>
      <c r="BE161" s="126">
        <f>IF($N$161="základní",$J$161,0)</f>
        <v>0</v>
      </c>
      <c r="BF161" s="126">
        <f>IF($N$161="snížená",$J$161,0)</f>
        <v>0</v>
      </c>
      <c r="BG161" s="126">
        <f>IF($N$161="zákl. přenesená",$J$161,0)</f>
        <v>0</v>
      </c>
      <c r="BH161" s="126">
        <f>IF($N$161="sníž. přenesená",$J$161,0)</f>
        <v>0</v>
      </c>
      <c r="BI161" s="126">
        <f>IF($N$161="nulová",$J$161,0)</f>
        <v>0</v>
      </c>
      <c r="BJ161" s="74" t="s">
        <v>22</v>
      </c>
      <c r="BK161" s="126">
        <f>ROUND($I$161*$H$161,2)</f>
        <v>0</v>
      </c>
      <c r="BL161" s="74" t="s">
        <v>154</v>
      </c>
      <c r="BM161" s="74" t="s">
        <v>872</v>
      </c>
    </row>
    <row r="162" spans="2:51" s="6" customFormat="1" ht="15.75" customHeight="1">
      <c r="B162" s="134"/>
      <c r="D162" s="128" t="s">
        <v>157</v>
      </c>
      <c r="E162" s="135"/>
      <c r="F162" s="135" t="s">
        <v>873</v>
      </c>
      <c r="H162" s="136"/>
      <c r="L162" s="134"/>
      <c r="M162" s="137"/>
      <c r="T162" s="138"/>
      <c r="AT162" s="136" t="s">
        <v>157</v>
      </c>
      <c r="AU162" s="136" t="s">
        <v>155</v>
      </c>
      <c r="AV162" s="136" t="s">
        <v>22</v>
      </c>
      <c r="AW162" s="136" t="s">
        <v>103</v>
      </c>
      <c r="AX162" s="136" t="s">
        <v>77</v>
      </c>
      <c r="AY162" s="136" t="s">
        <v>146</v>
      </c>
    </row>
    <row r="163" spans="2:51" s="6" customFormat="1" ht="15.75" customHeight="1">
      <c r="B163" s="127"/>
      <c r="D163" s="139" t="s">
        <v>157</v>
      </c>
      <c r="E163" s="133"/>
      <c r="F163" s="129" t="s">
        <v>874</v>
      </c>
      <c r="H163" s="130">
        <v>100.5</v>
      </c>
      <c r="L163" s="127"/>
      <c r="M163" s="131"/>
      <c r="T163" s="132"/>
      <c r="AT163" s="133" t="s">
        <v>157</v>
      </c>
      <c r="AU163" s="133" t="s">
        <v>155</v>
      </c>
      <c r="AV163" s="133" t="s">
        <v>85</v>
      </c>
      <c r="AW163" s="133" t="s">
        <v>103</v>
      </c>
      <c r="AX163" s="133" t="s">
        <v>22</v>
      </c>
      <c r="AY163" s="133" t="s">
        <v>146</v>
      </c>
    </row>
    <row r="164" spans="2:65" s="6" customFormat="1" ht="15.75" customHeight="1">
      <c r="B164" s="21"/>
      <c r="C164" s="115" t="s">
        <v>247</v>
      </c>
      <c r="D164" s="115" t="s">
        <v>150</v>
      </c>
      <c r="E164" s="116" t="s">
        <v>257</v>
      </c>
      <c r="F164" s="117" t="s">
        <v>258</v>
      </c>
      <c r="G164" s="118" t="s">
        <v>153</v>
      </c>
      <c r="H164" s="119">
        <v>100.5</v>
      </c>
      <c r="I164" s="120"/>
      <c r="J164" s="121">
        <f>ROUND($I$164*$H$164,2)</f>
        <v>0</v>
      </c>
      <c r="K164" s="117" t="s">
        <v>171</v>
      </c>
      <c r="L164" s="21"/>
      <c r="M164" s="122"/>
      <c r="N164" s="123" t="s">
        <v>48</v>
      </c>
      <c r="P164" s="124">
        <f>$O$164*$H$164</f>
        <v>0</v>
      </c>
      <c r="Q164" s="124">
        <v>0</v>
      </c>
      <c r="R164" s="124">
        <f>$Q$164*$H$164</f>
        <v>0</v>
      </c>
      <c r="S164" s="124">
        <v>0</v>
      </c>
      <c r="T164" s="125">
        <f>$S$164*$H$164</f>
        <v>0</v>
      </c>
      <c r="AR164" s="74" t="s">
        <v>154</v>
      </c>
      <c r="AT164" s="74" t="s">
        <v>150</v>
      </c>
      <c r="AU164" s="74" t="s">
        <v>155</v>
      </c>
      <c r="AY164" s="6" t="s">
        <v>146</v>
      </c>
      <c r="BE164" s="126">
        <f>IF($N$164="základní",$J$164,0)</f>
        <v>0</v>
      </c>
      <c r="BF164" s="126">
        <f>IF($N$164="snížená",$J$164,0)</f>
        <v>0</v>
      </c>
      <c r="BG164" s="126">
        <f>IF($N$164="zákl. přenesená",$J$164,0)</f>
        <v>0</v>
      </c>
      <c r="BH164" s="126">
        <f>IF($N$164="sníž. přenesená",$J$164,0)</f>
        <v>0</v>
      </c>
      <c r="BI164" s="126">
        <f>IF($N$164="nulová",$J$164,0)</f>
        <v>0</v>
      </c>
      <c r="BJ164" s="74" t="s">
        <v>22</v>
      </c>
      <c r="BK164" s="126">
        <f>ROUND($I$164*$H$164,2)</f>
        <v>0</v>
      </c>
      <c r="BL164" s="74" t="s">
        <v>154</v>
      </c>
      <c r="BM164" s="74" t="s">
        <v>875</v>
      </c>
    </row>
    <row r="165" spans="2:51" s="6" customFormat="1" ht="15.75" customHeight="1">
      <c r="B165" s="127"/>
      <c r="D165" s="128" t="s">
        <v>157</v>
      </c>
      <c r="E165" s="129"/>
      <c r="F165" s="129" t="s">
        <v>876</v>
      </c>
      <c r="H165" s="130">
        <v>100.5</v>
      </c>
      <c r="L165" s="127"/>
      <c r="M165" s="131"/>
      <c r="T165" s="132"/>
      <c r="AT165" s="133" t="s">
        <v>157</v>
      </c>
      <c r="AU165" s="133" t="s">
        <v>155</v>
      </c>
      <c r="AV165" s="133" t="s">
        <v>85</v>
      </c>
      <c r="AW165" s="133" t="s">
        <v>103</v>
      </c>
      <c r="AX165" s="133" t="s">
        <v>22</v>
      </c>
      <c r="AY165" s="133" t="s">
        <v>146</v>
      </c>
    </row>
    <row r="166" spans="2:65" s="6" customFormat="1" ht="15.75" customHeight="1">
      <c r="B166" s="21"/>
      <c r="C166" s="115" t="s">
        <v>8</v>
      </c>
      <c r="D166" s="115" t="s">
        <v>150</v>
      </c>
      <c r="E166" s="116" t="s">
        <v>277</v>
      </c>
      <c r="F166" s="117" t="s">
        <v>278</v>
      </c>
      <c r="G166" s="118" t="s">
        <v>153</v>
      </c>
      <c r="H166" s="119">
        <v>100.5</v>
      </c>
      <c r="I166" s="120"/>
      <c r="J166" s="121">
        <f>ROUND($I$166*$H$166,2)</f>
        <v>0</v>
      </c>
      <c r="K166" s="117" t="s">
        <v>171</v>
      </c>
      <c r="L166" s="21"/>
      <c r="M166" s="122"/>
      <c r="N166" s="123" t="s">
        <v>48</v>
      </c>
      <c r="P166" s="124">
        <f>$O$166*$H$166</f>
        <v>0</v>
      </c>
      <c r="Q166" s="124">
        <v>0</v>
      </c>
      <c r="R166" s="124">
        <f>$Q$166*$H$166</f>
        <v>0</v>
      </c>
      <c r="S166" s="124">
        <v>0</v>
      </c>
      <c r="T166" s="125">
        <f>$S$166*$H$166</f>
        <v>0</v>
      </c>
      <c r="AR166" s="74" t="s">
        <v>154</v>
      </c>
      <c r="AT166" s="74" t="s">
        <v>150</v>
      </c>
      <c r="AU166" s="74" t="s">
        <v>155</v>
      </c>
      <c r="AY166" s="6" t="s">
        <v>146</v>
      </c>
      <c r="BE166" s="126">
        <f>IF($N$166="základní",$J$166,0)</f>
        <v>0</v>
      </c>
      <c r="BF166" s="126">
        <f>IF($N$166="snížená",$J$166,0)</f>
        <v>0</v>
      </c>
      <c r="BG166" s="126">
        <f>IF($N$166="zákl. přenesená",$J$166,0)</f>
        <v>0</v>
      </c>
      <c r="BH166" s="126">
        <f>IF($N$166="sníž. přenesená",$J$166,0)</f>
        <v>0</v>
      </c>
      <c r="BI166" s="126">
        <f>IF($N$166="nulová",$J$166,0)</f>
        <v>0</v>
      </c>
      <c r="BJ166" s="74" t="s">
        <v>22</v>
      </c>
      <c r="BK166" s="126">
        <f>ROUND($I$166*$H$166,2)</f>
        <v>0</v>
      </c>
      <c r="BL166" s="74" t="s">
        <v>154</v>
      </c>
      <c r="BM166" s="74" t="s">
        <v>877</v>
      </c>
    </row>
    <row r="167" spans="2:51" s="6" customFormat="1" ht="15.75" customHeight="1">
      <c r="B167" s="127"/>
      <c r="D167" s="128" t="s">
        <v>157</v>
      </c>
      <c r="E167" s="129"/>
      <c r="F167" s="129" t="s">
        <v>837</v>
      </c>
      <c r="H167" s="130">
        <v>100.5</v>
      </c>
      <c r="L167" s="127"/>
      <c r="M167" s="131"/>
      <c r="T167" s="132"/>
      <c r="AT167" s="133" t="s">
        <v>157</v>
      </c>
      <c r="AU167" s="133" t="s">
        <v>155</v>
      </c>
      <c r="AV167" s="133" t="s">
        <v>85</v>
      </c>
      <c r="AW167" s="133" t="s">
        <v>103</v>
      </c>
      <c r="AX167" s="133" t="s">
        <v>22</v>
      </c>
      <c r="AY167" s="133" t="s">
        <v>146</v>
      </c>
    </row>
    <row r="168" spans="2:65" s="6" customFormat="1" ht="15.75" customHeight="1">
      <c r="B168" s="21"/>
      <c r="C168" s="115" t="s">
        <v>256</v>
      </c>
      <c r="D168" s="115" t="s">
        <v>150</v>
      </c>
      <c r="E168" s="116" t="s">
        <v>286</v>
      </c>
      <c r="F168" s="117" t="s">
        <v>287</v>
      </c>
      <c r="G168" s="118" t="s">
        <v>153</v>
      </c>
      <c r="H168" s="119">
        <v>84.42</v>
      </c>
      <c r="I168" s="120"/>
      <c r="J168" s="121">
        <f>ROUND($I$168*$H$168,2)</f>
        <v>0</v>
      </c>
      <c r="K168" s="117" t="s">
        <v>171</v>
      </c>
      <c r="L168" s="21"/>
      <c r="M168" s="122"/>
      <c r="N168" s="123" t="s">
        <v>48</v>
      </c>
      <c r="P168" s="124">
        <f>$O$168*$H$168</f>
        <v>0</v>
      </c>
      <c r="Q168" s="124">
        <v>0</v>
      </c>
      <c r="R168" s="124">
        <f>$Q$168*$H$168</f>
        <v>0</v>
      </c>
      <c r="S168" s="124">
        <v>0</v>
      </c>
      <c r="T168" s="125">
        <f>$S$168*$H$168</f>
        <v>0</v>
      </c>
      <c r="AR168" s="74" t="s">
        <v>154</v>
      </c>
      <c r="AT168" s="74" t="s">
        <v>150</v>
      </c>
      <c r="AU168" s="74" t="s">
        <v>155</v>
      </c>
      <c r="AY168" s="6" t="s">
        <v>146</v>
      </c>
      <c r="BE168" s="126">
        <f>IF($N$168="základní",$J$168,0)</f>
        <v>0</v>
      </c>
      <c r="BF168" s="126">
        <f>IF($N$168="snížená",$J$168,0)</f>
        <v>0</v>
      </c>
      <c r="BG168" s="126">
        <f>IF($N$168="zákl. přenesená",$J$168,0)</f>
        <v>0</v>
      </c>
      <c r="BH168" s="126">
        <f>IF($N$168="sníž. přenesená",$J$168,0)</f>
        <v>0</v>
      </c>
      <c r="BI168" s="126">
        <f>IF($N$168="nulová",$J$168,0)</f>
        <v>0</v>
      </c>
      <c r="BJ168" s="74" t="s">
        <v>22</v>
      </c>
      <c r="BK168" s="126">
        <f>ROUND($I$168*$H$168,2)</f>
        <v>0</v>
      </c>
      <c r="BL168" s="74" t="s">
        <v>154</v>
      </c>
      <c r="BM168" s="74" t="s">
        <v>878</v>
      </c>
    </row>
    <row r="169" spans="2:51" s="6" customFormat="1" ht="15.75" customHeight="1">
      <c r="B169" s="134"/>
      <c r="D169" s="128" t="s">
        <v>157</v>
      </c>
      <c r="E169" s="135"/>
      <c r="F169" s="135" t="s">
        <v>873</v>
      </c>
      <c r="H169" s="136"/>
      <c r="L169" s="134"/>
      <c r="M169" s="137"/>
      <c r="T169" s="138"/>
      <c r="AT169" s="136" t="s">
        <v>157</v>
      </c>
      <c r="AU169" s="136" t="s">
        <v>155</v>
      </c>
      <c r="AV169" s="136" t="s">
        <v>22</v>
      </c>
      <c r="AW169" s="136" t="s">
        <v>103</v>
      </c>
      <c r="AX169" s="136" t="s">
        <v>77</v>
      </c>
      <c r="AY169" s="136" t="s">
        <v>146</v>
      </c>
    </row>
    <row r="170" spans="2:51" s="6" customFormat="1" ht="15.75" customHeight="1">
      <c r="B170" s="127"/>
      <c r="D170" s="139" t="s">
        <v>157</v>
      </c>
      <c r="E170" s="133"/>
      <c r="F170" s="129" t="s">
        <v>879</v>
      </c>
      <c r="H170" s="130">
        <v>84.42</v>
      </c>
      <c r="L170" s="127"/>
      <c r="M170" s="131"/>
      <c r="T170" s="132"/>
      <c r="AT170" s="133" t="s">
        <v>157</v>
      </c>
      <c r="AU170" s="133" t="s">
        <v>155</v>
      </c>
      <c r="AV170" s="133" t="s">
        <v>85</v>
      </c>
      <c r="AW170" s="133" t="s">
        <v>103</v>
      </c>
      <c r="AX170" s="133" t="s">
        <v>22</v>
      </c>
      <c r="AY170" s="133" t="s">
        <v>146</v>
      </c>
    </row>
    <row r="171" spans="2:65" s="6" customFormat="1" ht="15.75" customHeight="1">
      <c r="B171" s="21"/>
      <c r="C171" s="115" t="s">
        <v>276</v>
      </c>
      <c r="D171" s="115" t="s">
        <v>150</v>
      </c>
      <c r="E171" s="116" t="s">
        <v>291</v>
      </c>
      <c r="F171" s="117" t="s">
        <v>292</v>
      </c>
      <c r="G171" s="118" t="s">
        <v>153</v>
      </c>
      <c r="H171" s="119">
        <v>84.42</v>
      </c>
      <c r="I171" s="120"/>
      <c r="J171" s="121">
        <f>ROUND($I$171*$H$171,2)</f>
        <v>0</v>
      </c>
      <c r="K171" s="117" t="s">
        <v>171</v>
      </c>
      <c r="L171" s="21"/>
      <c r="M171" s="122"/>
      <c r="N171" s="123" t="s">
        <v>48</v>
      </c>
      <c r="P171" s="124">
        <f>$O$171*$H$171</f>
        <v>0</v>
      </c>
      <c r="Q171" s="124">
        <v>0</v>
      </c>
      <c r="R171" s="124">
        <f>$Q$171*$H$171</f>
        <v>0</v>
      </c>
      <c r="S171" s="124">
        <v>0</v>
      </c>
      <c r="T171" s="125">
        <f>$S$171*$H$171</f>
        <v>0</v>
      </c>
      <c r="AR171" s="74" t="s">
        <v>154</v>
      </c>
      <c r="AT171" s="74" t="s">
        <v>150</v>
      </c>
      <c r="AU171" s="74" t="s">
        <v>155</v>
      </c>
      <c r="AY171" s="6" t="s">
        <v>146</v>
      </c>
      <c r="BE171" s="126">
        <f>IF($N$171="základní",$J$171,0)</f>
        <v>0</v>
      </c>
      <c r="BF171" s="126">
        <f>IF($N$171="snížená",$J$171,0)</f>
        <v>0</v>
      </c>
      <c r="BG171" s="126">
        <f>IF($N$171="zákl. přenesená",$J$171,0)</f>
        <v>0</v>
      </c>
      <c r="BH171" s="126">
        <f>IF($N$171="sníž. přenesená",$J$171,0)</f>
        <v>0</v>
      </c>
      <c r="BI171" s="126">
        <f>IF($N$171="nulová",$J$171,0)</f>
        <v>0</v>
      </c>
      <c r="BJ171" s="74" t="s">
        <v>22</v>
      </c>
      <c r="BK171" s="126">
        <f>ROUND($I$171*$H$171,2)</f>
        <v>0</v>
      </c>
      <c r="BL171" s="74" t="s">
        <v>154</v>
      </c>
      <c r="BM171" s="74" t="s">
        <v>880</v>
      </c>
    </row>
    <row r="172" spans="2:51" s="6" customFormat="1" ht="15.75" customHeight="1">
      <c r="B172" s="127"/>
      <c r="D172" s="128" t="s">
        <v>157</v>
      </c>
      <c r="E172" s="129"/>
      <c r="F172" s="129" t="s">
        <v>881</v>
      </c>
      <c r="H172" s="130">
        <v>84.42</v>
      </c>
      <c r="L172" s="127"/>
      <c r="M172" s="131"/>
      <c r="T172" s="132"/>
      <c r="AT172" s="133" t="s">
        <v>157</v>
      </c>
      <c r="AU172" s="133" t="s">
        <v>155</v>
      </c>
      <c r="AV172" s="133" t="s">
        <v>85</v>
      </c>
      <c r="AW172" s="133" t="s">
        <v>103</v>
      </c>
      <c r="AX172" s="133" t="s">
        <v>22</v>
      </c>
      <c r="AY172" s="133" t="s">
        <v>146</v>
      </c>
    </row>
    <row r="173" spans="2:63" s="104" customFormat="1" ht="23.25" customHeight="1">
      <c r="B173" s="105"/>
      <c r="D173" s="106" t="s">
        <v>76</v>
      </c>
      <c r="E173" s="113" t="s">
        <v>304</v>
      </c>
      <c r="F173" s="113" t="s">
        <v>305</v>
      </c>
      <c r="J173" s="114">
        <f>$BK$173</f>
        <v>0</v>
      </c>
      <c r="L173" s="105"/>
      <c r="M173" s="109"/>
      <c r="P173" s="110">
        <f>SUM($P$174:$P$178)</f>
        <v>0</v>
      </c>
      <c r="R173" s="110">
        <f>SUM($R$174:$R$178)</f>
        <v>0</v>
      </c>
      <c r="T173" s="111">
        <f>SUM($T$174:$T$178)</f>
        <v>0</v>
      </c>
      <c r="AR173" s="106" t="s">
        <v>22</v>
      </c>
      <c r="AT173" s="106" t="s">
        <v>76</v>
      </c>
      <c r="AU173" s="106" t="s">
        <v>85</v>
      </c>
      <c r="AY173" s="106" t="s">
        <v>146</v>
      </c>
      <c r="BK173" s="112">
        <f>SUM($BK$174:$BK$178)</f>
        <v>0</v>
      </c>
    </row>
    <row r="174" spans="2:65" s="6" customFormat="1" ht="15.75" customHeight="1">
      <c r="B174" s="21"/>
      <c r="C174" s="115" t="s">
        <v>261</v>
      </c>
      <c r="D174" s="115" t="s">
        <v>150</v>
      </c>
      <c r="E174" s="116" t="s">
        <v>307</v>
      </c>
      <c r="F174" s="117" t="s">
        <v>308</v>
      </c>
      <c r="G174" s="118" t="s">
        <v>153</v>
      </c>
      <c r="H174" s="119">
        <v>35.6</v>
      </c>
      <c r="I174" s="120"/>
      <c r="J174" s="121">
        <f>ROUND($I$174*$H$174,2)</f>
        <v>0</v>
      </c>
      <c r="K174" s="117" t="s">
        <v>171</v>
      </c>
      <c r="L174" s="21"/>
      <c r="M174" s="122"/>
      <c r="N174" s="123" t="s">
        <v>48</v>
      </c>
      <c r="P174" s="124">
        <f>$O$174*$H$174</f>
        <v>0</v>
      </c>
      <c r="Q174" s="124">
        <v>0</v>
      </c>
      <c r="R174" s="124">
        <f>$Q$174*$H$174</f>
        <v>0</v>
      </c>
      <c r="S174" s="124">
        <v>0</v>
      </c>
      <c r="T174" s="125">
        <f>$S$174*$H$174</f>
        <v>0</v>
      </c>
      <c r="AR174" s="74" t="s">
        <v>154</v>
      </c>
      <c r="AT174" s="74" t="s">
        <v>150</v>
      </c>
      <c r="AU174" s="74" t="s">
        <v>155</v>
      </c>
      <c r="AY174" s="6" t="s">
        <v>146</v>
      </c>
      <c r="BE174" s="126">
        <f>IF($N$174="základní",$J$174,0)</f>
        <v>0</v>
      </c>
      <c r="BF174" s="126">
        <f>IF($N$174="snížená",$J$174,0)</f>
        <v>0</v>
      </c>
      <c r="BG174" s="126">
        <f>IF($N$174="zákl. přenesená",$J$174,0)</f>
        <v>0</v>
      </c>
      <c r="BH174" s="126">
        <f>IF($N$174="sníž. přenesená",$J$174,0)</f>
        <v>0</v>
      </c>
      <c r="BI174" s="126">
        <f>IF($N$174="nulová",$J$174,0)</f>
        <v>0</v>
      </c>
      <c r="BJ174" s="74" t="s">
        <v>22</v>
      </c>
      <c r="BK174" s="126">
        <f>ROUND($I$174*$H$174,2)</f>
        <v>0</v>
      </c>
      <c r="BL174" s="74" t="s">
        <v>154</v>
      </c>
      <c r="BM174" s="74" t="s">
        <v>882</v>
      </c>
    </row>
    <row r="175" spans="2:51" s="6" customFormat="1" ht="15.75" customHeight="1">
      <c r="B175" s="134"/>
      <c r="D175" s="128" t="s">
        <v>157</v>
      </c>
      <c r="E175" s="135"/>
      <c r="F175" s="135" t="s">
        <v>310</v>
      </c>
      <c r="H175" s="136"/>
      <c r="L175" s="134"/>
      <c r="M175" s="137"/>
      <c r="T175" s="138"/>
      <c r="AT175" s="136" t="s">
        <v>157</v>
      </c>
      <c r="AU175" s="136" t="s">
        <v>155</v>
      </c>
      <c r="AV175" s="136" t="s">
        <v>22</v>
      </c>
      <c r="AW175" s="136" t="s">
        <v>103</v>
      </c>
      <c r="AX175" s="136" t="s">
        <v>77</v>
      </c>
      <c r="AY175" s="136" t="s">
        <v>146</v>
      </c>
    </row>
    <row r="176" spans="2:51" s="6" customFormat="1" ht="15.75" customHeight="1">
      <c r="B176" s="134"/>
      <c r="D176" s="139" t="s">
        <v>157</v>
      </c>
      <c r="E176" s="136"/>
      <c r="F176" s="135" t="s">
        <v>311</v>
      </c>
      <c r="H176" s="136"/>
      <c r="L176" s="134"/>
      <c r="M176" s="137"/>
      <c r="T176" s="138"/>
      <c r="AT176" s="136" t="s">
        <v>157</v>
      </c>
      <c r="AU176" s="136" t="s">
        <v>155</v>
      </c>
      <c r="AV176" s="136" t="s">
        <v>22</v>
      </c>
      <c r="AW176" s="136" t="s">
        <v>103</v>
      </c>
      <c r="AX176" s="136" t="s">
        <v>77</v>
      </c>
      <c r="AY176" s="136" t="s">
        <v>146</v>
      </c>
    </row>
    <row r="177" spans="2:51" s="6" customFormat="1" ht="15.75" customHeight="1">
      <c r="B177" s="127"/>
      <c r="D177" s="139" t="s">
        <v>157</v>
      </c>
      <c r="E177" s="133"/>
      <c r="F177" s="129" t="s">
        <v>883</v>
      </c>
      <c r="H177" s="130">
        <v>35.6</v>
      </c>
      <c r="L177" s="127"/>
      <c r="M177" s="131"/>
      <c r="T177" s="132"/>
      <c r="AT177" s="133" t="s">
        <v>157</v>
      </c>
      <c r="AU177" s="133" t="s">
        <v>155</v>
      </c>
      <c r="AV177" s="133" t="s">
        <v>85</v>
      </c>
      <c r="AW177" s="133" t="s">
        <v>103</v>
      </c>
      <c r="AX177" s="133" t="s">
        <v>77</v>
      </c>
      <c r="AY177" s="133" t="s">
        <v>146</v>
      </c>
    </row>
    <row r="178" spans="2:51" s="6" customFormat="1" ht="15.75" customHeight="1">
      <c r="B178" s="140"/>
      <c r="D178" s="139" t="s">
        <v>157</v>
      </c>
      <c r="E178" s="141"/>
      <c r="F178" s="142" t="s">
        <v>168</v>
      </c>
      <c r="H178" s="143">
        <v>35.6</v>
      </c>
      <c r="L178" s="140"/>
      <c r="M178" s="144"/>
      <c r="T178" s="145"/>
      <c r="AT178" s="141" t="s">
        <v>157</v>
      </c>
      <c r="AU178" s="141" t="s">
        <v>155</v>
      </c>
      <c r="AV178" s="141" t="s">
        <v>154</v>
      </c>
      <c r="AW178" s="141" t="s">
        <v>103</v>
      </c>
      <c r="AX178" s="141" t="s">
        <v>22</v>
      </c>
      <c r="AY178" s="141" t="s">
        <v>146</v>
      </c>
    </row>
    <row r="179" spans="2:63" s="104" customFormat="1" ht="23.25" customHeight="1">
      <c r="B179" s="105"/>
      <c r="D179" s="106" t="s">
        <v>76</v>
      </c>
      <c r="E179" s="113" t="s">
        <v>313</v>
      </c>
      <c r="F179" s="113" t="s">
        <v>314</v>
      </c>
      <c r="J179" s="114">
        <f>$BK$179</f>
        <v>0</v>
      </c>
      <c r="L179" s="105"/>
      <c r="M179" s="109"/>
      <c r="P179" s="110">
        <f>SUM($P$180:$P$197)</f>
        <v>0</v>
      </c>
      <c r="R179" s="110">
        <f>SUM($R$180:$R$197)</f>
        <v>0.04580000000000001</v>
      </c>
      <c r="T179" s="111">
        <f>SUM($T$180:$T$197)</f>
        <v>0</v>
      </c>
      <c r="AR179" s="106" t="s">
        <v>22</v>
      </c>
      <c r="AT179" s="106" t="s">
        <v>76</v>
      </c>
      <c r="AU179" s="106" t="s">
        <v>85</v>
      </c>
      <c r="AY179" s="106" t="s">
        <v>146</v>
      </c>
      <c r="BK179" s="112">
        <f>SUM($BK$180:$BK$197)</f>
        <v>0</v>
      </c>
    </row>
    <row r="180" spans="2:65" s="6" customFormat="1" ht="15.75" customHeight="1">
      <c r="B180" s="21"/>
      <c r="C180" s="115" t="s">
        <v>731</v>
      </c>
      <c r="D180" s="115" t="s">
        <v>150</v>
      </c>
      <c r="E180" s="116" t="s">
        <v>332</v>
      </c>
      <c r="F180" s="117" t="s">
        <v>333</v>
      </c>
      <c r="G180" s="118" t="s">
        <v>206</v>
      </c>
      <c r="H180" s="119">
        <v>229</v>
      </c>
      <c r="I180" s="120"/>
      <c r="J180" s="121">
        <f>ROUND($I$180*$H$180,2)</f>
        <v>0</v>
      </c>
      <c r="K180" s="117"/>
      <c r="L180" s="21"/>
      <c r="M180" s="122"/>
      <c r="N180" s="123" t="s">
        <v>48</v>
      </c>
      <c r="P180" s="124">
        <f>$O$180*$H$180</f>
        <v>0</v>
      </c>
      <c r="Q180" s="124">
        <v>0</v>
      </c>
      <c r="R180" s="124">
        <f>$Q$180*$H$180</f>
        <v>0</v>
      </c>
      <c r="S180" s="124">
        <v>0</v>
      </c>
      <c r="T180" s="125">
        <f>$S$180*$H$180</f>
        <v>0</v>
      </c>
      <c r="AR180" s="74" t="s">
        <v>154</v>
      </c>
      <c r="AT180" s="74" t="s">
        <v>150</v>
      </c>
      <c r="AU180" s="74" t="s">
        <v>155</v>
      </c>
      <c r="AY180" s="6" t="s">
        <v>146</v>
      </c>
      <c r="BE180" s="126">
        <f>IF($N$180="základní",$J$180,0)</f>
        <v>0</v>
      </c>
      <c r="BF180" s="126">
        <f>IF($N$180="snížená",$J$180,0)</f>
        <v>0</v>
      </c>
      <c r="BG180" s="126">
        <f>IF($N$180="zákl. přenesená",$J$180,0)</f>
        <v>0</v>
      </c>
      <c r="BH180" s="126">
        <f>IF($N$180="sníž. přenesená",$J$180,0)</f>
        <v>0</v>
      </c>
      <c r="BI180" s="126">
        <f>IF($N$180="nulová",$J$180,0)</f>
        <v>0</v>
      </c>
      <c r="BJ180" s="74" t="s">
        <v>22</v>
      </c>
      <c r="BK180" s="126">
        <f>ROUND($I$180*$H$180,2)</f>
        <v>0</v>
      </c>
      <c r="BL180" s="74" t="s">
        <v>154</v>
      </c>
      <c r="BM180" s="74" t="s">
        <v>884</v>
      </c>
    </row>
    <row r="181" spans="2:51" s="6" customFormat="1" ht="15.75" customHeight="1">
      <c r="B181" s="127"/>
      <c r="D181" s="128" t="s">
        <v>157</v>
      </c>
      <c r="E181" s="129"/>
      <c r="F181" s="129" t="s">
        <v>885</v>
      </c>
      <c r="H181" s="130">
        <v>229</v>
      </c>
      <c r="L181" s="127"/>
      <c r="M181" s="131"/>
      <c r="T181" s="132"/>
      <c r="AT181" s="133" t="s">
        <v>157</v>
      </c>
      <c r="AU181" s="133" t="s">
        <v>155</v>
      </c>
      <c r="AV181" s="133" t="s">
        <v>85</v>
      </c>
      <c r="AW181" s="133" t="s">
        <v>103</v>
      </c>
      <c r="AX181" s="133" t="s">
        <v>22</v>
      </c>
      <c r="AY181" s="133" t="s">
        <v>146</v>
      </c>
    </row>
    <row r="182" spans="2:65" s="6" customFormat="1" ht="15.75" customHeight="1">
      <c r="B182" s="21"/>
      <c r="C182" s="152" t="s">
        <v>751</v>
      </c>
      <c r="D182" s="152" t="s">
        <v>336</v>
      </c>
      <c r="E182" s="153" t="s">
        <v>337</v>
      </c>
      <c r="F182" s="154" t="s">
        <v>338</v>
      </c>
      <c r="G182" s="155" t="s">
        <v>339</v>
      </c>
      <c r="H182" s="156">
        <v>11.45</v>
      </c>
      <c r="I182" s="157"/>
      <c r="J182" s="158">
        <f>ROUND($I$182*$H$182,2)</f>
        <v>0</v>
      </c>
      <c r="K182" s="154"/>
      <c r="L182" s="159"/>
      <c r="M182" s="160"/>
      <c r="N182" s="161" t="s">
        <v>48</v>
      </c>
      <c r="P182" s="124">
        <f>$O$182*$H$182</f>
        <v>0</v>
      </c>
      <c r="Q182" s="124">
        <v>0.001</v>
      </c>
      <c r="R182" s="124">
        <f>$Q$182*$H$182</f>
        <v>0.01145</v>
      </c>
      <c r="S182" s="124">
        <v>0</v>
      </c>
      <c r="T182" s="125">
        <f>$S$182*$H$182</f>
        <v>0</v>
      </c>
      <c r="AR182" s="74" t="s">
        <v>340</v>
      </c>
      <c r="AT182" s="74" t="s">
        <v>336</v>
      </c>
      <c r="AU182" s="74" t="s">
        <v>155</v>
      </c>
      <c r="AY182" s="6" t="s">
        <v>146</v>
      </c>
      <c r="BE182" s="126">
        <f>IF($N$182="základní",$J$182,0)</f>
        <v>0</v>
      </c>
      <c r="BF182" s="126">
        <f>IF($N$182="snížená",$J$182,0)</f>
        <v>0</v>
      </c>
      <c r="BG182" s="126">
        <f>IF($N$182="zákl. přenesená",$J$182,0)</f>
        <v>0</v>
      </c>
      <c r="BH182" s="126">
        <f>IF($N$182="sníž. přenesená",$J$182,0)</f>
        <v>0</v>
      </c>
      <c r="BI182" s="126">
        <f>IF($N$182="nulová",$J$182,0)</f>
        <v>0</v>
      </c>
      <c r="BJ182" s="74" t="s">
        <v>22</v>
      </c>
      <c r="BK182" s="126">
        <f>ROUND($I$182*$H$182,2)</f>
        <v>0</v>
      </c>
      <c r="BL182" s="74" t="s">
        <v>154</v>
      </c>
      <c r="BM182" s="74" t="s">
        <v>886</v>
      </c>
    </row>
    <row r="183" spans="2:51" s="6" customFormat="1" ht="15.75" customHeight="1">
      <c r="B183" s="134"/>
      <c r="D183" s="128" t="s">
        <v>157</v>
      </c>
      <c r="E183" s="135"/>
      <c r="F183" s="135" t="s">
        <v>342</v>
      </c>
      <c r="H183" s="136"/>
      <c r="L183" s="134"/>
      <c r="M183" s="137"/>
      <c r="T183" s="138"/>
      <c r="AT183" s="136" t="s">
        <v>157</v>
      </c>
      <c r="AU183" s="136" t="s">
        <v>155</v>
      </c>
      <c r="AV183" s="136" t="s">
        <v>22</v>
      </c>
      <c r="AW183" s="136" t="s">
        <v>103</v>
      </c>
      <c r="AX183" s="136" t="s">
        <v>77</v>
      </c>
      <c r="AY183" s="136" t="s">
        <v>146</v>
      </c>
    </row>
    <row r="184" spans="2:51" s="6" customFormat="1" ht="15.75" customHeight="1">
      <c r="B184" s="127"/>
      <c r="D184" s="139" t="s">
        <v>157</v>
      </c>
      <c r="E184" s="133"/>
      <c r="F184" s="129" t="s">
        <v>887</v>
      </c>
      <c r="H184" s="130">
        <v>11.45</v>
      </c>
      <c r="L184" s="127"/>
      <c r="M184" s="131"/>
      <c r="T184" s="132"/>
      <c r="AT184" s="133" t="s">
        <v>157</v>
      </c>
      <c r="AU184" s="133" t="s">
        <v>155</v>
      </c>
      <c r="AV184" s="133" t="s">
        <v>85</v>
      </c>
      <c r="AW184" s="133" t="s">
        <v>103</v>
      </c>
      <c r="AX184" s="133" t="s">
        <v>22</v>
      </c>
      <c r="AY184" s="133" t="s">
        <v>146</v>
      </c>
    </row>
    <row r="185" spans="2:65" s="6" customFormat="1" ht="15.75" customHeight="1">
      <c r="B185" s="21"/>
      <c r="C185" s="115" t="s">
        <v>727</v>
      </c>
      <c r="D185" s="115" t="s">
        <v>150</v>
      </c>
      <c r="E185" s="116" t="s">
        <v>327</v>
      </c>
      <c r="F185" s="117" t="s">
        <v>328</v>
      </c>
      <c r="G185" s="118" t="s">
        <v>206</v>
      </c>
      <c r="H185" s="119">
        <v>229</v>
      </c>
      <c r="I185" s="120"/>
      <c r="J185" s="121">
        <f>ROUND($I$185*$H$185,2)</f>
        <v>0</v>
      </c>
      <c r="K185" s="117" t="s">
        <v>171</v>
      </c>
      <c r="L185" s="21"/>
      <c r="M185" s="122"/>
      <c r="N185" s="123" t="s">
        <v>48</v>
      </c>
      <c r="P185" s="124">
        <f>$O$185*$H$185</f>
        <v>0</v>
      </c>
      <c r="Q185" s="124">
        <v>0</v>
      </c>
      <c r="R185" s="124">
        <f>$Q$185*$H$185</f>
        <v>0</v>
      </c>
      <c r="S185" s="124">
        <v>0</v>
      </c>
      <c r="T185" s="125">
        <f>$S$185*$H$185</f>
        <v>0</v>
      </c>
      <c r="AR185" s="74" t="s">
        <v>154</v>
      </c>
      <c r="AT185" s="74" t="s">
        <v>150</v>
      </c>
      <c r="AU185" s="74" t="s">
        <v>155</v>
      </c>
      <c r="AY185" s="6" t="s">
        <v>146</v>
      </c>
      <c r="BE185" s="126">
        <f>IF($N$185="základní",$J$185,0)</f>
        <v>0</v>
      </c>
      <c r="BF185" s="126">
        <f>IF($N$185="snížená",$J$185,0)</f>
        <v>0</v>
      </c>
      <c r="BG185" s="126">
        <f>IF($N$185="zákl. přenesená",$J$185,0)</f>
        <v>0</v>
      </c>
      <c r="BH185" s="126">
        <f>IF($N$185="sníž. přenesená",$J$185,0)</f>
        <v>0</v>
      </c>
      <c r="BI185" s="126">
        <f>IF($N$185="nulová",$J$185,0)</f>
        <v>0</v>
      </c>
      <c r="BJ185" s="74" t="s">
        <v>22</v>
      </c>
      <c r="BK185" s="126">
        <f>ROUND($I$185*$H$185,2)</f>
        <v>0</v>
      </c>
      <c r="BL185" s="74" t="s">
        <v>154</v>
      </c>
      <c r="BM185" s="74" t="s">
        <v>888</v>
      </c>
    </row>
    <row r="186" spans="2:51" s="6" customFormat="1" ht="15.75" customHeight="1">
      <c r="B186" s="134"/>
      <c r="D186" s="128" t="s">
        <v>157</v>
      </c>
      <c r="E186" s="135"/>
      <c r="F186" s="135" t="s">
        <v>330</v>
      </c>
      <c r="H186" s="136"/>
      <c r="L186" s="134"/>
      <c r="M186" s="137"/>
      <c r="T186" s="138"/>
      <c r="AT186" s="136" t="s">
        <v>157</v>
      </c>
      <c r="AU186" s="136" t="s">
        <v>155</v>
      </c>
      <c r="AV186" s="136" t="s">
        <v>22</v>
      </c>
      <c r="AW186" s="136" t="s">
        <v>103</v>
      </c>
      <c r="AX186" s="136" t="s">
        <v>77</v>
      </c>
      <c r="AY186" s="136" t="s">
        <v>146</v>
      </c>
    </row>
    <row r="187" spans="2:51" s="6" customFormat="1" ht="15.75" customHeight="1">
      <c r="B187" s="127"/>
      <c r="D187" s="139" t="s">
        <v>157</v>
      </c>
      <c r="E187" s="133"/>
      <c r="F187" s="129" t="s">
        <v>885</v>
      </c>
      <c r="H187" s="130">
        <v>229</v>
      </c>
      <c r="L187" s="127"/>
      <c r="M187" s="131"/>
      <c r="T187" s="132"/>
      <c r="AT187" s="133" t="s">
        <v>157</v>
      </c>
      <c r="AU187" s="133" t="s">
        <v>155</v>
      </c>
      <c r="AV187" s="133" t="s">
        <v>85</v>
      </c>
      <c r="AW187" s="133" t="s">
        <v>103</v>
      </c>
      <c r="AX187" s="133" t="s">
        <v>22</v>
      </c>
      <c r="AY187" s="133" t="s">
        <v>146</v>
      </c>
    </row>
    <row r="188" spans="2:65" s="6" customFormat="1" ht="15.75" customHeight="1">
      <c r="B188" s="21"/>
      <c r="C188" s="115" t="s">
        <v>720</v>
      </c>
      <c r="D188" s="115" t="s">
        <v>150</v>
      </c>
      <c r="E188" s="116" t="s">
        <v>322</v>
      </c>
      <c r="F188" s="117" t="s">
        <v>323</v>
      </c>
      <c r="G188" s="118" t="s">
        <v>206</v>
      </c>
      <c r="H188" s="119">
        <v>229</v>
      </c>
      <c r="I188" s="120"/>
      <c r="J188" s="121">
        <f>ROUND($I$188*$H$188,2)</f>
        <v>0</v>
      </c>
      <c r="K188" s="117"/>
      <c r="L188" s="21"/>
      <c r="M188" s="122"/>
      <c r="N188" s="123" t="s">
        <v>48</v>
      </c>
      <c r="P188" s="124">
        <f>$O$188*$H$188</f>
        <v>0</v>
      </c>
      <c r="Q188" s="124">
        <v>0</v>
      </c>
      <c r="R188" s="124">
        <f>$Q$188*$H$188</f>
        <v>0</v>
      </c>
      <c r="S188" s="124">
        <v>0</v>
      </c>
      <c r="T188" s="125">
        <f>$S$188*$H$188</f>
        <v>0</v>
      </c>
      <c r="AR188" s="74" t="s">
        <v>154</v>
      </c>
      <c r="AT188" s="74" t="s">
        <v>150</v>
      </c>
      <c r="AU188" s="74" t="s">
        <v>155</v>
      </c>
      <c r="AY188" s="6" t="s">
        <v>146</v>
      </c>
      <c r="BE188" s="126">
        <f>IF($N$188="základní",$J$188,0)</f>
        <v>0</v>
      </c>
      <c r="BF188" s="126">
        <f>IF($N$188="snížená",$J$188,0)</f>
        <v>0</v>
      </c>
      <c r="BG188" s="126">
        <f>IF($N$188="zákl. přenesená",$J$188,0)</f>
        <v>0</v>
      </c>
      <c r="BH188" s="126">
        <f>IF($N$188="sníž. přenesená",$J$188,0)</f>
        <v>0</v>
      </c>
      <c r="BI188" s="126">
        <f>IF($N$188="nulová",$J$188,0)</f>
        <v>0</v>
      </c>
      <c r="BJ188" s="74" t="s">
        <v>22</v>
      </c>
      <c r="BK188" s="126">
        <f>ROUND($I$188*$H$188,2)</f>
        <v>0</v>
      </c>
      <c r="BL188" s="74" t="s">
        <v>154</v>
      </c>
      <c r="BM188" s="74" t="s">
        <v>889</v>
      </c>
    </row>
    <row r="189" spans="2:51" s="6" customFormat="1" ht="15.75" customHeight="1">
      <c r="B189" s="127"/>
      <c r="D189" s="128" t="s">
        <v>157</v>
      </c>
      <c r="E189" s="129"/>
      <c r="F189" s="129" t="s">
        <v>885</v>
      </c>
      <c r="H189" s="130">
        <v>229</v>
      </c>
      <c r="L189" s="127"/>
      <c r="M189" s="131"/>
      <c r="T189" s="132"/>
      <c r="AT189" s="133" t="s">
        <v>157</v>
      </c>
      <c r="AU189" s="133" t="s">
        <v>155</v>
      </c>
      <c r="AV189" s="133" t="s">
        <v>85</v>
      </c>
      <c r="AW189" s="133" t="s">
        <v>103</v>
      </c>
      <c r="AX189" s="133" t="s">
        <v>22</v>
      </c>
      <c r="AY189" s="133" t="s">
        <v>146</v>
      </c>
    </row>
    <row r="190" spans="2:65" s="6" customFormat="1" ht="15.75" customHeight="1">
      <c r="B190" s="21"/>
      <c r="C190" s="115" t="s">
        <v>271</v>
      </c>
      <c r="D190" s="115" t="s">
        <v>150</v>
      </c>
      <c r="E190" s="116" t="s">
        <v>316</v>
      </c>
      <c r="F190" s="117" t="s">
        <v>317</v>
      </c>
      <c r="G190" s="118" t="s">
        <v>206</v>
      </c>
      <c r="H190" s="119">
        <v>229</v>
      </c>
      <c r="I190" s="120"/>
      <c r="J190" s="121">
        <f>ROUND($I$190*$H$190,2)</f>
        <v>0</v>
      </c>
      <c r="K190" s="117"/>
      <c r="L190" s="21"/>
      <c r="M190" s="122"/>
      <c r="N190" s="123" t="s">
        <v>48</v>
      </c>
      <c r="P190" s="124">
        <f>$O$190*$H$190</f>
        <v>0</v>
      </c>
      <c r="Q190" s="124">
        <v>0</v>
      </c>
      <c r="R190" s="124">
        <f>$Q$190*$H$190</f>
        <v>0</v>
      </c>
      <c r="S190" s="124">
        <v>0</v>
      </c>
      <c r="T190" s="125">
        <f>$S$190*$H$190</f>
        <v>0</v>
      </c>
      <c r="AR190" s="74" t="s">
        <v>154</v>
      </c>
      <c r="AT190" s="74" t="s">
        <v>150</v>
      </c>
      <c r="AU190" s="74" t="s">
        <v>155</v>
      </c>
      <c r="AY190" s="6" t="s">
        <v>146</v>
      </c>
      <c r="BE190" s="126">
        <f>IF($N$190="základní",$J$190,0)</f>
        <v>0</v>
      </c>
      <c r="BF190" s="126">
        <f>IF($N$190="snížená",$J$190,0)</f>
        <v>0</v>
      </c>
      <c r="BG190" s="126">
        <f>IF($N$190="zákl. přenesená",$J$190,0)</f>
        <v>0</v>
      </c>
      <c r="BH190" s="126">
        <f>IF($N$190="sníž. přenesená",$J$190,0)</f>
        <v>0</v>
      </c>
      <c r="BI190" s="126">
        <f>IF($N$190="nulová",$J$190,0)</f>
        <v>0</v>
      </c>
      <c r="BJ190" s="74" t="s">
        <v>22</v>
      </c>
      <c r="BK190" s="126">
        <f>ROUND($I$190*$H$190,2)</f>
        <v>0</v>
      </c>
      <c r="BL190" s="74" t="s">
        <v>154</v>
      </c>
      <c r="BM190" s="74" t="s">
        <v>890</v>
      </c>
    </row>
    <row r="191" spans="2:51" s="6" customFormat="1" ht="15.75" customHeight="1">
      <c r="B191" s="127"/>
      <c r="D191" s="128" t="s">
        <v>157</v>
      </c>
      <c r="E191" s="129"/>
      <c r="F191" s="129" t="s">
        <v>891</v>
      </c>
      <c r="H191" s="130">
        <v>229</v>
      </c>
      <c r="L191" s="127"/>
      <c r="M191" s="131"/>
      <c r="T191" s="132"/>
      <c r="AT191" s="133" t="s">
        <v>157</v>
      </c>
      <c r="AU191" s="133" t="s">
        <v>155</v>
      </c>
      <c r="AV191" s="133" t="s">
        <v>85</v>
      </c>
      <c r="AW191" s="133" t="s">
        <v>103</v>
      </c>
      <c r="AX191" s="133" t="s">
        <v>22</v>
      </c>
      <c r="AY191" s="133" t="s">
        <v>146</v>
      </c>
    </row>
    <row r="192" spans="2:65" s="6" customFormat="1" ht="15.75" customHeight="1">
      <c r="B192" s="21"/>
      <c r="C192" s="115" t="s">
        <v>743</v>
      </c>
      <c r="D192" s="115" t="s">
        <v>150</v>
      </c>
      <c r="E192" s="116" t="s">
        <v>345</v>
      </c>
      <c r="F192" s="117" t="s">
        <v>346</v>
      </c>
      <c r="G192" s="118" t="s">
        <v>200</v>
      </c>
      <c r="H192" s="119">
        <v>0.034</v>
      </c>
      <c r="I192" s="120"/>
      <c r="J192" s="121">
        <f>ROUND($I$192*$H$192,2)</f>
        <v>0</v>
      </c>
      <c r="K192" s="117"/>
      <c r="L192" s="21"/>
      <c r="M192" s="122"/>
      <c r="N192" s="123" t="s">
        <v>48</v>
      </c>
      <c r="P192" s="124">
        <f>$O$192*$H$192</f>
        <v>0</v>
      </c>
      <c r="Q192" s="124">
        <v>0</v>
      </c>
      <c r="R192" s="124">
        <f>$Q$192*$H$192</f>
        <v>0</v>
      </c>
      <c r="S192" s="124">
        <v>0</v>
      </c>
      <c r="T192" s="125">
        <f>$S$192*$H$192</f>
        <v>0</v>
      </c>
      <c r="AR192" s="74" t="s">
        <v>154</v>
      </c>
      <c r="AT192" s="74" t="s">
        <v>150</v>
      </c>
      <c r="AU192" s="74" t="s">
        <v>155</v>
      </c>
      <c r="AY192" s="6" t="s">
        <v>146</v>
      </c>
      <c r="BE192" s="126">
        <f>IF($N$192="základní",$J$192,0)</f>
        <v>0</v>
      </c>
      <c r="BF192" s="126">
        <f>IF($N$192="snížená",$J$192,0)</f>
        <v>0</v>
      </c>
      <c r="BG192" s="126">
        <f>IF($N$192="zákl. přenesená",$J$192,0)</f>
        <v>0</v>
      </c>
      <c r="BH192" s="126">
        <f>IF($N$192="sníž. přenesená",$J$192,0)</f>
        <v>0</v>
      </c>
      <c r="BI192" s="126">
        <f>IF($N$192="nulová",$J$192,0)</f>
        <v>0</v>
      </c>
      <c r="BJ192" s="74" t="s">
        <v>22</v>
      </c>
      <c r="BK192" s="126">
        <f>ROUND($I$192*$H$192,2)</f>
        <v>0</v>
      </c>
      <c r="BL192" s="74" t="s">
        <v>154</v>
      </c>
      <c r="BM192" s="74" t="s">
        <v>892</v>
      </c>
    </row>
    <row r="193" spans="2:51" s="6" customFormat="1" ht="15.75" customHeight="1">
      <c r="B193" s="134"/>
      <c r="D193" s="128" t="s">
        <v>157</v>
      </c>
      <c r="E193" s="135"/>
      <c r="F193" s="135" t="s">
        <v>348</v>
      </c>
      <c r="H193" s="136"/>
      <c r="L193" s="134"/>
      <c r="M193" s="137"/>
      <c r="T193" s="138"/>
      <c r="AT193" s="136" t="s">
        <v>157</v>
      </c>
      <c r="AU193" s="136" t="s">
        <v>155</v>
      </c>
      <c r="AV193" s="136" t="s">
        <v>22</v>
      </c>
      <c r="AW193" s="136" t="s">
        <v>103</v>
      </c>
      <c r="AX193" s="136" t="s">
        <v>77</v>
      </c>
      <c r="AY193" s="136" t="s">
        <v>146</v>
      </c>
    </row>
    <row r="194" spans="2:51" s="6" customFormat="1" ht="15.75" customHeight="1">
      <c r="B194" s="127"/>
      <c r="D194" s="139" t="s">
        <v>157</v>
      </c>
      <c r="E194" s="133"/>
      <c r="F194" s="129" t="s">
        <v>893</v>
      </c>
      <c r="H194" s="130">
        <v>0.03435</v>
      </c>
      <c r="L194" s="127"/>
      <c r="M194" s="131"/>
      <c r="T194" s="132"/>
      <c r="AT194" s="133" t="s">
        <v>157</v>
      </c>
      <c r="AU194" s="133" t="s">
        <v>155</v>
      </c>
      <c r="AV194" s="133" t="s">
        <v>85</v>
      </c>
      <c r="AW194" s="133" t="s">
        <v>103</v>
      </c>
      <c r="AX194" s="133" t="s">
        <v>22</v>
      </c>
      <c r="AY194" s="133" t="s">
        <v>146</v>
      </c>
    </row>
    <row r="195" spans="2:65" s="6" customFormat="1" ht="15.75" customHeight="1">
      <c r="B195" s="21"/>
      <c r="C195" s="152" t="s">
        <v>755</v>
      </c>
      <c r="D195" s="152" t="s">
        <v>336</v>
      </c>
      <c r="E195" s="153" t="s">
        <v>351</v>
      </c>
      <c r="F195" s="154" t="s">
        <v>352</v>
      </c>
      <c r="G195" s="155" t="s">
        <v>339</v>
      </c>
      <c r="H195" s="156">
        <v>34.35</v>
      </c>
      <c r="I195" s="157"/>
      <c r="J195" s="158">
        <f>ROUND($I$195*$H$195,2)</f>
        <v>0</v>
      </c>
      <c r="K195" s="154"/>
      <c r="L195" s="159"/>
      <c r="M195" s="160"/>
      <c r="N195" s="161" t="s">
        <v>48</v>
      </c>
      <c r="P195" s="124">
        <f>$O$195*$H$195</f>
        <v>0</v>
      </c>
      <c r="Q195" s="124">
        <v>0.001</v>
      </c>
      <c r="R195" s="124">
        <f>$Q$195*$H$195</f>
        <v>0.034350000000000006</v>
      </c>
      <c r="S195" s="124">
        <v>0</v>
      </c>
      <c r="T195" s="125">
        <f>$S$195*$H$195</f>
        <v>0</v>
      </c>
      <c r="AR195" s="74" t="s">
        <v>340</v>
      </c>
      <c r="AT195" s="74" t="s">
        <v>336</v>
      </c>
      <c r="AU195" s="74" t="s">
        <v>155</v>
      </c>
      <c r="AY195" s="6" t="s">
        <v>146</v>
      </c>
      <c r="BE195" s="126">
        <f>IF($N$195="základní",$J$195,0)</f>
        <v>0</v>
      </c>
      <c r="BF195" s="126">
        <f>IF($N$195="snížená",$J$195,0)</f>
        <v>0</v>
      </c>
      <c r="BG195" s="126">
        <f>IF($N$195="zákl. přenesená",$J$195,0)</f>
        <v>0</v>
      </c>
      <c r="BH195" s="126">
        <f>IF($N$195="sníž. přenesená",$J$195,0)</f>
        <v>0</v>
      </c>
      <c r="BI195" s="126">
        <f>IF($N$195="nulová",$J$195,0)</f>
        <v>0</v>
      </c>
      <c r="BJ195" s="74" t="s">
        <v>22</v>
      </c>
      <c r="BK195" s="126">
        <f>ROUND($I$195*$H$195,2)</f>
        <v>0</v>
      </c>
      <c r="BL195" s="74" t="s">
        <v>154</v>
      </c>
      <c r="BM195" s="74" t="s">
        <v>894</v>
      </c>
    </row>
    <row r="196" spans="2:51" s="6" customFormat="1" ht="15.75" customHeight="1">
      <c r="B196" s="134"/>
      <c r="D196" s="128" t="s">
        <v>157</v>
      </c>
      <c r="E196" s="135"/>
      <c r="F196" s="135" t="s">
        <v>354</v>
      </c>
      <c r="H196" s="136"/>
      <c r="L196" s="134"/>
      <c r="M196" s="137"/>
      <c r="T196" s="138"/>
      <c r="AT196" s="136" t="s">
        <v>157</v>
      </c>
      <c r="AU196" s="136" t="s">
        <v>155</v>
      </c>
      <c r="AV196" s="136" t="s">
        <v>22</v>
      </c>
      <c r="AW196" s="136" t="s">
        <v>103</v>
      </c>
      <c r="AX196" s="136" t="s">
        <v>77</v>
      </c>
      <c r="AY196" s="136" t="s">
        <v>146</v>
      </c>
    </row>
    <row r="197" spans="2:51" s="6" customFormat="1" ht="15.75" customHeight="1">
      <c r="B197" s="127"/>
      <c r="D197" s="139" t="s">
        <v>157</v>
      </c>
      <c r="E197" s="133"/>
      <c r="F197" s="129" t="s">
        <v>895</v>
      </c>
      <c r="H197" s="130">
        <v>34.35</v>
      </c>
      <c r="L197" s="127"/>
      <c r="M197" s="131"/>
      <c r="T197" s="132"/>
      <c r="AT197" s="133" t="s">
        <v>157</v>
      </c>
      <c r="AU197" s="133" t="s">
        <v>155</v>
      </c>
      <c r="AV197" s="133" t="s">
        <v>85</v>
      </c>
      <c r="AW197" s="133" t="s">
        <v>103</v>
      </c>
      <c r="AX197" s="133" t="s">
        <v>22</v>
      </c>
      <c r="AY197" s="133" t="s">
        <v>146</v>
      </c>
    </row>
    <row r="198" spans="2:63" s="104" customFormat="1" ht="30.75" customHeight="1">
      <c r="B198" s="105"/>
      <c r="D198" s="106" t="s">
        <v>76</v>
      </c>
      <c r="E198" s="113" t="s">
        <v>187</v>
      </c>
      <c r="F198" s="113" t="s">
        <v>356</v>
      </c>
      <c r="J198" s="114">
        <f>$BK$198</f>
        <v>0</v>
      </c>
      <c r="L198" s="105"/>
      <c r="M198" s="109"/>
      <c r="P198" s="110">
        <f>$P$199+$P$210+$P$218+$P$234</f>
        <v>0</v>
      </c>
      <c r="R198" s="110">
        <f>$R$199+$R$210+$R$218+$R$234</f>
        <v>275.85387299999996</v>
      </c>
      <c r="T198" s="111">
        <f>$T$199+$T$210+$T$218+$T$234</f>
        <v>0</v>
      </c>
      <c r="AR198" s="106" t="s">
        <v>22</v>
      </c>
      <c r="AT198" s="106" t="s">
        <v>76</v>
      </c>
      <c r="AU198" s="106" t="s">
        <v>22</v>
      </c>
      <c r="AY198" s="106" t="s">
        <v>146</v>
      </c>
      <c r="BK198" s="112">
        <f>$BK$199+$BK$210+$BK$218+$BK$234</f>
        <v>0</v>
      </c>
    </row>
    <row r="199" spans="2:63" s="104" customFormat="1" ht="15.75" customHeight="1">
      <c r="B199" s="105"/>
      <c r="D199" s="106" t="s">
        <v>76</v>
      </c>
      <c r="E199" s="113" t="s">
        <v>357</v>
      </c>
      <c r="F199" s="113" t="s">
        <v>358</v>
      </c>
      <c r="J199" s="114">
        <f>$BK$199</f>
        <v>0</v>
      </c>
      <c r="L199" s="105"/>
      <c r="M199" s="109"/>
      <c r="P199" s="110">
        <f>SUM($P$200:$P$209)</f>
        <v>0</v>
      </c>
      <c r="R199" s="110">
        <f>SUM($R$200:$R$209)</f>
        <v>184.37188799999998</v>
      </c>
      <c r="T199" s="111">
        <f>SUM($T$200:$T$209)</f>
        <v>0</v>
      </c>
      <c r="AR199" s="106" t="s">
        <v>22</v>
      </c>
      <c r="AT199" s="106" t="s">
        <v>76</v>
      </c>
      <c r="AU199" s="106" t="s">
        <v>85</v>
      </c>
      <c r="AY199" s="106" t="s">
        <v>146</v>
      </c>
      <c r="BK199" s="112">
        <f>SUM($BK$200:$BK$209)</f>
        <v>0</v>
      </c>
    </row>
    <row r="200" spans="2:65" s="6" customFormat="1" ht="15.75" customHeight="1">
      <c r="B200" s="21"/>
      <c r="C200" s="115" t="s">
        <v>383</v>
      </c>
      <c r="D200" s="115" t="s">
        <v>150</v>
      </c>
      <c r="E200" s="116" t="s">
        <v>360</v>
      </c>
      <c r="F200" s="117" t="s">
        <v>361</v>
      </c>
      <c r="G200" s="118" t="s">
        <v>206</v>
      </c>
      <c r="H200" s="119">
        <v>5.55</v>
      </c>
      <c r="I200" s="120"/>
      <c r="J200" s="121">
        <f>ROUND($I$200*$H$200,2)</f>
        <v>0</v>
      </c>
      <c r="K200" s="117" t="s">
        <v>171</v>
      </c>
      <c r="L200" s="21"/>
      <c r="M200" s="122"/>
      <c r="N200" s="123" t="s">
        <v>48</v>
      </c>
      <c r="P200" s="124">
        <f>$O$200*$H$200</f>
        <v>0</v>
      </c>
      <c r="Q200" s="124">
        <v>0.27994</v>
      </c>
      <c r="R200" s="124">
        <f>$Q$200*$H$200</f>
        <v>1.5536670000000001</v>
      </c>
      <c r="S200" s="124">
        <v>0</v>
      </c>
      <c r="T200" s="125">
        <f>$S$200*$H$200</f>
        <v>0</v>
      </c>
      <c r="AR200" s="74" t="s">
        <v>154</v>
      </c>
      <c r="AT200" s="74" t="s">
        <v>150</v>
      </c>
      <c r="AU200" s="74" t="s">
        <v>155</v>
      </c>
      <c r="AY200" s="6" t="s">
        <v>146</v>
      </c>
      <c r="BE200" s="126">
        <f>IF($N$200="základní",$J$200,0)</f>
        <v>0</v>
      </c>
      <c r="BF200" s="126">
        <f>IF($N$200="snížená",$J$200,0)</f>
        <v>0</v>
      </c>
      <c r="BG200" s="126">
        <f>IF($N$200="zákl. přenesená",$J$200,0)</f>
        <v>0</v>
      </c>
      <c r="BH200" s="126">
        <f>IF($N$200="sníž. přenesená",$J$200,0)</f>
        <v>0</v>
      </c>
      <c r="BI200" s="126">
        <f>IF($N$200="nulová",$J$200,0)</f>
        <v>0</v>
      </c>
      <c r="BJ200" s="74" t="s">
        <v>22</v>
      </c>
      <c r="BK200" s="126">
        <f>ROUND($I$200*$H$200,2)</f>
        <v>0</v>
      </c>
      <c r="BL200" s="74" t="s">
        <v>154</v>
      </c>
      <c r="BM200" s="74" t="s">
        <v>896</v>
      </c>
    </row>
    <row r="201" spans="2:51" s="6" customFormat="1" ht="15.75" customHeight="1">
      <c r="B201" s="134"/>
      <c r="D201" s="128" t="s">
        <v>157</v>
      </c>
      <c r="E201" s="135"/>
      <c r="F201" s="135" t="s">
        <v>897</v>
      </c>
      <c r="H201" s="136"/>
      <c r="L201" s="134"/>
      <c r="M201" s="137"/>
      <c r="T201" s="138"/>
      <c r="AT201" s="136" t="s">
        <v>157</v>
      </c>
      <c r="AU201" s="136" t="s">
        <v>155</v>
      </c>
      <c r="AV201" s="136" t="s">
        <v>22</v>
      </c>
      <c r="AW201" s="136" t="s">
        <v>103</v>
      </c>
      <c r="AX201" s="136" t="s">
        <v>77</v>
      </c>
      <c r="AY201" s="136" t="s">
        <v>146</v>
      </c>
    </row>
    <row r="202" spans="2:51" s="6" customFormat="1" ht="15.75" customHeight="1">
      <c r="B202" s="127"/>
      <c r="D202" s="139" t="s">
        <v>157</v>
      </c>
      <c r="E202" s="133"/>
      <c r="F202" s="129" t="s">
        <v>898</v>
      </c>
      <c r="H202" s="130">
        <v>5.55</v>
      </c>
      <c r="L202" s="127"/>
      <c r="M202" s="131"/>
      <c r="T202" s="132"/>
      <c r="AT202" s="133" t="s">
        <v>157</v>
      </c>
      <c r="AU202" s="133" t="s">
        <v>155</v>
      </c>
      <c r="AV202" s="133" t="s">
        <v>85</v>
      </c>
      <c r="AW202" s="133" t="s">
        <v>103</v>
      </c>
      <c r="AX202" s="133" t="s">
        <v>22</v>
      </c>
      <c r="AY202" s="133" t="s">
        <v>146</v>
      </c>
    </row>
    <row r="203" spans="2:65" s="6" customFormat="1" ht="15.75" customHeight="1">
      <c r="B203" s="21"/>
      <c r="C203" s="115" t="s">
        <v>396</v>
      </c>
      <c r="D203" s="115" t="s">
        <v>150</v>
      </c>
      <c r="E203" s="116" t="s">
        <v>899</v>
      </c>
      <c r="F203" s="117" t="s">
        <v>900</v>
      </c>
      <c r="G203" s="118" t="s">
        <v>206</v>
      </c>
      <c r="H203" s="119">
        <v>386.835</v>
      </c>
      <c r="I203" s="120"/>
      <c r="J203" s="121">
        <f>ROUND($I$203*$H$203,2)</f>
        <v>0</v>
      </c>
      <c r="K203" s="117" t="s">
        <v>171</v>
      </c>
      <c r="L203" s="21"/>
      <c r="M203" s="122"/>
      <c r="N203" s="123" t="s">
        <v>48</v>
      </c>
      <c r="P203" s="124">
        <f>$O$203*$H$203</f>
        <v>0</v>
      </c>
      <c r="Q203" s="124">
        <v>0.4726</v>
      </c>
      <c r="R203" s="124">
        <f>$Q$203*$H$203</f>
        <v>182.818221</v>
      </c>
      <c r="S203" s="124">
        <v>0</v>
      </c>
      <c r="T203" s="125">
        <f>$S$203*$H$203</f>
        <v>0</v>
      </c>
      <c r="AR203" s="74" t="s">
        <v>154</v>
      </c>
      <c r="AT203" s="74" t="s">
        <v>150</v>
      </c>
      <c r="AU203" s="74" t="s">
        <v>155</v>
      </c>
      <c r="AY203" s="6" t="s">
        <v>146</v>
      </c>
      <c r="BE203" s="126">
        <f>IF($N$203="základní",$J$203,0)</f>
        <v>0</v>
      </c>
      <c r="BF203" s="126">
        <f>IF($N$203="snížená",$J$203,0)</f>
        <v>0</v>
      </c>
      <c r="BG203" s="126">
        <f>IF($N$203="zákl. přenesená",$J$203,0)</f>
        <v>0</v>
      </c>
      <c r="BH203" s="126">
        <f>IF($N$203="sníž. přenesená",$J$203,0)</f>
        <v>0</v>
      </c>
      <c r="BI203" s="126">
        <f>IF($N$203="nulová",$J$203,0)</f>
        <v>0</v>
      </c>
      <c r="BJ203" s="74" t="s">
        <v>22</v>
      </c>
      <c r="BK203" s="126">
        <f>ROUND($I$203*$H$203,2)</f>
        <v>0</v>
      </c>
      <c r="BL203" s="74" t="s">
        <v>154</v>
      </c>
      <c r="BM203" s="74" t="s">
        <v>901</v>
      </c>
    </row>
    <row r="204" spans="2:51" s="6" customFormat="1" ht="15.75" customHeight="1">
      <c r="B204" s="134"/>
      <c r="D204" s="128" t="s">
        <v>157</v>
      </c>
      <c r="E204" s="135"/>
      <c r="F204" s="135" t="s">
        <v>861</v>
      </c>
      <c r="H204" s="136"/>
      <c r="L204" s="134"/>
      <c r="M204" s="137"/>
      <c r="T204" s="138"/>
      <c r="AT204" s="136" t="s">
        <v>157</v>
      </c>
      <c r="AU204" s="136" t="s">
        <v>155</v>
      </c>
      <c r="AV204" s="136" t="s">
        <v>22</v>
      </c>
      <c r="AW204" s="136" t="s">
        <v>103</v>
      </c>
      <c r="AX204" s="136" t="s">
        <v>77</v>
      </c>
      <c r="AY204" s="136" t="s">
        <v>146</v>
      </c>
    </row>
    <row r="205" spans="2:51" s="6" customFormat="1" ht="15.75" customHeight="1">
      <c r="B205" s="134"/>
      <c r="D205" s="139" t="s">
        <v>157</v>
      </c>
      <c r="E205" s="136"/>
      <c r="F205" s="135" t="s">
        <v>850</v>
      </c>
      <c r="H205" s="136"/>
      <c r="L205" s="134"/>
      <c r="M205" s="137"/>
      <c r="T205" s="138"/>
      <c r="AT205" s="136" t="s">
        <v>157</v>
      </c>
      <c r="AU205" s="136" t="s">
        <v>155</v>
      </c>
      <c r="AV205" s="136" t="s">
        <v>22</v>
      </c>
      <c r="AW205" s="136" t="s">
        <v>103</v>
      </c>
      <c r="AX205" s="136" t="s">
        <v>77</v>
      </c>
      <c r="AY205" s="136" t="s">
        <v>146</v>
      </c>
    </row>
    <row r="206" spans="2:51" s="6" customFormat="1" ht="15.75" customHeight="1">
      <c r="B206" s="127"/>
      <c r="D206" s="139" t="s">
        <v>157</v>
      </c>
      <c r="E206" s="133"/>
      <c r="F206" s="129" t="s">
        <v>851</v>
      </c>
      <c r="H206" s="130">
        <v>142.635</v>
      </c>
      <c r="L206" s="127"/>
      <c r="M206" s="131"/>
      <c r="T206" s="132"/>
      <c r="AT206" s="133" t="s">
        <v>157</v>
      </c>
      <c r="AU206" s="133" t="s">
        <v>155</v>
      </c>
      <c r="AV206" s="133" t="s">
        <v>85</v>
      </c>
      <c r="AW206" s="133" t="s">
        <v>103</v>
      </c>
      <c r="AX206" s="133" t="s">
        <v>77</v>
      </c>
      <c r="AY206" s="133" t="s">
        <v>146</v>
      </c>
    </row>
    <row r="207" spans="2:51" s="6" customFormat="1" ht="15.75" customHeight="1">
      <c r="B207" s="134"/>
      <c r="D207" s="139" t="s">
        <v>157</v>
      </c>
      <c r="E207" s="136"/>
      <c r="F207" s="135" t="s">
        <v>852</v>
      </c>
      <c r="H207" s="136"/>
      <c r="L207" s="134"/>
      <c r="M207" s="137"/>
      <c r="T207" s="138"/>
      <c r="AT207" s="136" t="s">
        <v>157</v>
      </c>
      <c r="AU207" s="136" t="s">
        <v>155</v>
      </c>
      <c r="AV207" s="136" t="s">
        <v>22</v>
      </c>
      <c r="AW207" s="136" t="s">
        <v>103</v>
      </c>
      <c r="AX207" s="136" t="s">
        <v>77</v>
      </c>
      <c r="AY207" s="136" t="s">
        <v>146</v>
      </c>
    </row>
    <row r="208" spans="2:51" s="6" customFormat="1" ht="15.75" customHeight="1">
      <c r="B208" s="127"/>
      <c r="D208" s="139" t="s">
        <v>157</v>
      </c>
      <c r="E208" s="133"/>
      <c r="F208" s="129" t="s">
        <v>853</v>
      </c>
      <c r="H208" s="130">
        <v>244.2</v>
      </c>
      <c r="L208" s="127"/>
      <c r="M208" s="131"/>
      <c r="T208" s="132"/>
      <c r="AT208" s="133" t="s">
        <v>157</v>
      </c>
      <c r="AU208" s="133" t="s">
        <v>155</v>
      </c>
      <c r="AV208" s="133" t="s">
        <v>85</v>
      </c>
      <c r="AW208" s="133" t="s">
        <v>103</v>
      </c>
      <c r="AX208" s="133" t="s">
        <v>77</v>
      </c>
      <c r="AY208" s="133" t="s">
        <v>146</v>
      </c>
    </row>
    <row r="209" spans="2:51" s="6" customFormat="1" ht="15.75" customHeight="1">
      <c r="B209" s="140"/>
      <c r="D209" s="139" t="s">
        <v>157</v>
      </c>
      <c r="E209" s="141"/>
      <c r="F209" s="142" t="s">
        <v>168</v>
      </c>
      <c r="H209" s="143">
        <v>386.835</v>
      </c>
      <c r="L209" s="140"/>
      <c r="M209" s="144"/>
      <c r="T209" s="145"/>
      <c r="AT209" s="141" t="s">
        <v>157</v>
      </c>
      <c r="AU209" s="141" t="s">
        <v>155</v>
      </c>
      <c r="AV209" s="141" t="s">
        <v>154</v>
      </c>
      <c r="AW209" s="141" t="s">
        <v>103</v>
      </c>
      <c r="AX209" s="141" t="s">
        <v>22</v>
      </c>
      <c r="AY209" s="141" t="s">
        <v>146</v>
      </c>
    </row>
    <row r="210" spans="2:63" s="104" customFormat="1" ht="23.25" customHeight="1">
      <c r="B210" s="105"/>
      <c r="D210" s="106" t="s">
        <v>76</v>
      </c>
      <c r="E210" s="113" t="s">
        <v>902</v>
      </c>
      <c r="F210" s="113" t="s">
        <v>903</v>
      </c>
      <c r="J210" s="114">
        <f>$BK$210</f>
        <v>0</v>
      </c>
      <c r="L210" s="105"/>
      <c r="M210" s="109"/>
      <c r="P210" s="110">
        <f>SUM($P$211:$P$217)</f>
        <v>0</v>
      </c>
      <c r="R210" s="110">
        <f>SUM($R$211:$R$217)</f>
        <v>1.35455</v>
      </c>
      <c r="T210" s="111">
        <f>SUM($T$211:$T$217)</f>
        <v>0</v>
      </c>
      <c r="AR210" s="106" t="s">
        <v>22</v>
      </c>
      <c r="AT210" s="106" t="s">
        <v>76</v>
      </c>
      <c r="AU210" s="106" t="s">
        <v>85</v>
      </c>
      <c r="AY210" s="106" t="s">
        <v>146</v>
      </c>
      <c r="BK210" s="112">
        <f>SUM($BK$211:$BK$217)</f>
        <v>0</v>
      </c>
    </row>
    <row r="211" spans="2:65" s="6" customFormat="1" ht="15.75" customHeight="1">
      <c r="B211" s="21"/>
      <c r="C211" s="115" t="s">
        <v>904</v>
      </c>
      <c r="D211" s="115" t="s">
        <v>150</v>
      </c>
      <c r="E211" s="116" t="s">
        <v>905</v>
      </c>
      <c r="F211" s="117" t="s">
        <v>906</v>
      </c>
      <c r="G211" s="118" t="s">
        <v>206</v>
      </c>
      <c r="H211" s="119">
        <v>5</v>
      </c>
      <c r="I211" s="120"/>
      <c r="J211" s="121">
        <f>ROUND($I$211*$H$211,2)</f>
        <v>0</v>
      </c>
      <c r="K211" s="117" t="s">
        <v>171</v>
      </c>
      <c r="L211" s="21"/>
      <c r="M211" s="122"/>
      <c r="N211" s="123" t="s">
        <v>48</v>
      </c>
      <c r="P211" s="124">
        <f>$O$211*$H$211</f>
        <v>0</v>
      </c>
      <c r="Q211" s="124">
        <v>0.08425</v>
      </c>
      <c r="R211" s="124">
        <f>$Q$211*$H$211</f>
        <v>0.42125</v>
      </c>
      <c r="S211" s="124">
        <v>0</v>
      </c>
      <c r="T211" s="125">
        <f>$S$211*$H$211</f>
        <v>0</v>
      </c>
      <c r="AR211" s="74" t="s">
        <v>154</v>
      </c>
      <c r="AT211" s="74" t="s">
        <v>150</v>
      </c>
      <c r="AU211" s="74" t="s">
        <v>155</v>
      </c>
      <c r="AY211" s="6" t="s">
        <v>146</v>
      </c>
      <c r="BE211" s="126">
        <f>IF($N$211="základní",$J$211,0)</f>
        <v>0</v>
      </c>
      <c r="BF211" s="126">
        <f>IF($N$211="snížená",$J$211,0)</f>
        <v>0</v>
      </c>
      <c r="BG211" s="126">
        <f>IF($N$211="zákl. přenesená",$J$211,0)</f>
        <v>0</v>
      </c>
      <c r="BH211" s="126">
        <f>IF($N$211="sníž. přenesená",$J$211,0)</f>
        <v>0</v>
      </c>
      <c r="BI211" s="126">
        <f>IF($N$211="nulová",$J$211,0)</f>
        <v>0</v>
      </c>
      <c r="BJ211" s="74" t="s">
        <v>22</v>
      </c>
      <c r="BK211" s="126">
        <f>ROUND($I$211*$H$211,2)</f>
        <v>0</v>
      </c>
      <c r="BL211" s="74" t="s">
        <v>154</v>
      </c>
      <c r="BM211" s="74" t="s">
        <v>907</v>
      </c>
    </row>
    <row r="212" spans="2:51" s="6" customFormat="1" ht="15.75" customHeight="1">
      <c r="B212" s="127"/>
      <c r="D212" s="128" t="s">
        <v>157</v>
      </c>
      <c r="E212" s="129"/>
      <c r="F212" s="129" t="s">
        <v>908</v>
      </c>
      <c r="H212" s="130">
        <v>5</v>
      </c>
      <c r="L212" s="127"/>
      <c r="M212" s="131"/>
      <c r="T212" s="132"/>
      <c r="AT212" s="133" t="s">
        <v>157</v>
      </c>
      <c r="AU212" s="133" t="s">
        <v>155</v>
      </c>
      <c r="AV212" s="133" t="s">
        <v>85</v>
      </c>
      <c r="AW212" s="133" t="s">
        <v>103</v>
      </c>
      <c r="AX212" s="133" t="s">
        <v>22</v>
      </c>
      <c r="AY212" s="133" t="s">
        <v>146</v>
      </c>
    </row>
    <row r="213" spans="2:65" s="6" customFormat="1" ht="15.75" customHeight="1">
      <c r="B213" s="21"/>
      <c r="C213" s="152" t="s">
        <v>909</v>
      </c>
      <c r="D213" s="152" t="s">
        <v>336</v>
      </c>
      <c r="E213" s="153" t="s">
        <v>910</v>
      </c>
      <c r="F213" s="154" t="s">
        <v>911</v>
      </c>
      <c r="G213" s="155" t="s">
        <v>206</v>
      </c>
      <c r="H213" s="156">
        <v>5.1</v>
      </c>
      <c r="I213" s="157"/>
      <c r="J213" s="158">
        <f>ROUND($I$213*$H$213,2)</f>
        <v>0</v>
      </c>
      <c r="K213" s="154"/>
      <c r="L213" s="159"/>
      <c r="M213" s="160"/>
      <c r="N213" s="161" t="s">
        <v>48</v>
      </c>
      <c r="P213" s="124">
        <f>$O$213*$H$213</f>
        <v>0</v>
      </c>
      <c r="Q213" s="124">
        <v>0.183</v>
      </c>
      <c r="R213" s="124">
        <f>$Q$213*$H$213</f>
        <v>0.9332999999999999</v>
      </c>
      <c r="S213" s="124">
        <v>0</v>
      </c>
      <c r="T213" s="125">
        <f>$S$213*$H$213</f>
        <v>0</v>
      </c>
      <c r="AR213" s="74" t="s">
        <v>340</v>
      </c>
      <c r="AT213" s="74" t="s">
        <v>336</v>
      </c>
      <c r="AU213" s="74" t="s">
        <v>155</v>
      </c>
      <c r="AY213" s="6" t="s">
        <v>146</v>
      </c>
      <c r="BE213" s="126">
        <f>IF($N$213="základní",$J$213,0)</f>
        <v>0</v>
      </c>
      <c r="BF213" s="126">
        <f>IF($N$213="snížená",$J$213,0)</f>
        <v>0</v>
      </c>
      <c r="BG213" s="126">
        <f>IF($N$213="zákl. přenesená",$J$213,0)</f>
        <v>0</v>
      </c>
      <c r="BH213" s="126">
        <f>IF($N$213="sníž. přenesená",$J$213,0)</f>
        <v>0</v>
      </c>
      <c r="BI213" s="126">
        <f>IF($N$213="nulová",$J$213,0)</f>
        <v>0</v>
      </c>
      <c r="BJ213" s="74" t="s">
        <v>22</v>
      </c>
      <c r="BK213" s="126">
        <f>ROUND($I$213*$H$213,2)</f>
        <v>0</v>
      </c>
      <c r="BL213" s="74" t="s">
        <v>154</v>
      </c>
      <c r="BM213" s="74" t="s">
        <v>912</v>
      </c>
    </row>
    <row r="214" spans="2:51" s="6" customFormat="1" ht="15.75" customHeight="1">
      <c r="B214" s="134"/>
      <c r="D214" s="128" t="s">
        <v>157</v>
      </c>
      <c r="E214" s="135"/>
      <c r="F214" s="135" t="s">
        <v>913</v>
      </c>
      <c r="H214" s="136"/>
      <c r="L214" s="134"/>
      <c r="M214" s="137"/>
      <c r="T214" s="138"/>
      <c r="AT214" s="136" t="s">
        <v>157</v>
      </c>
      <c r="AU214" s="136" t="s">
        <v>155</v>
      </c>
      <c r="AV214" s="136" t="s">
        <v>22</v>
      </c>
      <c r="AW214" s="136" t="s">
        <v>103</v>
      </c>
      <c r="AX214" s="136" t="s">
        <v>77</v>
      </c>
      <c r="AY214" s="136" t="s">
        <v>146</v>
      </c>
    </row>
    <row r="215" spans="2:51" s="6" customFormat="1" ht="15.75" customHeight="1">
      <c r="B215" s="127"/>
      <c r="D215" s="139" t="s">
        <v>157</v>
      </c>
      <c r="E215" s="133"/>
      <c r="F215" s="129" t="s">
        <v>908</v>
      </c>
      <c r="H215" s="130">
        <v>5</v>
      </c>
      <c r="L215" s="127"/>
      <c r="M215" s="131"/>
      <c r="T215" s="132"/>
      <c r="AT215" s="133" t="s">
        <v>157</v>
      </c>
      <c r="AU215" s="133" t="s">
        <v>155</v>
      </c>
      <c r="AV215" s="133" t="s">
        <v>85</v>
      </c>
      <c r="AW215" s="133" t="s">
        <v>103</v>
      </c>
      <c r="AX215" s="133" t="s">
        <v>77</v>
      </c>
      <c r="AY215" s="133" t="s">
        <v>146</v>
      </c>
    </row>
    <row r="216" spans="2:51" s="6" customFormat="1" ht="15.75" customHeight="1">
      <c r="B216" s="127"/>
      <c r="D216" s="139" t="s">
        <v>157</v>
      </c>
      <c r="E216" s="133"/>
      <c r="F216" s="129" t="s">
        <v>914</v>
      </c>
      <c r="H216" s="130">
        <v>0.1</v>
      </c>
      <c r="L216" s="127"/>
      <c r="M216" s="131"/>
      <c r="T216" s="132"/>
      <c r="AT216" s="133" t="s">
        <v>157</v>
      </c>
      <c r="AU216" s="133" t="s">
        <v>155</v>
      </c>
      <c r="AV216" s="133" t="s">
        <v>85</v>
      </c>
      <c r="AW216" s="133" t="s">
        <v>103</v>
      </c>
      <c r="AX216" s="133" t="s">
        <v>77</v>
      </c>
      <c r="AY216" s="133" t="s">
        <v>146</v>
      </c>
    </row>
    <row r="217" spans="2:51" s="6" customFormat="1" ht="15.75" customHeight="1">
      <c r="B217" s="140"/>
      <c r="D217" s="139" t="s">
        <v>157</v>
      </c>
      <c r="E217" s="141"/>
      <c r="F217" s="142" t="s">
        <v>168</v>
      </c>
      <c r="H217" s="143">
        <v>5.1</v>
      </c>
      <c r="L217" s="140"/>
      <c r="M217" s="144"/>
      <c r="T217" s="145"/>
      <c r="AT217" s="141" t="s">
        <v>157</v>
      </c>
      <c r="AU217" s="141" t="s">
        <v>155</v>
      </c>
      <c r="AV217" s="141" t="s">
        <v>154</v>
      </c>
      <c r="AW217" s="141" t="s">
        <v>103</v>
      </c>
      <c r="AX217" s="141" t="s">
        <v>22</v>
      </c>
      <c r="AY217" s="141" t="s">
        <v>146</v>
      </c>
    </row>
    <row r="218" spans="2:63" s="104" customFormat="1" ht="23.25" customHeight="1">
      <c r="B218" s="105"/>
      <c r="D218" s="106" t="s">
        <v>76</v>
      </c>
      <c r="E218" s="113" t="s">
        <v>915</v>
      </c>
      <c r="F218" s="113" t="s">
        <v>916</v>
      </c>
      <c r="J218" s="114">
        <f>$BK$218</f>
        <v>0</v>
      </c>
      <c r="L218" s="105"/>
      <c r="M218" s="109"/>
      <c r="P218" s="110">
        <f>SUM($P$219:$P$233)</f>
        <v>0</v>
      </c>
      <c r="R218" s="110">
        <f>SUM($R$219:$R$233)</f>
        <v>55.52881</v>
      </c>
      <c r="T218" s="111">
        <f>SUM($T$219:$T$233)</f>
        <v>0</v>
      </c>
      <c r="AR218" s="106" t="s">
        <v>22</v>
      </c>
      <c r="AT218" s="106" t="s">
        <v>76</v>
      </c>
      <c r="AU218" s="106" t="s">
        <v>85</v>
      </c>
      <c r="AY218" s="106" t="s">
        <v>146</v>
      </c>
      <c r="BK218" s="112">
        <f>SUM($BK$219:$BK$233)</f>
        <v>0</v>
      </c>
    </row>
    <row r="219" spans="2:65" s="6" customFormat="1" ht="15.75" customHeight="1">
      <c r="B219" s="21"/>
      <c r="C219" s="115" t="s">
        <v>917</v>
      </c>
      <c r="D219" s="115" t="s">
        <v>150</v>
      </c>
      <c r="E219" s="116" t="s">
        <v>918</v>
      </c>
      <c r="F219" s="117" t="s">
        <v>919</v>
      </c>
      <c r="G219" s="118" t="s">
        <v>206</v>
      </c>
      <c r="H219" s="119">
        <v>220</v>
      </c>
      <c r="I219" s="120"/>
      <c r="J219" s="121">
        <f>ROUND($I$219*$H$219,2)</f>
        <v>0</v>
      </c>
      <c r="K219" s="117"/>
      <c r="L219" s="21"/>
      <c r="M219" s="122"/>
      <c r="N219" s="123" t="s">
        <v>48</v>
      </c>
      <c r="P219" s="124">
        <f>$O$219*$H$219</f>
        <v>0</v>
      </c>
      <c r="Q219" s="124">
        <v>0.10362</v>
      </c>
      <c r="R219" s="124">
        <f>$Q$219*$H$219</f>
        <v>22.796400000000002</v>
      </c>
      <c r="S219" s="124">
        <v>0</v>
      </c>
      <c r="T219" s="125">
        <f>$S$219*$H$219</f>
        <v>0</v>
      </c>
      <c r="AR219" s="74" t="s">
        <v>154</v>
      </c>
      <c r="AT219" s="74" t="s">
        <v>150</v>
      </c>
      <c r="AU219" s="74" t="s">
        <v>155</v>
      </c>
      <c r="AY219" s="6" t="s">
        <v>146</v>
      </c>
      <c r="BE219" s="126">
        <f>IF($N$219="základní",$J$219,0)</f>
        <v>0</v>
      </c>
      <c r="BF219" s="126">
        <f>IF($N$219="snížená",$J$219,0)</f>
        <v>0</v>
      </c>
      <c r="BG219" s="126">
        <f>IF($N$219="zákl. přenesená",$J$219,0)</f>
        <v>0</v>
      </c>
      <c r="BH219" s="126">
        <f>IF($N$219="sníž. přenesená",$J$219,0)</f>
        <v>0</v>
      </c>
      <c r="BI219" s="126">
        <f>IF($N$219="nulová",$J$219,0)</f>
        <v>0</v>
      </c>
      <c r="BJ219" s="74" t="s">
        <v>22</v>
      </c>
      <c r="BK219" s="126">
        <f>ROUND($I$219*$H$219,2)</f>
        <v>0</v>
      </c>
      <c r="BL219" s="74" t="s">
        <v>154</v>
      </c>
      <c r="BM219" s="74" t="s">
        <v>920</v>
      </c>
    </row>
    <row r="220" spans="2:51" s="6" customFormat="1" ht="15.75" customHeight="1">
      <c r="B220" s="127"/>
      <c r="D220" s="128" t="s">
        <v>157</v>
      </c>
      <c r="E220" s="129"/>
      <c r="F220" s="129" t="s">
        <v>921</v>
      </c>
      <c r="H220" s="130">
        <v>220</v>
      </c>
      <c r="L220" s="127"/>
      <c r="M220" s="131"/>
      <c r="T220" s="132"/>
      <c r="AT220" s="133" t="s">
        <v>157</v>
      </c>
      <c r="AU220" s="133" t="s">
        <v>155</v>
      </c>
      <c r="AV220" s="133" t="s">
        <v>85</v>
      </c>
      <c r="AW220" s="133" t="s">
        <v>103</v>
      </c>
      <c r="AX220" s="133" t="s">
        <v>22</v>
      </c>
      <c r="AY220" s="133" t="s">
        <v>146</v>
      </c>
    </row>
    <row r="221" spans="2:65" s="6" customFormat="1" ht="15.75" customHeight="1">
      <c r="B221" s="21"/>
      <c r="C221" s="152" t="s">
        <v>922</v>
      </c>
      <c r="D221" s="152" t="s">
        <v>336</v>
      </c>
      <c r="E221" s="153" t="s">
        <v>923</v>
      </c>
      <c r="F221" s="154" t="s">
        <v>924</v>
      </c>
      <c r="G221" s="155" t="s">
        <v>206</v>
      </c>
      <c r="H221" s="156">
        <v>215.27</v>
      </c>
      <c r="I221" s="157"/>
      <c r="J221" s="158">
        <f>ROUND($I$221*$H$221,2)</f>
        <v>0</v>
      </c>
      <c r="K221" s="154"/>
      <c r="L221" s="159"/>
      <c r="M221" s="160"/>
      <c r="N221" s="161" t="s">
        <v>48</v>
      </c>
      <c r="P221" s="124">
        <f>$O$221*$H$221</f>
        <v>0</v>
      </c>
      <c r="Q221" s="124">
        <v>0.143</v>
      </c>
      <c r="R221" s="124">
        <f>$Q$221*$H$221</f>
        <v>30.78361</v>
      </c>
      <c r="S221" s="124">
        <v>0</v>
      </c>
      <c r="T221" s="125">
        <f>$S$221*$H$221</f>
        <v>0</v>
      </c>
      <c r="AR221" s="74" t="s">
        <v>340</v>
      </c>
      <c r="AT221" s="74" t="s">
        <v>336</v>
      </c>
      <c r="AU221" s="74" t="s">
        <v>155</v>
      </c>
      <c r="AY221" s="6" t="s">
        <v>146</v>
      </c>
      <c r="BE221" s="126">
        <f>IF($N$221="základní",$J$221,0)</f>
        <v>0</v>
      </c>
      <c r="BF221" s="126">
        <f>IF($N$221="snížená",$J$221,0)</f>
        <v>0</v>
      </c>
      <c r="BG221" s="126">
        <f>IF($N$221="zákl. přenesená",$J$221,0)</f>
        <v>0</v>
      </c>
      <c r="BH221" s="126">
        <f>IF($N$221="sníž. přenesená",$J$221,0)</f>
        <v>0</v>
      </c>
      <c r="BI221" s="126">
        <f>IF($N$221="nulová",$J$221,0)</f>
        <v>0</v>
      </c>
      <c r="BJ221" s="74" t="s">
        <v>22</v>
      </c>
      <c r="BK221" s="126">
        <f>ROUND($I$221*$H$221,2)</f>
        <v>0</v>
      </c>
      <c r="BL221" s="74" t="s">
        <v>154</v>
      </c>
      <c r="BM221" s="74" t="s">
        <v>925</v>
      </c>
    </row>
    <row r="222" spans="2:51" s="6" customFormat="1" ht="15.75" customHeight="1">
      <c r="B222" s="134"/>
      <c r="D222" s="128" t="s">
        <v>157</v>
      </c>
      <c r="E222" s="135"/>
      <c r="F222" s="135" t="s">
        <v>926</v>
      </c>
      <c r="H222" s="136"/>
      <c r="L222" s="134"/>
      <c r="M222" s="137"/>
      <c r="T222" s="138"/>
      <c r="AT222" s="136" t="s">
        <v>157</v>
      </c>
      <c r="AU222" s="136" t="s">
        <v>155</v>
      </c>
      <c r="AV222" s="136" t="s">
        <v>22</v>
      </c>
      <c r="AW222" s="136" t="s">
        <v>103</v>
      </c>
      <c r="AX222" s="136" t="s">
        <v>77</v>
      </c>
      <c r="AY222" s="136" t="s">
        <v>146</v>
      </c>
    </row>
    <row r="223" spans="2:51" s="6" customFormat="1" ht="15.75" customHeight="1">
      <c r="B223" s="127"/>
      <c r="D223" s="139" t="s">
        <v>157</v>
      </c>
      <c r="E223" s="133"/>
      <c r="F223" s="129" t="s">
        <v>927</v>
      </c>
      <c r="H223" s="130">
        <v>209</v>
      </c>
      <c r="L223" s="127"/>
      <c r="M223" s="131"/>
      <c r="T223" s="132"/>
      <c r="AT223" s="133" t="s">
        <v>157</v>
      </c>
      <c r="AU223" s="133" t="s">
        <v>155</v>
      </c>
      <c r="AV223" s="133" t="s">
        <v>85</v>
      </c>
      <c r="AW223" s="133" t="s">
        <v>103</v>
      </c>
      <c r="AX223" s="133" t="s">
        <v>77</v>
      </c>
      <c r="AY223" s="133" t="s">
        <v>146</v>
      </c>
    </row>
    <row r="224" spans="2:51" s="6" customFormat="1" ht="15.75" customHeight="1">
      <c r="B224" s="127"/>
      <c r="D224" s="139" t="s">
        <v>157</v>
      </c>
      <c r="E224" s="133"/>
      <c r="F224" s="129" t="s">
        <v>928</v>
      </c>
      <c r="H224" s="130">
        <v>6.27</v>
      </c>
      <c r="L224" s="127"/>
      <c r="M224" s="131"/>
      <c r="T224" s="132"/>
      <c r="AT224" s="133" t="s">
        <v>157</v>
      </c>
      <c r="AU224" s="133" t="s">
        <v>155</v>
      </c>
      <c r="AV224" s="133" t="s">
        <v>85</v>
      </c>
      <c r="AW224" s="133" t="s">
        <v>103</v>
      </c>
      <c r="AX224" s="133" t="s">
        <v>77</v>
      </c>
      <c r="AY224" s="133" t="s">
        <v>146</v>
      </c>
    </row>
    <row r="225" spans="2:51" s="6" customFormat="1" ht="15.75" customHeight="1">
      <c r="B225" s="140"/>
      <c r="D225" s="139" t="s">
        <v>157</v>
      </c>
      <c r="E225" s="141"/>
      <c r="F225" s="142" t="s">
        <v>168</v>
      </c>
      <c r="H225" s="143">
        <v>215.27</v>
      </c>
      <c r="L225" s="140"/>
      <c r="M225" s="144"/>
      <c r="T225" s="145"/>
      <c r="AT225" s="141" t="s">
        <v>157</v>
      </c>
      <c r="AU225" s="141" t="s">
        <v>155</v>
      </c>
      <c r="AV225" s="141" t="s">
        <v>154</v>
      </c>
      <c r="AW225" s="141" t="s">
        <v>103</v>
      </c>
      <c r="AX225" s="141" t="s">
        <v>22</v>
      </c>
      <c r="AY225" s="141" t="s">
        <v>146</v>
      </c>
    </row>
    <row r="226" spans="2:65" s="6" customFormat="1" ht="15.75" customHeight="1">
      <c r="B226" s="21"/>
      <c r="C226" s="115" t="s">
        <v>929</v>
      </c>
      <c r="D226" s="115" t="s">
        <v>150</v>
      </c>
      <c r="E226" s="116" t="s">
        <v>930</v>
      </c>
      <c r="F226" s="117" t="s">
        <v>931</v>
      </c>
      <c r="G226" s="118" t="s">
        <v>206</v>
      </c>
      <c r="H226" s="119">
        <v>11</v>
      </c>
      <c r="I226" s="120"/>
      <c r="J226" s="121">
        <f>ROUND($I$226*$H$226,2)</f>
        <v>0</v>
      </c>
      <c r="K226" s="117"/>
      <c r="L226" s="21"/>
      <c r="M226" s="122"/>
      <c r="N226" s="123" t="s">
        <v>48</v>
      </c>
      <c r="P226" s="124">
        <f>$O$226*$H$226</f>
        <v>0</v>
      </c>
      <c r="Q226" s="124">
        <v>0</v>
      </c>
      <c r="R226" s="124">
        <f>$Q$226*$H$226</f>
        <v>0</v>
      </c>
      <c r="S226" s="124">
        <v>0</v>
      </c>
      <c r="T226" s="125">
        <f>$S$226*$H$226</f>
        <v>0</v>
      </c>
      <c r="AR226" s="74" t="s">
        <v>154</v>
      </c>
      <c r="AT226" s="74" t="s">
        <v>150</v>
      </c>
      <c r="AU226" s="74" t="s">
        <v>155</v>
      </c>
      <c r="AY226" s="6" t="s">
        <v>146</v>
      </c>
      <c r="BE226" s="126">
        <f>IF($N$226="základní",$J$226,0)</f>
        <v>0</v>
      </c>
      <c r="BF226" s="126">
        <f>IF($N$226="snížená",$J$226,0)</f>
        <v>0</v>
      </c>
      <c r="BG226" s="126">
        <f>IF($N$226="zákl. přenesená",$J$226,0)</f>
        <v>0</v>
      </c>
      <c r="BH226" s="126">
        <f>IF($N$226="sníž. přenesená",$J$226,0)</f>
        <v>0</v>
      </c>
      <c r="BI226" s="126">
        <f>IF($N$226="nulová",$J$226,0)</f>
        <v>0</v>
      </c>
      <c r="BJ226" s="74" t="s">
        <v>22</v>
      </c>
      <c r="BK226" s="126">
        <f>ROUND($I$226*$H$226,2)</f>
        <v>0</v>
      </c>
      <c r="BL226" s="74" t="s">
        <v>154</v>
      </c>
      <c r="BM226" s="74" t="s">
        <v>932</v>
      </c>
    </row>
    <row r="227" spans="2:51" s="6" customFormat="1" ht="15.75" customHeight="1">
      <c r="B227" s="134"/>
      <c r="D227" s="128" t="s">
        <v>157</v>
      </c>
      <c r="E227" s="135"/>
      <c r="F227" s="135" t="s">
        <v>933</v>
      </c>
      <c r="H227" s="136"/>
      <c r="L227" s="134"/>
      <c r="M227" s="137"/>
      <c r="T227" s="138"/>
      <c r="AT227" s="136" t="s">
        <v>157</v>
      </c>
      <c r="AU227" s="136" t="s">
        <v>155</v>
      </c>
      <c r="AV227" s="136" t="s">
        <v>22</v>
      </c>
      <c r="AW227" s="136" t="s">
        <v>103</v>
      </c>
      <c r="AX227" s="136" t="s">
        <v>77</v>
      </c>
      <c r="AY227" s="136" t="s">
        <v>146</v>
      </c>
    </row>
    <row r="228" spans="2:51" s="6" customFormat="1" ht="15.75" customHeight="1">
      <c r="B228" s="127"/>
      <c r="D228" s="139" t="s">
        <v>157</v>
      </c>
      <c r="E228" s="133"/>
      <c r="F228" s="129" t="s">
        <v>934</v>
      </c>
      <c r="H228" s="130">
        <v>11</v>
      </c>
      <c r="L228" s="127"/>
      <c r="M228" s="131"/>
      <c r="T228" s="132"/>
      <c r="AT228" s="133" t="s">
        <v>157</v>
      </c>
      <c r="AU228" s="133" t="s">
        <v>155</v>
      </c>
      <c r="AV228" s="133" t="s">
        <v>85</v>
      </c>
      <c r="AW228" s="133" t="s">
        <v>103</v>
      </c>
      <c r="AX228" s="133" t="s">
        <v>22</v>
      </c>
      <c r="AY228" s="133" t="s">
        <v>146</v>
      </c>
    </row>
    <row r="229" spans="2:65" s="6" customFormat="1" ht="15.75" customHeight="1">
      <c r="B229" s="21"/>
      <c r="C229" s="152" t="s">
        <v>935</v>
      </c>
      <c r="D229" s="152" t="s">
        <v>336</v>
      </c>
      <c r="E229" s="153" t="s">
        <v>936</v>
      </c>
      <c r="F229" s="154" t="s">
        <v>937</v>
      </c>
      <c r="G229" s="155" t="s">
        <v>206</v>
      </c>
      <c r="H229" s="156">
        <v>12.18</v>
      </c>
      <c r="I229" s="157"/>
      <c r="J229" s="158">
        <f>ROUND($I$229*$H$229,2)</f>
        <v>0</v>
      </c>
      <c r="K229" s="154" t="s">
        <v>171</v>
      </c>
      <c r="L229" s="159"/>
      <c r="M229" s="160"/>
      <c r="N229" s="161" t="s">
        <v>48</v>
      </c>
      <c r="P229" s="124">
        <f>$O$229*$H$229</f>
        <v>0</v>
      </c>
      <c r="Q229" s="124">
        <v>0.16</v>
      </c>
      <c r="R229" s="124">
        <f>$Q$229*$H$229</f>
        <v>1.9488</v>
      </c>
      <c r="S229" s="124">
        <v>0</v>
      </c>
      <c r="T229" s="125">
        <f>$S$229*$H$229</f>
        <v>0</v>
      </c>
      <c r="AR229" s="74" t="s">
        <v>340</v>
      </c>
      <c r="AT229" s="74" t="s">
        <v>336</v>
      </c>
      <c r="AU229" s="74" t="s">
        <v>155</v>
      </c>
      <c r="AY229" s="6" t="s">
        <v>146</v>
      </c>
      <c r="BE229" s="126">
        <f>IF($N$229="základní",$J$229,0)</f>
        <v>0</v>
      </c>
      <c r="BF229" s="126">
        <f>IF($N$229="snížená",$J$229,0)</f>
        <v>0</v>
      </c>
      <c r="BG229" s="126">
        <f>IF($N$229="zákl. přenesená",$J$229,0)</f>
        <v>0</v>
      </c>
      <c r="BH229" s="126">
        <f>IF($N$229="sníž. přenesená",$J$229,0)</f>
        <v>0</v>
      </c>
      <c r="BI229" s="126">
        <f>IF($N$229="nulová",$J$229,0)</f>
        <v>0</v>
      </c>
      <c r="BJ229" s="74" t="s">
        <v>22</v>
      </c>
      <c r="BK229" s="126">
        <f>ROUND($I$229*$H$229,2)</f>
        <v>0</v>
      </c>
      <c r="BL229" s="74" t="s">
        <v>154</v>
      </c>
      <c r="BM229" s="74" t="s">
        <v>938</v>
      </c>
    </row>
    <row r="230" spans="2:51" s="6" customFormat="1" ht="15.75" customHeight="1">
      <c r="B230" s="134"/>
      <c r="D230" s="128" t="s">
        <v>157</v>
      </c>
      <c r="E230" s="135"/>
      <c r="F230" s="135" t="s">
        <v>933</v>
      </c>
      <c r="H230" s="136"/>
      <c r="L230" s="134"/>
      <c r="M230" s="137"/>
      <c r="T230" s="138"/>
      <c r="AT230" s="136" t="s">
        <v>157</v>
      </c>
      <c r="AU230" s="136" t="s">
        <v>155</v>
      </c>
      <c r="AV230" s="136" t="s">
        <v>22</v>
      </c>
      <c r="AW230" s="136" t="s">
        <v>103</v>
      </c>
      <c r="AX230" s="136" t="s">
        <v>77</v>
      </c>
      <c r="AY230" s="136" t="s">
        <v>146</v>
      </c>
    </row>
    <row r="231" spans="2:51" s="6" customFormat="1" ht="15.75" customHeight="1">
      <c r="B231" s="127"/>
      <c r="D231" s="139" t="s">
        <v>157</v>
      </c>
      <c r="E231" s="133"/>
      <c r="F231" s="129" t="s">
        <v>939</v>
      </c>
      <c r="H231" s="130">
        <v>11.825</v>
      </c>
      <c r="L231" s="127"/>
      <c r="M231" s="131"/>
      <c r="T231" s="132"/>
      <c r="AT231" s="133" t="s">
        <v>157</v>
      </c>
      <c r="AU231" s="133" t="s">
        <v>155</v>
      </c>
      <c r="AV231" s="133" t="s">
        <v>85</v>
      </c>
      <c r="AW231" s="133" t="s">
        <v>103</v>
      </c>
      <c r="AX231" s="133" t="s">
        <v>77</v>
      </c>
      <c r="AY231" s="133" t="s">
        <v>146</v>
      </c>
    </row>
    <row r="232" spans="2:51" s="6" customFormat="1" ht="15.75" customHeight="1">
      <c r="B232" s="127"/>
      <c r="D232" s="139" t="s">
        <v>157</v>
      </c>
      <c r="E232" s="133"/>
      <c r="F232" s="129" t="s">
        <v>940</v>
      </c>
      <c r="H232" s="130">
        <v>0.35475</v>
      </c>
      <c r="L232" s="127"/>
      <c r="M232" s="131"/>
      <c r="T232" s="132"/>
      <c r="AT232" s="133" t="s">
        <v>157</v>
      </c>
      <c r="AU232" s="133" t="s">
        <v>155</v>
      </c>
      <c r="AV232" s="133" t="s">
        <v>85</v>
      </c>
      <c r="AW232" s="133" t="s">
        <v>103</v>
      </c>
      <c r="AX232" s="133" t="s">
        <v>77</v>
      </c>
      <c r="AY232" s="133" t="s">
        <v>146</v>
      </c>
    </row>
    <row r="233" spans="2:51" s="6" customFormat="1" ht="15.75" customHeight="1">
      <c r="B233" s="140"/>
      <c r="D233" s="139" t="s">
        <v>157</v>
      </c>
      <c r="E233" s="141"/>
      <c r="F233" s="142" t="s">
        <v>168</v>
      </c>
      <c r="H233" s="143">
        <v>12.17975</v>
      </c>
      <c r="L233" s="140"/>
      <c r="M233" s="144"/>
      <c r="T233" s="145"/>
      <c r="AT233" s="141" t="s">
        <v>157</v>
      </c>
      <c r="AU233" s="141" t="s">
        <v>155</v>
      </c>
      <c r="AV233" s="141" t="s">
        <v>154</v>
      </c>
      <c r="AW233" s="141" t="s">
        <v>103</v>
      </c>
      <c r="AX233" s="141" t="s">
        <v>22</v>
      </c>
      <c r="AY233" s="141" t="s">
        <v>146</v>
      </c>
    </row>
    <row r="234" spans="2:63" s="104" customFormat="1" ht="23.25" customHeight="1">
      <c r="B234" s="105"/>
      <c r="D234" s="106" t="s">
        <v>76</v>
      </c>
      <c r="E234" s="113" t="s">
        <v>941</v>
      </c>
      <c r="F234" s="113" t="s">
        <v>942</v>
      </c>
      <c r="J234" s="114">
        <f>$BK$234</f>
        <v>0</v>
      </c>
      <c r="L234" s="105"/>
      <c r="M234" s="109"/>
      <c r="P234" s="110">
        <f>SUM($P$235:$P$242)</f>
        <v>0</v>
      </c>
      <c r="R234" s="110">
        <f>SUM($R$235:$R$242)</f>
        <v>34.598625</v>
      </c>
      <c r="T234" s="111">
        <f>SUM($T$235:$T$242)</f>
        <v>0</v>
      </c>
      <c r="AR234" s="106" t="s">
        <v>22</v>
      </c>
      <c r="AT234" s="106" t="s">
        <v>76</v>
      </c>
      <c r="AU234" s="106" t="s">
        <v>85</v>
      </c>
      <c r="AY234" s="106" t="s">
        <v>146</v>
      </c>
      <c r="BK234" s="112">
        <f>SUM($BK$235:$BK$242)</f>
        <v>0</v>
      </c>
    </row>
    <row r="235" spans="2:65" s="6" customFormat="1" ht="15.75" customHeight="1">
      <c r="B235" s="21"/>
      <c r="C235" s="115" t="s">
        <v>943</v>
      </c>
      <c r="D235" s="115" t="s">
        <v>150</v>
      </c>
      <c r="E235" s="116" t="s">
        <v>944</v>
      </c>
      <c r="F235" s="117" t="s">
        <v>945</v>
      </c>
      <c r="G235" s="118" t="s">
        <v>206</v>
      </c>
      <c r="H235" s="119">
        <v>128.5</v>
      </c>
      <c r="I235" s="120"/>
      <c r="J235" s="121">
        <f>ROUND($I$235*$H$235,2)</f>
        <v>0</v>
      </c>
      <c r="K235" s="117" t="s">
        <v>171</v>
      </c>
      <c r="L235" s="21"/>
      <c r="M235" s="122"/>
      <c r="N235" s="123" t="s">
        <v>48</v>
      </c>
      <c r="P235" s="124">
        <f>$O$235*$H$235</f>
        <v>0</v>
      </c>
      <c r="Q235" s="124">
        <v>0.08565</v>
      </c>
      <c r="R235" s="124">
        <f>$Q$235*$H$235</f>
        <v>11.006025000000001</v>
      </c>
      <c r="S235" s="124">
        <v>0</v>
      </c>
      <c r="T235" s="125">
        <f>$S$235*$H$235</f>
        <v>0</v>
      </c>
      <c r="AR235" s="74" t="s">
        <v>154</v>
      </c>
      <c r="AT235" s="74" t="s">
        <v>150</v>
      </c>
      <c r="AU235" s="74" t="s">
        <v>155</v>
      </c>
      <c r="AY235" s="6" t="s">
        <v>146</v>
      </c>
      <c r="BE235" s="126">
        <f>IF($N$235="základní",$J$235,0)</f>
        <v>0</v>
      </c>
      <c r="BF235" s="126">
        <f>IF($N$235="snížená",$J$235,0)</f>
        <v>0</v>
      </c>
      <c r="BG235" s="126">
        <f>IF($N$235="zákl. přenesená",$J$235,0)</f>
        <v>0</v>
      </c>
      <c r="BH235" s="126">
        <f>IF($N$235="sníž. přenesená",$J$235,0)</f>
        <v>0</v>
      </c>
      <c r="BI235" s="126">
        <f>IF($N$235="nulová",$J$235,0)</f>
        <v>0</v>
      </c>
      <c r="BJ235" s="74" t="s">
        <v>22</v>
      </c>
      <c r="BK235" s="126">
        <f>ROUND($I$235*$H$235,2)</f>
        <v>0</v>
      </c>
      <c r="BL235" s="74" t="s">
        <v>154</v>
      </c>
      <c r="BM235" s="74" t="s">
        <v>946</v>
      </c>
    </row>
    <row r="236" spans="2:51" s="6" customFormat="1" ht="15.75" customHeight="1">
      <c r="B236" s="134"/>
      <c r="D236" s="128" t="s">
        <v>157</v>
      </c>
      <c r="E236" s="135"/>
      <c r="F236" s="135" t="s">
        <v>850</v>
      </c>
      <c r="H236" s="136"/>
      <c r="L236" s="134"/>
      <c r="M236" s="137"/>
      <c r="T236" s="138"/>
      <c r="AT236" s="136" t="s">
        <v>157</v>
      </c>
      <c r="AU236" s="136" t="s">
        <v>155</v>
      </c>
      <c r="AV236" s="136" t="s">
        <v>22</v>
      </c>
      <c r="AW236" s="136" t="s">
        <v>103</v>
      </c>
      <c r="AX236" s="136" t="s">
        <v>77</v>
      </c>
      <c r="AY236" s="136" t="s">
        <v>146</v>
      </c>
    </row>
    <row r="237" spans="2:51" s="6" customFormat="1" ht="15.75" customHeight="1">
      <c r="B237" s="127"/>
      <c r="D237" s="139" t="s">
        <v>157</v>
      </c>
      <c r="E237" s="133"/>
      <c r="F237" s="129" t="s">
        <v>947</v>
      </c>
      <c r="H237" s="130">
        <v>128.5</v>
      </c>
      <c r="L237" s="127"/>
      <c r="M237" s="131"/>
      <c r="T237" s="132"/>
      <c r="AT237" s="133" t="s">
        <v>157</v>
      </c>
      <c r="AU237" s="133" t="s">
        <v>155</v>
      </c>
      <c r="AV237" s="133" t="s">
        <v>85</v>
      </c>
      <c r="AW237" s="133" t="s">
        <v>103</v>
      </c>
      <c r="AX237" s="133" t="s">
        <v>22</v>
      </c>
      <c r="AY237" s="133" t="s">
        <v>146</v>
      </c>
    </row>
    <row r="238" spans="2:65" s="6" customFormat="1" ht="15.75" customHeight="1">
      <c r="B238" s="21"/>
      <c r="C238" s="152" t="s">
        <v>948</v>
      </c>
      <c r="D238" s="152" t="s">
        <v>336</v>
      </c>
      <c r="E238" s="153" t="s">
        <v>949</v>
      </c>
      <c r="F238" s="154" t="s">
        <v>950</v>
      </c>
      <c r="G238" s="155" t="s">
        <v>206</v>
      </c>
      <c r="H238" s="156">
        <v>131.07</v>
      </c>
      <c r="I238" s="157"/>
      <c r="J238" s="158">
        <f>ROUND($I$238*$H$238,2)</f>
        <v>0</v>
      </c>
      <c r="K238" s="154"/>
      <c r="L238" s="159"/>
      <c r="M238" s="160"/>
      <c r="N238" s="161" t="s">
        <v>48</v>
      </c>
      <c r="P238" s="124">
        <f>$O$238*$H$238</f>
        <v>0</v>
      </c>
      <c r="Q238" s="124">
        <v>0.18</v>
      </c>
      <c r="R238" s="124">
        <f>$Q$238*$H$238</f>
        <v>23.592599999999997</v>
      </c>
      <c r="S238" s="124">
        <v>0</v>
      </c>
      <c r="T238" s="125">
        <f>$S$238*$H$238</f>
        <v>0</v>
      </c>
      <c r="AR238" s="74" t="s">
        <v>340</v>
      </c>
      <c r="AT238" s="74" t="s">
        <v>336</v>
      </c>
      <c r="AU238" s="74" t="s">
        <v>155</v>
      </c>
      <c r="AY238" s="6" t="s">
        <v>146</v>
      </c>
      <c r="BE238" s="126">
        <f>IF($N$238="základní",$J$238,0)</f>
        <v>0</v>
      </c>
      <c r="BF238" s="126">
        <f>IF($N$238="snížená",$J$238,0)</f>
        <v>0</v>
      </c>
      <c r="BG238" s="126">
        <f>IF($N$238="zákl. přenesená",$J$238,0)</f>
        <v>0</v>
      </c>
      <c r="BH238" s="126">
        <f>IF($N$238="sníž. přenesená",$J$238,0)</f>
        <v>0</v>
      </c>
      <c r="BI238" s="126">
        <f>IF($N$238="nulová",$J$238,0)</f>
        <v>0</v>
      </c>
      <c r="BJ238" s="74" t="s">
        <v>22</v>
      </c>
      <c r="BK238" s="126">
        <f>ROUND($I$238*$H$238,2)</f>
        <v>0</v>
      </c>
      <c r="BL238" s="74" t="s">
        <v>154</v>
      </c>
      <c r="BM238" s="74" t="s">
        <v>951</v>
      </c>
    </row>
    <row r="239" spans="2:51" s="6" customFormat="1" ht="15.75" customHeight="1">
      <c r="B239" s="134"/>
      <c r="D239" s="128" t="s">
        <v>157</v>
      </c>
      <c r="E239" s="135"/>
      <c r="F239" s="135" t="s">
        <v>850</v>
      </c>
      <c r="H239" s="136"/>
      <c r="L239" s="134"/>
      <c r="M239" s="137"/>
      <c r="T239" s="138"/>
      <c r="AT239" s="136" t="s">
        <v>157</v>
      </c>
      <c r="AU239" s="136" t="s">
        <v>155</v>
      </c>
      <c r="AV239" s="136" t="s">
        <v>22</v>
      </c>
      <c r="AW239" s="136" t="s">
        <v>103</v>
      </c>
      <c r="AX239" s="136" t="s">
        <v>77</v>
      </c>
      <c r="AY239" s="136" t="s">
        <v>146</v>
      </c>
    </row>
    <row r="240" spans="2:51" s="6" customFormat="1" ht="15.75" customHeight="1">
      <c r="B240" s="127"/>
      <c r="D240" s="139" t="s">
        <v>157</v>
      </c>
      <c r="E240" s="133"/>
      <c r="F240" s="129" t="s">
        <v>947</v>
      </c>
      <c r="H240" s="130">
        <v>128.5</v>
      </c>
      <c r="L240" s="127"/>
      <c r="M240" s="131"/>
      <c r="T240" s="132"/>
      <c r="AT240" s="133" t="s">
        <v>157</v>
      </c>
      <c r="AU240" s="133" t="s">
        <v>155</v>
      </c>
      <c r="AV240" s="133" t="s">
        <v>85</v>
      </c>
      <c r="AW240" s="133" t="s">
        <v>103</v>
      </c>
      <c r="AX240" s="133" t="s">
        <v>77</v>
      </c>
      <c r="AY240" s="133" t="s">
        <v>146</v>
      </c>
    </row>
    <row r="241" spans="2:51" s="6" customFormat="1" ht="15.75" customHeight="1">
      <c r="B241" s="127"/>
      <c r="D241" s="139" t="s">
        <v>157</v>
      </c>
      <c r="E241" s="133"/>
      <c r="F241" s="129" t="s">
        <v>952</v>
      </c>
      <c r="H241" s="130">
        <v>2.57</v>
      </c>
      <c r="L241" s="127"/>
      <c r="M241" s="131"/>
      <c r="T241" s="132"/>
      <c r="AT241" s="133" t="s">
        <v>157</v>
      </c>
      <c r="AU241" s="133" t="s">
        <v>155</v>
      </c>
      <c r="AV241" s="133" t="s">
        <v>85</v>
      </c>
      <c r="AW241" s="133" t="s">
        <v>103</v>
      </c>
      <c r="AX241" s="133" t="s">
        <v>77</v>
      </c>
      <c r="AY241" s="133" t="s">
        <v>146</v>
      </c>
    </row>
    <row r="242" spans="2:51" s="6" customFormat="1" ht="15.75" customHeight="1">
      <c r="B242" s="140"/>
      <c r="D242" s="139" t="s">
        <v>157</v>
      </c>
      <c r="E242" s="141"/>
      <c r="F242" s="142" t="s">
        <v>168</v>
      </c>
      <c r="H242" s="143">
        <v>131.07</v>
      </c>
      <c r="L242" s="140"/>
      <c r="M242" s="144"/>
      <c r="T242" s="145"/>
      <c r="AT242" s="141" t="s">
        <v>157</v>
      </c>
      <c r="AU242" s="141" t="s">
        <v>155</v>
      </c>
      <c r="AV242" s="141" t="s">
        <v>154</v>
      </c>
      <c r="AW242" s="141" t="s">
        <v>103</v>
      </c>
      <c r="AX242" s="141" t="s">
        <v>22</v>
      </c>
      <c r="AY242" s="141" t="s">
        <v>146</v>
      </c>
    </row>
    <row r="243" spans="2:63" s="104" customFormat="1" ht="30.75" customHeight="1">
      <c r="B243" s="105"/>
      <c r="D243" s="106" t="s">
        <v>76</v>
      </c>
      <c r="E243" s="113" t="s">
        <v>340</v>
      </c>
      <c r="F243" s="113" t="s">
        <v>417</v>
      </c>
      <c r="J243" s="114">
        <f>$BK$243</f>
        <v>0</v>
      </c>
      <c r="L243" s="105"/>
      <c r="M243" s="109"/>
      <c r="P243" s="110">
        <f>$P$244</f>
        <v>0</v>
      </c>
      <c r="R243" s="110">
        <f>$R$244</f>
        <v>68.9211974</v>
      </c>
      <c r="T243" s="111">
        <f>$T$244</f>
        <v>0</v>
      </c>
      <c r="AR243" s="106" t="s">
        <v>22</v>
      </c>
      <c r="AT243" s="106" t="s">
        <v>76</v>
      </c>
      <c r="AU243" s="106" t="s">
        <v>22</v>
      </c>
      <c r="AY243" s="106" t="s">
        <v>146</v>
      </c>
      <c r="BK243" s="112">
        <f>$BK$244</f>
        <v>0</v>
      </c>
    </row>
    <row r="244" spans="2:63" s="104" customFormat="1" ht="15.75" customHeight="1">
      <c r="B244" s="105"/>
      <c r="D244" s="106" t="s">
        <v>76</v>
      </c>
      <c r="E244" s="113" t="s">
        <v>953</v>
      </c>
      <c r="F244" s="113" t="s">
        <v>954</v>
      </c>
      <c r="J244" s="114">
        <f>$BK$244</f>
        <v>0</v>
      </c>
      <c r="L244" s="105"/>
      <c r="M244" s="109"/>
      <c r="P244" s="110">
        <f>SUM($P$245:$P$268)</f>
        <v>0</v>
      </c>
      <c r="R244" s="110">
        <f>SUM($R$245:$R$268)</f>
        <v>68.9211974</v>
      </c>
      <c r="T244" s="111">
        <f>SUM($T$245:$T$268)</f>
        <v>0</v>
      </c>
      <c r="AR244" s="106" t="s">
        <v>22</v>
      </c>
      <c r="AT244" s="106" t="s">
        <v>76</v>
      </c>
      <c r="AU244" s="106" t="s">
        <v>85</v>
      </c>
      <c r="AY244" s="106" t="s">
        <v>146</v>
      </c>
      <c r="BK244" s="112">
        <f>SUM($BK$245:$BK$268)</f>
        <v>0</v>
      </c>
    </row>
    <row r="245" spans="2:65" s="6" customFormat="1" ht="15.75" customHeight="1">
      <c r="B245" s="21"/>
      <c r="C245" s="115" t="s">
        <v>955</v>
      </c>
      <c r="D245" s="115" t="s">
        <v>150</v>
      </c>
      <c r="E245" s="116" t="s">
        <v>956</v>
      </c>
      <c r="F245" s="117" t="s">
        <v>957</v>
      </c>
      <c r="G245" s="118" t="s">
        <v>423</v>
      </c>
      <c r="H245" s="119">
        <v>26</v>
      </c>
      <c r="I245" s="120"/>
      <c r="J245" s="121">
        <f>ROUND($I$245*$H$245,2)</f>
        <v>0</v>
      </c>
      <c r="K245" s="117" t="s">
        <v>171</v>
      </c>
      <c r="L245" s="21"/>
      <c r="M245" s="122"/>
      <c r="N245" s="123" t="s">
        <v>48</v>
      </c>
      <c r="P245" s="124">
        <f>$O$245*$H$245</f>
        <v>0</v>
      </c>
      <c r="Q245" s="124">
        <v>0.00143</v>
      </c>
      <c r="R245" s="124">
        <f>$Q$245*$H$245</f>
        <v>0.037180000000000005</v>
      </c>
      <c r="S245" s="124">
        <v>0</v>
      </c>
      <c r="T245" s="125">
        <f>$S$245*$H$245</f>
        <v>0</v>
      </c>
      <c r="AR245" s="74" t="s">
        <v>154</v>
      </c>
      <c r="AT245" s="74" t="s">
        <v>150</v>
      </c>
      <c r="AU245" s="74" t="s">
        <v>155</v>
      </c>
      <c r="AY245" s="6" t="s">
        <v>146</v>
      </c>
      <c r="BE245" s="126">
        <f>IF($N$245="základní",$J$245,0)</f>
        <v>0</v>
      </c>
      <c r="BF245" s="126">
        <f>IF($N$245="snížená",$J$245,0)</f>
        <v>0</v>
      </c>
      <c r="BG245" s="126">
        <f>IF($N$245="zákl. přenesená",$J$245,0)</f>
        <v>0</v>
      </c>
      <c r="BH245" s="126">
        <f>IF($N$245="sníž. přenesená",$J$245,0)</f>
        <v>0</v>
      </c>
      <c r="BI245" s="126">
        <f>IF($N$245="nulová",$J$245,0)</f>
        <v>0</v>
      </c>
      <c r="BJ245" s="74" t="s">
        <v>22</v>
      </c>
      <c r="BK245" s="126">
        <f>ROUND($I$245*$H$245,2)</f>
        <v>0</v>
      </c>
      <c r="BL245" s="74" t="s">
        <v>154</v>
      </c>
      <c r="BM245" s="74" t="s">
        <v>958</v>
      </c>
    </row>
    <row r="246" spans="2:51" s="6" customFormat="1" ht="15.75" customHeight="1">
      <c r="B246" s="134"/>
      <c r="D246" s="128" t="s">
        <v>157</v>
      </c>
      <c r="E246" s="135"/>
      <c r="F246" s="135" t="s">
        <v>873</v>
      </c>
      <c r="H246" s="136"/>
      <c r="L246" s="134"/>
      <c r="M246" s="137"/>
      <c r="T246" s="138"/>
      <c r="AT246" s="136" t="s">
        <v>157</v>
      </c>
      <c r="AU246" s="136" t="s">
        <v>155</v>
      </c>
      <c r="AV246" s="136" t="s">
        <v>22</v>
      </c>
      <c r="AW246" s="136" t="s">
        <v>103</v>
      </c>
      <c r="AX246" s="136" t="s">
        <v>77</v>
      </c>
      <c r="AY246" s="136" t="s">
        <v>146</v>
      </c>
    </row>
    <row r="247" spans="2:51" s="6" customFormat="1" ht="15.75" customHeight="1">
      <c r="B247" s="127"/>
      <c r="D247" s="139" t="s">
        <v>157</v>
      </c>
      <c r="E247" s="133"/>
      <c r="F247" s="129" t="s">
        <v>959</v>
      </c>
      <c r="H247" s="130">
        <v>26</v>
      </c>
      <c r="L247" s="127"/>
      <c r="M247" s="131"/>
      <c r="T247" s="132"/>
      <c r="AT247" s="133" t="s">
        <v>157</v>
      </c>
      <c r="AU247" s="133" t="s">
        <v>155</v>
      </c>
      <c r="AV247" s="133" t="s">
        <v>85</v>
      </c>
      <c r="AW247" s="133" t="s">
        <v>103</v>
      </c>
      <c r="AX247" s="133" t="s">
        <v>22</v>
      </c>
      <c r="AY247" s="133" t="s">
        <v>146</v>
      </c>
    </row>
    <row r="248" spans="2:65" s="6" customFormat="1" ht="15.75" customHeight="1">
      <c r="B248" s="21"/>
      <c r="C248" s="152" t="s">
        <v>960</v>
      </c>
      <c r="D248" s="152" t="s">
        <v>336</v>
      </c>
      <c r="E248" s="153" t="s">
        <v>961</v>
      </c>
      <c r="F248" s="154" t="s">
        <v>962</v>
      </c>
      <c r="G248" s="155" t="s">
        <v>423</v>
      </c>
      <c r="H248" s="156">
        <v>26</v>
      </c>
      <c r="I248" s="157"/>
      <c r="J248" s="158">
        <f>ROUND($I$248*$H$248,2)</f>
        <v>0</v>
      </c>
      <c r="K248" s="154"/>
      <c r="L248" s="159"/>
      <c r="M248" s="160"/>
      <c r="N248" s="161" t="s">
        <v>48</v>
      </c>
      <c r="P248" s="124">
        <f>$O$248*$H$248</f>
        <v>0</v>
      </c>
      <c r="Q248" s="124">
        <v>0.00143</v>
      </c>
      <c r="R248" s="124">
        <f>$Q$248*$H$248</f>
        <v>0.037180000000000005</v>
      </c>
      <c r="S248" s="124">
        <v>0</v>
      </c>
      <c r="T248" s="125">
        <f>$S$248*$H$248</f>
        <v>0</v>
      </c>
      <c r="AR248" s="74" t="s">
        <v>340</v>
      </c>
      <c r="AT248" s="74" t="s">
        <v>336</v>
      </c>
      <c r="AU248" s="74" t="s">
        <v>155</v>
      </c>
      <c r="AY248" s="6" t="s">
        <v>146</v>
      </c>
      <c r="BE248" s="126">
        <f>IF($N$248="základní",$J$248,0)</f>
        <v>0</v>
      </c>
      <c r="BF248" s="126">
        <f>IF($N$248="snížená",$J$248,0)</f>
        <v>0</v>
      </c>
      <c r="BG248" s="126">
        <f>IF($N$248="zákl. přenesená",$J$248,0)</f>
        <v>0</v>
      </c>
      <c r="BH248" s="126">
        <f>IF($N$248="sníž. přenesená",$J$248,0)</f>
        <v>0</v>
      </c>
      <c r="BI248" s="126">
        <f>IF($N$248="nulová",$J$248,0)</f>
        <v>0</v>
      </c>
      <c r="BJ248" s="74" t="s">
        <v>22</v>
      </c>
      <c r="BK248" s="126">
        <f>ROUND($I$248*$H$248,2)</f>
        <v>0</v>
      </c>
      <c r="BL248" s="74" t="s">
        <v>154</v>
      </c>
      <c r="BM248" s="74" t="s">
        <v>963</v>
      </c>
    </row>
    <row r="249" spans="2:65" s="6" customFormat="1" ht="15.75" customHeight="1">
      <c r="B249" s="21"/>
      <c r="C249" s="118" t="s">
        <v>964</v>
      </c>
      <c r="D249" s="118" t="s">
        <v>150</v>
      </c>
      <c r="E249" s="116" t="s">
        <v>965</v>
      </c>
      <c r="F249" s="117" t="s">
        <v>966</v>
      </c>
      <c r="G249" s="118" t="s">
        <v>153</v>
      </c>
      <c r="H249" s="119">
        <v>6.5</v>
      </c>
      <c r="I249" s="120"/>
      <c r="J249" s="121">
        <f>ROUND($I$249*$H$249,2)</f>
        <v>0</v>
      </c>
      <c r="K249" s="117" t="s">
        <v>171</v>
      </c>
      <c r="L249" s="21"/>
      <c r="M249" s="122"/>
      <c r="N249" s="123" t="s">
        <v>48</v>
      </c>
      <c r="P249" s="124">
        <f>$O$249*$H$249</f>
        <v>0</v>
      </c>
      <c r="Q249" s="124">
        <v>2.45329</v>
      </c>
      <c r="R249" s="124">
        <f>$Q$249*$H$249</f>
        <v>15.946385</v>
      </c>
      <c r="S249" s="124">
        <v>0</v>
      </c>
      <c r="T249" s="125">
        <f>$S$249*$H$249</f>
        <v>0</v>
      </c>
      <c r="AR249" s="74" t="s">
        <v>154</v>
      </c>
      <c r="AT249" s="74" t="s">
        <v>150</v>
      </c>
      <c r="AU249" s="74" t="s">
        <v>155</v>
      </c>
      <c r="AY249" s="74" t="s">
        <v>146</v>
      </c>
      <c r="BE249" s="126">
        <f>IF($N$249="základní",$J$249,0)</f>
        <v>0</v>
      </c>
      <c r="BF249" s="126">
        <f>IF($N$249="snížená",$J$249,0)</f>
        <v>0</v>
      </c>
      <c r="BG249" s="126">
        <f>IF($N$249="zákl. přenesená",$J$249,0)</f>
        <v>0</v>
      </c>
      <c r="BH249" s="126">
        <f>IF($N$249="sníž. přenesená",$J$249,0)</f>
        <v>0</v>
      </c>
      <c r="BI249" s="126">
        <f>IF($N$249="nulová",$J$249,0)</f>
        <v>0</v>
      </c>
      <c r="BJ249" s="74" t="s">
        <v>22</v>
      </c>
      <c r="BK249" s="126">
        <f>ROUND($I$249*$H$249,2)</f>
        <v>0</v>
      </c>
      <c r="BL249" s="74" t="s">
        <v>154</v>
      </c>
      <c r="BM249" s="74" t="s">
        <v>967</v>
      </c>
    </row>
    <row r="250" spans="2:51" s="6" customFormat="1" ht="15.75" customHeight="1">
      <c r="B250" s="134"/>
      <c r="D250" s="128" t="s">
        <v>157</v>
      </c>
      <c r="E250" s="135"/>
      <c r="F250" s="135" t="s">
        <v>873</v>
      </c>
      <c r="H250" s="136"/>
      <c r="L250" s="134"/>
      <c r="M250" s="137"/>
      <c r="T250" s="138"/>
      <c r="AT250" s="136" t="s">
        <v>157</v>
      </c>
      <c r="AU250" s="136" t="s">
        <v>155</v>
      </c>
      <c r="AV250" s="136" t="s">
        <v>22</v>
      </c>
      <c r="AW250" s="136" t="s">
        <v>103</v>
      </c>
      <c r="AX250" s="136" t="s">
        <v>77</v>
      </c>
      <c r="AY250" s="136" t="s">
        <v>146</v>
      </c>
    </row>
    <row r="251" spans="2:51" s="6" customFormat="1" ht="15.75" customHeight="1">
      <c r="B251" s="127"/>
      <c r="D251" s="139" t="s">
        <v>157</v>
      </c>
      <c r="E251" s="133"/>
      <c r="F251" s="129" t="s">
        <v>968</v>
      </c>
      <c r="H251" s="130">
        <v>6.5</v>
      </c>
      <c r="L251" s="127"/>
      <c r="M251" s="131"/>
      <c r="T251" s="132"/>
      <c r="AT251" s="133" t="s">
        <v>157</v>
      </c>
      <c r="AU251" s="133" t="s">
        <v>155</v>
      </c>
      <c r="AV251" s="133" t="s">
        <v>85</v>
      </c>
      <c r="AW251" s="133" t="s">
        <v>103</v>
      </c>
      <c r="AX251" s="133" t="s">
        <v>22</v>
      </c>
      <c r="AY251" s="133" t="s">
        <v>146</v>
      </c>
    </row>
    <row r="252" spans="2:65" s="6" customFormat="1" ht="15.75" customHeight="1">
      <c r="B252" s="21"/>
      <c r="C252" s="115" t="s">
        <v>969</v>
      </c>
      <c r="D252" s="115" t="s">
        <v>150</v>
      </c>
      <c r="E252" s="116" t="s">
        <v>432</v>
      </c>
      <c r="F252" s="117" t="s">
        <v>433</v>
      </c>
      <c r="G252" s="118" t="s">
        <v>153</v>
      </c>
      <c r="H252" s="119">
        <v>24.12</v>
      </c>
      <c r="I252" s="120"/>
      <c r="J252" s="121">
        <f>ROUND($I$252*$H$252,2)</f>
        <v>0</v>
      </c>
      <c r="K252" s="117" t="s">
        <v>171</v>
      </c>
      <c r="L252" s="21"/>
      <c r="M252" s="122"/>
      <c r="N252" s="123" t="s">
        <v>48</v>
      </c>
      <c r="P252" s="124">
        <f>$O$252*$H$252</f>
        <v>0</v>
      </c>
      <c r="Q252" s="124">
        <v>1.89077</v>
      </c>
      <c r="R252" s="124">
        <f>$Q$252*$H$252</f>
        <v>45.6053724</v>
      </c>
      <c r="S252" s="124">
        <v>0</v>
      </c>
      <c r="T252" s="125">
        <f>$S$252*$H$252</f>
        <v>0</v>
      </c>
      <c r="AR252" s="74" t="s">
        <v>154</v>
      </c>
      <c r="AT252" s="74" t="s">
        <v>150</v>
      </c>
      <c r="AU252" s="74" t="s">
        <v>155</v>
      </c>
      <c r="AY252" s="6" t="s">
        <v>146</v>
      </c>
      <c r="BE252" s="126">
        <f>IF($N$252="základní",$J$252,0)</f>
        <v>0</v>
      </c>
      <c r="BF252" s="126">
        <f>IF($N$252="snížená",$J$252,0)</f>
        <v>0</v>
      </c>
      <c r="BG252" s="126">
        <f>IF($N$252="zákl. přenesená",$J$252,0)</f>
        <v>0</v>
      </c>
      <c r="BH252" s="126">
        <f>IF($N$252="sníž. přenesená",$J$252,0)</f>
        <v>0</v>
      </c>
      <c r="BI252" s="126">
        <f>IF($N$252="nulová",$J$252,0)</f>
        <v>0</v>
      </c>
      <c r="BJ252" s="74" t="s">
        <v>22</v>
      </c>
      <c r="BK252" s="126">
        <f>ROUND($I$252*$H$252,2)</f>
        <v>0</v>
      </c>
      <c r="BL252" s="74" t="s">
        <v>154</v>
      </c>
      <c r="BM252" s="74" t="s">
        <v>970</v>
      </c>
    </row>
    <row r="253" spans="2:51" s="6" customFormat="1" ht="15.75" customHeight="1">
      <c r="B253" s="134"/>
      <c r="D253" s="128" t="s">
        <v>157</v>
      </c>
      <c r="E253" s="135"/>
      <c r="F253" s="135" t="s">
        <v>873</v>
      </c>
      <c r="H253" s="136"/>
      <c r="L253" s="134"/>
      <c r="M253" s="137"/>
      <c r="T253" s="138"/>
      <c r="AT253" s="136" t="s">
        <v>157</v>
      </c>
      <c r="AU253" s="136" t="s">
        <v>155</v>
      </c>
      <c r="AV253" s="136" t="s">
        <v>22</v>
      </c>
      <c r="AW253" s="136" t="s">
        <v>103</v>
      </c>
      <c r="AX253" s="136" t="s">
        <v>77</v>
      </c>
      <c r="AY253" s="136" t="s">
        <v>146</v>
      </c>
    </row>
    <row r="254" spans="2:51" s="6" customFormat="1" ht="15.75" customHeight="1">
      <c r="B254" s="127"/>
      <c r="D254" s="139" t="s">
        <v>157</v>
      </c>
      <c r="E254" s="133"/>
      <c r="F254" s="129" t="s">
        <v>971</v>
      </c>
      <c r="H254" s="130">
        <v>24.12</v>
      </c>
      <c r="L254" s="127"/>
      <c r="M254" s="131"/>
      <c r="T254" s="132"/>
      <c r="AT254" s="133" t="s">
        <v>157</v>
      </c>
      <c r="AU254" s="133" t="s">
        <v>155</v>
      </c>
      <c r="AV254" s="133" t="s">
        <v>85</v>
      </c>
      <c r="AW254" s="133" t="s">
        <v>103</v>
      </c>
      <c r="AX254" s="133" t="s">
        <v>22</v>
      </c>
      <c r="AY254" s="133" t="s">
        <v>146</v>
      </c>
    </row>
    <row r="255" spans="2:65" s="6" customFormat="1" ht="15.75" customHeight="1">
      <c r="B255" s="21"/>
      <c r="C255" s="115" t="s">
        <v>972</v>
      </c>
      <c r="D255" s="115" t="s">
        <v>150</v>
      </c>
      <c r="E255" s="116" t="s">
        <v>973</v>
      </c>
      <c r="F255" s="117" t="s">
        <v>974</v>
      </c>
      <c r="G255" s="118" t="s">
        <v>440</v>
      </c>
      <c r="H255" s="119">
        <v>134</v>
      </c>
      <c r="I255" s="120"/>
      <c r="J255" s="121">
        <f>ROUND($I$255*$H$255,2)</f>
        <v>0</v>
      </c>
      <c r="K255" s="117"/>
      <c r="L255" s="21"/>
      <c r="M255" s="122"/>
      <c r="N255" s="123" t="s">
        <v>48</v>
      </c>
      <c r="P255" s="124">
        <f>$O$255*$H$255</f>
        <v>0</v>
      </c>
      <c r="Q255" s="124">
        <v>0</v>
      </c>
      <c r="R255" s="124">
        <f>$Q$255*$H$255</f>
        <v>0</v>
      </c>
      <c r="S255" s="124">
        <v>0</v>
      </c>
      <c r="T255" s="125">
        <f>$S$255*$H$255</f>
        <v>0</v>
      </c>
      <c r="AR255" s="74" t="s">
        <v>154</v>
      </c>
      <c r="AT255" s="74" t="s">
        <v>150</v>
      </c>
      <c r="AU255" s="74" t="s">
        <v>155</v>
      </c>
      <c r="AY255" s="6" t="s">
        <v>146</v>
      </c>
      <c r="BE255" s="126">
        <f>IF($N$255="základní",$J$255,0)</f>
        <v>0</v>
      </c>
      <c r="BF255" s="126">
        <f>IF($N$255="snížená",$J$255,0)</f>
        <v>0</v>
      </c>
      <c r="BG255" s="126">
        <f>IF($N$255="zákl. přenesená",$J$255,0)</f>
        <v>0</v>
      </c>
      <c r="BH255" s="126">
        <f>IF($N$255="sníž. přenesená",$J$255,0)</f>
        <v>0</v>
      </c>
      <c r="BI255" s="126">
        <f>IF($N$255="nulová",$J$255,0)</f>
        <v>0</v>
      </c>
      <c r="BJ255" s="74" t="s">
        <v>22</v>
      </c>
      <c r="BK255" s="126">
        <f>ROUND($I$255*$H$255,2)</f>
        <v>0</v>
      </c>
      <c r="BL255" s="74" t="s">
        <v>154</v>
      </c>
      <c r="BM255" s="74" t="s">
        <v>975</v>
      </c>
    </row>
    <row r="256" spans="2:51" s="6" customFormat="1" ht="15.75" customHeight="1">
      <c r="B256" s="134"/>
      <c r="D256" s="128" t="s">
        <v>157</v>
      </c>
      <c r="E256" s="135"/>
      <c r="F256" s="135" t="s">
        <v>873</v>
      </c>
      <c r="H256" s="136"/>
      <c r="L256" s="134"/>
      <c r="M256" s="137"/>
      <c r="T256" s="138"/>
      <c r="AT256" s="136" t="s">
        <v>157</v>
      </c>
      <c r="AU256" s="136" t="s">
        <v>155</v>
      </c>
      <c r="AV256" s="136" t="s">
        <v>22</v>
      </c>
      <c r="AW256" s="136" t="s">
        <v>103</v>
      </c>
      <c r="AX256" s="136" t="s">
        <v>77</v>
      </c>
      <c r="AY256" s="136" t="s">
        <v>146</v>
      </c>
    </row>
    <row r="257" spans="2:51" s="6" customFormat="1" ht="15.75" customHeight="1">
      <c r="B257" s="127"/>
      <c r="D257" s="139" t="s">
        <v>157</v>
      </c>
      <c r="E257" s="133"/>
      <c r="F257" s="129" t="s">
        <v>976</v>
      </c>
      <c r="H257" s="130">
        <v>134</v>
      </c>
      <c r="L257" s="127"/>
      <c r="M257" s="131"/>
      <c r="T257" s="132"/>
      <c r="AT257" s="133" t="s">
        <v>157</v>
      </c>
      <c r="AU257" s="133" t="s">
        <v>155</v>
      </c>
      <c r="AV257" s="133" t="s">
        <v>85</v>
      </c>
      <c r="AW257" s="133" t="s">
        <v>103</v>
      </c>
      <c r="AX257" s="133" t="s">
        <v>22</v>
      </c>
      <c r="AY257" s="133" t="s">
        <v>146</v>
      </c>
    </row>
    <row r="258" spans="2:65" s="6" customFormat="1" ht="15.75" customHeight="1">
      <c r="B258" s="21"/>
      <c r="C258" s="152" t="s">
        <v>977</v>
      </c>
      <c r="D258" s="152" t="s">
        <v>336</v>
      </c>
      <c r="E258" s="153" t="s">
        <v>978</v>
      </c>
      <c r="F258" s="154" t="s">
        <v>979</v>
      </c>
      <c r="G258" s="155" t="s">
        <v>440</v>
      </c>
      <c r="H258" s="156">
        <v>134</v>
      </c>
      <c r="I258" s="157"/>
      <c r="J258" s="158">
        <f>ROUND($I$258*$H$258,2)</f>
        <v>0</v>
      </c>
      <c r="K258" s="154"/>
      <c r="L258" s="159"/>
      <c r="M258" s="160"/>
      <c r="N258" s="161" t="s">
        <v>48</v>
      </c>
      <c r="P258" s="124">
        <f>$O$258*$H$258</f>
        <v>0</v>
      </c>
      <c r="Q258" s="124">
        <v>0.0017</v>
      </c>
      <c r="R258" s="124">
        <f>$Q$258*$H$258</f>
        <v>0.22779999999999997</v>
      </c>
      <c r="S258" s="124">
        <v>0</v>
      </c>
      <c r="T258" s="125">
        <f>$S$258*$H$258</f>
        <v>0</v>
      </c>
      <c r="AR258" s="74" t="s">
        <v>340</v>
      </c>
      <c r="AT258" s="74" t="s">
        <v>336</v>
      </c>
      <c r="AU258" s="74" t="s">
        <v>155</v>
      </c>
      <c r="AY258" s="6" t="s">
        <v>146</v>
      </c>
      <c r="BE258" s="126">
        <f>IF($N$258="základní",$J$258,0)</f>
        <v>0</v>
      </c>
      <c r="BF258" s="126">
        <f>IF($N$258="snížená",$J$258,0)</f>
        <v>0</v>
      </c>
      <c r="BG258" s="126">
        <f>IF($N$258="zákl. přenesená",$J$258,0)</f>
        <v>0</v>
      </c>
      <c r="BH258" s="126">
        <f>IF($N$258="sníž. přenesená",$J$258,0)</f>
        <v>0</v>
      </c>
      <c r="BI258" s="126">
        <f>IF($N$258="nulová",$J$258,0)</f>
        <v>0</v>
      </c>
      <c r="BJ258" s="74" t="s">
        <v>22</v>
      </c>
      <c r="BK258" s="126">
        <f>ROUND($I$258*$H$258,2)</f>
        <v>0</v>
      </c>
      <c r="BL258" s="74" t="s">
        <v>154</v>
      </c>
      <c r="BM258" s="74" t="s">
        <v>980</v>
      </c>
    </row>
    <row r="259" spans="2:51" s="6" customFormat="1" ht="15.75" customHeight="1">
      <c r="B259" s="127"/>
      <c r="D259" s="128" t="s">
        <v>157</v>
      </c>
      <c r="E259" s="129"/>
      <c r="F259" s="129" t="s">
        <v>976</v>
      </c>
      <c r="H259" s="130">
        <v>134</v>
      </c>
      <c r="L259" s="127"/>
      <c r="M259" s="131"/>
      <c r="T259" s="132"/>
      <c r="AT259" s="133" t="s">
        <v>157</v>
      </c>
      <c r="AU259" s="133" t="s">
        <v>155</v>
      </c>
      <c r="AV259" s="133" t="s">
        <v>85</v>
      </c>
      <c r="AW259" s="133" t="s">
        <v>103</v>
      </c>
      <c r="AX259" s="133" t="s">
        <v>22</v>
      </c>
      <c r="AY259" s="133" t="s">
        <v>146</v>
      </c>
    </row>
    <row r="260" spans="2:65" s="6" customFormat="1" ht="15.75" customHeight="1">
      <c r="B260" s="21"/>
      <c r="C260" s="115" t="s">
        <v>981</v>
      </c>
      <c r="D260" s="115" t="s">
        <v>150</v>
      </c>
      <c r="E260" s="116" t="s">
        <v>982</v>
      </c>
      <c r="F260" s="117" t="s">
        <v>983</v>
      </c>
      <c r="G260" s="118" t="s">
        <v>423</v>
      </c>
      <c r="H260" s="119">
        <v>52</v>
      </c>
      <c r="I260" s="120"/>
      <c r="J260" s="121">
        <f>ROUND($I$260*$H$260,2)</f>
        <v>0</v>
      </c>
      <c r="K260" s="117"/>
      <c r="L260" s="21"/>
      <c r="M260" s="122"/>
      <c r="N260" s="123" t="s">
        <v>48</v>
      </c>
      <c r="P260" s="124">
        <f>$O$260*$H$260</f>
        <v>0</v>
      </c>
      <c r="Q260" s="124">
        <v>0</v>
      </c>
      <c r="R260" s="124">
        <f>$Q$260*$H$260</f>
        <v>0</v>
      </c>
      <c r="S260" s="124">
        <v>0</v>
      </c>
      <c r="T260" s="125">
        <f>$S$260*$H$260</f>
        <v>0</v>
      </c>
      <c r="AR260" s="74" t="s">
        <v>154</v>
      </c>
      <c r="AT260" s="74" t="s">
        <v>150</v>
      </c>
      <c r="AU260" s="74" t="s">
        <v>155</v>
      </c>
      <c r="AY260" s="6" t="s">
        <v>146</v>
      </c>
      <c r="BE260" s="126">
        <f>IF($N$260="základní",$J$260,0)</f>
        <v>0</v>
      </c>
      <c r="BF260" s="126">
        <f>IF($N$260="snížená",$J$260,0)</f>
        <v>0</v>
      </c>
      <c r="BG260" s="126">
        <f>IF($N$260="zákl. přenesená",$J$260,0)</f>
        <v>0</v>
      </c>
      <c r="BH260" s="126">
        <f>IF($N$260="sníž. přenesená",$J$260,0)</f>
        <v>0</v>
      </c>
      <c r="BI260" s="126">
        <f>IF($N$260="nulová",$J$260,0)</f>
        <v>0</v>
      </c>
      <c r="BJ260" s="74" t="s">
        <v>22</v>
      </c>
      <c r="BK260" s="126">
        <f>ROUND($I$260*$H$260,2)</f>
        <v>0</v>
      </c>
      <c r="BL260" s="74" t="s">
        <v>154</v>
      </c>
      <c r="BM260" s="74" t="s">
        <v>984</v>
      </c>
    </row>
    <row r="261" spans="2:51" s="6" customFormat="1" ht="15.75" customHeight="1">
      <c r="B261" s="134"/>
      <c r="D261" s="128" t="s">
        <v>157</v>
      </c>
      <c r="E261" s="135"/>
      <c r="F261" s="135" t="s">
        <v>873</v>
      </c>
      <c r="H261" s="136"/>
      <c r="L261" s="134"/>
      <c r="M261" s="137"/>
      <c r="T261" s="138"/>
      <c r="AT261" s="136" t="s">
        <v>157</v>
      </c>
      <c r="AU261" s="136" t="s">
        <v>155</v>
      </c>
      <c r="AV261" s="136" t="s">
        <v>22</v>
      </c>
      <c r="AW261" s="136" t="s">
        <v>103</v>
      </c>
      <c r="AX261" s="136" t="s">
        <v>77</v>
      </c>
      <c r="AY261" s="136" t="s">
        <v>146</v>
      </c>
    </row>
    <row r="262" spans="2:51" s="6" customFormat="1" ht="15.75" customHeight="1">
      <c r="B262" s="127"/>
      <c r="D262" s="139" t="s">
        <v>157</v>
      </c>
      <c r="E262" s="133"/>
      <c r="F262" s="129" t="s">
        <v>985</v>
      </c>
      <c r="H262" s="130">
        <v>52</v>
      </c>
      <c r="L262" s="127"/>
      <c r="M262" s="131"/>
      <c r="T262" s="132"/>
      <c r="AT262" s="133" t="s">
        <v>157</v>
      </c>
      <c r="AU262" s="133" t="s">
        <v>155</v>
      </c>
      <c r="AV262" s="133" t="s">
        <v>85</v>
      </c>
      <c r="AW262" s="133" t="s">
        <v>103</v>
      </c>
      <c r="AX262" s="133" t="s">
        <v>22</v>
      </c>
      <c r="AY262" s="133" t="s">
        <v>146</v>
      </c>
    </row>
    <row r="263" spans="2:65" s="6" customFormat="1" ht="15.75" customHeight="1">
      <c r="B263" s="21"/>
      <c r="C263" s="152" t="s">
        <v>986</v>
      </c>
      <c r="D263" s="152" t="s">
        <v>336</v>
      </c>
      <c r="E263" s="153" t="s">
        <v>987</v>
      </c>
      <c r="F263" s="154" t="s">
        <v>988</v>
      </c>
      <c r="G263" s="155" t="s">
        <v>423</v>
      </c>
      <c r="H263" s="156">
        <v>52</v>
      </c>
      <c r="I263" s="157"/>
      <c r="J263" s="158">
        <f>ROUND($I$263*$H$263,2)</f>
        <v>0</v>
      </c>
      <c r="K263" s="154"/>
      <c r="L263" s="159"/>
      <c r="M263" s="160"/>
      <c r="N263" s="161" t="s">
        <v>48</v>
      </c>
      <c r="P263" s="124">
        <f>$O$263*$H$263</f>
        <v>0</v>
      </c>
      <c r="Q263" s="124">
        <v>0.00081</v>
      </c>
      <c r="R263" s="124">
        <f>$Q$263*$H$263</f>
        <v>0.04212</v>
      </c>
      <c r="S263" s="124">
        <v>0</v>
      </c>
      <c r="T263" s="125">
        <f>$S$263*$H$263</f>
        <v>0</v>
      </c>
      <c r="AR263" s="74" t="s">
        <v>340</v>
      </c>
      <c r="AT263" s="74" t="s">
        <v>336</v>
      </c>
      <c r="AU263" s="74" t="s">
        <v>155</v>
      </c>
      <c r="AY263" s="6" t="s">
        <v>146</v>
      </c>
      <c r="BE263" s="126">
        <f>IF($N$263="základní",$J$263,0)</f>
        <v>0</v>
      </c>
      <c r="BF263" s="126">
        <f>IF($N$263="snížená",$J$263,0)</f>
        <v>0</v>
      </c>
      <c r="BG263" s="126">
        <f>IF($N$263="zákl. přenesená",$J$263,0)</f>
        <v>0</v>
      </c>
      <c r="BH263" s="126">
        <f>IF($N$263="sníž. přenesená",$J$263,0)</f>
        <v>0</v>
      </c>
      <c r="BI263" s="126">
        <f>IF($N$263="nulová",$J$263,0)</f>
        <v>0</v>
      </c>
      <c r="BJ263" s="74" t="s">
        <v>22</v>
      </c>
      <c r="BK263" s="126">
        <f>ROUND($I$263*$H$263,2)</f>
        <v>0</v>
      </c>
      <c r="BL263" s="74" t="s">
        <v>154</v>
      </c>
      <c r="BM263" s="74" t="s">
        <v>989</v>
      </c>
    </row>
    <row r="264" spans="2:65" s="6" customFormat="1" ht="15.75" customHeight="1">
      <c r="B264" s="21"/>
      <c r="C264" s="118" t="s">
        <v>990</v>
      </c>
      <c r="D264" s="118" t="s">
        <v>150</v>
      </c>
      <c r="E264" s="116" t="s">
        <v>461</v>
      </c>
      <c r="F264" s="117" t="s">
        <v>462</v>
      </c>
      <c r="G264" s="118" t="s">
        <v>423</v>
      </c>
      <c r="H264" s="119">
        <v>24</v>
      </c>
      <c r="I264" s="120"/>
      <c r="J264" s="121">
        <f>ROUND($I$264*$H$264,2)</f>
        <v>0</v>
      </c>
      <c r="K264" s="117"/>
      <c r="L264" s="21"/>
      <c r="M264" s="122"/>
      <c r="N264" s="123" t="s">
        <v>48</v>
      </c>
      <c r="P264" s="124">
        <f>$O$264*$H$264</f>
        <v>0</v>
      </c>
      <c r="Q264" s="124">
        <v>0.2794</v>
      </c>
      <c r="R264" s="124">
        <f>$Q$264*$H$264</f>
        <v>6.7056</v>
      </c>
      <c r="S264" s="124">
        <v>0</v>
      </c>
      <c r="T264" s="125">
        <f>$S$264*$H$264</f>
        <v>0</v>
      </c>
      <c r="AR264" s="74" t="s">
        <v>154</v>
      </c>
      <c r="AT264" s="74" t="s">
        <v>150</v>
      </c>
      <c r="AU264" s="74" t="s">
        <v>155</v>
      </c>
      <c r="AY264" s="74" t="s">
        <v>146</v>
      </c>
      <c r="BE264" s="126">
        <f>IF($N$264="základní",$J$264,0)</f>
        <v>0</v>
      </c>
      <c r="BF264" s="126">
        <f>IF($N$264="snížená",$J$264,0)</f>
        <v>0</v>
      </c>
      <c r="BG264" s="126">
        <f>IF($N$264="zákl. přenesená",$J$264,0)</f>
        <v>0</v>
      </c>
      <c r="BH264" s="126">
        <f>IF($N$264="sníž. přenesená",$J$264,0)</f>
        <v>0</v>
      </c>
      <c r="BI264" s="126">
        <f>IF($N$264="nulová",$J$264,0)</f>
        <v>0</v>
      </c>
      <c r="BJ264" s="74" t="s">
        <v>22</v>
      </c>
      <c r="BK264" s="126">
        <f>ROUND($I$264*$H$264,2)</f>
        <v>0</v>
      </c>
      <c r="BL264" s="74" t="s">
        <v>154</v>
      </c>
      <c r="BM264" s="74" t="s">
        <v>991</v>
      </c>
    </row>
    <row r="265" spans="2:51" s="6" customFormat="1" ht="15.75" customHeight="1">
      <c r="B265" s="127"/>
      <c r="D265" s="128" t="s">
        <v>157</v>
      </c>
      <c r="E265" s="129"/>
      <c r="F265" s="129" t="s">
        <v>992</v>
      </c>
      <c r="H265" s="130">
        <v>24</v>
      </c>
      <c r="L265" s="127"/>
      <c r="M265" s="131"/>
      <c r="T265" s="132"/>
      <c r="AT265" s="133" t="s">
        <v>157</v>
      </c>
      <c r="AU265" s="133" t="s">
        <v>155</v>
      </c>
      <c r="AV265" s="133" t="s">
        <v>85</v>
      </c>
      <c r="AW265" s="133" t="s">
        <v>103</v>
      </c>
      <c r="AX265" s="133" t="s">
        <v>22</v>
      </c>
      <c r="AY265" s="133" t="s">
        <v>146</v>
      </c>
    </row>
    <row r="266" spans="2:65" s="6" customFormat="1" ht="27" customHeight="1">
      <c r="B266" s="21"/>
      <c r="C266" s="152" t="s">
        <v>993</v>
      </c>
      <c r="D266" s="152" t="s">
        <v>336</v>
      </c>
      <c r="E266" s="153" t="s">
        <v>994</v>
      </c>
      <c r="F266" s="154" t="s">
        <v>995</v>
      </c>
      <c r="G266" s="155" t="s">
        <v>423</v>
      </c>
      <c r="H266" s="156">
        <v>24</v>
      </c>
      <c r="I266" s="157"/>
      <c r="J266" s="158">
        <f>ROUND($I$266*$H$266,2)</f>
        <v>0</v>
      </c>
      <c r="K266" s="154"/>
      <c r="L266" s="159"/>
      <c r="M266" s="160"/>
      <c r="N266" s="161" t="s">
        <v>48</v>
      </c>
      <c r="P266" s="124">
        <f>$O$266*$H$266</f>
        <v>0</v>
      </c>
      <c r="Q266" s="124">
        <v>0.0133</v>
      </c>
      <c r="R266" s="124">
        <f>$Q$266*$H$266</f>
        <v>0.3192</v>
      </c>
      <c r="S266" s="124">
        <v>0</v>
      </c>
      <c r="T266" s="125">
        <f>$S$266*$H$266</f>
        <v>0</v>
      </c>
      <c r="AR266" s="74" t="s">
        <v>340</v>
      </c>
      <c r="AT266" s="74" t="s">
        <v>336</v>
      </c>
      <c r="AU266" s="74" t="s">
        <v>155</v>
      </c>
      <c r="AY266" s="6" t="s">
        <v>146</v>
      </c>
      <c r="BE266" s="126">
        <f>IF($N$266="základní",$J$266,0)</f>
        <v>0</v>
      </c>
      <c r="BF266" s="126">
        <f>IF($N$266="snížená",$J$266,0)</f>
        <v>0</v>
      </c>
      <c r="BG266" s="126">
        <f>IF($N$266="zákl. přenesená",$J$266,0)</f>
        <v>0</v>
      </c>
      <c r="BH266" s="126">
        <f>IF($N$266="sníž. přenesená",$J$266,0)</f>
        <v>0</v>
      </c>
      <c r="BI266" s="126">
        <f>IF($N$266="nulová",$J$266,0)</f>
        <v>0</v>
      </c>
      <c r="BJ266" s="74" t="s">
        <v>22</v>
      </c>
      <c r="BK266" s="126">
        <f>ROUND($I$266*$H$266,2)</f>
        <v>0</v>
      </c>
      <c r="BL266" s="74" t="s">
        <v>154</v>
      </c>
      <c r="BM266" s="74" t="s">
        <v>996</v>
      </c>
    </row>
    <row r="267" spans="2:65" s="6" customFormat="1" ht="15.75" customHeight="1">
      <c r="B267" s="21"/>
      <c r="C267" s="118" t="s">
        <v>997</v>
      </c>
      <c r="D267" s="118" t="s">
        <v>150</v>
      </c>
      <c r="E267" s="116" t="s">
        <v>998</v>
      </c>
      <c r="F267" s="117" t="s">
        <v>999</v>
      </c>
      <c r="G267" s="118" t="s">
        <v>423</v>
      </c>
      <c r="H267" s="119">
        <v>2</v>
      </c>
      <c r="I267" s="120"/>
      <c r="J267" s="121">
        <f>ROUND($I$267*$H$267,2)</f>
        <v>0</v>
      </c>
      <c r="K267" s="117" t="s">
        <v>171</v>
      </c>
      <c r="L267" s="21"/>
      <c r="M267" s="122"/>
      <c r="N267" s="123" t="s">
        <v>48</v>
      </c>
      <c r="P267" s="124">
        <f>$O$267*$H$267</f>
        <v>0</v>
      </c>
      <c r="Q267" s="124">
        <v>0.00018</v>
      </c>
      <c r="R267" s="124">
        <f>$Q$267*$H$267</f>
        <v>0.00036</v>
      </c>
      <c r="S267" s="124">
        <v>0</v>
      </c>
      <c r="T267" s="125">
        <f>$S$267*$H$267</f>
        <v>0</v>
      </c>
      <c r="AR267" s="74" t="s">
        <v>154</v>
      </c>
      <c r="AT267" s="74" t="s">
        <v>150</v>
      </c>
      <c r="AU267" s="74" t="s">
        <v>155</v>
      </c>
      <c r="AY267" s="74" t="s">
        <v>146</v>
      </c>
      <c r="BE267" s="126">
        <f>IF($N$267="základní",$J$267,0)</f>
        <v>0</v>
      </c>
      <c r="BF267" s="126">
        <f>IF($N$267="snížená",$J$267,0)</f>
        <v>0</v>
      </c>
      <c r="BG267" s="126">
        <f>IF($N$267="zákl. přenesená",$J$267,0)</f>
        <v>0</v>
      </c>
      <c r="BH267" s="126">
        <f>IF($N$267="sníž. přenesená",$J$267,0)</f>
        <v>0</v>
      </c>
      <c r="BI267" s="126">
        <f>IF($N$267="nulová",$J$267,0)</f>
        <v>0</v>
      </c>
      <c r="BJ267" s="74" t="s">
        <v>22</v>
      </c>
      <c r="BK267" s="126">
        <f>ROUND($I$267*$H$267,2)</f>
        <v>0</v>
      </c>
      <c r="BL267" s="74" t="s">
        <v>154</v>
      </c>
      <c r="BM267" s="74" t="s">
        <v>1000</v>
      </c>
    </row>
    <row r="268" spans="2:51" s="6" customFormat="1" ht="15.75" customHeight="1">
      <c r="B268" s="127"/>
      <c r="D268" s="128" t="s">
        <v>157</v>
      </c>
      <c r="E268" s="129"/>
      <c r="F268" s="129" t="s">
        <v>1001</v>
      </c>
      <c r="H268" s="130">
        <v>2</v>
      </c>
      <c r="L268" s="127"/>
      <c r="M268" s="131"/>
      <c r="T268" s="132"/>
      <c r="AT268" s="133" t="s">
        <v>157</v>
      </c>
      <c r="AU268" s="133" t="s">
        <v>155</v>
      </c>
      <c r="AV268" s="133" t="s">
        <v>85</v>
      </c>
      <c r="AW268" s="133" t="s">
        <v>103</v>
      </c>
      <c r="AX268" s="133" t="s">
        <v>22</v>
      </c>
      <c r="AY268" s="133" t="s">
        <v>146</v>
      </c>
    </row>
    <row r="269" spans="2:63" s="104" customFormat="1" ht="30.75" customHeight="1">
      <c r="B269" s="105"/>
      <c r="D269" s="106" t="s">
        <v>76</v>
      </c>
      <c r="E269" s="113" t="s">
        <v>211</v>
      </c>
      <c r="F269" s="113" t="s">
        <v>566</v>
      </c>
      <c r="J269" s="114">
        <f>$BK$269</f>
        <v>0</v>
      </c>
      <c r="L269" s="105"/>
      <c r="M269" s="109"/>
      <c r="P269" s="110">
        <f>$P$270+$P$278+$P$289+$P$320</f>
        <v>0</v>
      </c>
      <c r="R269" s="110">
        <f>$R$270+$R$278+$R$289+$R$320</f>
        <v>54.02962294</v>
      </c>
      <c r="T269" s="111">
        <f>$T$270+$T$278+$T$289+$T$320</f>
        <v>453.1815</v>
      </c>
      <c r="AR269" s="106" t="s">
        <v>22</v>
      </c>
      <c r="AT269" s="106" t="s">
        <v>76</v>
      </c>
      <c r="AU269" s="106" t="s">
        <v>22</v>
      </c>
      <c r="AY269" s="106" t="s">
        <v>146</v>
      </c>
      <c r="BK269" s="112">
        <f>$BK$270+$BK$278+$BK$289+$BK$320</f>
        <v>0</v>
      </c>
    </row>
    <row r="270" spans="2:63" s="104" customFormat="1" ht="15.75" customHeight="1">
      <c r="B270" s="105"/>
      <c r="D270" s="106" t="s">
        <v>76</v>
      </c>
      <c r="E270" s="113" t="s">
        <v>567</v>
      </c>
      <c r="F270" s="113" t="s">
        <v>568</v>
      </c>
      <c r="J270" s="114">
        <f>$BK$270</f>
        <v>0</v>
      </c>
      <c r="L270" s="105"/>
      <c r="M270" s="109"/>
      <c r="P270" s="110">
        <f>SUM($P$271:$P$277)</f>
        <v>0</v>
      </c>
      <c r="R270" s="110">
        <f>SUM($R$271:$R$277)</f>
        <v>0.013070000000000002</v>
      </c>
      <c r="T270" s="111">
        <f>SUM($T$271:$T$277)</f>
        <v>0</v>
      </c>
      <c r="AR270" s="106" t="s">
        <v>22</v>
      </c>
      <c r="AT270" s="106" t="s">
        <v>76</v>
      </c>
      <c r="AU270" s="106" t="s">
        <v>85</v>
      </c>
      <c r="AY270" s="106" t="s">
        <v>146</v>
      </c>
      <c r="BK270" s="112">
        <f>SUM($BK$271:$BK$277)</f>
        <v>0</v>
      </c>
    </row>
    <row r="271" spans="2:65" s="6" customFormat="1" ht="15.75" customHeight="1">
      <c r="B271" s="21"/>
      <c r="C271" s="115" t="s">
        <v>747</v>
      </c>
      <c r="D271" s="115" t="s">
        <v>150</v>
      </c>
      <c r="E271" s="116" t="s">
        <v>592</v>
      </c>
      <c r="F271" s="117" t="s">
        <v>593</v>
      </c>
      <c r="G271" s="118" t="s">
        <v>206</v>
      </c>
      <c r="H271" s="119">
        <v>1307</v>
      </c>
      <c r="I271" s="120"/>
      <c r="J271" s="121">
        <f>ROUND($I$271*$H$271,2)</f>
        <v>0</v>
      </c>
      <c r="K271" s="117"/>
      <c r="L271" s="21"/>
      <c r="M271" s="122"/>
      <c r="N271" s="123" t="s">
        <v>48</v>
      </c>
      <c r="P271" s="124">
        <f>$O$271*$H$271</f>
        <v>0</v>
      </c>
      <c r="Q271" s="124">
        <v>1E-05</v>
      </c>
      <c r="R271" s="124">
        <f>$Q$271*$H$271</f>
        <v>0.013070000000000002</v>
      </c>
      <c r="S271" s="124">
        <v>0</v>
      </c>
      <c r="T271" s="125">
        <f>$S$271*$H$271</f>
        <v>0</v>
      </c>
      <c r="AR271" s="74" t="s">
        <v>154</v>
      </c>
      <c r="AT271" s="74" t="s">
        <v>150</v>
      </c>
      <c r="AU271" s="74" t="s">
        <v>155</v>
      </c>
      <c r="AY271" s="6" t="s">
        <v>146</v>
      </c>
      <c r="BE271" s="126">
        <f>IF($N$271="základní",$J$271,0)</f>
        <v>0</v>
      </c>
      <c r="BF271" s="126">
        <f>IF($N$271="snížená",$J$271,0)</f>
        <v>0</v>
      </c>
      <c r="BG271" s="126">
        <f>IF($N$271="zákl. přenesená",$J$271,0)</f>
        <v>0</v>
      </c>
      <c r="BH271" s="126">
        <f>IF($N$271="sníž. přenesená",$J$271,0)</f>
        <v>0</v>
      </c>
      <c r="BI271" s="126">
        <f>IF($N$271="nulová",$J$271,0)</f>
        <v>0</v>
      </c>
      <c r="BJ271" s="74" t="s">
        <v>22</v>
      </c>
      <c r="BK271" s="126">
        <f>ROUND($I$271*$H$271,2)</f>
        <v>0</v>
      </c>
      <c r="BL271" s="74" t="s">
        <v>154</v>
      </c>
      <c r="BM271" s="74" t="s">
        <v>1002</v>
      </c>
    </row>
    <row r="272" spans="2:51" s="6" customFormat="1" ht="15.75" customHeight="1">
      <c r="B272" s="134"/>
      <c r="D272" s="128" t="s">
        <v>157</v>
      </c>
      <c r="E272" s="135"/>
      <c r="F272" s="135" t="s">
        <v>595</v>
      </c>
      <c r="H272" s="136"/>
      <c r="L272" s="134"/>
      <c r="M272" s="137"/>
      <c r="T272" s="138"/>
      <c r="AT272" s="136" t="s">
        <v>157</v>
      </c>
      <c r="AU272" s="136" t="s">
        <v>155</v>
      </c>
      <c r="AV272" s="136" t="s">
        <v>22</v>
      </c>
      <c r="AW272" s="136" t="s">
        <v>103</v>
      </c>
      <c r="AX272" s="136" t="s">
        <v>77</v>
      </c>
      <c r="AY272" s="136" t="s">
        <v>146</v>
      </c>
    </row>
    <row r="273" spans="2:51" s="6" customFormat="1" ht="15.75" customHeight="1">
      <c r="B273" s="127"/>
      <c r="D273" s="139" t="s">
        <v>157</v>
      </c>
      <c r="E273" s="133"/>
      <c r="F273" s="129" t="s">
        <v>1003</v>
      </c>
      <c r="H273" s="130">
        <v>10</v>
      </c>
      <c r="L273" s="127"/>
      <c r="M273" s="131"/>
      <c r="T273" s="132"/>
      <c r="AT273" s="133" t="s">
        <v>157</v>
      </c>
      <c r="AU273" s="133" t="s">
        <v>155</v>
      </c>
      <c r="AV273" s="133" t="s">
        <v>85</v>
      </c>
      <c r="AW273" s="133" t="s">
        <v>103</v>
      </c>
      <c r="AX273" s="133" t="s">
        <v>77</v>
      </c>
      <c r="AY273" s="133" t="s">
        <v>146</v>
      </c>
    </row>
    <row r="274" spans="2:51" s="6" customFormat="1" ht="15.75" customHeight="1">
      <c r="B274" s="127"/>
      <c r="D274" s="139" t="s">
        <v>157</v>
      </c>
      <c r="E274" s="133"/>
      <c r="F274" s="129" t="s">
        <v>1004</v>
      </c>
      <c r="H274" s="130">
        <v>257</v>
      </c>
      <c r="L274" s="127"/>
      <c r="M274" s="131"/>
      <c r="T274" s="132"/>
      <c r="AT274" s="133" t="s">
        <v>157</v>
      </c>
      <c r="AU274" s="133" t="s">
        <v>155</v>
      </c>
      <c r="AV274" s="133" t="s">
        <v>85</v>
      </c>
      <c r="AW274" s="133" t="s">
        <v>103</v>
      </c>
      <c r="AX274" s="133" t="s">
        <v>77</v>
      </c>
      <c r="AY274" s="133" t="s">
        <v>146</v>
      </c>
    </row>
    <row r="275" spans="2:51" s="6" customFormat="1" ht="15.75" customHeight="1">
      <c r="B275" s="127"/>
      <c r="D275" s="139" t="s">
        <v>157</v>
      </c>
      <c r="E275" s="133"/>
      <c r="F275" s="129" t="s">
        <v>1005</v>
      </c>
      <c r="H275" s="130">
        <v>440</v>
      </c>
      <c r="L275" s="127"/>
      <c r="M275" s="131"/>
      <c r="T275" s="132"/>
      <c r="AT275" s="133" t="s">
        <v>157</v>
      </c>
      <c r="AU275" s="133" t="s">
        <v>155</v>
      </c>
      <c r="AV275" s="133" t="s">
        <v>85</v>
      </c>
      <c r="AW275" s="133" t="s">
        <v>103</v>
      </c>
      <c r="AX275" s="133" t="s">
        <v>77</v>
      </c>
      <c r="AY275" s="133" t="s">
        <v>146</v>
      </c>
    </row>
    <row r="276" spans="2:51" s="6" customFormat="1" ht="15.75" customHeight="1">
      <c r="B276" s="127"/>
      <c r="D276" s="139" t="s">
        <v>157</v>
      </c>
      <c r="E276" s="133"/>
      <c r="F276" s="129" t="s">
        <v>1006</v>
      </c>
      <c r="H276" s="130">
        <v>600</v>
      </c>
      <c r="L276" s="127"/>
      <c r="M276" s="131"/>
      <c r="T276" s="132"/>
      <c r="AT276" s="133" t="s">
        <v>157</v>
      </c>
      <c r="AU276" s="133" t="s">
        <v>155</v>
      </c>
      <c r="AV276" s="133" t="s">
        <v>85</v>
      </c>
      <c r="AW276" s="133" t="s">
        <v>103</v>
      </c>
      <c r="AX276" s="133" t="s">
        <v>77</v>
      </c>
      <c r="AY276" s="133" t="s">
        <v>146</v>
      </c>
    </row>
    <row r="277" spans="2:51" s="6" customFormat="1" ht="15.75" customHeight="1">
      <c r="B277" s="140"/>
      <c r="D277" s="139" t="s">
        <v>157</v>
      </c>
      <c r="E277" s="141"/>
      <c r="F277" s="142" t="s">
        <v>168</v>
      </c>
      <c r="H277" s="143">
        <v>1307</v>
      </c>
      <c r="L277" s="140"/>
      <c r="M277" s="144"/>
      <c r="T277" s="145"/>
      <c r="AT277" s="141" t="s">
        <v>157</v>
      </c>
      <c r="AU277" s="141" t="s">
        <v>155</v>
      </c>
      <c r="AV277" s="141" t="s">
        <v>154</v>
      </c>
      <c r="AW277" s="141" t="s">
        <v>103</v>
      </c>
      <c r="AX277" s="141" t="s">
        <v>22</v>
      </c>
      <c r="AY277" s="141" t="s">
        <v>146</v>
      </c>
    </row>
    <row r="278" spans="2:63" s="104" customFormat="1" ht="23.25" customHeight="1">
      <c r="B278" s="105"/>
      <c r="D278" s="106" t="s">
        <v>76</v>
      </c>
      <c r="E278" s="113" t="s">
        <v>598</v>
      </c>
      <c r="F278" s="113" t="s">
        <v>599</v>
      </c>
      <c r="J278" s="114">
        <f>$BK$278</f>
        <v>0</v>
      </c>
      <c r="L278" s="105"/>
      <c r="M278" s="109"/>
      <c r="P278" s="110">
        <f>SUM($P$279:$P$288)</f>
        <v>0</v>
      </c>
      <c r="R278" s="110">
        <f>SUM($R$279:$R$288)</f>
        <v>54.016552940000004</v>
      </c>
      <c r="T278" s="111">
        <f>SUM($T$279:$T$288)</f>
        <v>0</v>
      </c>
      <c r="AR278" s="106" t="s">
        <v>22</v>
      </c>
      <c r="AT278" s="106" t="s">
        <v>76</v>
      </c>
      <c r="AU278" s="106" t="s">
        <v>85</v>
      </c>
      <c r="AY278" s="106" t="s">
        <v>146</v>
      </c>
      <c r="BK278" s="112">
        <f>SUM($BK$279:$BK$288)</f>
        <v>0</v>
      </c>
    </row>
    <row r="279" spans="2:65" s="6" customFormat="1" ht="15.75" customHeight="1">
      <c r="B279" s="21"/>
      <c r="C279" s="115" t="s">
        <v>771</v>
      </c>
      <c r="D279" s="115" t="s">
        <v>150</v>
      </c>
      <c r="E279" s="116" t="s">
        <v>601</v>
      </c>
      <c r="F279" s="117" t="s">
        <v>602</v>
      </c>
      <c r="G279" s="118" t="s">
        <v>440</v>
      </c>
      <c r="H279" s="119">
        <v>161</v>
      </c>
      <c r="I279" s="120"/>
      <c r="J279" s="121">
        <f>ROUND($I$279*$H$279,2)</f>
        <v>0</v>
      </c>
      <c r="K279" s="117" t="s">
        <v>171</v>
      </c>
      <c r="L279" s="21"/>
      <c r="M279" s="122"/>
      <c r="N279" s="123" t="s">
        <v>48</v>
      </c>
      <c r="P279" s="124">
        <f>$O$279*$H$279</f>
        <v>0</v>
      </c>
      <c r="Q279" s="124">
        <v>0.1554</v>
      </c>
      <c r="R279" s="124">
        <f>$Q$279*$H$279</f>
        <v>25.0194</v>
      </c>
      <c r="S279" s="124">
        <v>0</v>
      </c>
      <c r="T279" s="125">
        <f>$S$279*$H$279</f>
        <v>0</v>
      </c>
      <c r="AR279" s="74" t="s">
        <v>154</v>
      </c>
      <c r="AT279" s="74" t="s">
        <v>150</v>
      </c>
      <c r="AU279" s="74" t="s">
        <v>155</v>
      </c>
      <c r="AY279" s="6" t="s">
        <v>146</v>
      </c>
      <c r="BE279" s="126">
        <f>IF($N$279="základní",$J$279,0)</f>
        <v>0</v>
      </c>
      <c r="BF279" s="126">
        <f>IF($N$279="snížená",$J$279,0)</f>
        <v>0</v>
      </c>
      <c r="BG279" s="126">
        <f>IF($N$279="zákl. přenesená",$J$279,0)</f>
        <v>0</v>
      </c>
      <c r="BH279" s="126">
        <f>IF($N$279="sníž. přenesená",$J$279,0)</f>
        <v>0</v>
      </c>
      <c r="BI279" s="126">
        <f>IF($N$279="nulová",$J$279,0)</f>
        <v>0</v>
      </c>
      <c r="BJ279" s="74" t="s">
        <v>22</v>
      </c>
      <c r="BK279" s="126">
        <f>ROUND($I$279*$H$279,2)</f>
        <v>0</v>
      </c>
      <c r="BL279" s="74" t="s">
        <v>154</v>
      </c>
      <c r="BM279" s="74" t="s">
        <v>1007</v>
      </c>
    </row>
    <row r="280" spans="2:51" s="6" customFormat="1" ht="15.75" customHeight="1">
      <c r="B280" s="127"/>
      <c r="D280" s="128" t="s">
        <v>157</v>
      </c>
      <c r="E280" s="129"/>
      <c r="F280" s="129" t="s">
        <v>1008</v>
      </c>
      <c r="H280" s="130">
        <v>161</v>
      </c>
      <c r="L280" s="127"/>
      <c r="M280" s="131"/>
      <c r="T280" s="132"/>
      <c r="AT280" s="133" t="s">
        <v>157</v>
      </c>
      <c r="AU280" s="133" t="s">
        <v>155</v>
      </c>
      <c r="AV280" s="133" t="s">
        <v>85</v>
      </c>
      <c r="AW280" s="133" t="s">
        <v>103</v>
      </c>
      <c r="AX280" s="133" t="s">
        <v>77</v>
      </c>
      <c r="AY280" s="133" t="s">
        <v>146</v>
      </c>
    </row>
    <row r="281" spans="2:51" s="6" customFormat="1" ht="15.75" customHeight="1">
      <c r="B281" s="140"/>
      <c r="D281" s="139" t="s">
        <v>157</v>
      </c>
      <c r="E281" s="141"/>
      <c r="F281" s="142" t="s">
        <v>168</v>
      </c>
      <c r="H281" s="143">
        <v>161</v>
      </c>
      <c r="L281" s="140"/>
      <c r="M281" s="144"/>
      <c r="T281" s="145"/>
      <c r="AT281" s="141" t="s">
        <v>157</v>
      </c>
      <c r="AU281" s="141" t="s">
        <v>155</v>
      </c>
      <c r="AV281" s="141" t="s">
        <v>154</v>
      </c>
      <c r="AW281" s="141" t="s">
        <v>103</v>
      </c>
      <c r="AX281" s="141" t="s">
        <v>22</v>
      </c>
      <c r="AY281" s="141" t="s">
        <v>146</v>
      </c>
    </row>
    <row r="282" spans="2:65" s="6" customFormat="1" ht="15.75" customHeight="1">
      <c r="B282" s="21"/>
      <c r="C282" s="152" t="s">
        <v>791</v>
      </c>
      <c r="D282" s="152" t="s">
        <v>336</v>
      </c>
      <c r="E282" s="153" t="s">
        <v>607</v>
      </c>
      <c r="F282" s="154" t="s">
        <v>608</v>
      </c>
      <c r="G282" s="155" t="s">
        <v>423</v>
      </c>
      <c r="H282" s="156">
        <v>164.22</v>
      </c>
      <c r="I282" s="157"/>
      <c r="J282" s="158">
        <f>ROUND($I$282*$H$282,2)</f>
        <v>0</v>
      </c>
      <c r="K282" s="154"/>
      <c r="L282" s="159"/>
      <c r="M282" s="160"/>
      <c r="N282" s="161" t="s">
        <v>48</v>
      </c>
      <c r="P282" s="124">
        <f>$O$282*$H$282</f>
        <v>0</v>
      </c>
      <c r="Q282" s="124">
        <v>0.108</v>
      </c>
      <c r="R282" s="124">
        <f>$Q$282*$H$282</f>
        <v>17.73576</v>
      </c>
      <c r="S282" s="124">
        <v>0</v>
      </c>
      <c r="T282" s="125">
        <f>$S$282*$H$282</f>
        <v>0</v>
      </c>
      <c r="AR282" s="74" t="s">
        <v>340</v>
      </c>
      <c r="AT282" s="74" t="s">
        <v>336</v>
      </c>
      <c r="AU282" s="74" t="s">
        <v>155</v>
      </c>
      <c r="AY282" s="6" t="s">
        <v>146</v>
      </c>
      <c r="BE282" s="126">
        <f>IF($N$282="základní",$J$282,0)</f>
        <v>0</v>
      </c>
      <c r="BF282" s="126">
        <f>IF($N$282="snížená",$J$282,0)</f>
        <v>0</v>
      </c>
      <c r="BG282" s="126">
        <f>IF($N$282="zákl. přenesená",$J$282,0)</f>
        <v>0</v>
      </c>
      <c r="BH282" s="126">
        <f>IF($N$282="sníž. přenesená",$J$282,0)</f>
        <v>0</v>
      </c>
      <c r="BI282" s="126">
        <f>IF($N$282="nulová",$J$282,0)</f>
        <v>0</v>
      </c>
      <c r="BJ282" s="74" t="s">
        <v>22</v>
      </c>
      <c r="BK282" s="126">
        <f>ROUND($I$282*$H$282,2)</f>
        <v>0</v>
      </c>
      <c r="BL282" s="74" t="s">
        <v>154</v>
      </c>
      <c r="BM282" s="74" t="s">
        <v>1009</v>
      </c>
    </row>
    <row r="283" spans="2:51" s="6" customFormat="1" ht="15.75" customHeight="1">
      <c r="B283" s="127"/>
      <c r="D283" s="128" t="s">
        <v>157</v>
      </c>
      <c r="E283" s="129"/>
      <c r="F283" s="129" t="s">
        <v>1008</v>
      </c>
      <c r="H283" s="130">
        <v>161</v>
      </c>
      <c r="L283" s="127"/>
      <c r="M283" s="131"/>
      <c r="T283" s="132"/>
      <c r="AT283" s="133" t="s">
        <v>157</v>
      </c>
      <c r="AU283" s="133" t="s">
        <v>155</v>
      </c>
      <c r="AV283" s="133" t="s">
        <v>85</v>
      </c>
      <c r="AW283" s="133" t="s">
        <v>103</v>
      </c>
      <c r="AX283" s="133" t="s">
        <v>77</v>
      </c>
      <c r="AY283" s="133" t="s">
        <v>146</v>
      </c>
    </row>
    <row r="284" spans="2:51" s="6" customFormat="1" ht="15.75" customHeight="1">
      <c r="B284" s="127"/>
      <c r="D284" s="139" t="s">
        <v>157</v>
      </c>
      <c r="E284" s="133"/>
      <c r="F284" s="129" t="s">
        <v>1010</v>
      </c>
      <c r="H284" s="130">
        <v>3.22</v>
      </c>
      <c r="L284" s="127"/>
      <c r="M284" s="131"/>
      <c r="T284" s="132"/>
      <c r="AT284" s="133" t="s">
        <v>157</v>
      </c>
      <c r="AU284" s="133" t="s">
        <v>155</v>
      </c>
      <c r="AV284" s="133" t="s">
        <v>85</v>
      </c>
      <c r="AW284" s="133" t="s">
        <v>103</v>
      </c>
      <c r="AX284" s="133" t="s">
        <v>77</v>
      </c>
      <c r="AY284" s="133" t="s">
        <v>146</v>
      </c>
    </row>
    <row r="285" spans="2:51" s="6" customFormat="1" ht="15.75" customHeight="1">
      <c r="B285" s="140"/>
      <c r="D285" s="139" t="s">
        <v>157</v>
      </c>
      <c r="E285" s="141"/>
      <c r="F285" s="142" t="s">
        <v>168</v>
      </c>
      <c r="H285" s="143">
        <v>164.22</v>
      </c>
      <c r="L285" s="140"/>
      <c r="M285" s="144"/>
      <c r="T285" s="145"/>
      <c r="AT285" s="141" t="s">
        <v>157</v>
      </c>
      <c r="AU285" s="141" t="s">
        <v>155</v>
      </c>
      <c r="AV285" s="141" t="s">
        <v>154</v>
      </c>
      <c r="AW285" s="141" t="s">
        <v>103</v>
      </c>
      <c r="AX285" s="141" t="s">
        <v>22</v>
      </c>
      <c r="AY285" s="141" t="s">
        <v>146</v>
      </c>
    </row>
    <row r="286" spans="2:65" s="6" customFormat="1" ht="15.75" customHeight="1">
      <c r="B286" s="21"/>
      <c r="C286" s="115" t="s">
        <v>388</v>
      </c>
      <c r="D286" s="115" t="s">
        <v>150</v>
      </c>
      <c r="E286" s="116" t="s">
        <v>646</v>
      </c>
      <c r="F286" s="117" t="s">
        <v>647</v>
      </c>
      <c r="G286" s="118" t="s">
        <v>153</v>
      </c>
      <c r="H286" s="119">
        <v>4.991</v>
      </c>
      <c r="I286" s="120"/>
      <c r="J286" s="121">
        <f>ROUND($I$286*$H$286,2)</f>
        <v>0</v>
      </c>
      <c r="K286" s="117" t="s">
        <v>171</v>
      </c>
      <c r="L286" s="21"/>
      <c r="M286" s="122"/>
      <c r="N286" s="123" t="s">
        <v>48</v>
      </c>
      <c r="P286" s="124">
        <f>$O$286*$H$286</f>
        <v>0</v>
      </c>
      <c r="Q286" s="124">
        <v>2.25634</v>
      </c>
      <c r="R286" s="124">
        <f>$Q$286*$H$286</f>
        <v>11.261392939999999</v>
      </c>
      <c r="S286" s="124">
        <v>0</v>
      </c>
      <c r="T286" s="125">
        <f>$S$286*$H$286</f>
        <v>0</v>
      </c>
      <c r="AR286" s="74" t="s">
        <v>154</v>
      </c>
      <c r="AT286" s="74" t="s">
        <v>150</v>
      </c>
      <c r="AU286" s="74" t="s">
        <v>155</v>
      </c>
      <c r="AY286" s="6" t="s">
        <v>146</v>
      </c>
      <c r="BE286" s="126">
        <f>IF($N$286="základní",$J$286,0)</f>
        <v>0</v>
      </c>
      <c r="BF286" s="126">
        <f>IF($N$286="snížená",$J$286,0)</f>
        <v>0</v>
      </c>
      <c r="BG286" s="126">
        <f>IF($N$286="zákl. přenesená",$J$286,0)</f>
        <v>0</v>
      </c>
      <c r="BH286" s="126">
        <f>IF($N$286="sníž. přenesená",$J$286,0)</f>
        <v>0</v>
      </c>
      <c r="BI286" s="126">
        <f>IF($N$286="nulová",$J$286,0)</f>
        <v>0</v>
      </c>
      <c r="BJ286" s="74" t="s">
        <v>22</v>
      </c>
      <c r="BK286" s="126">
        <f>ROUND($I$286*$H$286,2)</f>
        <v>0</v>
      </c>
      <c r="BL286" s="74" t="s">
        <v>154</v>
      </c>
      <c r="BM286" s="74" t="s">
        <v>1011</v>
      </c>
    </row>
    <row r="287" spans="2:51" s="6" customFormat="1" ht="15.75" customHeight="1">
      <c r="B287" s="127"/>
      <c r="D287" s="128" t="s">
        <v>157</v>
      </c>
      <c r="E287" s="129"/>
      <c r="F287" s="129" t="s">
        <v>1012</v>
      </c>
      <c r="H287" s="130">
        <v>4.991</v>
      </c>
      <c r="L287" s="127"/>
      <c r="M287" s="131"/>
      <c r="T287" s="132"/>
      <c r="AT287" s="133" t="s">
        <v>157</v>
      </c>
      <c r="AU287" s="133" t="s">
        <v>155</v>
      </c>
      <c r="AV287" s="133" t="s">
        <v>85</v>
      </c>
      <c r="AW287" s="133" t="s">
        <v>103</v>
      </c>
      <c r="AX287" s="133" t="s">
        <v>77</v>
      </c>
      <c r="AY287" s="133" t="s">
        <v>146</v>
      </c>
    </row>
    <row r="288" spans="2:51" s="6" customFormat="1" ht="15.75" customHeight="1">
      <c r="B288" s="140"/>
      <c r="D288" s="139" t="s">
        <v>157</v>
      </c>
      <c r="E288" s="141"/>
      <c r="F288" s="142" t="s">
        <v>168</v>
      </c>
      <c r="H288" s="143">
        <v>4.991</v>
      </c>
      <c r="L288" s="140"/>
      <c r="M288" s="144"/>
      <c r="T288" s="145"/>
      <c r="AT288" s="141" t="s">
        <v>157</v>
      </c>
      <c r="AU288" s="141" t="s">
        <v>155</v>
      </c>
      <c r="AV288" s="141" t="s">
        <v>154</v>
      </c>
      <c r="AW288" s="141" t="s">
        <v>103</v>
      </c>
      <c r="AX288" s="141" t="s">
        <v>22</v>
      </c>
      <c r="AY288" s="141" t="s">
        <v>146</v>
      </c>
    </row>
    <row r="289" spans="2:63" s="104" customFormat="1" ht="23.25" customHeight="1">
      <c r="B289" s="105"/>
      <c r="D289" s="106" t="s">
        <v>76</v>
      </c>
      <c r="E289" s="113" t="s">
        <v>652</v>
      </c>
      <c r="F289" s="113" t="s">
        <v>653</v>
      </c>
      <c r="J289" s="114">
        <f>$BK$289</f>
        <v>0</v>
      </c>
      <c r="L289" s="105"/>
      <c r="M289" s="109"/>
      <c r="P289" s="110">
        <f>SUM($P$290:$P$319)</f>
        <v>0</v>
      </c>
      <c r="R289" s="110">
        <f>SUM($R$290:$R$319)</f>
        <v>0</v>
      </c>
      <c r="T289" s="111">
        <f>SUM($T$290:$T$319)</f>
        <v>453.1815</v>
      </c>
      <c r="AR289" s="106" t="s">
        <v>22</v>
      </c>
      <c r="AT289" s="106" t="s">
        <v>76</v>
      </c>
      <c r="AU289" s="106" t="s">
        <v>85</v>
      </c>
      <c r="AY289" s="106" t="s">
        <v>146</v>
      </c>
      <c r="BK289" s="112">
        <f>SUM($BK$290:$BK$319)</f>
        <v>0</v>
      </c>
    </row>
    <row r="290" spans="2:65" s="6" customFormat="1" ht="15.75" customHeight="1">
      <c r="B290" s="21"/>
      <c r="C290" s="115" t="s">
        <v>618</v>
      </c>
      <c r="D290" s="115" t="s">
        <v>150</v>
      </c>
      <c r="E290" s="116" t="s">
        <v>660</v>
      </c>
      <c r="F290" s="117" t="s">
        <v>661</v>
      </c>
      <c r="G290" s="118" t="s">
        <v>206</v>
      </c>
      <c r="H290" s="119">
        <v>219</v>
      </c>
      <c r="I290" s="120"/>
      <c r="J290" s="121">
        <f>ROUND($I$290*$H$290,2)</f>
        <v>0</v>
      </c>
      <c r="K290" s="117" t="s">
        <v>171</v>
      </c>
      <c r="L290" s="21"/>
      <c r="M290" s="122"/>
      <c r="N290" s="123" t="s">
        <v>48</v>
      </c>
      <c r="P290" s="124">
        <f>$O$290*$H$290</f>
        <v>0</v>
      </c>
      <c r="Q290" s="124">
        <v>0</v>
      </c>
      <c r="R290" s="124">
        <f>$Q$290*$H$290</f>
        <v>0</v>
      </c>
      <c r="S290" s="124">
        <v>0.316</v>
      </c>
      <c r="T290" s="125">
        <f>$S$290*$H$290</f>
        <v>69.20400000000001</v>
      </c>
      <c r="AR290" s="74" t="s">
        <v>154</v>
      </c>
      <c r="AT290" s="74" t="s">
        <v>150</v>
      </c>
      <c r="AU290" s="74" t="s">
        <v>155</v>
      </c>
      <c r="AY290" s="6" t="s">
        <v>146</v>
      </c>
      <c r="BE290" s="126">
        <f>IF($N$290="základní",$J$290,0)</f>
        <v>0</v>
      </c>
      <c r="BF290" s="126">
        <f>IF($N$290="snížená",$J$290,0)</f>
        <v>0</v>
      </c>
      <c r="BG290" s="126">
        <f>IF($N$290="zákl. přenesená",$J$290,0)</f>
        <v>0</v>
      </c>
      <c r="BH290" s="126">
        <f>IF($N$290="sníž. přenesená",$J$290,0)</f>
        <v>0</v>
      </c>
      <c r="BI290" s="126">
        <f>IF($N$290="nulová",$J$290,0)</f>
        <v>0</v>
      </c>
      <c r="BJ290" s="74" t="s">
        <v>22</v>
      </c>
      <c r="BK290" s="126">
        <f>ROUND($I$290*$H$290,2)</f>
        <v>0</v>
      </c>
      <c r="BL290" s="74" t="s">
        <v>154</v>
      </c>
      <c r="BM290" s="74" t="s">
        <v>1013</v>
      </c>
    </row>
    <row r="291" spans="2:51" s="6" customFormat="1" ht="15.75" customHeight="1">
      <c r="B291" s="127"/>
      <c r="D291" s="128" t="s">
        <v>157</v>
      </c>
      <c r="E291" s="129"/>
      <c r="F291" s="129" t="s">
        <v>1014</v>
      </c>
      <c r="H291" s="130">
        <v>219</v>
      </c>
      <c r="L291" s="127"/>
      <c r="M291" s="131"/>
      <c r="T291" s="132"/>
      <c r="AT291" s="133" t="s">
        <v>157</v>
      </c>
      <c r="AU291" s="133" t="s">
        <v>155</v>
      </c>
      <c r="AV291" s="133" t="s">
        <v>85</v>
      </c>
      <c r="AW291" s="133" t="s">
        <v>103</v>
      </c>
      <c r="AX291" s="133" t="s">
        <v>22</v>
      </c>
      <c r="AY291" s="133" t="s">
        <v>146</v>
      </c>
    </row>
    <row r="292" spans="2:65" s="6" customFormat="1" ht="15.75" customHeight="1">
      <c r="B292" s="21"/>
      <c r="C292" s="115" t="s">
        <v>654</v>
      </c>
      <c r="D292" s="115" t="s">
        <v>150</v>
      </c>
      <c r="E292" s="116" t="s">
        <v>1015</v>
      </c>
      <c r="F292" s="117" t="s">
        <v>1016</v>
      </c>
      <c r="G292" s="118" t="s">
        <v>206</v>
      </c>
      <c r="H292" s="119">
        <v>45</v>
      </c>
      <c r="I292" s="120"/>
      <c r="J292" s="121">
        <f>ROUND($I$292*$H$292,2)</f>
        <v>0</v>
      </c>
      <c r="K292" s="117" t="s">
        <v>171</v>
      </c>
      <c r="L292" s="21"/>
      <c r="M292" s="122"/>
      <c r="N292" s="123" t="s">
        <v>48</v>
      </c>
      <c r="P292" s="124">
        <f>$O$292*$H$292</f>
        <v>0</v>
      </c>
      <c r="Q292" s="124">
        <v>0</v>
      </c>
      <c r="R292" s="124">
        <f>$Q$292*$H$292</f>
        <v>0</v>
      </c>
      <c r="S292" s="124">
        <v>0.48</v>
      </c>
      <c r="T292" s="125">
        <f>$S$292*$H$292</f>
        <v>21.599999999999998</v>
      </c>
      <c r="AR292" s="74" t="s">
        <v>154</v>
      </c>
      <c r="AT292" s="74" t="s">
        <v>150</v>
      </c>
      <c r="AU292" s="74" t="s">
        <v>155</v>
      </c>
      <c r="AY292" s="6" t="s">
        <v>146</v>
      </c>
      <c r="BE292" s="126">
        <f>IF($N$292="základní",$J$292,0)</f>
        <v>0</v>
      </c>
      <c r="BF292" s="126">
        <f>IF($N$292="snížená",$J$292,0)</f>
        <v>0</v>
      </c>
      <c r="BG292" s="126">
        <f>IF($N$292="zákl. přenesená",$J$292,0)</f>
        <v>0</v>
      </c>
      <c r="BH292" s="126">
        <f>IF($N$292="sníž. přenesená",$J$292,0)</f>
        <v>0</v>
      </c>
      <c r="BI292" s="126">
        <f>IF($N$292="nulová",$J$292,0)</f>
        <v>0</v>
      </c>
      <c r="BJ292" s="74" t="s">
        <v>22</v>
      </c>
      <c r="BK292" s="126">
        <f>ROUND($I$292*$H$292,2)</f>
        <v>0</v>
      </c>
      <c r="BL292" s="74" t="s">
        <v>154</v>
      </c>
      <c r="BM292" s="74" t="s">
        <v>1017</v>
      </c>
    </row>
    <row r="293" spans="2:51" s="6" customFormat="1" ht="15.75" customHeight="1">
      <c r="B293" s="127"/>
      <c r="D293" s="128" t="s">
        <v>157</v>
      </c>
      <c r="E293" s="129"/>
      <c r="F293" s="129" t="s">
        <v>1018</v>
      </c>
      <c r="H293" s="130">
        <v>45</v>
      </c>
      <c r="L293" s="127"/>
      <c r="M293" s="131"/>
      <c r="T293" s="132"/>
      <c r="AT293" s="133" t="s">
        <v>157</v>
      </c>
      <c r="AU293" s="133" t="s">
        <v>155</v>
      </c>
      <c r="AV293" s="133" t="s">
        <v>85</v>
      </c>
      <c r="AW293" s="133" t="s">
        <v>103</v>
      </c>
      <c r="AX293" s="133" t="s">
        <v>22</v>
      </c>
      <c r="AY293" s="133" t="s">
        <v>146</v>
      </c>
    </row>
    <row r="294" spans="2:65" s="6" customFormat="1" ht="15.75" customHeight="1">
      <c r="B294" s="21"/>
      <c r="C294" s="115" t="s">
        <v>812</v>
      </c>
      <c r="D294" s="115" t="s">
        <v>150</v>
      </c>
      <c r="E294" s="116" t="s">
        <v>1019</v>
      </c>
      <c r="F294" s="117" t="s">
        <v>1020</v>
      </c>
      <c r="G294" s="118" t="s">
        <v>206</v>
      </c>
      <c r="H294" s="119">
        <v>35</v>
      </c>
      <c r="I294" s="120"/>
      <c r="J294" s="121">
        <f>ROUND($I$294*$H$294,2)</f>
        <v>0</v>
      </c>
      <c r="K294" s="117" t="s">
        <v>171</v>
      </c>
      <c r="L294" s="21"/>
      <c r="M294" s="122"/>
      <c r="N294" s="123" t="s">
        <v>48</v>
      </c>
      <c r="P294" s="124">
        <f>$O$294*$H$294</f>
        <v>0</v>
      </c>
      <c r="Q294" s="124">
        <v>0</v>
      </c>
      <c r="R294" s="124">
        <f>$Q$294*$H$294</f>
        <v>0</v>
      </c>
      <c r="S294" s="124">
        <v>0.408</v>
      </c>
      <c r="T294" s="125">
        <f>$S$294*$H$294</f>
        <v>14.28</v>
      </c>
      <c r="AR294" s="74" t="s">
        <v>154</v>
      </c>
      <c r="AT294" s="74" t="s">
        <v>150</v>
      </c>
      <c r="AU294" s="74" t="s">
        <v>155</v>
      </c>
      <c r="AY294" s="6" t="s">
        <v>146</v>
      </c>
      <c r="BE294" s="126">
        <f>IF($N$294="základní",$J$294,0)</f>
        <v>0</v>
      </c>
      <c r="BF294" s="126">
        <f>IF($N$294="snížená",$J$294,0)</f>
        <v>0</v>
      </c>
      <c r="BG294" s="126">
        <f>IF($N$294="zákl. přenesená",$J$294,0)</f>
        <v>0</v>
      </c>
      <c r="BH294" s="126">
        <f>IF($N$294="sníž. přenesená",$J$294,0)</f>
        <v>0</v>
      </c>
      <c r="BI294" s="126">
        <f>IF($N$294="nulová",$J$294,0)</f>
        <v>0</v>
      </c>
      <c r="BJ294" s="74" t="s">
        <v>22</v>
      </c>
      <c r="BK294" s="126">
        <f>ROUND($I$294*$H$294,2)</f>
        <v>0</v>
      </c>
      <c r="BL294" s="74" t="s">
        <v>154</v>
      </c>
      <c r="BM294" s="74" t="s">
        <v>1021</v>
      </c>
    </row>
    <row r="295" spans="2:51" s="6" customFormat="1" ht="15.75" customHeight="1">
      <c r="B295" s="127"/>
      <c r="D295" s="128" t="s">
        <v>157</v>
      </c>
      <c r="E295" s="129"/>
      <c r="F295" s="129" t="s">
        <v>1022</v>
      </c>
      <c r="H295" s="130">
        <v>35</v>
      </c>
      <c r="L295" s="127"/>
      <c r="M295" s="131"/>
      <c r="T295" s="132"/>
      <c r="AT295" s="133" t="s">
        <v>157</v>
      </c>
      <c r="AU295" s="133" t="s">
        <v>155</v>
      </c>
      <c r="AV295" s="133" t="s">
        <v>85</v>
      </c>
      <c r="AW295" s="133" t="s">
        <v>103</v>
      </c>
      <c r="AX295" s="133" t="s">
        <v>77</v>
      </c>
      <c r="AY295" s="133" t="s">
        <v>146</v>
      </c>
    </row>
    <row r="296" spans="2:51" s="6" customFormat="1" ht="15.75" customHeight="1">
      <c r="B296" s="140"/>
      <c r="D296" s="139" t="s">
        <v>157</v>
      </c>
      <c r="E296" s="141"/>
      <c r="F296" s="142" t="s">
        <v>168</v>
      </c>
      <c r="H296" s="143">
        <v>35</v>
      </c>
      <c r="L296" s="140"/>
      <c r="M296" s="144"/>
      <c r="T296" s="145"/>
      <c r="AT296" s="141" t="s">
        <v>157</v>
      </c>
      <c r="AU296" s="141" t="s">
        <v>155</v>
      </c>
      <c r="AV296" s="141" t="s">
        <v>154</v>
      </c>
      <c r="AW296" s="141" t="s">
        <v>103</v>
      </c>
      <c r="AX296" s="141" t="s">
        <v>22</v>
      </c>
      <c r="AY296" s="141" t="s">
        <v>146</v>
      </c>
    </row>
    <row r="297" spans="2:65" s="6" customFormat="1" ht="15.75" customHeight="1">
      <c r="B297" s="21"/>
      <c r="C297" s="115" t="s">
        <v>623</v>
      </c>
      <c r="D297" s="115" t="s">
        <v>150</v>
      </c>
      <c r="E297" s="116" t="s">
        <v>671</v>
      </c>
      <c r="F297" s="117" t="s">
        <v>672</v>
      </c>
      <c r="G297" s="118" t="s">
        <v>206</v>
      </c>
      <c r="H297" s="119">
        <v>342.5</v>
      </c>
      <c r="I297" s="120"/>
      <c r="J297" s="121">
        <f>ROUND($I$297*$H$297,2)</f>
        <v>0</v>
      </c>
      <c r="K297" s="117" t="s">
        <v>171</v>
      </c>
      <c r="L297" s="21"/>
      <c r="M297" s="122"/>
      <c r="N297" s="123" t="s">
        <v>48</v>
      </c>
      <c r="P297" s="124">
        <f>$O$297*$H$297</f>
        <v>0</v>
      </c>
      <c r="Q297" s="124">
        <v>0</v>
      </c>
      <c r="R297" s="124">
        <f>$Q$297*$H$297</f>
        <v>0</v>
      </c>
      <c r="S297" s="124">
        <v>0.5</v>
      </c>
      <c r="T297" s="125">
        <f>$S$297*$H$297</f>
        <v>171.25</v>
      </c>
      <c r="AR297" s="74" t="s">
        <v>154</v>
      </c>
      <c r="AT297" s="74" t="s">
        <v>150</v>
      </c>
      <c r="AU297" s="74" t="s">
        <v>155</v>
      </c>
      <c r="AY297" s="6" t="s">
        <v>146</v>
      </c>
      <c r="BE297" s="126">
        <f>IF($N$297="základní",$J$297,0)</f>
        <v>0</v>
      </c>
      <c r="BF297" s="126">
        <f>IF($N$297="snížená",$J$297,0)</f>
        <v>0</v>
      </c>
      <c r="BG297" s="126">
        <f>IF($N$297="zákl. přenesená",$J$297,0)</f>
        <v>0</v>
      </c>
      <c r="BH297" s="126">
        <f>IF($N$297="sníž. přenesená",$J$297,0)</f>
        <v>0</v>
      </c>
      <c r="BI297" s="126">
        <f>IF($N$297="nulová",$J$297,0)</f>
        <v>0</v>
      </c>
      <c r="BJ297" s="74" t="s">
        <v>22</v>
      </c>
      <c r="BK297" s="126">
        <f>ROUND($I$297*$H$297,2)</f>
        <v>0</v>
      </c>
      <c r="BL297" s="74" t="s">
        <v>154</v>
      </c>
      <c r="BM297" s="74" t="s">
        <v>1023</v>
      </c>
    </row>
    <row r="298" spans="2:51" s="6" customFormat="1" ht="15.75" customHeight="1">
      <c r="B298" s="134"/>
      <c r="D298" s="128" t="s">
        <v>157</v>
      </c>
      <c r="E298" s="135"/>
      <c r="F298" s="135" t="s">
        <v>674</v>
      </c>
      <c r="H298" s="136"/>
      <c r="L298" s="134"/>
      <c r="M298" s="137"/>
      <c r="T298" s="138"/>
      <c r="AT298" s="136" t="s">
        <v>157</v>
      </c>
      <c r="AU298" s="136" t="s">
        <v>155</v>
      </c>
      <c r="AV298" s="136" t="s">
        <v>22</v>
      </c>
      <c r="AW298" s="136" t="s">
        <v>103</v>
      </c>
      <c r="AX298" s="136" t="s">
        <v>77</v>
      </c>
      <c r="AY298" s="136" t="s">
        <v>146</v>
      </c>
    </row>
    <row r="299" spans="2:51" s="6" customFormat="1" ht="15.75" customHeight="1">
      <c r="B299" s="127"/>
      <c r="D299" s="139" t="s">
        <v>157</v>
      </c>
      <c r="E299" s="133"/>
      <c r="F299" s="129" t="s">
        <v>1014</v>
      </c>
      <c r="H299" s="130">
        <v>219</v>
      </c>
      <c r="L299" s="127"/>
      <c r="M299" s="131"/>
      <c r="T299" s="132"/>
      <c r="AT299" s="133" t="s">
        <v>157</v>
      </c>
      <c r="AU299" s="133" t="s">
        <v>155</v>
      </c>
      <c r="AV299" s="133" t="s">
        <v>85</v>
      </c>
      <c r="AW299" s="133" t="s">
        <v>103</v>
      </c>
      <c r="AX299" s="133" t="s">
        <v>77</v>
      </c>
      <c r="AY299" s="133" t="s">
        <v>146</v>
      </c>
    </row>
    <row r="300" spans="2:51" s="6" customFormat="1" ht="15.75" customHeight="1">
      <c r="B300" s="146"/>
      <c r="D300" s="139" t="s">
        <v>157</v>
      </c>
      <c r="E300" s="147"/>
      <c r="F300" s="148" t="s">
        <v>219</v>
      </c>
      <c r="H300" s="149">
        <v>219</v>
      </c>
      <c r="L300" s="146"/>
      <c r="M300" s="150"/>
      <c r="T300" s="151"/>
      <c r="AT300" s="147" t="s">
        <v>157</v>
      </c>
      <c r="AU300" s="147" t="s">
        <v>155</v>
      </c>
      <c r="AV300" s="147" t="s">
        <v>155</v>
      </c>
      <c r="AW300" s="147" t="s">
        <v>103</v>
      </c>
      <c r="AX300" s="147" t="s">
        <v>77</v>
      </c>
      <c r="AY300" s="147" t="s">
        <v>146</v>
      </c>
    </row>
    <row r="301" spans="2:51" s="6" customFormat="1" ht="15.75" customHeight="1">
      <c r="B301" s="134"/>
      <c r="D301" s="139" t="s">
        <v>157</v>
      </c>
      <c r="E301" s="136"/>
      <c r="F301" s="135" t="s">
        <v>675</v>
      </c>
      <c r="H301" s="136"/>
      <c r="L301" s="134"/>
      <c r="M301" s="137"/>
      <c r="T301" s="138"/>
      <c r="AT301" s="136" t="s">
        <v>157</v>
      </c>
      <c r="AU301" s="136" t="s">
        <v>155</v>
      </c>
      <c r="AV301" s="136" t="s">
        <v>22</v>
      </c>
      <c r="AW301" s="136" t="s">
        <v>103</v>
      </c>
      <c r="AX301" s="136" t="s">
        <v>77</v>
      </c>
      <c r="AY301" s="136" t="s">
        <v>146</v>
      </c>
    </row>
    <row r="302" spans="2:51" s="6" customFormat="1" ht="15.75" customHeight="1">
      <c r="B302" s="127"/>
      <c r="D302" s="139" t="s">
        <v>157</v>
      </c>
      <c r="E302" s="133"/>
      <c r="F302" s="129" t="s">
        <v>1024</v>
      </c>
      <c r="H302" s="130">
        <v>123.5</v>
      </c>
      <c r="L302" s="127"/>
      <c r="M302" s="131"/>
      <c r="T302" s="132"/>
      <c r="AT302" s="133" t="s">
        <v>157</v>
      </c>
      <c r="AU302" s="133" t="s">
        <v>155</v>
      </c>
      <c r="AV302" s="133" t="s">
        <v>85</v>
      </c>
      <c r="AW302" s="133" t="s">
        <v>103</v>
      </c>
      <c r="AX302" s="133" t="s">
        <v>77</v>
      </c>
      <c r="AY302" s="133" t="s">
        <v>146</v>
      </c>
    </row>
    <row r="303" spans="2:51" s="6" customFormat="1" ht="15.75" customHeight="1">
      <c r="B303" s="146"/>
      <c r="D303" s="139" t="s">
        <v>157</v>
      </c>
      <c r="E303" s="147"/>
      <c r="F303" s="148" t="s">
        <v>219</v>
      </c>
      <c r="H303" s="149">
        <v>123.5</v>
      </c>
      <c r="L303" s="146"/>
      <c r="M303" s="150"/>
      <c r="T303" s="151"/>
      <c r="AT303" s="147" t="s">
        <v>157</v>
      </c>
      <c r="AU303" s="147" t="s">
        <v>155</v>
      </c>
      <c r="AV303" s="147" t="s">
        <v>155</v>
      </c>
      <c r="AW303" s="147" t="s">
        <v>103</v>
      </c>
      <c r="AX303" s="147" t="s">
        <v>77</v>
      </c>
      <c r="AY303" s="147" t="s">
        <v>146</v>
      </c>
    </row>
    <row r="304" spans="2:51" s="6" customFormat="1" ht="15.75" customHeight="1">
      <c r="B304" s="140"/>
      <c r="D304" s="139" t="s">
        <v>157</v>
      </c>
      <c r="E304" s="141"/>
      <c r="F304" s="142" t="s">
        <v>168</v>
      </c>
      <c r="H304" s="143">
        <v>342.5</v>
      </c>
      <c r="L304" s="140"/>
      <c r="M304" s="144"/>
      <c r="T304" s="145"/>
      <c r="AT304" s="141" t="s">
        <v>157</v>
      </c>
      <c r="AU304" s="141" t="s">
        <v>155</v>
      </c>
      <c r="AV304" s="141" t="s">
        <v>154</v>
      </c>
      <c r="AW304" s="141" t="s">
        <v>103</v>
      </c>
      <c r="AX304" s="141" t="s">
        <v>22</v>
      </c>
      <c r="AY304" s="141" t="s">
        <v>146</v>
      </c>
    </row>
    <row r="305" spans="2:65" s="6" customFormat="1" ht="15.75" customHeight="1">
      <c r="B305" s="21"/>
      <c r="C305" s="115" t="s">
        <v>628</v>
      </c>
      <c r="D305" s="115" t="s">
        <v>150</v>
      </c>
      <c r="E305" s="116" t="s">
        <v>679</v>
      </c>
      <c r="F305" s="117" t="s">
        <v>680</v>
      </c>
      <c r="G305" s="118" t="s">
        <v>206</v>
      </c>
      <c r="H305" s="119">
        <v>342.5</v>
      </c>
      <c r="I305" s="120"/>
      <c r="J305" s="121">
        <f>ROUND($I$305*$H$305,2)</f>
        <v>0</v>
      </c>
      <c r="K305" s="117" t="s">
        <v>171</v>
      </c>
      <c r="L305" s="21"/>
      <c r="M305" s="122"/>
      <c r="N305" s="123" t="s">
        <v>48</v>
      </c>
      <c r="P305" s="124">
        <f>$O$305*$H$305</f>
        <v>0</v>
      </c>
      <c r="Q305" s="124">
        <v>0</v>
      </c>
      <c r="R305" s="124">
        <f>$Q$305*$H$305</f>
        <v>0</v>
      </c>
      <c r="S305" s="124">
        <v>0.4</v>
      </c>
      <c r="T305" s="125">
        <f>$S$305*$H$305</f>
        <v>137</v>
      </c>
      <c r="AR305" s="74" t="s">
        <v>154</v>
      </c>
      <c r="AT305" s="74" t="s">
        <v>150</v>
      </c>
      <c r="AU305" s="74" t="s">
        <v>155</v>
      </c>
      <c r="AY305" s="6" t="s">
        <v>146</v>
      </c>
      <c r="BE305" s="126">
        <f>IF($N$305="základní",$J$305,0)</f>
        <v>0</v>
      </c>
      <c r="BF305" s="126">
        <f>IF($N$305="snížená",$J$305,0)</f>
        <v>0</v>
      </c>
      <c r="BG305" s="126">
        <f>IF($N$305="zákl. přenesená",$J$305,0)</f>
        <v>0</v>
      </c>
      <c r="BH305" s="126">
        <f>IF($N$305="sníž. přenesená",$J$305,0)</f>
        <v>0</v>
      </c>
      <c r="BI305" s="126">
        <f>IF($N$305="nulová",$J$305,0)</f>
        <v>0</v>
      </c>
      <c r="BJ305" s="74" t="s">
        <v>22</v>
      </c>
      <c r="BK305" s="126">
        <f>ROUND($I$305*$H$305,2)</f>
        <v>0</v>
      </c>
      <c r="BL305" s="74" t="s">
        <v>154</v>
      </c>
      <c r="BM305" s="74" t="s">
        <v>1025</v>
      </c>
    </row>
    <row r="306" spans="2:51" s="6" customFormat="1" ht="15.75" customHeight="1">
      <c r="B306" s="134"/>
      <c r="D306" s="128" t="s">
        <v>157</v>
      </c>
      <c r="E306" s="135"/>
      <c r="F306" s="135" t="s">
        <v>682</v>
      </c>
      <c r="H306" s="136"/>
      <c r="L306" s="134"/>
      <c r="M306" s="137"/>
      <c r="T306" s="138"/>
      <c r="AT306" s="136" t="s">
        <v>157</v>
      </c>
      <c r="AU306" s="136" t="s">
        <v>155</v>
      </c>
      <c r="AV306" s="136" t="s">
        <v>22</v>
      </c>
      <c r="AW306" s="136" t="s">
        <v>103</v>
      </c>
      <c r="AX306" s="136" t="s">
        <v>77</v>
      </c>
      <c r="AY306" s="136" t="s">
        <v>146</v>
      </c>
    </row>
    <row r="307" spans="2:51" s="6" customFormat="1" ht="15.75" customHeight="1">
      <c r="B307" s="127"/>
      <c r="D307" s="139" t="s">
        <v>157</v>
      </c>
      <c r="E307" s="133"/>
      <c r="F307" s="129" t="s">
        <v>1014</v>
      </c>
      <c r="H307" s="130">
        <v>219</v>
      </c>
      <c r="L307" s="127"/>
      <c r="M307" s="131"/>
      <c r="T307" s="132"/>
      <c r="AT307" s="133" t="s">
        <v>157</v>
      </c>
      <c r="AU307" s="133" t="s">
        <v>155</v>
      </c>
      <c r="AV307" s="133" t="s">
        <v>85</v>
      </c>
      <c r="AW307" s="133" t="s">
        <v>103</v>
      </c>
      <c r="AX307" s="133" t="s">
        <v>77</v>
      </c>
      <c r="AY307" s="133" t="s">
        <v>146</v>
      </c>
    </row>
    <row r="308" spans="2:51" s="6" customFormat="1" ht="15.75" customHeight="1">
      <c r="B308" s="146"/>
      <c r="D308" s="139" t="s">
        <v>157</v>
      </c>
      <c r="E308" s="147"/>
      <c r="F308" s="148" t="s">
        <v>219</v>
      </c>
      <c r="H308" s="149">
        <v>219</v>
      </c>
      <c r="L308" s="146"/>
      <c r="M308" s="150"/>
      <c r="T308" s="151"/>
      <c r="AT308" s="147" t="s">
        <v>157</v>
      </c>
      <c r="AU308" s="147" t="s">
        <v>155</v>
      </c>
      <c r="AV308" s="147" t="s">
        <v>155</v>
      </c>
      <c r="AW308" s="147" t="s">
        <v>103</v>
      </c>
      <c r="AX308" s="147" t="s">
        <v>77</v>
      </c>
      <c r="AY308" s="147" t="s">
        <v>146</v>
      </c>
    </row>
    <row r="309" spans="2:51" s="6" customFormat="1" ht="15.75" customHeight="1">
      <c r="B309" s="134"/>
      <c r="D309" s="139" t="s">
        <v>157</v>
      </c>
      <c r="E309" s="136"/>
      <c r="F309" s="135" t="s">
        <v>683</v>
      </c>
      <c r="H309" s="136"/>
      <c r="L309" s="134"/>
      <c r="M309" s="137"/>
      <c r="T309" s="138"/>
      <c r="AT309" s="136" t="s">
        <v>157</v>
      </c>
      <c r="AU309" s="136" t="s">
        <v>155</v>
      </c>
      <c r="AV309" s="136" t="s">
        <v>22</v>
      </c>
      <c r="AW309" s="136" t="s">
        <v>103</v>
      </c>
      <c r="AX309" s="136" t="s">
        <v>77</v>
      </c>
      <c r="AY309" s="136" t="s">
        <v>146</v>
      </c>
    </row>
    <row r="310" spans="2:51" s="6" customFormat="1" ht="15.75" customHeight="1">
      <c r="B310" s="127"/>
      <c r="D310" s="139" t="s">
        <v>157</v>
      </c>
      <c r="E310" s="133"/>
      <c r="F310" s="129" t="s">
        <v>1024</v>
      </c>
      <c r="H310" s="130">
        <v>123.5</v>
      </c>
      <c r="L310" s="127"/>
      <c r="M310" s="131"/>
      <c r="T310" s="132"/>
      <c r="AT310" s="133" t="s">
        <v>157</v>
      </c>
      <c r="AU310" s="133" t="s">
        <v>155</v>
      </c>
      <c r="AV310" s="133" t="s">
        <v>85</v>
      </c>
      <c r="AW310" s="133" t="s">
        <v>103</v>
      </c>
      <c r="AX310" s="133" t="s">
        <v>77</v>
      </c>
      <c r="AY310" s="133" t="s">
        <v>146</v>
      </c>
    </row>
    <row r="311" spans="2:51" s="6" customFormat="1" ht="15.75" customHeight="1">
      <c r="B311" s="146"/>
      <c r="D311" s="139" t="s">
        <v>157</v>
      </c>
      <c r="E311" s="147"/>
      <c r="F311" s="148" t="s">
        <v>219</v>
      </c>
      <c r="H311" s="149">
        <v>123.5</v>
      </c>
      <c r="L311" s="146"/>
      <c r="M311" s="150"/>
      <c r="T311" s="151"/>
      <c r="AT311" s="147" t="s">
        <v>157</v>
      </c>
      <c r="AU311" s="147" t="s">
        <v>155</v>
      </c>
      <c r="AV311" s="147" t="s">
        <v>155</v>
      </c>
      <c r="AW311" s="147" t="s">
        <v>103</v>
      </c>
      <c r="AX311" s="147" t="s">
        <v>77</v>
      </c>
      <c r="AY311" s="147" t="s">
        <v>146</v>
      </c>
    </row>
    <row r="312" spans="2:51" s="6" customFormat="1" ht="15.75" customHeight="1">
      <c r="B312" s="140"/>
      <c r="D312" s="139" t="s">
        <v>157</v>
      </c>
      <c r="E312" s="141"/>
      <c r="F312" s="142" t="s">
        <v>168</v>
      </c>
      <c r="H312" s="143">
        <v>342.5</v>
      </c>
      <c r="L312" s="140"/>
      <c r="M312" s="144"/>
      <c r="T312" s="145"/>
      <c r="AT312" s="141" t="s">
        <v>157</v>
      </c>
      <c r="AU312" s="141" t="s">
        <v>155</v>
      </c>
      <c r="AV312" s="141" t="s">
        <v>154</v>
      </c>
      <c r="AW312" s="141" t="s">
        <v>103</v>
      </c>
      <c r="AX312" s="141" t="s">
        <v>22</v>
      </c>
      <c r="AY312" s="141" t="s">
        <v>146</v>
      </c>
    </row>
    <row r="313" spans="2:65" s="6" customFormat="1" ht="15.75" customHeight="1">
      <c r="B313" s="21"/>
      <c r="C313" s="115" t="s">
        <v>633</v>
      </c>
      <c r="D313" s="115" t="s">
        <v>150</v>
      </c>
      <c r="E313" s="116" t="s">
        <v>1026</v>
      </c>
      <c r="F313" s="117" t="s">
        <v>1027</v>
      </c>
      <c r="G313" s="118" t="s">
        <v>206</v>
      </c>
      <c r="H313" s="119">
        <v>7.5</v>
      </c>
      <c r="I313" s="120"/>
      <c r="J313" s="121">
        <f>ROUND($I$313*$H$313,2)</f>
        <v>0</v>
      </c>
      <c r="K313" s="117" t="s">
        <v>171</v>
      </c>
      <c r="L313" s="21"/>
      <c r="M313" s="122"/>
      <c r="N313" s="123" t="s">
        <v>48</v>
      </c>
      <c r="P313" s="124">
        <f>$O$313*$H$313</f>
        <v>0</v>
      </c>
      <c r="Q313" s="124">
        <v>0</v>
      </c>
      <c r="R313" s="124">
        <f>$Q$313*$H$313</f>
        <v>0</v>
      </c>
      <c r="S313" s="124">
        <v>0.26</v>
      </c>
      <c r="T313" s="125">
        <f>$S$313*$H$313</f>
        <v>1.9500000000000002</v>
      </c>
      <c r="AR313" s="74" t="s">
        <v>154</v>
      </c>
      <c r="AT313" s="74" t="s">
        <v>150</v>
      </c>
      <c r="AU313" s="74" t="s">
        <v>155</v>
      </c>
      <c r="AY313" s="6" t="s">
        <v>146</v>
      </c>
      <c r="BE313" s="126">
        <f>IF($N$313="základní",$J$313,0)</f>
        <v>0</v>
      </c>
      <c r="BF313" s="126">
        <f>IF($N$313="snížená",$J$313,0)</f>
        <v>0</v>
      </c>
      <c r="BG313" s="126">
        <f>IF($N$313="zákl. přenesená",$J$313,0)</f>
        <v>0</v>
      </c>
      <c r="BH313" s="126">
        <f>IF($N$313="sníž. přenesená",$J$313,0)</f>
        <v>0</v>
      </c>
      <c r="BI313" s="126">
        <f>IF($N$313="nulová",$J$313,0)</f>
        <v>0</v>
      </c>
      <c r="BJ313" s="74" t="s">
        <v>22</v>
      </c>
      <c r="BK313" s="126">
        <f>ROUND($I$313*$H$313,2)</f>
        <v>0</v>
      </c>
      <c r="BL313" s="74" t="s">
        <v>154</v>
      </c>
      <c r="BM313" s="74" t="s">
        <v>1028</v>
      </c>
    </row>
    <row r="314" spans="2:51" s="6" customFormat="1" ht="15.75" customHeight="1">
      <c r="B314" s="127"/>
      <c r="D314" s="128" t="s">
        <v>157</v>
      </c>
      <c r="E314" s="129"/>
      <c r="F314" s="129" t="s">
        <v>1029</v>
      </c>
      <c r="H314" s="130">
        <v>7.5</v>
      </c>
      <c r="L314" s="127"/>
      <c r="M314" s="131"/>
      <c r="T314" s="132"/>
      <c r="AT314" s="133" t="s">
        <v>157</v>
      </c>
      <c r="AU314" s="133" t="s">
        <v>155</v>
      </c>
      <c r="AV314" s="133" t="s">
        <v>85</v>
      </c>
      <c r="AW314" s="133" t="s">
        <v>103</v>
      </c>
      <c r="AX314" s="133" t="s">
        <v>22</v>
      </c>
      <c r="AY314" s="133" t="s">
        <v>146</v>
      </c>
    </row>
    <row r="315" spans="2:65" s="6" customFormat="1" ht="15.75" customHeight="1">
      <c r="B315" s="21"/>
      <c r="C315" s="115" t="s">
        <v>645</v>
      </c>
      <c r="D315" s="115" t="s">
        <v>150</v>
      </c>
      <c r="E315" s="116" t="s">
        <v>1030</v>
      </c>
      <c r="F315" s="117" t="s">
        <v>1031</v>
      </c>
      <c r="G315" s="118" t="s">
        <v>206</v>
      </c>
      <c r="H315" s="119">
        <v>9</v>
      </c>
      <c r="I315" s="120"/>
      <c r="J315" s="121">
        <f>ROUND($I$315*$H$315,2)</f>
        <v>0</v>
      </c>
      <c r="K315" s="117" t="s">
        <v>171</v>
      </c>
      <c r="L315" s="21"/>
      <c r="M315" s="122"/>
      <c r="N315" s="123" t="s">
        <v>48</v>
      </c>
      <c r="P315" s="124">
        <f>$O$315*$H$315</f>
        <v>0</v>
      </c>
      <c r="Q315" s="124">
        <v>0</v>
      </c>
      <c r="R315" s="124">
        <f>$Q$315*$H$315</f>
        <v>0</v>
      </c>
      <c r="S315" s="124">
        <v>0.255</v>
      </c>
      <c r="T315" s="125">
        <f>$S$315*$H$315</f>
        <v>2.295</v>
      </c>
      <c r="AR315" s="74" t="s">
        <v>154</v>
      </c>
      <c r="AT315" s="74" t="s">
        <v>150</v>
      </c>
      <c r="AU315" s="74" t="s">
        <v>155</v>
      </c>
      <c r="AY315" s="6" t="s">
        <v>146</v>
      </c>
      <c r="BE315" s="126">
        <f>IF($N$315="základní",$J$315,0)</f>
        <v>0</v>
      </c>
      <c r="BF315" s="126">
        <f>IF($N$315="snížená",$J$315,0)</f>
        <v>0</v>
      </c>
      <c r="BG315" s="126">
        <f>IF($N$315="zákl. přenesená",$J$315,0)</f>
        <v>0</v>
      </c>
      <c r="BH315" s="126">
        <f>IF($N$315="sníž. přenesená",$J$315,0)</f>
        <v>0</v>
      </c>
      <c r="BI315" s="126">
        <f>IF($N$315="nulová",$J$315,0)</f>
        <v>0</v>
      </c>
      <c r="BJ315" s="74" t="s">
        <v>22</v>
      </c>
      <c r="BK315" s="126">
        <f>ROUND($I$315*$H$315,2)</f>
        <v>0</v>
      </c>
      <c r="BL315" s="74" t="s">
        <v>154</v>
      </c>
      <c r="BM315" s="74" t="s">
        <v>1032</v>
      </c>
    </row>
    <row r="316" spans="2:51" s="6" customFormat="1" ht="15.75" customHeight="1">
      <c r="B316" s="127"/>
      <c r="D316" s="128" t="s">
        <v>157</v>
      </c>
      <c r="E316" s="129"/>
      <c r="F316" s="129" t="s">
        <v>1033</v>
      </c>
      <c r="H316" s="130">
        <v>9</v>
      </c>
      <c r="L316" s="127"/>
      <c r="M316" s="131"/>
      <c r="T316" s="132"/>
      <c r="AT316" s="133" t="s">
        <v>157</v>
      </c>
      <c r="AU316" s="133" t="s">
        <v>155</v>
      </c>
      <c r="AV316" s="133" t="s">
        <v>85</v>
      </c>
      <c r="AW316" s="133" t="s">
        <v>103</v>
      </c>
      <c r="AX316" s="133" t="s">
        <v>22</v>
      </c>
      <c r="AY316" s="133" t="s">
        <v>146</v>
      </c>
    </row>
    <row r="317" spans="2:65" s="6" customFormat="1" ht="15.75" customHeight="1">
      <c r="B317" s="21"/>
      <c r="C317" s="115" t="s">
        <v>759</v>
      </c>
      <c r="D317" s="115" t="s">
        <v>150</v>
      </c>
      <c r="E317" s="116" t="s">
        <v>684</v>
      </c>
      <c r="F317" s="117" t="s">
        <v>685</v>
      </c>
      <c r="G317" s="118" t="s">
        <v>206</v>
      </c>
      <c r="H317" s="119">
        <v>151.5</v>
      </c>
      <c r="I317" s="120"/>
      <c r="J317" s="121">
        <f>ROUND($I$317*$H$317,2)</f>
        <v>0</v>
      </c>
      <c r="K317" s="117" t="s">
        <v>171</v>
      </c>
      <c r="L317" s="21"/>
      <c r="M317" s="122"/>
      <c r="N317" s="123" t="s">
        <v>48</v>
      </c>
      <c r="P317" s="124">
        <f>$O$317*$H$317</f>
        <v>0</v>
      </c>
      <c r="Q317" s="124">
        <v>0</v>
      </c>
      <c r="R317" s="124">
        <f>$Q$317*$H$317</f>
        <v>0</v>
      </c>
      <c r="S317" s="124">
        <v>0.235</v>
      </c>
      <c r="T317" s="125">
        <f>$S$317*$H$317</f>
        <v>35.6025</v>
      </c>
      <c r="AR317" s="74" t="s">
        <v>154</v>
      </c>
      <c r="AT317" s="74" t="s">
        <v>150</v>
      </c>
      <c r="AU317" s="74" t="s">
        <v>155</v>
      </c>
      <c r="AY317" s="6" t="s">
        <v>146</v>
      </c>
      <c r="BE317" s="126">
        <f>IF($N$317="základní",$J$317,0)</f>
        <v>0</v>
      </c>
      <c r="BF317" s="126">
        <f>IF($N$317="snížená",$J$317,0)</f>
        <v>0</v>
      </c>
      <c r="BG317" s="126">
        <f>IF($N$317="zákl. přenesená",$J$317,0)</f>
        <v>0</v>
      </c>
      <c r="BH317" s="126">
        <f>IF($N$317="sníž. přenesená",$J$317,0)</f>
        <v>0</v>
      </c>
      <c r="BI317" s="126">
        <f>IF($N$317="nulová",$J$317,0)</f>
        <v>0</v>
      </c>
      <c r="BJ317" s="74" t="s">
        <v>22</v>
      </c>
      <c r="BK317" s="126">
        <f>ROUND($I$317*$H$317,2)</f>
        <v>0</v>
      </c>
      <c r="BL317" s="74" t="s">
        <v>154</v>
      </c>
      <c r="BM317" s="74" t="s">
        <v>1034</v>
      </c>
    </row>
    <row r="318" spans="2:51" s="6" customFormat="1" ht="15.75" customHeight="1">
      <c r="B318" s="134"/>
      <c r="D318" s="128" t="s">
        <v>157</v>
      </c>
      <c r="E318" s="135"/>
      <c r="F318" s="135" t="s">
        <v>687</v>
      </c>
      <c r="H318" s="136"/>
      <c r="L318" s="134"/>
      <c r="M318" s="137"/>
      <c r="T318" s="138"/>
      <c r="AT318" s="136" t="s">
        <v>157</v>
      </c>
      <c r="AU318" s="136" t="s">
        <v>155</v>
      </c>
      <c r="AV318" s="136" t="s">
        <v>22</v>
      </c>
      <c r="AW318" s="136" t="s">
        <v>103</v>
      </c>
      <c r="AX318" s="136" t="s">
        <v>77</v>
      </c>
      <c r="AY318" s="136" t="s">
        <v>146</v>
      </c>
    </row>
    <row r="319" spans="2:51" s="6" customFormat="1" ht="15.75" customHeight="1">
      <c r="B319" s="127"/>
      <c r="D319" s="139" t="s">
        <v>157</v>
      </c>
      <c r="E319" s="133"/>
      <c r="F319" s="129" t="s">
        <v>1035</v>
      </c>
      <c r="H319" s="130">
        <v>151.5</v>
      </c>
      <c r="L319" s="127"/>
      <c r="M319" s="131"/>
      <c r="T319" s="132"/>
      <c r="AT319" s="133" t="s">
        <v>157</v>
      </c>
      <c r="AU319" s="133" t="s">
        <v>155</v>
      </c>
      <c r="AV319" s="133" t="s">
        <v>85</v>
      </c>
      <c r="AW319" s="133" t="s">
        <v>103</v>
      </c>
      <c r="AX319" s="133" t="s">
        <v>22</v>
      </c>
      <c r="AY319" s="133" t="s">
        <v>146</v>
      </c>
    </row>
    <row r="320" spans="2:63" s="104" customFormat="1" ht="23.25" customHeight="1">
      <c r="B320" s="105"/>
      <c r="D320" s="106" t="s">
        <v>76</v>
      </c>
      <c r="E320" s="113" t="s">
        <v>678</v>
      </c>
      <c r="F320" s="113" t="s">
        <v>807</v>
      </c>
      <c r="J320" s="114">
        <f>$BK$320</f>
        <v>0</v>
      </c>
      <c r="L320" s="105"/>
      <c r="M320" s="109"/>
      <c r="P320" s="110">
        <f>SUM($P$321:$P$324)</f>
        <v>0</v>
      </c>
      <c r="R320" s="110">
        <f>SUM($R$321:$R$324)</f>
        <v>0</v>
      </c>
      <c r="T320" s="111">
        <f>SUM($T$321:$T$324)</f>
        <v>0</v>
      </c>
      <c r="AR320" s="106" t="s">
        <v>22</v>
      </c>
      <c r="AT320" s="106" t="s">
        <v>76</v>
      </c>
      <c r="AU320" s="106" t="s">
        <v>85</v>
      </c>
      <c r="AY320" s="106" t="s">
        <v>146</v>
      </c>
      <c r="BK320" s="112">
        <f>SUM($BK$321:$BK$324)</f>
        <v>0</v>
      </c>
    </row>
    <row r="321" spans="2:65" s="6" customFormat="1" ht="15.75" customHeight="1">
      <c r="B321" s="21"/>
      <c r="C321" s="115" t="s">
        <v>412</v>
      </c>
      <c r="D321" s="115" t="s">
        <v>150</v>
      </c>
      <c r="E321" s="116" t="s">
        <v>809</v>
      </c>
      <c r="F321" s="117" t="s">
        <v>810</v>
      </c>
      <c r="G321" s="118" t="s">
        <v>200</v>
      </c>
      <c r="H321" s="119">
        <v>453.182</v>
      </c>
      <c r="I321" s="120"/>
      <c r="J321" s="121">
        <f>ROUND($I$321*$H$321,2)</f>
        <v>0</v>
      </c>
      <c r="K321" s="117"/>
      <c r="L321" s="21"/>
      <c r="M321" s="122"/>
      <c r="N321" s="123" t="s">
        <v>48</v>
      </c>
      <c r="P321" s="124">
        <f>$O$321*$H$321</f>
        <v>0</v>
      </c>
      <c r="Q321" s="124">
        <v>0</v>
      </c>
      <c r="R321" s="124">
        <f>$Q$321*$H$321</f>
        <v>0</v>
      </c>
      <c r="S321" s="124">
        <v>0</v>
      </c>
      <c r="T321" s="125">
        <f>$S$321*$H$321</f>
        <v>0</v>
      </c>
      <c r="AR321" s="74" t="s">
        <v>154</v>
      </c>
      <c r="AT321" s="74" t="s">
        <v>150</v>
      </c>
      <c r="AU321" s="74" t="s">
        <v>155</v>
      </c>
      <c r="AY321" s="6" t="s">
        <v>146</v>
      </c>
      <c r="BE321" s="126">
        <f>IF($N$321="základní",$J$321,0)</f>
        <v>0</v>
      </c>
      <c r="BF321" s="126">
        <f>IF($N$321="snížená",$J$321,0)</f>
        <v>0</v>
      </c>
      <c r="BG321" s="126">
        <f>IF($N$321="zákl. přenesená",$J$321,0)</f>
        <v>0</v>
      </c>
      <c r="BH321" s="126">
        <f>IF($N$321="sníž. přenesená",$J$321,0)</f>
        <v>0</v>
      </c>
      <c r="BI321" s="126">
        <f>IF($N$321="nulová",$J$321,0)</f>
        <v>0</v>
      </c>
      <c r="BJ321" s="74" t="s">
        <v>22</v>
      </c>
      <c r="BK321" s="126">
        <f>ROUND($I$321*$H$321,2)</f>
        <v>0</v>
      </c>
      <c r="BL321" s="74" t="s">
        <v>154</v>
      </c>
      <c r="BM321" s="74" t="s">
        <v>1036</v>
      </c>
    </row>
    <row r="322" spans="2:65" s="6" customFormat="1" ht="15.75" customHeight="1">
      <c r="B322" s="21"/>
      <c r="C322" s="118" t="s">
        <v>1037</v>
      </c>
      <c r="D322" s="118" t="s">
        <v>150</v>
      </c>
      <c r="E322" s="116" t="s">
        <v>813</v>
      </c>
      <c r="F322" s="117" t="s">
        <v>814</v>
      </c>
      <c r="G322" s="118" t="s">
        <v>200</v>
      </c>
      <c r="H322" s="119">
        <v>453.182</v>
      </c>
      <c r="I322" s="120"/>
      <c r="J322" s="121">
        <f>ROUND($I$322*$H$322,2)</f>
        <v>0</v>
      </c>
      <c r="K322" s="117" t="s">
        <v>171</v>
      </c>
      <c r="L322" s="21"/>
      <c r="M322" s="122"/>
      <c r="N322" s="123" t="s">
        <v>48</v>
      </c>
      <c r="P322" s="124">
        <f>$O$322*$H$322</f>
        <v>0</v>
      </c>
      <c r="Q322" s="124">
        <v>0</v>
      </c>
      <c r="R322" s="124">
        <f>$Q$322*$H$322</f>
        <v>0</v>
      </c>
      <c r="S322" s="124">
        <v>0</v>
      </c>
      <c r="T322" s="125">
        <f>$S$322*$H$322</f>
        <v>0</v>
      </c>
      <c r="AR322" s="74" t="s">
        <v>154</v>
      </c>
      <c r="AT322" s="74" t="s">
        <v>150</v>
      </c>
      <c r="AU322" s="74" t="s">
        <v>155</v>
      </c>
      <c r="AY322" s="74" t="s">
        <v>146</v>
      </c>
      <c r="BE322" s="126">
        <f>IF($N$322="základní",$J$322,0)</f>
        <v>0</v>
      </c>
      <c r="BF322" s="126">
        <f>IF($N$322="snížená",$J$322,0)</f>
        <v>0</v>
      </c>
      <c r="BG322" s="126">
        <f>IF($N$322="zákl. přenesená",$J$322,0)</f>
        <v>0</v>
      </c>
      <c r="BH322" s="126">
        <f>IF($N$322="sníž. přenesená",$J$322,0)</f>
        <v>0</v>
      </c>
      <c r="BI322" s="126">
        <f>IF($N$322="nulová",$J$322,0)</f>
        <v>0</v>
      </c>
      <c r="BJ322" s="74" t="s">
        <v>22</v>
      </c>
      <c r="BK322" s="126">
        <f>ROUND($I$322*$H$322,2)</f>
        <v>0</v>
      </c>
      <c r="BL322" s="74" t="s">
        <v>154</v>
      </c>
      <c r="BM322" s="74" t="s">
        <v>1038</v>
      </c>
    </row>
    <row r="323" spans="2:65" s="6" customFormat="1" ht="15.75" customHeight="1">
      <c r="B323" s="21"/>
      <c r="C323" s="118" t="s">
        <v>1039</v>
      </c>
      <c r="D323" s="118" t="s">
        <v>150</v>
      </c>
      <c r="E323" s="116" t="s">
        <v>817</v>
      </c>
      <c r="F323" s="117" t="s">
        <v>818</v>
      </c>
      <c r="G323" s="118" t="s">
        <v>200</v>
      </c>
      <c r="H323" s="119">
        <v>453.182</v>
      </c>
      <c r="I323" s="120"/>
      <c r="J323" s="121">
        <f>ROUND($I$323*$H$323,2)</f>
        <v>0</v>
      </c>
      <c r="K323" s="117"/>
      <c r="L323" s="21"/>
      <c r="M323" s="122"/>
      <c r="N323" s="123" t="s">
        <v>48</v>
      </c>
      <c r="P323" s="124">
        <f>$O$323*$H$323</f>
        <v>0</v>
      </c>
      <c r="Q323" s="124">
        <v>0</v>
      </c>
      <c r="R323" s="124">
        <f>$Q$323*$H$323</f>
        <v>0</v>
      </c>
      <c r="S323" s="124">
        <v>0</v>
      </c>
      <c r="T323" s="125">
        <f>$S$323*$H$323</f>
        <v>0</v>
      </c>
      <c r="AR323" s="74" t="s">
        <v>154</v>
      </c>
      <c r="AT323" s="74" t="s">
        <v>150</v>
      </c>
      <c r="AU323" s="74" t="s">
        <v>155</v>
      </c>
      <c r="AY323" s="74" t="s">
        <v>146</v>
      </c>
      <c r="BE323" s="126">
        <f>IF($N$323="základní",$J$323,0)</f>
        <v>0</v>
      </c>
      <c r="BF323" s="126">
        <f>IF($N$323="snížená",$J$323,0)</f>
        <v>0</v>
      </c>
      <c r="BG323" s="126">
        <f>IF($N$323="zákl. přenesená",$J$323,0)</f>
        <v>0</v>
      </c>
      <c r="BH323" s="126">
        <f>IF($N$323="sníž. přenesená",$J$323,0)</f>
        <v>0</v>
      </c>
      <c r="BI323" s="126">
        <f>IF($N$323="nulová",$J$323,0)</f>
        <v>0</v>
      </c>
      <c r="BJ323" s="74" t="s">
        <v>22</v>
      </c>
      <c r="BK323" s="126">
        <f>ROUND($I$323*$H$323,2)</f>
        <v>0</v>
      </c>
      <c r="BL323" s="74" t="s">
        <v>154</v>
      </c>
      <c r="BM323" s="74" t="s">
        <v>1040</v>
      </c>
    </row>
    <row r="324" spans="2:65" s="6" customFormat="1" ht="15.75" customHeight="1">
      <c r="B324" s="21"/>
      <c r="C324" s="118" t="s">
        <v>1041</v>
      </c>
      <c r="D324" s="118" t="s">
        <v>150</v>
      </c>
      <c r="E324" s="116" t="s">
        <v>1042</v>
      </c>
      <c r="F324" s="117" t="s">
        <v>1043</v>
      </c>
      <c r="G324" s="118" t="s">
        <v>200</v>
      </c>
      <c r="H324" s="119">
        <v>398.85</v>
      </c>
      <c r="I324" s="120"/>
      <c r="J324" s="121">
        <f>ROUND($I$324*$H$324,2)</f>
        <v>0</v>
      </c>
      <c r="K324" s="117" t="s">
        <v>171</v>
      </c>
      <c r="L324" s="21"/>
      <c r="M324" s="122"/>
      <c r="N324" s="162" t="s">
        <v>48</v>
      </c>
      <c r="O324" s="163"/>
      <c r="P324" s="164">
        <f>$O$324*$H$324</f>
        <v>0</v>
      </c>
      <c r="Q324" s="164">
        <v>0</v>
      </c>
      <c r="R324" s="164">
        <f>$Q$324*$H$324</f>
        <v>0</v>
      </c>
      <c r="S324" s="164">
        <v>0</v>
      </c>
      <c r="T324" s="165">
        <f>$S$324*$H$324</f>
        <v>0</v>
      </c>
      <c r="AR324" s="74" t="s">
        <v>154</v>
      </c>
      <c r="AT324" s="74" t="s">
        <v>150</v>
      </c>
      <c r="AU324" s="74" t="s">
        <v>155</v>
      </c>
      <c r="AY324" s="74" t="s">
        <v>146</v>
      </c>
      <c r="BE324" s="126">
        <f>IF($N$324="základní",$J$324,0)</f>
        <v>0</v>
      </c>
      <c r="BF324" s="126">
        <f>IF($N$324="snížená",$J$324,0)</f>
        <v>0</v>
      </c>
      <c r="BG324" s="126">
        <f>IF($N$324="zákl. přenesená",$J$324,0)</f>
        <v>0</v>
      </c>
      <c r="BH324" s="126">
        <f>IF($N$324="sníž. přenesená",$J$324,0)</f>
        <v>0</v>
      </c>
      <c r="BI324" s="126">
        <f>IF($N$324="nulová",$J$324,0)</f>
        <v>0</v>
      </c>
      <c r="BJ324" s="74" t="s">
        <v>22</v>
      </c>
      <c r="BK324" s="126">
        <f>ROUND($I$324*$H$324,2)</f>
        <v>0</v>
      </c>
      <c r="BL324" s="74" t="s">
        <v>154</v>
      </c>
      <c r="BM324" s="74" t="s">
        <v>1044</v>
      </c>
    </row>
    <row r="325" spans="2:12" s="6" customFormat="1" ht="7.5" customHeight="1">
      <c r="B325" s="35"/>
      <c r="C325" s="36"/>
      <c r="D325" s="36"/>
      <c r="E325" s="36"/>
      <c r="F325" s="36"/>
      <c r="G325" s="36"/>
      <c r="H325" s="36"/>
      <c r="I325" s="36"/>
      <c r="J325" s="36"/>
      <c r="K325" s="36"/>
      <c r="L325" s="21"/>
    </row>
    <row r="500" s="2" customFormat="1" ht="14.25" customHeight="1"/>
  </sheetData>
  <sheetProtection/>
  <autoFilter ref="C94:K94"/>
  <mergeCells count="9">
    <mergeCell ref="E87:H87"/>
    <mergeCell ref="G1:H1"/>
    <mergeCell ref="L2:V2"/>
    <mergeCell ref="E7:H7"/>
    <mergeCell ref="E9:H9"/>
    <mergeCell ref="E24:H24"/>
    <mergeCell ref="E45:H45"/>
    <mergeCell ref="E47:H47"/>
    <mergeCell ref="E85:H85"/>
  </mergeCells>
  <hyperlinks>
    <hyperlink ref="F1:G1" location="C2" tooltip="Krycí list soupisu" display="1) Krycí list soupisu"/>
    <hyperlink ref="G1:H1" location="C54" tooltip="Rekapitulace" display="2) Rekapitulace"/>
    <hyperlink ref="J1" location="C94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showGridLines="0" zoomScalePageLayoutView="0" workbookViewId="0" topLeftCell="A1">
      <pane ySplit="1" topLeftCell="A2" activePane="bottomLeft" state="frozen"/>
      <selection pane="topLeft" activeCell="E20" sqref="E20:AN20"/>
      <selection pane="bottomLeft" activeCell="E24" sqref="E24:H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1270</v>
      </c>
      <c r="G1" s="313" t="s">
        <v>1271</v>
      </c>
      <c r="H1" s="313"/>
      <c r="I1" s="172"/>
      <c r="J1" s="173" t="s">
        <v>1272</v>
      </c>
      <c r="K1" s="171" t="s">
        <v>95</v>
      </c>
      <c r="L1" s="173" t="s">
        <v>1273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314" t="str">
        <f>'Rekapitulace stavby'!$K$6</f>
        <v>III/10160 Zápy</v>
      </c>
      <c r="F7" s="279"/>
      <c r="G7" s="279"/>
      <c r="H7" s="279"/>
      <c r="K7" s="12"/>
    </row>
    <row r="8" spans="2:11" s="6" customFormat="1" ht="15.75" customHeight="1">
      <c r="B8" s="21"/>
      <c r="D8" s="18" t="s">
        <v>97</v>
      </c>
      <c r="K8" s="24"/>
    </row>
    <row r="9" spans="2:11" s="6" customFormat="1" ht="37.5" customHeight="1">
      <c r="B9" s="21"/>
      <c r="E9" s="293" t="s">
        <v>1045</v>
      </c>
      <c r="F9" s="294"/>
      <c r="G9" s="294"/>
      <c r="H9" s="294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19</v>
      </c>
      <c r="F11" s="16"/>
      <c r="I11" s="18" t="s">
        <v>20</v>
      </c>
      <c r="J11" s="16"/>
      <c r="K11" s="24"/>
    </row>
    <row r="12" spans="2:11" s="6" customFormat="1" ht="15" customHeight="1">
      <c r="B12" s="21"/>
      <c r="D12" s="18" t="s">
        <v>23</v>
      </c>
      <c r="F12" s="16" t="s">
        <v>24</v>
      </c>
      <c r="I12" s="18" t="s">
        <v>25</v>
      </c>
      <c r="J12" s="44">
        <f>'Rekapitulace stavby'!$AN$8</f>
        <v>42061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28</v>
      </c>
      <c r="I14" s="18" t="s">
        <v>29</v>
      </c>
      <c r="J14" s="16" t="s">
        <v>30</v>
      </c>
      <c r="K14" s="24"/>
    </row>
    <row r="15" spans="2:11" s="6" customFormat="1" ht="18.75" customHeight="1">
      <c r="B15" s="21"/>
      <c r="E15" s="16" t="s">
        <v>31</v>
      </c>
      <c r="I15" s="18" t="s">
        <v>32</v>
      </c>
      <c r="J15" s="16" t="s">
        <v>33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4"/>
    </row>
    <row r="18" spans="2:11" s="6" customFormat="1" ht="18.75" customHeight="1">
      <c r="B18" s="21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36</v>
      </c>
      <c r="I20" s="18" t="s">
        <v>29</v>
      </c>
      <c r="J20" s="16" t="s">
        <v>37</v>
      </c>
      <c r="K20" s="24"/>
    </row>
    <row r="21" spans="2:11" s="6" customFormat="1" ht="18.75" customHeight="1">
      <c r="B21" s="21"/>
      <c r="E21" s="16" t="s">
        <v>38</v>
      </c>
      <c r="I21" s="18" t="s">
        <v>32</v>
      </c>
      <c r="J21" s="16" t="s">
        <v>39</v>
      </c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40</v>
      </c>
      <c r="K23" s="24"/>
    </row>
    <row r="24" spans="2:11" s="74" customFormat="1" ht="94.5" customHeight="1">
      <c r="B24" s="75"/>
      <c r="E24" s="306" t="s">
        <v>41</v>
      </c>
      <c r="F24" s="315"/>
      <c r="G24" s="315"/>
      <c r="H24" s="315"/>
      <c r="K24" s="76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77"/>
    </row>
    <row r="27" spans="2:11" s="6" customFormat="1" ht="26.25" customHeight="1">
      <c r="B27" s="21"/>
      <c r="D27" s="78" t="s">
        <v>43</v>
      </c>
      <c r="J27" s="55">
        <f>ROUND($J$89,2)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77"/>
    </row>
    <row r="29" spans="2:11" s="6" customFormat="1" ht="15" customHeight="1">
      <c r="B29" s="21"/>
      <c r="F29" s="25" t="s">
        <v>45</v>
      </c>
      <c r="I29" s="25" t="s">
        <v>44</v>
      </c>
      <c r="J29" s="25" t="s">
        <v>46</v>
      </c>
      <c r="K29" s="24"/>
    </row>
    <row r="30" spans="2:11" s="6" customFormat="1" ht="15" customHeight="1">
      <c r="B30" s="21"/>
      <c r="D30" s="27" t="s">
        <v>47</v>
      </c>
      <c r="E30" s="27" t="s">
        <v>48</v>
      </c>
      <c r="F30" s="79">
        <f>ROUND(SUM($BE$89:$BE$187),2)</f>
        <v>0</v>
      </c>
      <c r="I30" s="80">
        <v>0.21</v>
      </c>
      <c r="J30" s="79">
        <f>ROUND(ROUND((SUM($BE$89:$BE$187)),2)*$I$30,2)</f>
        <v>0</v>
      </c>
      <c r="K30" s="24"/>
    </row>
    <row r="31" spans="2:11" s="6" customFormat="1" ht="15" customHeight="1">
      <c r="B31" s="21"/>
      <c r="E31" s="27" t="s">
        <v>49</v>
      </c>
      <c r="F31" s="79">
        <f>ROUND(SUM($BF$89:$BF$187),2)</f>
        <v>0</v>
      </c>
      <c r="I31" s="80">
        <v>0.15</v>
      </c>
      <c r="J31" s="79">
        <f>ROUND(ROUND((SUM($BF$89:$BF$187)),2)*$I$31,2)</f>
        <v>0</v>
      </c>
      <c r="K31" s="24"/>
    </row>
    <row r="32" spans="2:11" s="6" customFormat="1" ht="15" customHeight="1" hidden="1">
      <c r="B32" s="21"/>
      <c r="E32" s="27" t="s">
        <v>50</v>
      </c>
      <c r="F32" s="79">
        <f>ROUND(SUM($BG$89:$BG$187),2)</f>
        <v>0</v>
      </c>
      <c r="I32" s="80">
        <v>0.21</v>
      </c>
      <c r="J32" s="79">
        <v>0</v>
      </c>
      <c r="K32" s="24"/>
    </row>
    <row r="33" spans="2:11" s="6" customFormat="1" ht="15" customHeight="1" hidden="1">
      <c r="B33" s="21"/>
      <c r="E33" s="27" t="s">
        <v>51</v>
      </c>
      <c r="F33" s="79">
        <f>ROUND(SUM($BH$89:$BH$187),2)</f>
        <v>0</v>
      </c>
      <c r="I33" s="80">
        <v>0.15</v>
      </c>
      <c r="J33" s="79">
        <v>0</v>
      </c>
      <c r="K33" s="24"/>
    </row>
    <row r="34" spans="2:11" s="6" customFormat="1" ht="15" customHeight="1" hidden="1">
      <c r="B34" s="21"/>
      <c r="E34" s="27" t="s">
        <v>52</v>
      </c>
      <c r="F34" s="79">
        <f>ROUND(SUM($BI$89:$BI$187),2)</f>
        <v>0</v>
      </c>
      <c r="I34" s="80">
        <v>0</v>
      </c>
      <c r="J34" s="79">
        <v>0</v>
      </c>
      <c r="K34" s="24"/>
    </row>
    <row r="35" spans="2:11" s="6" customFormat="1" ht="7.5" customHeight="1">
      <c r="B35" s="21"/>
      <c r="K35" s="24"/>
    </row>
    <row r="36" spans="2:11" s="6" customFormat="1" ht="26.25" customHeight="1">
      <c r="B36" s="21"/>
      <c r="C36" s="29"/>
      <c r="D36" s="30" t="s">
        <v>53</v>
      </c>
      <c r="E36" s="31"/>
      <c r="F36" s="31"/>
      <c r="G36" s="81" t="s">
        <v>54</v>
      </c>
      <c r="H36" s="32" t="s">
        <v>55</v>
      </c>
      <c r="I36" s="31"/>
      <c r="J36" s="33">
        <f>SUM($J$27:$J$34)</f>
        <v>0</v>
      </c>
      <c r="K36" s="82"/>
    </row>
    <row r="37" spans="2:11" s="6" customFormat="1" ht="15" customHeight="1"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41" spans="2:11" s="6" customFormat="1" ht="7.5" customHeight="1">
      <c r="B41" s="38"/>
      <c r="C41" s="39"/>
      <c r="D41" s="39"/>
      <c r="E41" s="39"/>
      <c r="F41" s="39"/>
      <c r="G41" s="39"/>
      <c r="H41" s="39"/>
      <c r="I41" s="39"/>
      <c r="J41" s="39"/>
      <c r="K41" s="83"/>
    </row>
    <row r="42" spans="2:11" s="6" customFormat="1" ht="37.5" customHeight="1">
      <c r="B42" s="21"/>
      <c r="C42" s="11" t="s">
        <v>99</v>
      </c>
      <c r="K42" s="24"/>
    </row>
    <row r="43" spans="2:11" s="6" customFormat="1" ht="7.5" customHeight="1">
      <c r="B43" s="21"/>
      <c r="K43" s="24"/>
    </row>
    <row r="44" spans="2:11" s="6" customFormat="1" ht="15" customHeight="1">
      <c r="B44" s="21"/>
      <c r="C44" s="18" t="s">
        <v>16</v>
      </c>
      <c r="K44" s="24"/>
    </row>
    <row r="45" spans="2:11" s="6" customFormat="1" ht="16.5" customHeight="1">
      <c r="B45" s="21"/>
      <c r="E45" s="314" t="str">
        <f>$E$7</f>
        <v>III/10160 Zápy</v>
      </c>
      <c r="F45" s="294"/>
      <c r="G45" s="294"/>
      <c r="H45" s="294"/>
      <c r="K45" s="24"/>
    </row>
    <row r="46" spans="2:11" s="6" customFormat="1" ht="15" customHeight="1">
      <c r="B46" s="21"/>
      <c r="C46" s="18" t="s">
        <v>97</v>
      </c>
      <c r="K46" s="24"/>
    </row>
    <row r="47" spans="2:11" s="6" customFormat="1" ht="19.5" customHeight="1">
      <c r="B47" s="21"/>
      <c r="E47" s="293" t="str">
        <f>$E$9</f>
        <v>SO.310 - Dešťová kanalizace</v>
      </c>
      <c r="F47" s="294"/>
      <c r="G47" s="294"/>
      <c r="H47" s="294"/>
      <c r="K47" s="24"/>
    </row>
    <row r="48" spans="2:11" s="6" customFormat="1" ht="7.5" customHeight="1">
      <c r="B48" s="21"/>
      <c r="K48" s="24"/>
    </row>
    <row r="49" spans="2:11" s="6" customFormat="1" ht="18.75" customHeight="1">
      <c r="B49" s="21"/>
      <c r="C49" s="18" t="s">
        <v>23</v>
      </c>
      <c r="F49" s="16" t="str">
        <f>$F$12</f>
        <v>Zápy</v>
      </c>
      <c r="I49" s="18" t="s">
        <v>25</v>
      </c>
      <c r="J49" s="44">
        <f>IF($J$12="","",$J$12)</f>
        <v>42061</v>
      </c>
      <c r="K49" s="24"/>
    </row>
    <row r="50" spans="2:11" s="6" customFormat="1" ht="7.5" customHeight="1">
      <c r="B50" s="21"/>
      <c r="K50" s="24"/>
    </row>
    <row r="51" spans="2:11" s="6" customFormat="1" ht="15.75" customHeight="1">
      <c r="B51" s="21"/>
      <c r="C51" s="18" t="s">
        <v>28</v>
      </c>
      <c r="F51" s="16" t="str">
        <f>$E$15</f>
        <v>Krajská správa a údržba silnic Středočeského kraje</v>
      </c>
      <c r="I51" s="18" t="s">
        <v>36</v>
      </c>
      <c r="J51" s="16" t="str">
        <f>$E$21</f>
        <v>CR Project s.r.o.</v>
      </c>
      <c r="K51" s="24"/>
    </row>
    <row r="52" spans="2:11" s="6" customFormat="1" ht="15" customHeight="1">
      <c r="B52" s="21"/>
      <c r="C52" s="18" t="s">
        <v>34</v>
      </c>
      <c r="F52" s="16">
        <f>IF($E$18="","",$E$18)</f>
      </c>
      <c r="K52" s="24"/>
    </row>
    <row r="53" spans="2:11" s="6" customFormat="1" ht="11.25" customHeight="1">
      <c r="B53" s="21"/>
      <c r="K53" s="24"/>
    </row>
    <row r="54" spans="2:11" s="6" customFormat="1" ht="30" customHeight="1">
      <c r="B54" s="21"/>
      <c r="C54" s="84" t="s">
        <v>100</v>
      </c>
      <c r="D54" s="29"/>
      <c r="E54" s="29"/>
      <c r="F54" s="29"/>
      <c r="G54" s="29"/>
      <c r="H54" s="29"/>
      <c r="I54" s="29"/>
      <c r="J54" s="85" t="s">
        <v>101</v>
      </c>
      <c r="K54" s="34"/>
    </row>
    <row r="55" spans="2:11" s="6" customFormat="1" ht="11.25" customHeight="1">
      <c r="B55" s="21"/>
      <c r="K55" s="24"/>
    </row>
    <row r="56" spans="2:11" s="6" customFormat="1" ht="25.5" customHeight="1">
      <c r="B56" s="21"/>
      <c r="D56" s="260" t="s">
        <v>1437</v>
      </c>
      <c r="E56" s="261"/>
      <c r="F56" s="261"/>
      <c r="G56" s="261"/>
      <c r="H56" s="261"/>
      <c r="I56" s="262">
        <v>0.33</v>
      </c>
      <c r="J56" s="263">
        <f>J59*0.33</f>
        <v>0</v>
      </c>
      <c r="K56" s="24"/>
    </row>
    <row r="57" spans="2:11" s="6" customFormat="1" ht="6.75" customHeight="1">
      <c r="B57" s="21"/>
      <c r="D57" s="264"/>
      <c r="E57" s="265"/>
      <c r="F57" s="265"/>
      <c r="G57" s="265"/>
      <c r="H57" s="265"/>
      <c r="I57" s="265"/>
      <c r="K57" s="24"/>
    </row>
    <row r="58" spans="2:11" s="6" customFormat="1" ht="25.5" customHeight="1">
      <c r="B58" s="21"/>
      <c r="D58" s="260" t="s">
        <v>1438</v>
      </c>
      <c r="E58" s="261"/>
      <c r="F58" s="261"/>
      <c r="G58" s="261"/>
      <c r="H58" s="261"/>
      <c r="I58" s="262">
        <v>0.67</v>
      </c>
      <c r="J58" s="263">
        <f>J59*0.67</f>
        <v>0</v>
      </c>
      <c r="K58" s="24"/>
    </row>
    <row r="59" spans="2:47" s="6" customFormat="1" ht="30" customHeight="1">
      <c r="B59" s="21"/>
      <c r="C59" s="54" t="s">
        <v>102</v>
      </c>
      <c r="J59" s="55">
        <f>$J$89</f>
        <v>0</v>
      </c>
      <c r="K59" s="24"/>
      <c r="AU59" s="6" t="s">
        <v>103</v>
      </c>
    </row>
    <row r="60" spans="2:11" s="61" customFormat="1" ht="25.5" customHeight="1">
      <c r="B60" s="86"/>
      <c r="D60" s="87" t="s">
        <v>104</v>
      </c>
      <c r="E60" s="87"/>
      <c r="F60" s="87"/>
      <c r="G60" s="87"/>
      <c r="H60" s="87"/>
      <c r="I60" s="87"/>
      <c r="J60" s="88">
        <f>$J$90</f>
        <v>0</v>
      </c>
      <c r="K60" s="89"/>
    </row>
    <row r="61" spans="2:11" s="90" customFormat="1" ht="21" customHeight="1">
      <c r="B61" s="91"/>
      <c r="D61" s="92" t="s">
        <v>105</v>
      </c>
      <c r="E61" s="92"/>
      <c r="F61" s="92"/>
      <c r="G61" s="92"/>
      <c r="H61" s="92"/>
      <c r="I61" s="92"/>
      <c r="J61" s="93">
        <f>$J$91</f>
        <v>0</v>
      </c>
      <c r="K61" s="94"/>
    </row>
    <row r="62" spans="2:11" s="90" customFormat="1" ht="21" customHeight="1">
      <c r="B62" s="91"/>
      <c r="D62" s="92" t="s">
        <v>1046</v>
      </c>
      <c r="E62" s="92"/>
      <c r="F62" s="92"/>
      <c r="G62" s="92"/>
      <c r="H62" s="92"/>
      <c r="I62" s="92"/>
      <c r="J62" s="93">
        <f>$J$135</f>
        <v>0</v>
      </c>
      <c r="K62" s="94"/>
    </row>
    <row r="63" spans="2:11" s="90" customFormat="1" ht="21" customHeight="1">
      <c r="B63" s="91"/>
      <c r="D63" s="92" t="s">
        <v>1047</v>
      </c>
      <c r="E63" s="92"/>
      <c r="F63" s="92"/>
      <c r="G63" s="92"/>
      <c r="H63" s="92"/>
      <c r="I63" s="92"/>
      <c r="J63" s="93">
        <f>$J$139</f>
        <v>0</v>
      </c>
      <c r="K63" s="94"/>
    </row>
    <row r="64" spans="2:11" s="90" customFormat="1" ht="21" customHeight="1">
      <c r="B64" s="91"/>
      <c r="D64" s="92" t="s">
        <v>115</v>
      </c>
      <c r="E64" s="92"/>
      <c r="F64" s="92"/>
      <c r="G64" s="92"/>
      <c r="H64" s="92"/>
      <c r="I64" s="92"/>
      <c r="J64" s="93">
        <f>$J$143</f>
        <v>0</v>
      </c>
      <c r="K64" s="94"/>
    </row>
    <row r="65" spans="2:11" s="90" customFormat="1" ht="21" customHeight="1">
      <c r="B65" s="91"/>
      <c r="D65" s="92" t="s">
        <v>121</v>
      </c>
      <c r="E65" s="92"/>
      <c r="F65" s="92"/>
      <c r="G65" s="92"/>
      <c r="H65" s="92"/>
      <c r="I65" s="92"/>
      <c r="J65" s="93">
        <f>$J$171</f>
        <v>0</v>
      </c>
      <c r="K65" s="94"/>
    </row>
    <row r="66" spans="2:11" s="61" customFormat="1" ht="25.5" customHeight="1">
      <c r="B66" s="86"/>
      <c r="D66" s="87" t="s">
        <v>1048</v>
      </c>
      <c r="E66" s="87"/>
      <c r="F66" s="87"/>
      <c r="G66" s="87"/>
      <c r="H66" s="87"/>
      <c r="I66" s="87"/>
      <c r="J66" s="88">
        <f>$J$175</f>
        <v>0</v>
      </c>
      <c r="K66" s="89"/>
    </row>
    <row r="67" spans="2:11" s="90" customFormat="1" ht="21" customHeight="1">
      <c r="B67" s="91"/>
      <c r="D67" s="92" t="s">
        <v>1049</v>
      </c>
      <c r="E67" s="92"/>
      <c r="F67" s="92"/>
      <c r="G67" s="92"/>
      <c r="H67" s="92"/>
      <c r="I67" s="92"/>
      <c r="J67" s="93">
        <f>$J$176</f>
        <v>0</v>
      </c>
      <c r="K67" s="94"/>
    </row>
    <row r="68" spans="2:11" s="61" customFormat="1" ht="25.5" customHeight="1">
      <c r="B68" s="86"/>
      <c r="D68" s="87" t="s">
        <v>1050</v>
      </c>
      <c r="E68" s="87"/>
      <c r="F68" s="87"/>
      <c r="G68" s="87"/>
      <c r="H68" s="87"/>
      <c r="I68" s="87"/>
      <c r="J68" s="88">
        <f>$J$180</f>
        <v>0</v>
      </c>
      <c r="K68" s="89"/>
    </row>
    <row r="69" spans="2:11" s="90" customFormat="1" ht="21" customHeight="1">
      <c r="B69" s="91"/>
      <c r="D69" s="92" t="s">
        <v>1051</v>
      </c>
      <c r="E69" s="92"/>
      <c r="F69" s="92"/>
      <c r="G69" s="92"/>
      <c r="H69" s="92"/>
      <c r="I69" s="92"/>
      <c r="J69" s="93">
        <f>$J$181</f>
        <v>0</v>
      </c>
      <c r="K69" s="94"/>
    </row>
    <row r="70" spans="2:11" s="6" customFormat="1" ht="22.5" customHeight="1">
      <c r="B70" s="21"/>
      <c r="K70" s="24"/>
    </row>
    <row r="71" spans="2:11" s="6" customFormat="1" ht="7.5" customHeight="1">
      <c r="B71" s="35"/>
      <c r="C71" s="36"/>
      <c r="D71" s="36"/>
      <c r="E71" s="36"/>
      <c r="F71" s="36"/>
      <c r="G71" s="36"/>
      <c r="H71" s="36"/>
      <c r="I71" s="36"/>
      <c r="J71" s="36"/>
      <c r="K71" s="37"/>
    </row>
    <row r="75" spans="2:12" s="6" customFormat="1" ht="7.5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21"/>
    </row>
    <row r="76" spans="2:12" s="6" customFormat="1" ht="37.5" customHeight="1">
      <c r="B76" s="21"/>
      <c r="C76" s="11" t="s">
        <v>129</v>
      </c>
      <c r="L76" s="21"/>
    </row>
    <row r="77" spans="2:12" s="6" customFormat="1" ht="7.5" customHeight="1">
      <c r="B77" s="21"/>
      <c r="L77" s="21"/>
    </row>
    <row r="78" spans="2:12" s="6" customFormat="1" ht="15" customHeight="1">
      <c r="B78" s="21"/>
      <c r="C78" s="18" t="s">
        <v>16</v>
      </c>
      <c r="L78" s="21"/>
    </row>
    <row r="79" spans="2:12" s="6" customFormat="1" ht="16.5" customHeight="1">
      <c r="B79" s="21"/>
      <c r="E79" s="314" t="str">
        <f>$E$7</f>
        <v>III/10160 Zápy</v>
      </c>
      <c r="F79" s="294"/>
      <c r="G79" s="294"/>
      <c r="H79" s="294"/>
      <c r="L79" s="21"/>
    </row>
    <row r="80" spans="2:12" s="6" customFormat="1" ht="15" customHeight="1">
      <c r="B80" s="21"/>
      <c r="C80" s="18" t="s">
        <v>97</v>
      </c>
      <c r="L80" s="21"/>
    </row>
    <row r="81" spans="2:12" s="6" customFormat="1" ht="19.5" customHeight="1">
      <c r="B81" s="21"/>
      <c r="E81" s="293" t="str">
        <f>$E$9</f>
        <v>SO.310 - Dešťová kanalizace</v>
      </c>
      <c r="F81" s="294"/>
      <c r="G81" s="294"/>
      <c r="H81" s="294"/>
      <c r="L81" s="21"/>
    </row>
    <row r="82" spans="2:12" s="6" customFormat="1" ht="7.5" customHeight="1">
      <c r="B82" s="21"/>
      <c r="L82" s="21"/>
    </row>
    <row r="83" spans="2:12" s="6" customFormat="1" ht="18.75" customHeight="1">
      <c r="B83" s="21"/>
      <c r="C83" s="18" t="s">
        <v>23</v>
      </c>
      <c r="F83" s="16" t="str">
        <f>$F$12</f>
        <v>Zápy</v>
      </c>
      <c r="I83" s="18" t="s">
        <v>25</v>
      </c>
      <c r="J83" s="44">
        <f>IF($J$12="","",$J$12)</f>
        <v>42061</v>
      </c>
      <c r="L83" s="21"/>
    </row>
    <row r="84" spans="2:12" s="6" customFormat="1" ht="7.5" customHeight="1">
      <c r="B84" s="21"/>
      <c r="L84" s="21"/>
    </row>
    <row r="85" spans="2:12" s="6" customFormat="1" ht="15.75" customHeight="1">
      <c r="B85" s="21"/>
      <c r="C85" s="18" t="s">
        <v>28</v>
      </c>
      <c r="F85" s="16" t="str">
        <f>$E$15</f>
        <v>Krajská správa a údržba silnic Středočeského kraje</v>
      </c>
      <c r="I85" s="18" t="s">
        <v>36</v>
      </c>
      <c r="J85" s="16" t="str">
        <f>$E$21</f>
        <v>CR Project s.r.o.</v>
      </c>
      <c r="L85" s="21"/>
    </row>
    <row r="86" spans="2:12" s="6" customFormat="1" ht="15" customHeight="1">
      <c r="B86" s="21"/>
      <c r="C86" s="18" t="s">
        <v>34</v>
      </c>
      <c r="F86" s="16">
        <f>IF($E$18="","",$E$18)</f>
      </c>
      <c r="L86" s="21"/>
    </row>
    <row r="87" spans="2:12" s="6" customFormat="1" ht="11.25" customHeight="1">
      <c r="B87" s="21"/>
      <c r="L87" s="21"/>
    </row>
    <row r="88" spans="2:20" s="95" customFormat="1" ht="30" customHeight="1">
      <c r="B88" s="96"/>
      <c r="C88" s="97" t="s">
        <v>130</v>
      </c>
      <c r="D88" s="98" t="s">
        <v>62</v>
      </c>
      <c r="E88" s="98" t="s">
        <v>58</v>
      </c>
      <c r="F88" s="98" t="s">
        <v>131</v>
      </c>
      <c r="G88" s="98" t="s">
        <v>132</v>
      </c>
      <c r="H88" s="98" t="s">
        <v>133</v>
      </c>
      <c r="I88" s="98" t="s">
        <v>134</v>
      </c>
      <c r="J88" s="98" t="s">
        <v>135</v>
      </c>
      <c r="K88" s="99" t="s">
        <v>136</v>
      </c>
      <c r="L88" s="96"/>
      <c r="M88" s="49" t="s">
        <v>137</v>
      </c>
      <c r="N88" s="50" t="s">
        <v>47</v>
      </c>
      <c r="O88" s="50" t="s">
        <v>138</v>
      </c>
      <c r="P88" s="50" t="s">
        <v>139</v>
      </c>
      <c r="Q88" s="50" t="s">
        <v>140</v>
      </c>
      <c r="R88" s="50" t="s">
        <v>141</v>
      </c>
      <c r="S88" s="50" t="s">
        <v>142</v>
      </c>
      <c r="T88" s="51" t="s">
        <v>143</v>
      </c>
    </row>
    <row r="89" spans="2:63" s="6" customFormat="1" ht="30" customHeight="1">
      <c r="B89" s="21"/>
      <c r="C89" s="54" t="s">
        <v>102</v>
      </c>
      <c r="J89" s="100">
        <f>$BK$89</f>
        <v>0</v>
      </c>
      <c r="L89" s="21"/>
      <c r="M89" s="53"/>
      <c r="N89" s="45"/>
      <c r="O89" s="45"/>
      <c r="P89" s="101">
        <f>$P$90+$P$175+$P$180</f>
        <v>0</v>
      </c>
      <c r="Q89" s="45"/>
      <c r="R89" s="101">
        <f>$R$90+$R$175+$R$180</f>
        <v>536.0352745600001</v>
      </c>
      <c r="S89" s="45"/>
      <c r="T89" s="102">
        <f>$T$90+$T$175+$T$180</f>
        <v>0</v>
      </c>
      <c r="AT89" s="6" t="s">
        <v>76</v>
      </c>
      <c r="AU89" s="6" t="s">
        <v>103</v>
      </c>
      <c r="BK89" s="103">
        <f>$BK$90+$BK$175+$BK$180</f>
        <v>0</v>
      </c>
    </row>
    <row r="90" spans="2:63" s="104" customFormat="1" ht="37.5" customHeight="1">
      <c r="B90" s="105"/>
      <c r="D90" s="106" t="s">
        <v>76</v>
      </c>
      <c r="E90" s="107" t="s">
        <v>144</v>
      </c>
      <c r="F90" s="107" t="s">
        <v>145</v>
      </c>
      <c r="J90" s="108">
        <f>$BK$90</f>
        <v>0</v>
      </c>
      <c r="L90" s="105"/>
      <c r="M90" s="109"/>
      <c r="P90" s="110">
        <f>$P$91+$P$135+$P$139+$P$143+$P$171</f>
        <v>0</v>
      </c>
      <c r="R90" s="110">
        <f>$R$91+$R$135+$R$139+$R$143+$R$171</f>
        <v>536.0352745600001</v>
      </c>
      <c r="T90" s="111">
        <f>$T$91+$T$135+$T$139+$T$143+$T$171</f>
        <v>0</v>
      </c>
      <c r="AR90" s="106" t="s">
        <v>22</v>
      </c>
      <c r="AT90" s="106" t="s">
        <v>76</v>
      </c>
      <c r="AU90" s="106" t="s">
        <v>77</v>
      </c>
      <c r="AY90" s="106" t="s">
        <v>146</v>
      </c>
      <c r="BK90" s="112">
        <f>$BK$91+$BK$135+$BK$139+$BK$143+$BK$171</f>
        <v>0</v>
      </c>
    </row>
    <row r="91" spans="2:63" s="104" customFormat="1" ht="21" customHeight="1">
      <c r="B91" s="105"/>
      <c r="D91" s="106" t="s">
        <v>76</v>
      </c>
      <c r="E91" s="113" t="s">
        <v>22</v>
      </c>
      <c r="F91" s="113" t="s">
        <v>147</v>
      </c>
      <c r="J91" s="114">
        <f>$BK$91</f>
        <v>0</v>
      </c>
      <c r="L91" s="105"/>
      <c r="M91" s="109"/>
      <c r="P91" s="110">
        <f>SUM($P$92:$P$134)</f>
        <v>0</v>
      </c>
      <c r="R91" s="110">
        <f>SUM($R$92:$R$134)</f>
        <v>2.058313</v>
      </c>
      <c r="T91" s="111">
        <f>SUM($T$92:$T$134)</f>
        <v>0</v>
      </c>
      <c r="AR91" s="106" t="s">
        <v>22</v>
      </c>
      <c r="AT91" s="106" t="s">
        <v>76</v>
      </c>
      <c r="AU91" s="106" t="s">
        <v>22</v>
      </c>
      <c r="AY91" s="106" t="s">
        <v>146</v>
      </c>
      <c r="BK91" s="112">
        <f>SUM($BK$92:$BK$134)</f>
        <v>0</v>
      </c>
    </row>
    <row r="92" spans="2:65" s="6" customFormat="1" ht="15.75" customHeight="1">
      <c r="B92" s="21"/>
      <c r="C92" s="115" t="s">
        <v>22</v>
      </c>
      <c r="D92" s="115" t="s">
        <v>150</v>
      </c>
      <c r="E92" s="116" t="s">
        <v>1052</v>
      </c>
      <c r="F92" s="117" t="s">
        <v>1053</v>
      </c>
      <c r="G92" s="118" t="s">
        <v>206</v>
      </c>
      <c r="H92" s="119">
        <v>137.48</v>
      </c>
      <c r="I92" s="120"/>
      <c r="J92" s="121">
        <f>ROUND($I$92*$H$92,2)</f>
        <v>0</v>
      </c>
      <c r="K92" s="117"/>
      <c r="L92" s="21"/>
      <c r="M92" s="122"/>
      <c r="N92" s="123" t="s">
        <v>48</v>
      </c>
      <c r="P92" s="124">
        <f>$O$92*$H$92</f>
        <v>0</v>
      </c>
      <c r="Q92" s="124">
        <v>0</v>
      </c>
      <c r="R92" s="124">
        <f>$Q$92*$H$92</f>
        <v>0</v>
      </c>
      <c r="S92" s="124">
        <v>0</v>
      </c>
      <c r="T92" s="125">
        <f>$S$92*$H$92</f>
        <v>0</v>
      </c>
      <c r="AR92" s="74" t="s">
        <v>154</v>
      </c>
      <c r="AT92" s="74" t="s">
        <v>150</v>
      </c>
      <c r="AU92" s="74" t="s">
        <v>85</v>
      </c>
      <c r="AY92" s="6" t="s">
        <v>146</v>
      </c>
      <c r="BE92" s="126">
        <f>IF($N$92="základní",$J$92,0)</f>
        <v>0</v>
      </c>
      <c r="BF92" s="126">
        <f>IF($N$92="snížená",$J$92,0)</f>
        <v>0</v>
      </c>
      <c r="BG92" s="126">
        <f>IF($N$92="zákl. přenesená",$J$92,0)</f>
        <v>0</v>
      </c>
      <c r="BH92" s="126">
        <f>IF($N$92="sníž. přenesená",$J$92,0)</f>
        <v>0</v>
      </c>
      <c r="BI92" s="126">
        <f>IF($N$92="nulová",$J$92,0)</f>
        <v>0</v>
      </c>
      <c r="BJ92" s="74" t="s">
        <v>22</v>
      </c>
      <c r="BK92" s="126">
        <f>ROUND($I$92*$H$92,2)</f>
        <v>0</v>
      </c>
      <c r="BL92" s="74" t="s">
        <v>154</v>
      </c>
      <c r="BM92" s="74" t="s">
        <v>22</v>
      </c>
    </row>
    <row r="93" spans="2:51" s="6" customFormat="1" ht="15.75" customHeight="1">
      <c r="B93" s="127"/>
      <c r="D93" s="128" t="s">
        <v>157</v>
      </c>
      <c r="E93" s="129"/>
      <c r="F93" s="129" t="s">
        <v>1054</v>
      </c>
      <c r="H93" s="130">
        <v>137.48</v>
      </c>
      <c r="L93" s="127"/>
      <c r="M93" s="131"/>
      <c r="T93" s="132"/>
      <c r="AT93" s="133" t="s">
        <v>157</v>
      </c>
      <c r="AU93" s="133" t="s">
        <v>85</v>
      </c>
      <c r="AV93" s="133" t="s">
        <v>85</v>
      </c>
      <c r="AW93" s="133" t="s">
        <v>103</v>
      </c>
      <c r="AX93" s="133" t="s">
        <v>77</v>
      </c>
      <c r="AY93" s="133" t="s">
        <v>146</v>
      </c>
    </row>
    <row r="94" spans="2:51" s="6" customFormat="1" ht="15.75" customHeight="1">
      <c r="B94" s="140"/>
      <c r="D94" s="139" t="s">
        <v>157</v>
      </c>
      <c r="E94" s="141"/>
      <c r="F94" s="142" t="s">
        <v>168</v>
      </c>
      <c r="H94" s="143">
        <v>137.48</v>
      </c>
      <c r="L94" s="140"/>
      <c r="M94" s="144"/>
      <c r="T94" s="145"/>
      <c r="AT94" s="141" t="s">
        <v>157</v>
      </c>
      <c r="AU94" s="141" t="s">
        <v>85</v>
      </c>
      <c r="AV94" s="141" t="s">
        <v>154</v>
      </c>
      <c r="AW94" s="141" t="s">
        <v>103</v>
      </c>
      <c r="AX94" s="141" t="s">
        <v>22</v>
      </c>
      <c r="AY94" s="141" t="s">
        <v>146</v>
      </c>
    </row>
    <row r="95" spans="2:65" s="6" customFormat="1" ht="15.75" customHeight="1">
      <c r="B95" s="21"/>
      <c r="C95" s="115" t="s">
        <v>85</v>
      </c>
      <c r="D95" s="115" t="s">
        <v>150</v>
      </c>
      <c r="E95" s="116" t="s">
        <v>1055</v>
      </c>
      <c r="F95" s="117" t="s">
        <v>1056</v>
      </c>
      <c r="G95" s="118" t="s">
        <v>440</v>
      </c>
      <c r="H95" s="119">
        <v>21</v>
      </c>
      <c r="I95" s="120"/>
      <c r="J95" s="121">
        <f>ROUND($I$95*$H$95,2)</f>
        <v>0</v>
      </c>
      <c r="K95" s="117"/>
      <c r="L95" s="21"/>
      <c r="M95" s="122"/>
      <c r="N95" s="123" t="s">
        <v>48</v>
      </c>
      <c r="P95" s="124">
        <f>$O$95*$H$95</f>
        <v>0</v>
      </c>
      <c r="Q95" s="124">
        <v>0.00868</v>
      </c>
      <c r="R95" s="124">
        <f>$Q$95*$H$95</f>
        <v>0.18228</v>
      </c>
      <c r="S95" s="124">
        <v>0</v>
      </c>
      <c r="T95" s="125">
        <f>$S$95*$H$95</f>
        <v>0</v>
      </c>
      <c r="AR95" s="74" t="s">
        <v>154</v>
      </c>
      <c r="AT95" s="74" t="s">
        <v>150</v>
      </c>
      <c r="AU95" s="74" t="s">
        <v>85</v>
      </c>
      <c r="AY95" s="6" t="s">
        <v>146</v>
      </c>
      <c r="BE95" s="126">
        <f>IF($N$95="základní",$J$95,0)</f>
        <v>0</v>
      </c>
      <c r="BF95" s="126">
        <f>IF($N$95="snížená",$J$95,0)</f>
        <v>0</v>
      </c>
      <c r="BG95" s="126">
        <f>IF($N$95="zákl. přenesená",$J$95,0)</f>
        <v>0</v>
      </c>
      <c r="BH95" s="126">
        <f>IF($N$95="sníž. přenesená",$J$95,0)</f>
        <v>0</v>
      </c>
      <c r="BI95" s="126">
        <f>IF($N$95="nulová",$J$95,0)</f>
        <v>0</v>
      </c>
      <c r="BJ95" s="74" t="s">
        <v>22</v>
      </c>
      <c r="BK95" s="126">
        <f>ROUND($I$95*$H$95,2)</f>
        <v>0</v>
      </c>
      <c r="BL95" s="74" t="s">
        <v>154</v>
      </c>
      <c r="BM95" s="74" t="s">
        <v>85</v>
      </c>
    </row>
    <row r="96" spans="2:65" s="6" customFormat="1" ht="15.75" customHeight="1">
      <c r="B96" s="21"/>
      <c r="C96" s="118" t="s">
        <v>155</v>
      </c>
      <c r="D96" s="118" t="s">
        <v>150</v>
      </c>
      <c r="E96" s="116" t="s">
        <v>1057</v>
      </c>
      <c r="F96" s="117" t="s">
        <v>1058</v>
      </c>
      <c r="G96" s="118" t="s">
        <v>440</v>
      </c>
      <c r="H96" s="119">
        <v>5</v>
      </c>
      <c r="I96" s="120"/>
      <c r="J96" s="121">
        <f>ROUND($I$96*$H$96,2)</f>
        <v>0</v>
      </c>
      <c r="K96" s="117"/>
      <c r="L96" s="21"/>
      <c r="M96" s="122"/>
      <c r="N96" s="123" t="s">
        <v>48</v>
      </c>
      <c r="P96" s="124">
        <f>$O$96*$H$96</f>
        <v>0</v>
      </c>
      <c r="Q96" s="124">
        <v>0.01269</v>
      </c>
      <c r="R96" s="124">
        <f>$Q$96*$H$96</f>
        <v>0.06345</v>
      </c>
      <c r="S96" s="124">
        <v>0</v>
      </c>
      <c r="T96" s="125">
        <f>$S$96*$H$96</f>
        <v>0</v>
      </c>
      <c r="AR96" s="74" t="s">
        <v>154</v>
      </c>
      <c r="AT96" s="74" t="s">
        <v>150</v>
      </c>
      <c r="AU96" s="74" t="s">
        <v>85</v>
      </c>
      <c r="AY96" s="74" t="s">
        <v>146</v>
      </c>
      <c r="BE96" s="126">
        <f>IF($N$96="základní",$J$96,0)</f>
        <v>0</v>
      </c>
      <c r="BF96" s="126">
        <f>IF($N$96="snížená",$J$96,0)</f>
        <v>0</v>
      </c>
      <c r="BG96" s="126">
        <f>IF($N$96="zákl. přenesená",$J$96,0)</f>
        <v>0</v>
      </c>
      <c r="BH96" s="126">
        <f>IF($N$96="sníž. přenesená",$J$96,0)</f>
        <v>0</v>
      </c>
      <c r="BI96" s="126">
        <f>IF($N$96="nulová",$J$96,0)</f>
        <v>0</v>
      </c>
      <c r="BJ96" s="74" t="s">
        <v>22</v>
      </c>
      <c r="BK96" s="126">
        <f>ROUND($I$96*$H$96,2)</f>
        <v>0</v>
      </c>
      <c r="BL96" s="74" t="s">
        <v>154</v>
      </c>
      <c r="BM96" s="74" t="s">
        <v>155</v>
      </c>
    </row>
    <row r="97" spans="2:65" s="6" customFormat="1" ht="15.75" customHeight="1">
      <c r="B97" s="21"/>
      <c r="C97" s="118" t="s">
        <v>154</v>
      </c>
      <c r="D97" s="118" t="s">
        <v>150</v>
      </c>
      <c r="E97" s="116" t="s">
        <v>1059</v>
      </c>
      <c r="F97" s="117" t="s">
        <v>1060</v>
      </c>
      <c r="G97" s="118" t="s">
        <v>440</v>
      </c>
      <c r="H97" s="119">
        <v>4</v>
      </c>
      <c r="I97" s="120"/>
      <c r="J97" s="121">
        <f>ROUND($I$97*$H$97,2)</f>
        <v>0</v>
      </c>
      <c r="K97" s="117"/>
      <c r="L97" s="21"/>
      <c r="M97" s="122"/>
      <c r="N97" s="123" t="s">
        <v>48</v>
      </c>
      <c r="P97" s="124">
        <f>$O$97*$H$97</f>
        <v>0</v>
      </c>
      <c r="Q97" s="124">
        <v>0.0369</v>
      </c>
      <c r="R97" s="124">
        <f>$Q$97*$H$97</f>
        <v>0.1476</v>
      </c>
      <c r="S97" s="124">
        <v>0</v>
      </c>
      <c r="T97" s="125">
        <f>$S$97*$H$97</f>
        <v>0</v>
      </c>
      <c r="AR97" s="74" t="s">
        <v>154</v>
      </c>
      <c r="AT97" s="74" t="s">
        <v>150</v>
      </c>
      <c r="AU97" s="74" t="s">
        <v>85</v>
      </c>
      <c r="AY97" s="74" t="s">
        <v>146</v>
      </c>
      <c r="BE97" s="126">
        <f>IF($N$97="základní",$J$97,0)</f>
        <v>0</v>
      </c>
      <c r="BF97" s="126">
        <f>IF($N$97="snížená",$J$97,0)</f>
        <v>0</v>
      </c>
      <c r="BG97" s="126">
        <f>IF($N$97="zákl. přenesená",$J$97,0)</f>
        <v>0</v>
      </c>
      <c r="BH97" s="126">
        <f>IF($N$97="sníž. přenesená",$J$97,0)</f>
        <v>0</v>
      </c>
      <c r="BI97" s="126">
        <f>IF($N$97="nulová",$J$97,0)</f>
        <v>0</v>
      </c>
      <c r="BJ97" s="74" t="s">
        <v>22</v>
      </c>
      <c r="BK97" s="126">
        <f>ROUND($I$97*$H$97,2)</f>
        <v>0</v>
      </c>
      <c r="BL97" s="74" t="s">
        <v>154</v>
      </c>
      <c r="BM97" s="74" t="s">
        <v>154</v>
      </c>
    </row>
    <row r="98" spans="2:65" s="6" customFormat="1" ht="15.75" customHeight="1">
      <c r="B98" s="21"/>
      <c r="C98" s="118" t="s">
        <v>187</v>
      </c>
      <c r="D98" s="118" t="s">
        <v>150</v>
      </c>
      <c r="E98" s="116" t="s">
        <v>229</v>
      </c>
      <c r="F98" s="117" t="s">
        <v>230</v>
      </c>
      <c r="G98" s="118" t="s">
        <v>153</v>
      </c>
      <c r="H98" s="119">
        <v>135</v>
      </c>
      <c r="I98" s="120"/>
      <c r="J98" s="121">
        <f>ROUND($I$98*$H$98,2)</f>
        <v>0</v>
      </c>
      <c r="K98" s="117"/>
      <c r="L98" s="21"/>
      <c r="M98" s="122"/>
      <c r="N98" s="123" t="s">
        <v>48</v>
      </c>
      <c r="P98" s="124">
        <f>$O$98*$H$98</f>
        <v>0</v>
      </c>
      <c r="Q98" s="124">
        <v>0</v>
      </c>
      <c r="R98" s="124">
        <f>$Q$98*$H$98</f>
        <v>0</v>
      </c>
      <c r="S98" s="124">
        <v>0</v>
      </c>
      <c r="T98" s="125">
        <f>$S$98*$H$98</f>
        <v>0</v>
      </c>
      <c r="AR98" s="74" t="s">
        <v>154</v>
      </c>
      <c r="AT98" s="74" t="s">
        <v>150</v>
      </c>
      <c r="AU98" s="74" t="s">
        <v>85</v>
      </c>
      <c r="AY98" s="74" t="s">
        <v>146</v>
      </c>
      <c r="BE98" s="126">
        <f>IF($N$98="základní",$J$98,0)</f>
        <v>0</v>
      </c>
      <c r="BF98" s="126">
        <f>IF($N$98="snížená",$J$98,0)</f>
        <v>0</v>
      </c>
      <c r="BG98" s="126">
        <f>IF($N$98="zákl. přenesená",$J$98,0)</f>
        <v>0</v>
      </c>
      <c r="BH98" s="126">
        <f>IF($N$98="sníž. přenesená",$J$98,0)</f>
        <v>0</v>
      </c>
      <c r="BI98" s="126">
        <f>IF($N$98="nulová",$J$98,0)</f>
        <v>0</v>
      </c>
      <c r="BJ98" s="74" t="s">
        <v>22</v>
      </c>
      <c r="BK98" s="126">
        <f>ROUND($I$98*$H$98,2)</f>
        <v>0</v>
      </c>
      <c r="BL98" s="74" t="s">
        <v>154</v>
      </c>
      <c r="BM98" s="74" t="s">
        <v>187</v>
      </c>
    </row>
    <row r="99" spans="2:51" s="6" customFormat="1" ht="15.75" customHeight="1">
      <c r="B99" s="127"/>
      <c r="D99" s="128" t="s">
        <v>157</v>
      </c>
      <c r="E99" s="129"/>
      <c r="F99" s="129" t="s">
        <v>1061</v>
      </c>
      <c r="H99" s="130">
        <v>135</v>
      </c>
      <c r="L99" s="127"/>
      <c r="M99" s="131"/>
      <c r="T99" s="132"/>
      <c r="AT99" s="133" t="s">
        <v>157</v>
      </c>
      <c r="AU99" s="133" t="s">
        <v>85</v>
      </c>
      <c r="AV99" s="133" t="s">
        <v>85</v>
      </c>
      <c r="AW99" s="133" t="s">
        <v>103</v>
      </c>
      <c r="AX99" s="133" t="s">
        <v>77</v>
      </c>
      <c r="AY99" s="133" t="s">
        <v>146</v>
      </c>
    </row>
    <row r="100" spans="2:51" s="6" customFormat="1" ht="15.75" customHeight="1">
      <c r="B100" s="140"/>
      <c r="D100" s="139" t="s">
        <v>157</v>
      </c>
      <c r="E100" s="141"/>
      <c r="F100" s="142" t="s">
        <v>168</v>
      </c>
      <c r="H100" s="143">
        <v>135</v>
      </c>
      <c r="L100" s="140"/>
      <c r="M100" s="144"/>
      <c r="T100" s="145"/>
      <c r="AT100" s="141" t="s">
        <v>157</v>
      </c>
      <c r="AU100" s="141" t="s">
        <v>85</v>
      </c>
      <c r="AV100" s="141" t="s">
        <v>154</v>
      </c>
      <c r="AW100" s="141" t="s">
        <v>103</v>
      </c>
      <c r="AX100" s="141" t="s">
        <v>22</v>
      </c>
      <c r="AY100" s="141" t="s">
        <v>146</v>
      </c>
    </row>
    <row r="101" spans="2:65" s="6" customFormat="1" ht="15.75" customHeight="1">
      <c r="B101" s="21"/>
      <c r="C101" s="115" t="s">
        <v>192</v>
      </c>
      <c r="D101" s="115" t="s">
        <v>150</v>
      </c>
      <c r="E101" s="116" t="s">
        <v>1062</v>
      </c>
      <c r="F101" s="117" t="s">
        <v>1063</v>
      </c>
      <c r="G101" s="118" t="s">
        <v>153</v>
      </c>
      <c r="H101" s="119">
        <v>1.809</v>
      </c>
      <c r="I101" s="120"/>
      <c r="J101" s="121">
        <f>ROUND($I$101*$H$101,2)</f>
        <v>0</v>
      </c>
      <c r="K101" s="117"/>
      <c r="L101" s="21"/>
      <c r="M101" s="122"/>
      <c r="N101" s="123" t="s">
        <v>48</v>
      </c>
      <c r="P101" s="124">
        <f>$O$101*$H$101</f>
        <v>0</v>
      </c>
      <c r="Q101" s="124">
        <v>0</v>
      </c>
      <c r="R101" s="124">
        <f>$Q$101*$H$101</f>
        <v>0</v>
      </c>
      <c r="S101" s="124">
        <v>0</v>
      </c>
      <c r="T101" s="125">
        <f>$S$101*$H$101</f>
        <v>0</v>
      </c>
      <c r="AR101" s="74" t="s">
        <v>154</v>
      </c>
      <c r="AT101" s="74" t="s">
        <v>150</v>
      </c>
      <c r="AU101" s="74" t="s">
        <v>85</v>
      </c>
      <c r="AY101" s="6" t="s">
        <v>146</v>
      </c>
      <c r="BE101" s="126">
        <f>IF($N$101="základní",$J$101,0)</f>
        <v>0</v>
      </c>
      <c r="BF101" s="126">
        <f>IF($N$101="snížená",$J$101,0)</f>
        <v>0</v>
      </c>
      <c r="BG101" s="126">
        <f>IF($N$101="zákl. přenesená",$J$101,0)</f>
        <v>0</v>
      </c>
      <c r="BH101" s="126">
        <f>IF($N$101="sníž. přenesená",$J$101,0)</f>
        <v>0</v>
      </c>
      <c r="BI101" s="126">
        <f>IF($N$101="nulová",$J$101,0)</f>
        <v>0</v>
      </c>
      <c r="BJ101" s="74" t="s">
        <v>22</v>
      </c>
      <c r="BK101" s="126">
        <f>ROUND($I$101*$H$101,2)</f>
        <v>0</v>
      </c>
      <c r="BL101" s="74" t="s">
        <v>154</v>
      </c>
      <c r="BM101" s="74" t="s">
        <v>192</v>
      </c>
    </row>
    <row r="102" spans="2:51" s="6" customFormat="1" ht="15.75" customHeight="1">
      <c r="B102" s="127"/>
      <c r="D102" s="128" t="s">
        <v>157</v>
      </c>
      <c r="E102" s="129"/>
      <c r="F102" s="129" t="s">
        <v>1064</v>
      </c>
      <c r="H102" s="130">
        <v>1.80864</v>
      </c>
      <c r="L102" s="127"/>
      <c r="M102" s="131"/>
      <c r="T102" s="132"/>
      <c r="AT102" s="133" t="s">
        <v>157</v>
      </c>
      <c r="AU102" s="133" t="s">
        <v>85</v>
      </c>
      <c r="AV102" s="133" t="s">
        <v>85</v>
      </c>
      <c r="AW102" s="133" t="s">
        <v>103</v>
      </c>
      <c r="AX102" s="133" t="s">
        <v>77</v>
      </c>
      <c r="AY102" s="133" t="s">
        <v>146</v>
      </c>
    </row>
    <row r="103" spans="2:51" s="6" customFormat="1" ht="15.75" customHeight="1">
      <c r="B103" s="140"/>
      <c r="D103" s="139" t="s">
        <v>157</v>
      </c>
      <c r="E103" s="141"/>
      <c r="F103" s="142" t="s">
        <v>168</v>
      </c>
      <c r="H103" s="143">
        <v>1.80864</v>
      </c>
      <c r="L103" s="140"/>
      <c r="M103" s="144"/>
      <c r="T103" s="145"/>
      <c r="AT103" s="141" t="s">
        <v>157</v>
      </c>
      <c r="AU103" s="141" t="s">
        <v>85</v>
      </c>
      <c r="AV103" s="141" t="s">
        <v>154</v>
      </c>
      <c r="AW103" s="141" t="s">
        <v>103</v>
      </c>
      <c r="AX103" s="141" t="s">
        <v>22</v>
      </c>
      <c r="AY103" s="141" t="s">
        <v>146</v>
      </c>
    </row>
    <row r="104" spans="2:65" s="6" customFormat="1" ht="15.75" customHeight="1">
      <c r="B104" s="21"/>
      <c r="C104" s="115" t="s">
        <v>856</v>
      </c>
      <c r="D104" s="115" t="s">
        <v>150</v>
      </c>
      <c r="E104" s="116" t="s">
        <v>1065</v>
      </c>
      <c r="F104" s="117" t="s">
        <v>1066</v>
      </c>
      <c r="G104" s="118" t="s">
        <v>153</v>
      </c>
      <c r="H104" s="119">
        <v>1213</v>
      </c>
      <c r="I104" s="120"/>
      <c r="J104" s="121">
        <f>ROUND($I$104*$H$104,2)</f>
        <v>0</v>
      </c>
      <c r="K104" s="117"/>
      <c r="L104" s="21"/>
      <c r="M104" s="122"/>
      <c r="N104" s="123" t="s">
        <v>48</v>
      </c>
      <c r="P104" s="124">
        <f>$O$104*$H$104</f>
        <v>0</v>
      </c>
      <c r="Q104" s="124">
        <v>0</v>
      </c>
      <c r="R104" s="124">
        <f>$Q$104*$H$104</f>
        <v>0</v>
      </c>
      <c r="S104" s="124">
        <v>0</v>
      </c>
      <c r="T104" s="125">
        <f>$S$104*$H$104</f>
        <v>0</v>
      </c>
      <c r="AR104" s="74" t="s">
        <v>154</v>
      </c>
      <c r="AT104" s="74" t="s">
        <v>150</v>
      </c>
      <c r="AU104" s="74" t="s">
        <v>85</v>
      </c>
      <c r="AY104" s="6" t="s">
        <v>146</v>
      </c>
      <c r="BE104" s="126">
        <f>IF($N$104="základní",$J$104,0)</f>
        <v>0</v>
      </c>
      <c r="BF104" s="126">
        <f>IF($N$104="snížená",$J$104,0)</f>
        <v>0</v>
      </c>
      <c r="BG104" s="126">
        <f>IF($N$104="zákl. přenesená",$J$104,0)</f>
        <v>0</v>
      </c>
      <c r="BH104" s="126">
        <f>IF($N$104="sníž. přenesená",$J$104,0)</f>
        <v>0</v>
      </c>
      <c r="BI104" s="126">
        <f>IF($N$104="nulová",$J$104,0)</f>
        <v>0</v>
      </c>
      <c r="BJ104" s="74" t="s">
        <v>22</v>
      </c>
      <c r="BK104" s="126">
        <f>ROUND($I$104*$H$104,2)</f>
        <v>0</v>
      </c>
      <c r="BL104" s="74" t="s">
        <v>154</v>
      </c>
      <c r="BM104" s="74" t="s">
        <v>856</v>
      </c>
    </row>
    <row r="105" spans="2:65" s="6" customFormat="1" ht="15.75" customHeight="1">
      <c r="B105" s="21"/>
      <c r="C105" s="118" t="s">
        <v>340</v>
      </c>
      <c r="D105" s="118" t="s">
        <v>150</v>
      </c>
      <c r="E105" s="116" t="s">
        <v>1067</v>
      </c>
      <c r="F105" s="117" t="s">
        <v>1068</v>
      </c>
      <c r="G105" s="118" t="s">
        <v>206</v>
      </c>
      <c r="H105" s="119">
        <v>1461.7</v>
      </c>
      <c r="I105" s="120"/>
      <c r="J105" s="121">
        <f>ROUND($I$105*$H$105,2)</f>
        <v>0</v>
      </c>
      <c r="K105" s="117"/>
      <c r="L105" s="21"/>
      <c r="M105" s="122"/>
      <c r="N105" s="123" t="s">
        <v>48</v>
      </c>
      <c r="P105" s="124">
        <f>$O$105*$H$105</f>
        <v>0</v>
      </c>
      <c r="Q105" s="124">
        <v>0.00084</v>
      </c>
      <c r="R105" s="124">
        <f>$Q$105*$H$105</f>
        <v>1.2278280000000001</v>
      </c>
      <c r="S105" s="124">
        <v>0</v>
      </c>
      <c r="T105" s="125">
        <f>$S$105*$H$105</f>
        <v>0</v>
      </c>
      <c r="AR105" s="74" t="s">
        <v>154</v>
      </c>
      <c r="AT105" s="74" t="s">
        <v>150</v>
      </c>
      <c r="AU105" s="74" t="s">
        <v>85</v>
      </c>
      <c r="AY105" s="74" t="s">
        <v>146</v>
      </c>
      <c r="BE105" s="126">
        <f>IF($N$105="základní",$J$105,0)</f>
        <v>0</v>
      </c>
      <c r="BF105" s="126">
        <f>IF($N$105="snížená",$J$105,0)</f>
        <v>0</v>
      </c>
      <c r="BG105" s="126">
        <f>IF($N$105="zákl. přenesená",$J$105,0)</f>
        <v>0</v>
      </c>
      <c r="BH105" s="126">
        <f>IF($N$105="sníž. přenesená",$J$105,0)</f>
        <v>0</v>
      </c>
      <c r="BI105" s="126">
        <f>IF($N$105="nulová",$J$105,0)</f>
        <v>0</v>
      </c>
      <c r="BJ105" s="74" t="s">
        <v>22</v>
      </c>
      <c r="BK105" s="126">
        <f>ROUND($I$105*$H$105,2)</f>
        <v>0</v>
      </c>
      <c r="BL105" s="74" t="s">
        <v>154</v>
      </c>
      <c r="BM105" s="74" t="s">
        <v>340</v>
      </c>
    </row>
    <row r="106" spans="2:65" s="6" customFormat="1" ht="15.75" customHeight="1">
      <c r="B106" s="21"/>
      <c r="C106" s="118" t="s">
        <v>211</v>
      </c>
      <c r="D106" s="118" t="s">
        <v>150</v>
      </c>
      <c r="E106" s="116" t="s">
        <v>1069</v>
      </c>
      <c r="F106" s="117" t="s">
        <v>1070</v>
      </c>
      <c r="G106" s="118" t="s">
        <v>206</v>
      </c>
      <c r="H106" s="119">
        <v>514.3</v>
      </c>
      <c r="I106" s="120"/>
      <c r="J106" s="121">
        <f>ROUND($I$106*$H$106,2)</f>
        <v>0</v>
      </c>
      <c r="K106" s="117"/>
      <c r="L106" s="21"/>
      <c r="M106" s="122"/>
      <c r="N106" s="123" t="s">
        <v>48</v>
      </c>
      <c r="P106" s="124">
        <f>$O$106*$H$106</f>
        <v>0</v>
      </c>
      <c r="Q106" s="124">
        <v>0.00085</v>
      </c>
      <c r="R106" s="124">
        <f>$Q$106*$H$106</f>
        <v>0.43715499999999996</v>
      </c>
      <c r="S106" s="124">
        <v>0</v>
      </c>
      <c r="T106" s="125">
        <f>$S$106*$H$106</f>
        <v>0</v>
      </c>
      <c r="AR106" s="74" t="s">
        <v>154</v>
      </c>
      <c r="AT106" s="74" t="s">
        <v>150</v>
      </c>
      <c r="AU106" s="74" t="s">
        <v>85</v>
      </c>
      <c r="AY106" s="74" t="s">
        <v>146</v>
      </c>
      <c r="BE106" s="126">
        <f>IF($N$106="základní",$J$106,0)</f>
        <v>0</v>
      </c>
      <c r="BF106" s="126">
        <f>IF($N$106="snížená",$J$106,0)</f>
        <v>0</v>
      </c>
      <c r="BG106" s="126">
        <f>IF($N$106="zákl. přenesená",$J$106,0)</f>
        <v>0</v>
      </c>
      <c r="BH106" s="126">
        <f>IF($N$106="sníž. přenesená",$J$106,0)</f>
        <v>0</v>
      </c>
      <c r="BI106" s="126">
        <f>IF($N$106="nulová",$J$106,0)</f>
        <v>0</v>
      </c>
      <c r="BJ106" s="74" t="s">
        <v>22</v>
      </c>
      <c r="BK106" s="126">
        <f>ROUND($I$106*$H$106,2)</f>
        <v>0</v>
      </c>
      <c r="BL106" s="74" t="s">
        <v>154</v>
      </c>
      <c r="BM106" s="74" t="s">
        <v>211</v>
      </c>
    </row>
    <row r="107" spans="2:65" s="6" customFormat="1" ht="15.75" customHeight="1">
      <c r="B107" s="21"/>
      <c r="C107" s="118" t="s">
        <v>26</v>
      </c>
      <c r="D107" s="118" t="s">
        <v>150</v>
      </c>
      <c r="E107" s="116" t="s">
        <v>1071</v>
      </c>
      <c r="F107" s="117" t="s">
        <v>1072</v>
      </c>
      <c r="G107" s="118" t="s">
        <v>206</v>
      </c>
      <c r="H107" s="119">
        <v>1461.7</v>
      </c>
      <c r="I107" s="120"/>
      <c r="J107" s="121">
        <f>ROUND($I$107*$H$107,2)</f>
        <v>0</v>
      </c>
      <c r="K107" s="117"/>
      <c r="L107" s="21"/>
      <c r="M107" s="122"/>
      <c r="N107" s="123" t="s">
        <v>48</v>
      </c>
      <c r="P107" s="124">
        <f>$O$107*$H$107</f>
        <v>0</v>
      </c>
      <c r="Q107" s="124">
        <v>0</v>
      </c>
      <c r="R107" s="124">
        <f>$Q$107*$H$107</f>
        <v>0</v>
      </c>
      <c r="S107" s="124">
        <v>0</v>
      </c>
      <c r="T107" s="125">
        <f>$S$107*$H$107</f>
        <v>0</v>
      </c>
      <c r="AR107" s="74" t="s">
        <v>154</v>
      </c>
      <c r="AT107" s="74" t="s">
        <v>150</v>
      </c>
      <c r="AU107" s="74" t="s">
        <v>85</v>
      </c>
      <c r="AY107" s="74" t="s">
        <v>146</v>
      </c>
      <c r="BE107" s="126">
        <f>IF($N$107="základní",$J$107,0)</f>
        <v>0</v>
      </c>
      <c r="BF107" s="126">
        <f>IF($N$107="snížená",$J$107,0)</f>
        <v>0</v>
      </c>
      <c r="BG107" s="126">
        <f>IF($N$107="zákl. přenesená",$J$107,0)</f>
        <v>0</v>
      </c>
      <c r="BH107" s="126">
        <f>IF($N$107="sníž. přenesená",$J$107,0)</f>
        <v>0</v>
      </c>
      <c r="BI107" s="126">
        <f>IF($N$107="nulová",$J$107,0)</f>
        <v>0</v>
      </c>
      <c r="BJ107" s="74" t="s">
        <v>22</v>
      </c>
      <c r="BK107" s="126">
        <f>ROUND($I$107*$H$107,2)</f>
        <v>0</v>
      </c>
      <c r="BL107" s="74" t="s">
        <v>154</v>
      </c>
      <c r="BM107" s="74" t="s">
        <v>26</v>
      </c>
    </row>
    <row r="108" spans="2:65" s="6" customFormat="1" ht="15.75" customHeight="1">
      <c r="B108" s="21"/>
      <c r="C108" s="118" t="s">
        <v>228</v>
      </c>
      <c r="D108" s="118" t="s">
        <v>150</v>
      </c>
      <c r="E108" s="116" t="s">
        <v>1073</v>
      </c>
      <c r="F108" s="117" t="s">
        <v>1074</v>
      </c>
      <c r="G108" s="118" t="s">
        <v>206</v>
      </c>
      <c r="H108" s="119">
        <v>514.3</v>
      </c>
      <c r="I108" s="120"/>
      <c r="J108" s="121">
        <f>ROUND($I$108*$H$108,2)</f>
        <v>0</v>
      </c>
      <c r="K108" s="117"/>
      <c r="L108" s="21"/>
      <c r="M108" s="122"/>
      <c r="N108" s="123" t="s">
        <v>48</v>
      </c>
      <c r="P108" s="124">
        <f>$O$108*$H$108</f>
        <v>0</v>
      </c>
      <c r="Q108" s="124">
        <v>0</v>
      </c>
      <c r="R108" s="124">
        <f>$Q$108*$H$108</f>
        <v>0</v>
      </c>
      <c r="S108" s="124">
        <v>0</v>
      </c>
      <c r="T108" s="125">
        <f>$S$108*$H$108</f>
        <v>0</v>
      </c>
      <c r="AR108" s="74" t="s">
        <v>154</v>
      </c>
      <c r="AT108" s="74" t="s">
        <v>150</v>
      </c>
      <c r="AU108" s="74" t="s">
        <v>85</v>
      </c>
      <c r="AY108" s="74" t="s">
        <v>146</v>
      </c>
      <c r="BE108" s="126">
        <f>IF($N$108="základní",$J$108,0)</f>
        <v>0</v>
      </c>
      <c r="BF108" s="126">
        <f>IF($N$108="snížená",$J$108,0)</f>
        <v>0</v>
      </c>
      <c r="BG108" s="126">
        <f>IF($N$108="zákl. přenesená",$J$108,0)</f>
        <v>0</v>
      </c>
      <c r="BH108" s="126">
        <f>IF($N$108="sníž. přenesená",$J$108,0)</f>
        <v>0</v>
      </c>
      <c r="BI108" s="126">
        <f>IF($N$108="nulová",$J$108,0)</f>
        <v>0</v>
      </c>
      <c r="BJ108" s="74" t="s">
        <v>22</v>
      </c>
      <c r="BK108" s="126">
        <f>ROUND($I$108*$H$108,2)</f>
        <v>0</v>
      </c>
      <c r="BL108" s="74" t="s">
        <v>154</v>
      </c>
      <c r="BM108" s="74" t="s">
        <v>228</v>
      </c>
    </row>
    <row r="109" spans="2:65" s="6" customFormat="1" ht="15.75" customHeight="1">
      <c r="B109" s="21"/>
      <c r="C109" s="118" t="s">
        <v>234</v>
      </c>
      <c r="D109" s="118" t="s">
        <v>150</v>
      </c>
      <c r="E109" s="116" t="s">
        <v>277</v>
      </c>
      <c r="F109" s="117" t="s">
        <v>278</v>
      </c>
      <c r="G109" s="118" t="s">
        <v>153</v>
      </c>
      <c r="H109" s="119">
        <v>1213</v>
      </c>
      <c r="I109" s="120"/>
      <c r="J109" s="121">
        <f>ROUND($I$109*$H$109,2)</f>
        <v>0</v>
      </c>
      <c r="K109" s="117"/>
      <c r="L109" s="21"/>
      <c r="M109" s="122"/>
      <c r="N109" s="123" t="s">
        <v>48</v>
      </c>
      <c r="P109" s="124">
        <f>$O$109*$H$109</f>
        <v>0</v>
      </c>
      <c r="Q109" s="124">
        <v>0</v>
      </c>
      <c r="R109" s="124">
        <f>$Q$109*$H$109</f>
        <v>0</v>
      </c>
      <c r="S109" s="124">
        <v>0</v>
      </c>
      <c r="T109" s="125">
        <f>$S$109*$H$109</f>
        <v>0</v>
      </c>
      <c r="AR109" s="74" t="s">
        <v>154</v>
      </c>
      <c r="AT109" s="74" t="s">
        <v>150</v>
      </c>
      <c r="AU109" s="74" t="s">
        <v>85</v>
      </c>
      <c r="AY109" s="74" t="s">
        <v>146</v>
      </c>
      <c r="BE109" s="126">
        <f>IF($N$109="základní",$J$109,0)</f>
        <v>0</v>
      </c>
      <c r="BF109" s="126">
        <f>IF($N$109="snížená",$J$109,0)</f>
        <v>0</v>
      </c>
      <c r="BG109" s="126">
        <f>IF($N$109="zákl. přenesená",$J$109,0)</f>
        <v>0</v>
      </c>
      <c r="BH109" s="126">
        <f>IF($N$109="sníž. přenesená",$J$109,0)</f>
        <v>0</v>
      </c>
      <c r="BI109" s="126">
        <f>IF($N$109="nulová",$J$109,0)</f>
        <v>0</v>
      </c>
      <c r="BJ109" s="74" t="s">
        <v>22</v>
      </c>
      <c r="BK109" s="126">
        <f>ROUND($I$109*$H$109,2)</f>
        <v>0</v>
      </c>
      <c r="BL109" s="74" t="s">
        <v>154</v>
      </c>
      <c r="BM109" s="74" t="s">
        <v>234</v>
      </c>
    </row>
    <row r="110" spans="2:65" s="6" customFormat="1" ht="15.75" customHeight="1">
      <c r="B110" s="21"/>
      <c r="C110" s="118" t="s">
        <v>241</v>
      </c>
      <c r="D110" s="118" t="s">
        <v>150</v>
      </c>
      <c r="E110" s="116" t="s">
        <v>1075</v>
      </c>
      <c r="F110" s="117" t="s">
        <v>1076</v>
      </c>
      <c r="G110" s="118" t="s">
        <v>153</v>
      </c>
      <c r="H110" s="119">
        <v>1213</v>
      </c>
      <c r="I110" s="120"/>
      <c r="J110" s="121">
        <f>ROUND($I$110*$H$110,2)</f>
        <v>0</v>
      </c>
      <c r="K110" s="117"/>
      <c r="L110" s="21"/>
      <c r="M110" s="122"/>
      <c r="N110" s="123" t="s">
        <v>48</v>
      </c>
      <c r="P110" s="124">
        <f>$O$110*$H$110</f>
        <v>0</v>
      </c>
      <c r="Q110" s="124">
        <v>0</v>
      </c>
      <c r="R110" s="124">
        <f>$Q$110*$H$110</f>
        <v>0</v>
      </c>
      <c r="S110" s="124">
        <v>0</v>
      </c>
      <c r="T110" s="125">
        <f>$S$110*$H$110</f>
        <v>0</v>
      </c>
      <c r="AR110" s="74" t="s">
        <v>154</v>
      </c>
      <c r="AT110" s="74" t="s">
        <v>150</v>
      </c>
      <c r="AU110" s="74" t="s">
        <v>85</v>
      </c>
      <c r="AY110" s="74" t="s">
        <v>146</v>
      </c>
      <c r="BE110" s="126">
        <f>IF($N$110="základní",$J$110,0)</f>
        <v>0</v>
      </c>
      <c r="BF110" s="126">
        <f>IF($N$110="snížená",$J$110,0)</f>
        <v>0</v>
      </c>
      <c r="BG110" s="126">
        <f>IF($N$110="zákl. přenesená",$J$110,0)</f>
        <v>0</v>
      </c>
      <c r="BH110" s="126">
        <f>IF($N$110="sníž. přenesená",$J$110,0)</f>
        <v>0</v>
      </c>
      <c r="BI110" s="126">
        <f>IF($N$110="nulová",$J$110,0)</f>
        <v>0</v>
      </c>
      <c r="BJ110" s="74" t="s">
        <v>22</v>
      </c>
      <c r="BK110" s="126">
        <f>ROUND($I$110*$H$110,2)</f>
        <v>0</v>
      </c>
      <c r="BL110" s="74" t="s">
        <v>154</v>
      </c>
      <c r="BM110" s="74" t="s">
        <v>241</v>
      </c>
    </row>
    <row r="111" spans="2:65" s="6" customFormat="1" ht="15.75" customHeight="1">
      <c r="B111" s="21"/>
      <c r="C111" s="118" t="s">
        <v>247</v>
      </c>
      <c r="D111" s="118" t="s">
        <v>150</v>
      </c>
      <c r="E111" s="116" t="s">
        <v>1077</v>
      </c>
      <c r="F111" s="117" t="s">
        <v>1078</v>
      </c>
      <c r="G111" s="118" t="s">
        <v>153</v>
      </c>
      <c r="H111" s="119">
        <v>269.042</v>
      </c>
      <c r="I111" s="120"/>
      <c r="J111" s="121">
        <f>ROUND($I$111*$H$111,2)</f>
        <v>0</v>
      </c>
      <c r="K111" s="117"/>
      <c r="L111" s="21"/>
      <c r="M111" s="122"/>
      <c r="N111" s="123" t="s">
        <v>48</v>
      </c>
      <c r="P111" s="124">
        <f>$O$111*$H$111</f>
        <v>0</v>
      </c>
      <c r="Q111" s="124">
        <v>0</v>
      </c>
      <c r="R111" s="124">
        <f>$Q$111*$H$111</f>
        <v>0</v>
      </c>
      <c r="S111" s="124">
        <v>0</v>
      </c>
      <c r="T111" s="125">
        <f>$S$111*$H$111</f>
        <v>0</v>
      </c>
      <c r="AR111" s="74" t="s">
        <v>154</v>
      </c>
      <c r="AT111" s="74" t="s">
        <v>150</v>
      </c>
      <c r="AU111" s="74" t="s">
        <v>85</v>
      </c>
      <c r="AY111" s="74" t="s">
        <v>146</v>
      </c>
      <c r="BE111" s="126">
        <f>IF($N$111="základní",$J$111,0)</f>
        <v>0</v>
      </c>
      <c r="BF111" s="126">
        <f>IF($N$111="snížená",$J$111,0)</f>
        <v>0</v>
      </c>
      <c r="BG111" s="126">
        <f>IF($N$111="zákl. přenesená",$J$111,0)</f>
        <v>0</v>
      </c>
      <c r="BH111" s="126">
        <f>IF($N$111="sníž. přenesená",$J$111,0)</f>
        <v>0</v>
      </c>
      <c r="BI111" s="126">
        <f>IF($N$111="nulová",$J$111,0)</f>
        <v>0</v>
      </c>
      <c r="BJ111" s="74" t="s">
        <v>22</v>
      </c>
      <c r="BK111" s="126">
        <f>ROUND($I$111*$H$111,2)</f>
        <v>0</v>
      </c>
      <c r="BL111" s="74" t="s">
        <v>154</v>
      </c>
      <c r="BM111" s="74" t="s">
        <v>247</v>
      </c>
    </row>
    <row r="112" spans="2:51" s="6" customFormat="1" ht="27" customHeight="1">
      <c r="B112" s="127"/>
      <c r="D112" s="128" t="s">
        <v>157</v>
      </c>
      <c r="E112" s="129"/>
      <c r="F112" s="129" t="s">
        <v>1079</v>
      </c>
      <c r="H112" s="130">
        <v>37.729926</v>
      </c>
      <c r="L112" s="127"/>
      <c r="M112" s="131"/>
      <c r="T112" s="132"/>
      <c r="AT112" s="133" t="s">
        <v>157</v>
      </c>
      <c r="AU112" s="133" t="s">
        <v>85</v>
      </c>
      <c r="AV112" s="133" t="s">
        <v>85</v>
      </c>
      <c r="AW112" s="133" t="s">
        <v>103</v>
      </c>
      <c r="AX112" s="133" t="s">
        <v>77</v>
      </c>
      <c r="AY112" s="133" t="s">
        <v>146</v>
      </c>
    </row>
    <row r="113" spans="2:51" s="6" customFormat="1" ht="15.75" customHeight="1">
      <c r="B113" s="127"/>
      <c r="D113" s="139" t="s">
        <v>157</v>
      </c>
      <c r="E113" s="133"/>
      <c r="F113" s="129" t="s">
        <v>1080</v>
      </c>
      <c r="H113" s="130">
        <v>231.312</v>
      </c>
      <c r="L113" s="127"/>
      <c r="M113" s="131"/>
      <c r="T113" s="132"/>
      <c r="AT113" s="133" t="s">
        <v>157</v>
      </c>
      <c r="AU113" s="133" t="s">
        <v>85</v>
      </c>
      <c r="AV113" s="133" t="s">
        <v>85</v>
      </c>
      <c r="AW113" s="133" t="s">
        <v>103</v>
      </c>
      <c r="AX113" s="133" t="s">
        <v>77</v>
      </c>
      <c r="AY113" s="133" t="s">
        <v>146</v>
      </c>
    </row>
    <row r="114" spans="2:51" s="6" customFormat="1" ht="15.75" customHeight="1">
      <c r="B114" s="134"/>
      <c r="D114" s="139" t="s">
        <v>157</v>
      </c>
      <c r="E114" s="136"/>
      <c r="F114" s="135" t="s">
        <v>1081</v>
      </c>
      <c r="H114" s="136"/>
      <c r="L114" s="134"/>
      <c r="M114" s="137"/>
      <c r="T114" s="138"/>
      <c r="AT114" s="136" t="s">
        <v>157</v>
      </c>
      <c r="AU114" s="136" t="s">
        <v>85</v>
      </c>
      <c r="AV114" s="136" t="s">
        <v>22</v>
      </c>
      <c r="AW114" s="136" t="s">
        <v>103</v>
      </c>
      <c r="AX114" s="136" t="s">
        <v>77</v>
      </c>
      <c r="AY114" s="136" t="s">
        <v>146</v>
      </c>
    </row>
    <row r="115" spans="2:51" s="6" customFormat="1" ht="15.75" customHeight="1">
      <c r="B115" s="140"/>
      <c r="D115" s="139" t="s">
        <v>157</v>
      </c>
      <c r="E115" s="141"/>
      <c r="F115" s="142" t="s">
        <v>168</v>
      </c>
      <c r="H115" s="143">
        <v>269.041926</v>
      </c>
      <c r="L115" s="140"/>
      <c r="M115" s="144"/>
      <c r="T115" s="145"/>
      <c r="AT115" s="141" t="s">
        <v>157</v>
      </c>
      <c r="AU115" s="141" t="s">
        <v>85</v>
      </c>
      <c r="AV115" s="141" t="s">
        <v>154</v>
      </c>
      <c r="AW115" s="141" t="s">
        <v>103</v>
      </c>
      <c r="AX115" s="141" t="s">
        <v>22</v>
      </c>
      <c r="AY115" s="141" t="s">
        <v>146</v>
      </c>
    </row>
    <row r="116" spans="2:65" s="6" customFormat="1" ht="15.75" customHeight="1">
      <c r="B116" s="21"/>
      <c r="C116" s="115" t="s">
        <v>8</v>
      </c>
      <c r="D116" s="115" t="s">
        <v>150</v>
      </c>
      <c r="E116" s="116" t="s">
        <v>169</v>
      </c>
      <c r="F116" s="117" t="s">
        <v>170</v>
      </c>
      <c r="G116" s="118" t="s">
        <v>153</v>
      </c>
      <c r="H116" s="119">
        <v>269.042</v>
      </c>
      <c r="I116" s="120"/>
      <c r="J116" s="121">
        <f>ROUND($I$116*$H$116,2)</f>
        <v>0</v>
      </c>
      <c r="K116" s="117"/>
      <c r="L116" s="21"/>
      <c r="M116" s="122"/>
      <c r="N116" s="123" t="s">
        <v>48</v>
      </c>
      <c r="P116" s="124">
        <f>$O$116*$H$116</f>
        <v>0</v>
      </c>
      <c r="Q116" s="124">
        <v>0</v>
      </c>
      <c r="R116" s="124">
        <f>$Q$116*$H$116</f>
        <v>0</v>
      </c>
      <c r="S116" s="124">
        <v>0</v>
      </c>
      <c r="T116" s="125">
        <f>$S$116*$H$116</f>
        <v>0</v>
      </c>
      <c r="AR116" s="74" t="s">
        <v>154</v>
      </c>
      <c r="AT116" s="74" t="s">
        <v>150</v>
      </c>
      <c r="AU116" s="74" t="s">
        <v>85</v>
      </c>
      <c r="AY116" s="6" t="s">
        <v>146</v>
      </c>
      <c r="BE116" s="126">
        <f>IF($N$116="základní",$J$116,0)</f>
        <v>0</v>
      </c>
      <c r="BF116" s="126">
        <f>IF($N$116="snížená",$J$116,0)</f>
        <v>0</v>
      </c>
      <c r="BG116" s="126">
        <f>IF($N$116="zákl. přenesená",$J$116,0)</f>
        <v>0</v>
      </c>
      <c r="BH116" s="126">
        <f>IF($N$116="sníž. přenesená",$J$116,0)</f>
        <v>0</v>
      </c>
      <c r="BI116" s="126">
        <f>IF($N$116="nulová",$J$116,0)</f>
        <v>0</v>
      </c>
      <c r="BJ116" s="74" t="s">
        <v>22</v>
      </c>
      <c r="BK116" s="126">
        <f>ROUND($I$116*$H$116,2)</f>
        <v>0</v>
      </c>
      <c r="BL116" s="74" t="s">
        <v>154</v>
      </c>
      <c r="BM116" s="74" t="s">
        <v>8</v>
      </c>
    </row>
    <row r="117" spans="2:51" s="6" customFormat="1" ht="27" customHeight="1">
      <c r="B117" s="127"/>
      <c r="D117" s="128" t="s">
        <v>157</v>
      </c>
      <c r="E117" s="129"/>
      <c r="F117" s="129" t="s">
        <v>1079</v>
      </c>
      <c r="H117" s="130">
        <v>37.729926</v>
      </c>
      <c r="L117" s="127"/>
      <c r="M117" s="131"/>
      <c r="T117" s="132"/>
      <c r="AT117" s="133" t="s">
        <v>157</v>
      </c>
      <c r="AU117" s="133" t="s">
        <v>85</v>
      </c>
      <c r="AV117" s="133" t="s">
        <v>85</v>
      </c>
      <c r="AW117" s="133" t="s">
        <v>103</v>
      </c>
      <c r="AX117" s="133" t="s">
        <v>77</v>
      </c>
      <c r="AY117" s="133" t="s">
        <v>146</v>
      </c>
    </row>
    <row r="118" spans="2:51" s="6" customFormat="1" ht="15.75" customHeight="1">
      <c r="B118" s="127"/>
      <c r="D118" s="139" t="s">
        <v>157</v>
      </c>
      <c r="E118" s="133"/>
      <c r="F118" s="129" t="s">
        <v>1080</v>
      </c>
      <c r="H118" s="130">
        <v>231.312</v>
      </c>
      <c r="L118" s="127"/>
      <c r="M118" s="131"/>
      <c r="T118" s="132"/>
      <c r="AT118" s="133" t="s">
        <v>157</v>
      </c>
      <c r="AU118" s="133" t="s">
        <v>85</v>
      </c>
      <c r="AV118" s="133" t="s">
        <v>85</v>
      </c>
      <c r="AW118" s="133" t="s">
        <v>103</v>
      </c>
      <c r="AX118" s="133" t="s">
        <v>77</v>
      </c>
      <c r="AY118" s="133" t="s">
        <v>146</v>
      </c>
    </row>
    <row r="119" spans="2:51" s="6" customFormat="1" ht="15.75" customHeight="1">
      <c r="B119" s="134"/>
      <c r="D119" s="139" t="s">
        <v>157</v>
      </c>
      <c r="E119" s="136"/>
      <c r="F119" s="135" t="s">
        <v>1081</v>
      </c>
      <c r="H119" s="136"/>
      <c r="L119" s="134"/>
      <c r="M119" s="137"/>
      <c r="T119" s="138"/>
      <c r="AT119" s="136" t="s">
        <v>157</v>
      </c>
      <c r="AU119" s="136" t="s">
        <v>85</v>
      </c>
      <c r="AV119" s="136" t="s">
        <v>22</v>
      </c>
      <c r="AW119" s="136" t="s">
        <v>103</v>
      </c>
      <c r="AX119" s="136" t="s">
        <v>77</v>
      </c>
      <c r="AY119" s="136" t="s">
        <v>146</v>
      </c>
    </row>
    <row r="120" spans="2:51" s="6" customFormat="1" ht="15.75" customHeight="1">
      <c r="B120" s="140"/>
      <c r="D120" s="139" t="s">
        <v>157</v>
      </c>
      <c r="E120" s="141"/>
      <c r="F120" s="142" t="s">
        <v>168</v>
      </c>
      <c r="H120" s="143">
        <v>269.041926</v>
      </c>
      <c r="L120" s="140"/>
      <c r="M120" s="144"/>
      <c r="T120" s="145"/>
      <c r="AT120" s="141" t="s">
        <v>157</v>
      </c>
      <c r="AU120" s="141" t="s">
        <v>85</v>
      </c>
      <c r="AV120" s="141" t="s">
        <v>154</v>
      </c>
      <c r="AW120" s="141" t="s">
        <v>103</v>
      </c>
      <c r="AX120" s="141" t="s">
        <v>22</v>
      </c>
      <c r="AY120" s="141" t="s">
        <v>146</v>
      </c>
    </row>
    <row r="121" spans="2:65" s="6" customFormat="1" ht="15.75" customHeight="1">
      <c r="B121" s="21"/>
      <c r="C121" s="115" t="s">
        <v>256</v>
      </c>
      <c r="D121" s="115" t="s">
        <v>150</v>
      </c>
      <c r="E121" s="116" t="s">
        <v>193</v>
      </c>
      <c r="F121" s="117" t="s">
        <v>1082</v>
      </c>
      <c r="G121" s="118" t="s">
        <v>153</v>
      </c>
      <c r="H121" s="119">
        <v>269.042</v>
      </c>
      <c r="I121" s="120"/>
      <c r="J121" s="121">
        <f>ROUND($I$121*$H$121,2)</f>
        <v>0</v>
      </c>
      <c r="K121" s="117"/>
      <c r="L121" s="21"/>
      <c r="M121" s="122"/>
      <c r="N121" s="123" t="s">
        <v>48</v>
      </c>
      <c r="P121" s="124">
        <f>$O$121*$H$121</f>
        <v>0</v>
      </c>
      <c r="Q121" s="124">
        <v>0</v>
      </c>
      <c r="R121" s="124">
        <f>$Q$121*$H$121</f>
        <v>0</v>
      </c>
      <c r="S121" s="124">
        <v>0</v>
      </c>
      <c r="T121" s="125">
        <f>$S$121*$H$121</f>
        <v>0</v>
      </c>
      <c r="AR121" s="74" t="s">
        <v>154</v>
      </c>
      <c r="AT121" s="74" t="s">
        <v>150</v>
      </c>
      <c r="AU121" s="74" t="s">
        <v>85</v>
      </c>
      <c r="AY121" s="6" t="s">
        <v>146</v>
      </c>
      <c r="BE121" s="126">
        <f>IF($N$121="základní",$J$121,0)</f>
        <v>0</v>
      </c>
      <c r="BF121" s="126">
        <f>IF($N$121="snížená",$J$121,0)</f>
        <v>0</v>
      </c>
      <c r="BG121" s="126">
        <f>IF($N$121="zákl. přenesená",$J$121,0)</f>
        <v>0</v>
      </c>
      <c r="BH121" s="126">
        <f>IF($N$121="sníž. přenesená",$J$121,0)</f>
        <v>0</v>
      </c>
      <c r="BI121" s="126">
        <f>IF($N$121="nulová",$J$121,0)</f>
        <v>0</v>
      </c>
      <c r="BJ121" s="74" t="s">
        <v>22</v>
      </c>
      <c r="BK121" s="126">
        <f>ROUND($I$121*$H$121,2)</f>
        <v>0</v>
      </c>
      <c r="BL121" s="74" t="s">
        <v>154</v>
      </c>
      <c r="BM121" s="74" t="s">
        <v>256</v>
      </c>
    </row>
    <row r="122" spans="2:51" s="6" customFormat="1" ht="27" customHeight="1">
      <c r="B122" s="127"/>
      <c r="D122" s="128" t="s">
        <v>157</v>
      </c>
      <c r="E122" s="129"/>
      <c r="F122" s="129" t="s">
        <v>1079</v>
      </c>
      <c r="H122" s="130">
        <v>37.729926</v>
      </c>
      <c r="L122" s="127"/>
      <c r="M122" s="131"/>
      <c r="T122" s="132"/>
      <c r="AT122" s="133" t="s">
        <v>157</v>
      </c>
      <c r="AU122" s="133" t="s">
        <v>85</v>
      </c>
      <c r="AV122" s="133" t="s">
        <v>85</v>
      </c>
      <c r="AW122" s="133" t="s">
        <v>103</v>
      </c>
      <c r="AX122" s="133" t="s">
        <v>77</v>
      </c>
      <c r="AY122" s="133" t="s">
        <v>146</v>
      </c>
    </row>
    <row r="123" spans="2:51" s="6" customFormat="1" ht="15.75" customHeight="1">
      <c r="B123" s="127"/>
      <c r="D123" s="139" t="s">
        <v>157</v>
      </c>
      <c r="E123" s="133"/>
      <c r="F123" s="129" t="s">
        <v>1080</v>
      </c>
      <c r="H123" s="130">
        <v>231.312</v>
      </c>
      <c r="L123" s="127"/>
      <c r="M123" s="131"/>
      <c r="T123" s="132"/>
      <c r="AT123" s="133" t="s">
        <v>157</v>
      </c>
      <c r="AU123" s="133" t="s">
        <v>85</v>
      </c>
      <c r="AV123" s="133" t="s">
        <v>85</v>
      </c>
      <c r="AW123" s="133" t="s">
        <v>103</v>
      </c>
      <c r="AX123" s="133" t="s">
        <v>77</v>
      </c>
      <c r="AY123" s="133" t="s">
        <v>146</v>
      </c>
    </row>
    <row r="124" spans="2:51" s="6" customFormat="1" ht="15.75" customHeight="1">
      <c r="B124" s="134"/>
      <c r="D124" s="139" t="s">
        <v>157</v>
      </c>
      <c r="E124" s="136"/>
      <c r="F124" s="135" t="s">
        <v>1081</v>
      </c>
      <c r="H124" s="136"/>
      <c r="L124" s="134"/>
      <c r="M124" s="137"/>
      <c r="T124" s="138"/>
      <c r="AT124" s="136" t="s">
        <v>157</v>
      </c>
      <c r="AU124" s="136" t="s">
        <v>85</v>
      </c>
      <c r="AV124" s="136" t="s">
        <v>22</v>
      </c>
      <c r="AW124" s="136" t="s">
        <v>103</v>
      </c>
      <c r="AX124" s="136" t="s">
        <v>77</v>
      </c>
      <c r="AY124" s="136" t="s">
        <v>146</v>
      </c>
    </row>
    <row r="125" spans="2:51" s="6" customFormat="1" ht="15.75" customHeight="1">
      <c r="B125" s="140"/>
      <c r="D125" s="139" t="s">
        <v>157</v>
      </c>
      <c r="E125" s="141"/>
      <c r="F125" s="142" t="s">
        <v>168</v>
      </c>
      <c r="H125" s="143">
        <v>269.041926</v>
      </c>
      <c r="L125" s="140"/>
      <c r="M125" s="144"/>
      <c r="T125" s="145"/>
      <c r="AT125" s="141" t="s">
        <v>157</v>
      </c>
      <c r="AU125" s="141" t="s">
        <v>85</v>
      </c>
      <c r="AV125" s="141" t="s">
        <v>154</v>
      </c>
      <c r="AW125" s="141" t="s">
        <v>103</v>
      </c>
      <c r="AX125" s="141" t="s">
        <v>22</v>
      </c>
      <c r="AY125" s="141" t="s">
        <v>146</v>
      </c>
    </row>
    <row r="126" spans="2:65" s="6" customFormat="1" ht="15.75" customHeight="1">
      <c r="B126" s="21"/>
      <c r="C126" s="115" t="s">
        <v>276</v>
      </c>
      <c r="D126" s="115" t="s">
        <v>150</v>
      </c>
      <c r="E126" s="116" t="s">
        <v>1083</v>
      </c>
      <c r="F126" s="117" t="s">
        <v>1084</v>
      </c>
      <c r="G126" s="118" t="s">
        <v>153</v>
      </c>
      <c r="H126" s="119">
        <v>269.042</v>
      </c>
      <c r="I126" s="120"/>
      <c r="J126" s="121">
        <f>ROUND($I$126*$H$126,2)</f>
        <v>0</v>
      </c>
      <c r="K126" s="117"/>
      <c r="L126" s="21"/>
      <c r="M126" s="122"/>
      <c r="N126" s="123" t="s">
        <v>48</v>
      </c>
      <c r="P126" s="124">
        <f>$O$126*$H$126</f>
        <v>0</v>
      </c>
      <c r="Q126" s="124">
        <v>0</v>
      </c>
      <c r="R126" s="124">
        <f>$Q$126*$H$126</f>
        <v>0</v>
      </c>
      <c r="S126" s="124">
        <v>0</v>
      </c>
      <c r="T126" s="125">
        <f>$S$126*$H$126</f>
        <v>0</v>
      </c>
      <c r="AR126" s="74" t="s">
        <v>154</v>
      </c>
      <c r="AT126" s="74" t="s">
        <v>150</v>
      </c>
      <c r="AU126" s="74" t="s">
        <v>85</v>
      </c>
      <c r="AY126" s="6" t="s">
        <v>146</v>
      </c>
      <c r="BE126" s="126">
        <f>IF($N$126="základní",$J$126,0)</f>
        <v>0</v>
      </c>
      <c r="BF126" s="126">
        <f>IF($N$126="snížená",$J$126,0)</f>
        <v>0</v>
      </c>
      <c r="BG126" s="126">
        <f>IF($N$126="zákl. přenesená",$J$126,0)</f>
        <v>0</v>
      </c>
      <c r="BH126" s="126">
        <f>IF($N$126="sníž. přenesená",$J$126,0)</f>
        <v>0</v>
      </c>
      <c r="BI126" s="126">
        <f>IF($N$126="nulová",$J$126,0)</f>
        <v>0</v>
      </c>
      <c r="BJ126" s="74" t="s">
        <v>22</v>
      </c>
      <c r="BK126" s="126">
        <f>ROUND($I$126*$H$126,2)</f>
        <v>0</v>
      </c>
      <c r="BL126" s="74" t="s">
        <v>154</v>
      </c>
      <c r="BM126" s="74" t="s">
        <v>276</v>
      </c>
    </row>
    <row r="127" spans="2:51" s="6" customFormat="1" ht="27" customHeight="1">
      <c r="B127" s="127"/>
      <c r="D127" s="128" t="s">
        <v>157</v>
      </c>
      <c r="E127" s="129"/>
      <c r="F127" s="129" t="s">
        <v>1079</v>
      </c>
      <c r="H127" s="130">
        <v>37.729926</v>
      </c>
      <c r="L127" s="127"/>
      <c r="M127" s="131"/>
      <c r="T127" s="132"/>
      <c r="AT127" s="133" t="s">
        <v>157</v>
      </c>
      <c r="AU127" s="133" t="s">
        <v>85</v>
      </c>
      <c r="AV127" s="133" t="s">
        <v>85</v>
      </c>
      <c r="AW127" s="133" t="s">
        <v>103</v>
      </c>
      <c r="AX127" s="133" t="s">
        <v>77</v>
      </c>
      <c r="AY127" s="133" t="s">
        <v>146</v>
      </c>
    </row>
    <row r="128" spans="2:51" s="6" customFormat="1" ht="15.75" customHeight="1">
      <c r="B128" s="127"/>
      <c r="D128" s="139" t="s">
        <v>157</v>
      </c>
      <c r="E128" s="133"/>
      <c r="F128" s="129" t="s">
        <v>1080</v>
      </c>
      <c r="H128" s="130">
        <v>231.312</v>
      </c>
      <c r="L128" s="127"/>
      <c r="M128" s="131"/>
      <c r="T128" s="132"/>
      <c r="AT128" s="133" t="s">
        <v>157</v>
      </c>
      <c r="AU128" s="133" t="s">
        <v>85</v>
      </c>
      <c r="AV128" s="133" t="s">
        <v>85</v>
      </c>
      <c r="AW128" s="133" t="s">
        <v>103</v>
      </c>
      <c r="AX128" s="133" t="s">
        <v>77</v>
      </c>
      <c r="AY128" s="133" t="s">
        <v>146</v>
      </c>
    </row>
    <row r="129" spans="2:51" s="6" customFormat="1" ht="15.75" customHeight="1">
      <c r="B129" s="134"/>
      <c r="D129" s="139" t="s">
        <v>157</v>
      </c>
      <c r="E129" s="136"/>
      <c r="F129" s="135" t="s">
        <v>1081</v>
      </c>
      <c r="H129" s="136"/>
      <c r="L129" s="134"/>
      <c r="M129" s="137"/>
      <c r="T129" s="138"/>
      <c r="AT129" s="136" t="s">
        <v>157</v>
      </c>
      <c r="AU129" s="136" t="s">
        <v>85</v>
      </c>
      <c r="AV129" s="136" t="s">
        <v>22</v>
      </c>
      <c r="AW129" s="136" t="s">
        <v>103</v>
      </c>
      <c r="AX129" s="136" t="s">
        <v>77</v>
      </c>
      <c r="AY129" s="136" t="s">
        <v>146</v>
      </c>
    </row>
    <row r="130" spans="2:51" s="6" customFormat="1" ht="15.75" customHeight="1">
      <c r="B130" s="140"/>
      <c r="D130" s="139" t="s">
        <v>157</v>
      </c>
      <c r="E130" s="141"/>
      <c r="F130" s="142" t="s">
        <v>168</v>
      </c>
      <c r="H130" s="143">
        <v>269.041926</v>
      </c>
      <c r="L130" s="140"/>
      <c r="M130" s="144"/>
      <c r="T130" s="145"/>
      <c r="AT130" s="141" t="s">
        <v>157</v>
      </c>
      <c r="AU130" s="141" t="s">
        <v>85</v>
      </c>
      <c r="AV130" s="141" t="s">
        <v>154</v>
      </c>
      <c r="AW130" s="141" t="s">
        <v>103</v>
      </c>
      <c r="AX130" s="141" t="s">
        <v>22</v>
      </c>
      <c r="AY130" s="141" t="s">
        <v>146</v>
      </c>
    </row>
    <row r="131" spans="2:65" s="6" customFormat="1" ht="15.75" customHeight="1">
      <c r="B131" s="21"/>
      <c r="C131" s="115" t="s">
        <v>285</v>
      </c>
      <c r="D131" s="115" t="s">
        <v>150</v>
      </c>
      <c r="E131" s="116" t="s">
        <v>198</v>
      </c>
      <c r="F131" s="117" t="s">
        <v>1085</v>
      </c>
      <c r="G131" s="118" t="s">
        <v>200</v>
      </c>
      <c r="H131" s="119">
        <v>538.084</v>
      </c>
      <c r="I131" s="120"/>
      <c r="J131" s="121">
        <f>ROUND($I$131*$H$131,2)</f>
        <v>0</v>
      </c>
      <c r="K131" s="117"/>
      <c r="L131" s="21"/>
      <c r="M131" s="122"/>
      <c r="N131" s="123" t="s">
        <v>48</v>
      </c>
      <c r="P131" s="124">
        <f>$O$131*$H$131</f>
        <v>0</v>
      </c>
      <c r="Q131" s="124">
        <v>0</v>
      </c>
      <c r="R131" s="124">
        <f>$Q$131*$H$131</f>
        <v>0</v>
      </c>
      <c r="S131" s="124">
        <v>0</v>
      </c>
      <c r="T131" s="125">
        <f>$S$131*$H$131</f>
        <v>0</v>
      </c>
      <c r="AR131" s="74" t="s">
        <v>154</v>
      </c>
      <c r="AT131" s="74" t="s">
        <v>150</v>
      </c>
      <c r="AU131" s="74" t="s">
        <v>85</v>
      </c>
      <c r="AY131" s="6" t="s">
        <v>146</v>
      </c>
      <c r="BE131" s="126">
        <f>IF($N$131="základní",$J$131,0)</f>
        <v>0</v>
      </c>
      <c r="BF131" s="126">
        <f>IF($N$131="snížená",$J$131,0)</f>
        <v>0</v>
      </c>
      <c r="BG131" s="126">
        <f>IF($N$131="zákl. přenesená",$J$131,0)</f>
        <v>0</v>
      </c>
      <c r="BH131" s="126">
        <f>IF($N$131="sníž. přenesená",$J$131,0)</f>
        <v>0</v>
      </c>
      <c r="BI131" s="126">
        <f>IF($N$131="nulová",$J$131,0)</f>
        <v>0</v>
      </c>
      <c r="BJ131" s="74" t="s">
        <v>22</v>
      </c>
      <c r="BK131" s="126">
        <f>ROUND($I$131*$H$131,2)</f>
        <v>0</v>
      </c>
      <c r="BL131" s="74" t="s">
        <v>154</v>
      </c>
      <c r="BM131" s="74" t="s">
        <v>285</v>
      </c>
    </row>
    <row r="132" spans="2:65" s="6" customFormat="1" ht="15.75" customHeight="1">
      <c r="B132" s="21"/>
      <c r="C132" s="118" t="s">
        <v>290</v>
      </c>
      <c r="D132" s="118" t="s">
        <v>150</v>
      </c>
      <c r="E132" s="116" t="s">
        <v>1086</v>
      </c>
      <c r="F132" s="117" t="s">
        <v>1087</v>
      </c>
      <c r="G132" s="118" t="s">
        <v>153</v>
      </c>
      <c r="H132" s="119">
        <v>943.958</v>
      </c>
      <c r="I132" s="120"/>
      <c r="J132" s="121">
        <f>ROUND($I$132*$H$132,2)</f>
        <v>0</v>
      </c>
      <c r="K132" s="117"/>
      <c r="L132" s="21"/>
      <c r="M132" s="122"/>
      <c r="N132" s="123" t="s">
        <v>48</v>
      </c>
      <c r="P132" s="124">
        <f>$O$132*$H$132</f>
        <v>0</v>
      </c>
      <c r="Q132" s="124">
        <v>0</v>
      </c>
      <c r="R132" s="124">
        <f>$Q$132*$H$132</f>
        <v>0</v>
      </c>
      <c r="S132" s="124">
        <v>0</v>
      </c>
      <c r="T132" s="125">
        <f>$S$132*$H$132</f>
        <v>0</v>
      </c>
      <c r="AR132" s="74" t="s">
        <v>154</v>
      </c>
      <c r="AT132" s="74" t="s">
        <v>150</v>
      </c>
      <c r="AU132" s="74" t="s">
        <v>85</v>
      </c>
      <c r="AY132" s="74" t="s">
        <v>146</v>
      </c>
      <c r="BE132" s="126">
        <f>IF($N$132="základní",$J$132,0)</f>
        <v>0</v>
      </c>
      <c r="BF132" s="126">
        <f>IF($N$132="snížená",$J$132,0)</f>
        <v>0</v>
      </c>
      <c r="BG132" s="126">
        <f>IF($N$132="zákl. přenesená",$J$132,0)</f>
        <v>0</v>
      </c>
      <c r="BH132" s="126">
        <f>IF($N$132="sníž. přenesená",$J$132,0)</f>
        <v>0</v>
      </c>
      <c r="BI132" s="126">
        <f>IF($N$132="nulová",$J$132,0)</f>
        <v>0</v>
      </c>
      <c r="BJ132" s="74" t="s">
        <v>22</v>
      </c>
      <c r="BK132" s="126">
        <f>ROUND($I$132*$H$132,2)</f>
        <v>0</v>
      </c>
      <c r="BL132" s="74" t="s">
        <v>154</v>
      </c>
      <c r="BM132" s="74" t="s">
        <v>290</v>
      </c>
    </row>
    <row r="133" spans="2:51" s="6" customFormat="1" ht="15.75" customHeight="1">
      <c r="B133" s="127"/>
      <c r="D133" s="128" t="s">
        <v>157</v>
      </c>
      <c r="E133" s="129"/>
      <c r="F133" s="129" t="s">
        <v>1088</v>
      </c>
      <c r="H133" s="130">
        <v>943.958</v>
      </c>
      <c r="L133" s="127"/>
      <c r="M133" s="131"/>
      <c r="T133" s="132"/>
      <c r="AT133" s="133" t="s">
        <v>157</v>
      </c>
      <c r="AU133" s="133" t="s">
        <v>85</v>
      </c>
      <c r="AV133" s="133" t="s">
        <v>85</v>
      </c>
      <c r="AW133" s="133" t="s">
        <v>103</v>
      </c>
      <c r="AX133" s="133" t="s">
        <v>77</v>
      </c>
      <c r="AY133" s="133" t="s">
        <v>146</v>
      </c>
    </row>
    <row r="134" spans="2:51" s="6" customFormat="1" ht="15.75" customHeight="1">
      <c r="B134" s="140"/>
      <c r="D134" s="139" t="s">
        <v>157</v>
      </c>
      <c r="E134" s="141"/>
      <c r="F134" s="142" t="s">
        <v>168</v>
      </c>
      <c r="H134" s="143">
        <v>943.958</v>
      </c>
      <c r="L134" s="140"/>
      <c r="M134" s="144"/>
      <c r="T134" s="145"/>
      <c r="AT134" s="141" t="s">
        <v>157</v>
      </c>
      <c r="AU134" s="141" t="s">
        <v>85</v>
      </c>
      <c r="AV134" s="141" t="s">
        <v>154</v>
      </c>
      <c r="AW134" s="141" t="s">
        <v>103</v>
      </c>
      <c r="AX134" s="141" t="s">
        <v>22</v>
      </c>
      <c r="AY134" s="141" t="s">
        <v>146</v>
      </c>
    </row>
    <row r="135" spans="2:63" s="104" customFormat="1" ht="30.75" customHeight="1">
      <c r="B135" s="105"/>
      <c r="D135" s="106" t="s">
        <v>76</v>
      </c>
      <c r="E135" s="113" t="s">
        <v>155</v>
      </c>
      <c r="F135" s="113" t="s">
        <v>1089</v>
      </c>
      <c r="J135" s="114">
        <f>$BK$135</f>
        <v>0</v>
      </c>
      <c r="L135" s="105"/>
      <c r="M135" s="109"/>
      <c r="P135" s="110">
        <f>SUM($P$136:$P$138)</f>
        <v>0</v>
      </c>
      <c r="R135" s="110">
        <f>SUM($R$136:$R$138)</f>
        <v>0</v>
      </c>
      <c r="T135" s="111">
        <f>SUM($T$136:$T$138)</f>
        <v>0</v>
      </c>
      <c r="AR135" s="106" t="s">
        <v>22</v>
      </c>
      <c r="AT135" s="106" t="s">
        <v>76</v>
      </c>
      <c r="AU135" s="106" t="s">
        <v>22</v>
      </c>
      <c r="AY135" s="106" t="s">
        <v>146</v>
      </c>
      <c r="BK135" s="112">
        <f>SUM($BK$136:$BK$138)</f>
        <v>0</v>
      </c>
    </row>
    <row r="136" spans="2:65" s="6" customFormat="1" ht="15.75" customHeight="1">
      <c r="B136" s="21"/>
      <c r="C136" s="115" t="s">
        <v>295</v>
      </c>
      <c r="D136" s="115" t="s">
        <v>150</v>
      </c>
      <c r="E136" s="116" t="s">
        <v>1090</v>
      </c>
      <c r="F136" s="117" t="s">
        <v>1091</v>
      </c>
      <c r="G136" s="118" t="s">
        <v>153</v>
      </c>
      <c r="H136" s="119">
        <v>38.469</v>
      </c>
      <c r="I136" s="120"/>
      <c r="J136" s="121">
        <f>ROUND($I$136*$H$136,2)</f>
        <v>0</v>
      </c>
      <c r="K136" s="117"/>
      <c r="L136" s="21"/>
      <c r="M136" s="122"/>
      <c r="N136" s="123" t="s">
        <v>48</v>
      </c>
      <c r="P136" s="124">
        <f>$O$136*$H$136</f>
        <v>0</v>
      </c>
      <c r="Q136" s="124">
        <v>0</v>
      </c>
      <c r="R136" s="124">
        <f>$Q$136*$H$136</f>
        <v>0</v>
      </c>
      <c r="S136" s="124">
        <v>0</v>
      </c>
      <c r="T136" s="125">
        <f>$S$136*$H$136</f>
        <v>0</v>
      </c>
      <c r="AR136" s="74" t="s">
        <v>154</v>
      </c>
      <c r="AT136" s="74" t="s">
        <v>150</v>
      </c>
      <c r="AU136" s="74" t="s">
        <v>85</v>
      </c>
      <c r="AY136" s="6" t="s">
        <v>146</v>
      </c>
      <c r="BE136" s="126">
        <f>IF($N$136="základní",$J$136,0)</f>
        <v>0</v>
      </c>
      <c r="BF136" s="126">
        <f>IF($N$136="snížená",$J$136,0)</f>
        <v>0</v>
      </c>
      <c r="BG136" s="126">
        <f>IF($N$136="zákl. přenesená",$J$136,0)</f>
        <v>0</v>
      </c>
      <c r="BH136" s="126">
        <f>IF($N$136="sníž. přenesená",$J$136,0)</f>
        <v>0</v>
      </c>
      <c r="BI136" s="126">
        <f>IF($N$136="nulová",$J$136,0)</f>
        <v>0</v>
      </c>
      <c r="BJ136" s="74" t="s">
        <v>22</v>
      </c>
      <c r="BK136" s="126">
        <f>ROUND($I$136*$H$136,2)</f>
        <v>0</v>
      </c>
      <c r="BL136" s="74" t="s">
        <v>154</v>
      </c>
      <c r="BM136" s="74" t="s">
        <v>295</v>
      </c>
    </row>
    <row r="137" spans="2:51" s="6" customFormat="1" ht="15.75" customHeight="1">
      <c r="B137" s="127"/>
      <c r="D137" s="128" t="s">
        <v>157</v>
      </c>
      <c r="E137" s="129"/>
      <c r="F137" s="129" t="s">
        <v>1092</v>
      </c>
      <c r="H137" s="130">
        <v>38.468925</v>
      </c>
      <c r="L137" s="127"/>
      <c r="M137" s="131"/>
      <c r="T137" s="132"/>
      <c r="AT137" s="133" t="s">
        <v>157</v>
      </c>
      <c r="AU137" s="133" t="s">
        <v>85</v>
      </c>
      <c r="AV137" s="133" t="s">
        <v>85</v>
      </c>
      <c r="AW137" s="133" t="s">
        <v>103</v>
      </c>
      <c r="AX137" s="133" t="s">
        <v>77</v>
      </c>
      <c r="AY137" s="133" t="s">
        <v>146</v>
      </c>
    </row>
    <row r="138" spans="2:51" s="6" customFormat="1" ht="15.75" customHeight="1">
      <c r="B138" s="140"/>
      <c r="D138" s="139" t="s">
        <v>157</v>
      </c>
      <c r="E138" s="141"/>
      <c r="F138" s="142" t="s">
        <v>168</v>
      </c>
      <c r="H138" s="143">
        <v>38.468925</v>
      </c>
      <c r="L138" s="140"/>
      <c r="M138" s="144"/>
      <c r="T138" s="145"/>
      <c r="AT138" s="141" t="s">
        <v>157</v>
      </c>
      <c r="AU138" s="141" t="s">
        <v>85</v>
      </c>
      <c r="AV138" s="141" t="s">
        <v>154</v>
      </c>
      <c r="AW138" s="141" t="s">
        <v>103</v>
      </c>
      <c r="AX138" s="141" t="s">
        <v>22</v>
      </c>
      <c r="AY138" s="141" t="s">
        <v>146</v>
      </c>
    </row>
    <row r="139" spans="2:63" s="104" customFormat="1" ht="30.75" customHeight="1">
      <c r="B139" s="105"/>
      <c r="D139" s="106" t="s">
        <v>76</v>
      </c>
      <c r="E139" s="113" t="s">
        <v>154</v>
      </c>
      <c r="F139" s="113" t="s">
        <v>1093</v>
      </c>
      <c r="J139" s="114">
        <f>$BK$139</f>
        <v>0</v>
      </c>
      <c r="L139" s="105"/>
      <c r="M139" s="109"/>
      <c r="P139" s="110">
        <f>SUM($P$140:$P$142)</f>
        <v>0</v>
      </c>
      <c r="R139" s="110">
        <f>SUM($R$140:$R$142)</f>
        <v>437.35779024000004</v>
      </c>
      <c r="T139" s="111">
        <f>SUM($T$140:$T$142)</f>
        <v>0</v>
      </c>
      <c r="AR139" s="106" t="s">
        <v>22</v>
      </c>
      <c r="AT139" s="106" t="s">
        <v>76</v>
      </c>
      <c r="AU139" s="106" t="s">
        <v>22</v>
      </c>
      <c r="AY139" s="106" t="s">
        <v>146</v>
      </c>
      <c r="BK139" s="112">
        <f>SUM($BK$140:$BK$142)</f>
        <v>0</v>
      </c>
    </row>
    <row r="140" spans="2:65" s="6" customFormat="1" ht="15.75" customHeight="1">
      <c r="B140" s="21"/>
      <c r="C140" s="115" t="s">
        <v>7</v>
      </c>
      <c r="D140" s="115" t="s">
        <v>150</v>
      </c>
      <c r="E140" s="116" t="s">
        <v>432</v>
      </c>
      <c r="F140" s="117" t="s">
        <v>433</v>
      </c>
      <c r="G140" s="118" t="s">
        <v>153</v>
      </c>
      <c r="H140" s="119">
        <v>231.312</v>
      </c>
      <c r="I140" s="120"/>
      <c r="J140" s="121">
        <f>ROUND($I$140*$H$140,2)</f>
        <v>0</v>
      </c>
      <c r="K140" s="117"/>
      <c r="L140" s="21"/>
      <c r="M140" s="122"/>
      <c r="N140" s="123" t="s">
        <v>48</v>
      </c>
      <c r="P140" s="124">
        <f>$O$140*$H$140</f>
        <v>0</v>
      </c>
      <c r="Q140" s="124">
        <v>1.89077</v>
      </c>
      <c r="R140" s="124">
        <f>$Q$140*$H$140</f>
        <v>437.35779024000004</v>
      </c>
      <c r="S140" s="124">
        <v>0</v>
      </c>
      <c r="T140" s="125">
        <f>$S$140*$H$140</f>
        <v>0</v>
      </c>
      <c r="AR140" s="74" t="s">
        <v>154</v>
      </c>
      <c r="AT140" s="74" t="s">
        <v>150</v>
      </c>
      <c r="AU140" s="74" t="s">
        <v>85</v>
      </c>
      <c r="AY140" s="6" t="s">
        <v>146</v>
      </c>
      <c r="BE140" s="126">
        <f>IF($N$140="základní",$J$140,0)</f>
        <v>0</v>
      </c>
      <c r="BF140" s="126">
        <f>IF($N$140="snížená",$J$140,0)</f>
        <v>0</v>
      </c>
      <c r="BG140" s="126">
        <f>IF($N$140="zákl. přenesená",$J$140,0)</f>
        <v>0</v>
      </c>
      <c r="BH140" s="126">
        <f>IF($N$140="sníž. přenesená",$J$140,0)</f>
        <v>0</v>
      </c>
      <c r="BI140" s="126">
        <f>IF($N$140="nulová",$J$140,0)</f>
        <v>0</v>
      </c>
      <c r="BJ140" s="74" t="s">
        <v>22</v>
      </c>
      <c r="BK140" s="126">
        <f>ROUND($I$140*$H$140,2)</f>
        <v>0</v>
      </c>
      <c r="BL140" s="74" t="s">
        <v>154</v>
      </c>
      <c r="BM140" s="74" t="s">
        <v>7</v>
      </c>
    </row>
    <row r="141" spans="2:51" s="6" customFormat="1" ht="15.75" customHeight="1">
      <c r="B141" s="127"/>
      <c r="D141" s="128" t="s">
        <v>157</v>
      </c>
      <c r="E141" s="129"/>
      <c r="F141" s="129" t="s">
        <v>1080</v>
      </c>
      <c r="H141" s="130">
        <v>231.312</v>
      </c>
      <c r="L141" s="127"/>
      <c r="M141" s="131"/>
      <c r="T141" s="132"/>
      <c r="AT141" s="133" t="s">
        <v>157</v>
      </c>
      <c r="AU141" s="133" t="s">
        <v>85</v>
      </c>
      <c r="AV141" s="133" t="s">
        <v>85</v>
      </c>
      <c r="AW141" s="133" t="s">
        <v>103</v>
      </c>
      <c r="AX141" s="133" t="s">
        <v>77</v>
      </c>
      <c r="AY141" s="133" t="s">
        <v>146</v>
      </c>
    </row>
    <row r="142" spans="2:51" s="6" customFormat="1" ht="15.75" customHeight="1">
      <c r="B142" s="140"/>
      <c r="D142" s="139" t="s">
        <v>157</v>
      </c>
      <c r="E142" s="141"/>
      <c r="F142" s="142" t="s">
        <v>168</v>
      </c>
      <c r="H142" s="143">
        <v>231.312</v>
      </c>
      <c r="L142" s="140"/>
      <c r="M142" s="144"/>
      <c r="T142" s="145"/>
      <c r="AT142" s="141" t="s">
        <v>157</v>
      </c>
      <c r="AU142" s="141" t="s">
        <v>85</v>
      </c>
      <c r="AV142" s="141" t="s">
        <v>154</v>
      </c>
      <c r="AW142" s="141" t="s">
        <v>103</v>
      </c>
      <c r="AX142" s="141" t="s">
        <v>22</v>
      </c>
      <c r="AY142" s="141" t="s">
        <v>146</v>
      </c>
    </row>
    <row r="143" spans="2:63" s="104" customFormat="1" ht="30.75" customHeight="1">
      <c r="B143" s="105"/>
      <c r="D143" s="106" t="s">
        <v>76</v>
      </c>
      <c r="E143" s="113" t="s">
        <v>340</v>
      </c>
      <c r="F143" s="113" t="s">
        <v>417</v>
      </c>
      <c r="J143" s="114">
        <f>$BK$143</f>
        <v>0</v>
      </c>
      <c r="L143" s="105"/>
      <c r="M143" s="109"/>
      <c r="P143" s="110">
        <f>SUM($P$144:$P$170)</f>
        <v>0</v>
      </c>
      <c r="R143" s="110">
        <f>SUM($R$144:$R$170)</f>
        <v>96.61917131999999</v>
      </c>
      <c r="T143" s="111">
        <f>SUM($T$144:$T$170)</f>
        <v>0</v>
      </c>
      <c r="AR143" s="106" t="s">
        <v>22</v>
      </c>
      <c r="AT143" s="106" t="s">
        <v>76</v>
      </c>
      <c r="AU143" s="106" t="s">
        <v>22</v>
      </c>
      <c r="AY143" s="106" t="s">
        <v>146</v>
      </c>
      <c r="BK143" s="112">
        <f>SUM($BK$144:$BK$170)</f>
        <v>0</v>
      </c>
    </row>
    <row r="144" spans="2:65" s="6" customFormat="1" ht="15.75" customHeight="1">
      <c r="B144" s="21"/>
      <c r="C144" s="115" t="s">
        <v>1094</v>
      </c>
      <c r="D144" s="115" t="s">
        <v>150</v>
      </c>
      <c r="E144" s="116" t="s">
        <v>1095</v>
      </c>
      <c r="F144" s="117" t="s">
        <v>1096</v>
      </c>
      <c r="G144" s="118" t="s">
        <v>440</v>
      </c>
      <c r="H144" s="119">
        <v>176.384</v>
      </c>
      <c r="I144" s="120"/>
      <c r="J144" s="121">
        <f>ROUND($I$144*$H$144,2)</f>
        <v>0</v>
      </c>
      <c r="K144" s="117"/>
      <c r="L144" s="21"/>
      <c r="M144" s="122"/>
      <c r="N144" s="123" t="s">
        <v>48</v>
      </c>
      <c r="P144" s="124">
        <f>$O$144*$H$144</f>
        <v>0</v>
      </c>
      <c r="Q144" s="124">
        <v>0.00724</v>
      </c>
      <c r="R144" s="124">
        <f>$Q$144*$H$144</f>
        <v>1.27702016</v>
      </c>
      <c r="S144" s="124">
        <v>0</v>
      </c>
      <c r="T144" s="125">
        <f>$S$144*$H$144</f>
        <v>0</v>
      </c>
      <c r="AR144" s="74" t="s">
        <v>154</v>
      </c>
      <c r="AT144" s="74" t="s">
        <v>150</v>
      </c>
      <c r="AU144" s="74" t="s">
        <v>85</v>
      </c>
      <c r="AY144" s="6" t="s">
        <v>146</v>
      </c>
      <c r="BE144" s="126">
        <f>IF($N$144="základní",$J$144,0)</f>
        <v>0</v>
      </c>
      <c r="BF144" s="126">
        <f>IF($N$144="snížená",$J$144,0)</f>
        <v>0</v>
      </c>
      <c r="BG144" s="126">
        <f>IF($N$144="zákl. přenesená",$J$144,0)</f>
        <v>0</v>
      </c>
      <c r="BH144" s="126">
        <f>IF($N$144="sníž. přenesená",$J$144,0)</f>
        <v>0</v>
      </c>
      <c r="BI144" s="126">
        <f>IF($N$144="nulová",$J$144,0)</f>
        <v>0</v>
      </c>
      <c r="BJ144" s="74" t="s">
        <v>22</v>
      </c>
      <c r="BK144" s="126">
        <f>ROUND($I$144*$H$144,2)</f>
        <v>0</v>
      </c>
      <c r="BL144" s="74" t="s">
        <v>154</v>
      </c>
      <c r="BM144" s="74" t="s">
        <v>1094</v>
      </c>
    </row>
    <row r="145" spans="2:51" s="6" customFormat="1" ht="15.75" customHeight="1">
      <c r="B145" s="127"/>
      <c r="D145" s="128" t="s">
        <v>157</v>
      </c>
      <c r="E145" s="129"/>
      <c r="F145" s="129" t="s">
        <v>1097</v>
      </c>
      <c r="H145" s="130">
        <v>176.384</v>
      </c>
      <c r="L145" s="127"/>
      <c r="M145" s="131"/>
      <c r="T145" s="132"/>
      <c r="AT145" s="133" t="s">
        <v>157</v>
      </c>
      <c r="AU145" s="133" t="s">
        <v>85</v>
      </c>
      <c r="AV145" s="133" t="s">
        <v>85</v>
      </c>
      <c r="AW145" s="133" t="s">
        <v>103</v>
      </c>
      <c r="AX145" s="133" t="s">
        <v>77</v>
      </c>
      <c r="AY145" s="133" t="s">
        <v>146</v>
      </c>
    </row>
    <row r="146" spans="2:51" s="6" customFormat="1" ht="15.75" customHeight="1">
      <c r="B146" s="140"/>
      <c r="D146" s="139" t="s">
        <v>157</v>
      </c>
      <c r="E146" s="141"/>
      <c r="F146" s="142" t="s">
        <v>168</v>
      </c>
      <c r="H146" s="143">
        <v>176.384</v>
      </c>
      <c r="L146" s="140"/>
      <c r="M146" s="144"/>
      <c r="T146" s="145"/>
      <c r="AT146" s="141" t="s">
        <v>157</v>
      </c>
      <c r="AU146" s="141" t="s">
        <v>85</v>
      </c>
      <c r="AV146" s="141" t="s">
        <v>154</v>
      </c>
      <c r="AW146" s="141" t="s">
        <v>103</v>
      </c>
      <c r="AX146" s="141" t="s">
        <v>22</v>
      </c>
      <c r="AY146" s="141" t="s">
        <v>146</v>
      </c>
    </row>
    <row r="147" spans="2:65" s="6" customFormat="1" ht="15.75" customHeight="1">
      <c r="B147" s="21"/>
      <c r="C147" s="115" t="s">
        <v>1098</v>
      </c>
      <c r="D147" s="115" t="s">
        <v>150</v>
      </c>
      <c r="E147" s="116" t="s">
        <v>1099</v>
      </c>
      <c r="F147" s="117" t="s">
        <v>1100</v>
      </c>
      <c r="G147" s="118" t="s">
        <v>440</v>
      </c>
      <c r="H147" s="119">
        <v>169.6</v>
      </c>
      <c r="I147" s="120"/>
      <c r="J147" s="121">
        <f>ROUND($I$147*$H$147,2)</f>
        <v>0</v>
      </c>
      <c r="K147" s="117"/>
      <c r="L147" s="21"/>
      <c r="M147" s="122"/>
      <c r="N147" s="123" t="s">
        <v>48</v>
      </c>
      <c r="P147" s="124">
        <f>$O$147*$H$147</f>
        <v>0</v>
      </c>
      <c r="Q147" s="124">
        <v>1E-05</v>
      </c>
      <c r="R147" s="124">
        <f>$Q$147*$H$147</f>
        <v>0.001696</v>
      </c>
      <c r="S147" s="124">
        <v>0</v>
      </c>
      <c r="T147" s="125">
        <f>$S$147*$H$147</f>
        <v>0</v>
      </c>
      <c r="AR147" s="74" t="s">
        <v>154</v>
      </c>
      <c r="AT147" s="74" t="s">
        <v>150</v>
      </c>
      <c r="AU147" s="74" t="s">
        <v>85</v>
      </c>
      <c r="AY147" s="6" t="s">
        <v>146</v>
      </c>
      <c r="BE147" s="126">
        <f>IF($N$147="základní",$J$147,0)</f>
        <v>0</v>
      </c>
      <c r="BF147" s="126">
        <f>IF($N$147="snížená",$J$147,0)</f>
        <v>0</v>
      </c>
      <c r="BG147" s="126">
        <f>IF($N$147="zákl. přenesená",$J$147,0)</f>
        <v>0</v>
      </c>
      <c r="BH147" s="126">
        <f>IF($N$147="sníž. přenesená",$J$147,0)</f>
        <v>0</v>
      </c>
      <c r="BI147" s="126">
        <f>IF($N$147="nulová",$J$147,0)</f>
        <v>0</v>
      </c>
      <c r="BJ147" s="74" t="s">
        <v>22</v>
      </c>
      <c r="BK147" s="126">
        <f>ROUND($I$147*$H$147,2)</f>
        <v>0</v>
      </c>
      <c r="BL147" s="74" t="s">
        <v>154</v>
      </c>
      <c r="BM147" s="74" t="s">
        <v>1098</v>
      </c>
    </row>
    <row r="148" spans="2:65" s="6" customFormat="1" ht="15.75" customHeight="1">
      <c r="B148" s="21"/>
      <c r="C148" s="118" t="s">
        <v>1101</v>
      </c>
      <c r="D148" s="118" t="s">
        <v>150</v>
      </c>
      <c r="E148" s="116" t="s">
        <v>1102</v>
      </c>
      <c r="F148" s="117" t="s">
        <v>1103</v>
      </c>
      <c r="G148" s="118" t="s">
        <v>440</v>
      </c>
      <c r="H148" s="119">
        <v>312.3</v>
      </c>
      <c r="I148" s="120"/>
      <c r="J148" s="121">
        <f>ROUND($I$148*$H$148,2)</f>
        <v>0</v>
      </c>
      <c r="K148" s="117"/>
      <c r="L148" s="21"/>
      <c r="M148" s="122"/>
      <c r="N148" s="123" t="s">
        <v>48</v>
      </c>
      <c r="P148" s="124">
        <f>$O$148*$H$148</f>
        <v>0</v>
      </c>
      <c r="Q148" s="124">
        <v>1E-05</v>
      </c>
      <c r="R148" s="124">
        <f>$Q$148*$H$148</f>
        <v>0.0031230000000000003</v>
      </c>
      <c r="S148" s="124">
        <v>0</v>
      </c>
      <c r="T148" s="125">
        <f>$S$148*$H$148</f>
        <v>0</v>
      </c>
      <c r="AR148" s="74" t="s">
        <v>154</v>
      </c>
      <c r="AT148" s="74" t="s">
        <v>150</v>
      </c>
      <c r="AU148" s="74" t="s">
        <v>85</v>
      </c>
      <c r="AY148" s="74" t="s">
        <v>146</v>
      </c>
      <c r="BE148" s="126">
        <f>IF($N$148="základní",$J$148,0)</f>
        <v>0</v>
      </c>
      <c r="BF148" s="126">
        <f>IF($N$148="snížená",$J$148,0)</f>
        <v>0</v>
      </c>
      <c r="BG148" s="126">
        <f>IF($N$148="zákl. přenesená",$J$148,0)</f>
        <v>0</v>
      </c>
      <c r="BH148" s="126">
        <f>IF($N$148="sníž. přenesená",$J$148,0)</f>
        <v>0</v>
      </c>
      <c r="BI148" s="126">
        <f>IF($N$148="nulová",$J$148,0)</f>
        <v>0</v>
      </c>
      <c r="BJ148" s="74" t="s">
        <v>22</v>
      </c>
      <c r="BK148" s="126">
        <f>ROUND($I$148*$H$148,2)</f>
        <v>0</v>
      </c>
      <c r="BL148" s="74" t="s">
        <v>154</v>
      </c>
      <c r="BM148" s="74" t="s">
        <v>1101</v>
      </c>
    </row>
    <row r="149" spans="2:65" s="6" customFormat="1" ht="15.75" customHeight="1">
      <c r="B149" s="21"/>
      <c r="C149" s="118" t="s">
        <v>1104</v>
      </c>
      <c r="D149" s="118" t="s">
        <v>150</v>
      </c>
      <c r="E149" s="116" t="s">
        <v>1105</v>
      </c>
      <c r="F149" s="117" t="s">
        <v>1106</v>
      </c>
      <c r="G149" s="118" t="s">
        <v>440</v>
      </c>
      <c r="H149" s="119">
        <v>324.792</v>
      </c>
      <c r="I149" s="120"/>
      <c r="J149" s="121">
        <f>ROUND($I$149*$H$149,2)</f>
        <v>0</v>
      </c>
      <c r="K149" s="117"/>
      <c r="L149" s="21"/>
      <c r="M149" s="122"/>
      <c r="N149" s="123" t="s">
        <v>48</v>
      </c>
      <c r="P149" s="124">
        <f>$O$149*$H$149</f>
        <v>0</v>
      </c>
      <c r="Q149" s="124">
        <v>0.01148</v>
      </c>
      <c r="R149" s="124">
        <f>$Q$149*$H$149</f>
        <v>3.72861216</v>
      </c>
      <c r="S149" s="124">
        <v>0</v>
      </c>
      <c r="T149" s="125">
        <f>$S$149*$H$149</f>
        <v>0</v>
      </c>
      <c r="AR149" s="74" t="s">
        <v>154</v>
      </c>
      <c r="AT149" s="74" t="s">
        <v>150</v>
      </c>
      <c r="AU149" s="74" t="s">
        <v>85</v>
      </c>
      <c r="AY149" s="74" t="s">
        <v>146</v>
      </c>
      <c r="BE149" s="126">
        <f>IF($N$149="základní",$J$149,0)</f>
        <v>0</v>
      </c>
      <c r="BF149" s="126">
        <f>IF($N$149="snížená",$J$149,0)</f>
        <v>0</v>
      </c>
      <c r="BG149" s="126">
        <f>IF($N$149="zákl. přenesená",$J$149,0)</f>
        <v>0</v>
      </c>
      <c r="BH149" s="126">
        <f>IF($N$149="sníž. přenesená",$J$149,0)</f>
        <v>0</v>
      </c>
      <c r="BI149" s="126">
        <f>IF($N$149="nulová",$J$149,0)</f>
        <v>0</v>
      </c>
      <c r="BJ149" s="74" t="s">
        <v>22</v>
      </c>
      <c r="BK149" s="126">
        <f>ROUND($I$149*$H$149,2)</f>
        <v>0</v>
      </c>
      <c r="BL149" s="74" t="s">
        <v>154</v>
      </c>
      <c r="BM149" s="74" t="s">
        <v>1104</v>
      </c>
    </row>
    <row r="150" spans="2:51" s="6" customFormat="1" ht="15.75" customHeight="1">
      <c r="B150" s="127"/>
      <c r="D150" s="128" t="s">
        <v>157</v>
      </c>
      <c r="E150" s="129"/>
      <c r="F150" s="129" t="s">
        <v>1107</v>
      </c>
      <c r="H150" s="130">
        <v>324.792</v>
      </c>
      <c r="L150" s="127"/>
      <c r="M150" s="131"/>
      <c r="T150" s="132"/>
      <c r="AT150" s="133" t="s">
        <v>157</v>
      </c>
      <c r="AU150" s="133" t="s">
        <v>85</v>
      </c>
      <c r="AV150" s="133" t="s">
        <v>85</v>
      </c>
      <c r="AW150" s="133" t="s">
        <v>103</v>
      </c>
      <c r="AX150" s="133" t="s">
        <v>77</v>
      </c>
      <c r="AY150" s="133" t="s">
        <v>146</v>
      </c>
    </row>
    <row r="151" spans="2:51" s="6" customFormat="1" ht="15.75" customHeight="1">
      <c r="B151" s="140"/>
      <c r="D151" s="139" t="s">
        <v>157</v>
      </c>
      <c r="E151" s="141"/>
      <c r="F151" s="142" t="s">
        <v>168</v>
      </c>
      <c r="H151" s="143">
        <v>324.792</v>
      </c>
      <c r="L151" s="140"/>
      <c r="M151" s="144"/>
      <c r="T151" s="145"/>
      <c r="AT151" s="141" t="s">
        <v>157</v>
      </c>
      <c r="AU151" s="141" t="s">
        <v>85</v>
      </c>
      <c r="AV151" s="141" t="s">
        <v>154</v>
      </c>
      <c r="AW151" s="141" t="s">
        <v>103</v>
      </c>
      <c r="AX151" s="141" t="s">
        <v>22</v>
      </c>
      <c r="AY151" s="141" t="s">
        <v>146</v>
      </c>
    </row>
    <row r="152" spans="2:65" s="6" customFormat="1" ht="15.75" customHeight="1">
      <c r="B152" s="21"/>
      <c r="C152" s="115" t="s">
        <v>306</v>
      </c>
      <c r="D152" s="115" t="s">
        <v>150</v>
      </c>
      <c r="E152" s="116" t="s">
        <v>1108</v>
      </c>
      <c r="F152" s="117" t="s">
        <v>1109</v>
      </c>
      <c r="G152" s="118" t="s">
        <v>423</v>
      </c>
      <c r="H152" s="119">
        <v>16</v>
      </c>
      <c r="I152" s="120"/>
      <c r="J152" s="121">
        <f>ROUND($I$152*$H$152,2)</f>
        <v>0</v>
      </c>
      <c r="K152" s="117"/>
      <c r="L152" s="21"/>
      <c r="M152" s="122"/>
      <c r="N152" s="123" t="s">
        <v>48</v>
      </c>
      <c r="P152" s="124">
        <f>$O$152*$H$152</f>
        <v>0</v>
      </c>
      <c r="Q152" s="124">
        <v>3E-05</v>
      </c>
      <c r="R152" s="124">
        <f>$Q$152*$H$152</f>
        <v>0.00048</v>
      </c>
      <c r="S152" s="124">
        <v>0</v>
      </c>
      <c r="T152" s="125">
        <f>$S$152*$H$152</f>
        <v>0</v>
      </c>
      <c r="AR152" s="74" t="s">
        <v>154</v>
      </c>
      <c r="AT152" s="74" t="s">
        <v>150</v>
      </c>
      <c r="AU152" s="74" t="s">
        <v>85</v>
      </c>
      <c r="AY152" s="6" t="s">
        <v>146</v>
      </c>
      <c r="BE152" s="126">
        <f>IF($N$152="základní",$J$152,0)</f>
        <v>0</v>
      </c>
      <c r="BF152" s="126">
        <f>IF($N$152="snížená",$J$152,0)</f>
        <v>0</v>
      </c>
      <c r="BG152" s="126">
        <f>IF($N$152="zákl. přenesená",$J$152,0)</f>
        <v>0</v>
      </c>
      <c r="BH152" s="126">
        <f>IF($N$152="sníž. přenesená",$J$152,0)</f>
        <v>0</v>
      </c>
      <c r="BI152" s="126">
        <f>IF($N$152="nulová",$J$152,0)</f>
        <v>0</v>
      </c>
      <c r="BJ152" s="74" t="s">
        <v>22</v>
      </c>
      <c r="BK152" s="126">
        <f>ROUND($I$152*$H$152,2)</f>
        <v>0</v>
      </c>
      <c r="BL152" s="74" t="s">
        <v>154</v>
      </c>
      <c r="BM152" s="74" t="s">
        <v>306</v>
      </c>
    </row>
    <row r="153" spans="2:65" s="6" customFormat="1" ht="15.75" customHeight="1">
      <c r="B153" s="21"/>
      <c r="C153" s="118" t="s">
        <v>315</v>
      </c>
      <c r="D153" s="118" t="s">
        <v>150</v>
      </c>
      <c r="E153" s="116" t="s">
        <v>1110</v>
      </c>
      <c r="F153" s="117" t="s">
        <v>1111</v>
      </c>
      <c r="G153" s="118" t="s">
        <v>423</v>
      </c>
      <c r="H153" s="119">
        <v>29</v>
      </c>
      <c r="I153" s="120"/>
      <c r="J153" s="121">
        <f>ROUND($I$153*$H$153,2)</f>
        <v>0</v>
      </c>
      <c r="K153" s="117"/>
      <c r="L153" s="21"/>
      <c r="M153" s="122"/>
      <c r="N153" s="123" t="s">
        <v>48</v>
      </c>
      <c r="P153" s="124">
        <f>$O$153*$H$153</f>
        <v>0</v>
      </c>
      <c r="Q153" s="124">
        <v>5E-05</v>
      </c>
      <c r="R153" s="124">
        <f>$Q$153*$H$153</f>
        <v>0.0014500000000000001</v>
      </c>
      <c r="S153" s="124">
        <v>0</v>
      </c>
      <c r="T153" s="125">
        <f>$S$153*$H$153</f>
        <v>0</v>
      </c>
      <c r="AR153" s="74" t="s">
        <v>154</v>
      </c>
      <c r="AT153" s="74" t="s">
        <v>150</v>
      </c>
      <c r="AU153" s="74" t="s">
        <v>85</v>
      </c>
      <c r="AY153" s="74" t="s">
        <v>146</v>
      </c>
      <c r="BE153" s="126">
        <f>IF($N$153="základní",$J$153,0)</f>
        <v>0</v>
      </c>
      <c r="BF153" s="126">
        <f>IF($N$153="snížená",$J$153,0)</f>
        <v>0</v>
      </c>
      <c r="BG153" s="126">
        <f>IF($N$153="zákl. přenesená",$J$153,0)</f>
        <v>0</v>
      </c>
      <c r="BH153" s="126">
        <f>IF($N$153="sníž. přenesená",$J$153,0)</f>
        <v>0</v>
      </c>
      <c r="BI153" s="126">
        <f>IF($N$153="nulová",$J$153,0)</f>
        <v>0</v>
      </c>
      <c r="BJ153" s="74" t="s">
        <v>22</v>
      </c>
      <c r="BK153" s="126">
        <f>ROUND($I$153*$H$153,2)</f>
        <v>0</v>
      </c>
      <c r="BL153" s="74" t="s">
        <v>154</v>
      </c>
      <c r="BM153" s="74" t="s">
        <v>315</v>
      </c>
    </row>
    <row r="154" spans="2:65" s="6" customFormat="1" ht="15.75" customHeight="1">
      <c r="B154" s="21"/>
      <c r="C154" s="155" t="s">
        <v>321</v>
      </c>
      <c r="D154" s="155" t="s">
        <v>336</v>
      </c>
      <c r="E154" s="153" t="s">
        <v>1112</v>
      </c>
      <c r="F154" s="154" t="s">
        <v>1113</v>
      </c>
      <c r="G154" s="155" t="s">
        <v>423</v>
      </c>
      <c r="H154" s="156">
        <v>16</v>
      </c>
      <c r="I154" s="157"/>
      <c r="J154" s="158">
        <f>ROUND($I$154*$H$154,2)</f>
        <v>0</v>
      </c>
      <c r="K154" s="154"/>
      <c r="L154" s="159"/>
      <c r="M154" s="160"/>
      <c r="N154" s="161" t="s">
        <v>48</v>
      </c>
      <c r="P154" s="124">
        <f>$O$154*$H$154</f>
        <v>0</v>
      </c>
      <c r="Q154" s="124">
        <v>0.0043</v>
      </c>
      <c r="R154" s="124">
        <f>$Q$154*$H$154</f>
        <v>0.0688</v>
      </c>
      <c r="S154" s="124">
        <v>0</v>
      </c>
      <c r="T154" s="125">
        <f>$S$154*$H$154</f>
        <v>0</v>
      </c>
      <c r="AR154" s="74" t="s">
        <v>340</v>
      </c>
      <c r="AT154" s="74" t="s">
        <v>336</v>
      </c>
      <c r="AU154" s="74" t="s">
        <v>85</v>
      </c>
      <c r="AY154" s="74" t="s">
        <v>146</v>
      </c>
      <c r="BE154" s="126">
        <f>IF($N$154="základní",$J$154,0)</f>
        <v>0</v>
      </c>
      <c r="BF154" s="126">
        <f>IF($N$154="snížená",$J$154,0)</f>
        <v>0</v>
      </c>
      <c r="BG154" s="126">
        <f>IF($N$154="zákl. přenesená",$J$154,0)</f>
        <v>0</v>
      </c>
      <c r="BH154" s="126">
        <f>IF($N$154="sníž. přenesená",$J$154,0)</f>
        <v>0</v>
      </c>
      <c r="BI154" s="126">
        <f>IF($N$154="nulová",$J$154,0)</f>
        <v>0</v>
      </c>
      <c r="BJ154" s="74" t="s">
        <v>22</v>
      </c>
      <c r="BK154" s="126">
        <f>ROUND($I$154*$H$154,2)</f>
        <v>0</v>
      </c>
      <c r="BL154" s="74" t="s">
        <v>154</v>
      </c>
      <c r="BM154" s="74" t="s">
        <v>321</v>
      </c>
    </row>
    <row r="155" spans="2:65" s="6" customFormat="1" ht="15.75" customHeight="1">
      <c r="B155" s="21"/>
      <c r="C155" s="155" t="s">
        <v>326</v>
      </c>
      <c r="D155" s="155" t="s">
        <v>336</v>
      </c>
      <c r="E155" s="153" t="s">
        <v>1114</v>
      </c>
      <c r="F155" s="154" t="s">
        <v>1115</v>
      </c>
      <c r="G155" s="155" t="s">
        <v>423</v>
      </c>
      <c r="H155" s="156">
        <v>29</v>
      </c>
      <c r="I155" s="157"/>
      <c r="J155" s="158">
        <f>ROUND($I$155*$H$155,2)</f>
        <v>0</v>
      </c>
      <c r="K155" s="154"/>
      <c r="L155" s="159"/>
      <c r="M155" s="160"/>
      <c r="N155" s="161" t="s">
        <v>48</v>
      </c>
      <c r="P155" s="124">
        <f>$O$155*$H$155</f>
        <v>0</v>
      </c>
      <c r="Q155" s="124">
        <v>0.0073</v>
      </c>
      <c r="R155" s="124">
        <f>$Q$155*$H$155</f>
        <v>0.2117</v>
      </c>
      <c r="S155" s="124">
        <v>0</v>
      </c>
      <c r="T155" s="125">
        <f>$S$155*$H$155</f>
        <v>0</v>
      </c>
      <c r="AR155" s="74" t="s">
        <v>340</v>
      </c>
      <c r="AT155" s="74" t="s">
        <v>336</v>
      </c>
      <c r="AU155" s="74" t="s">
        <v>85</v>
      </c>
      <c r="AY155" s="74" t="s">
        <v>146</v>
      </c>
      <c r="BE155" s="126">
        <f>IF($N$155="základní",$J$155,0)</f>
        <v>0</v>
      </c>
      <c r="BF155" s="126">
        <f>IF($N$155="snížená",$J$155,0)</f>
        <v>0</v>
      </c>
      <c r="BG155" s="126">
        <f>IF($N$155="zákl. přenesená",$J$155,0)</f>
        <v>0</v>
      </c>
      <c r="BH155" s="126">
        <f>IF($N$155="sníž. přenesená",$J$155,0)</f>
        <v>0</v>
      </c>
      <c r="BI155" s="126">
        <f>IF($N$155="nulová",$J$155,0)</f>
        <v>0</v>
      </c>
      <c r="BJ155" s="74" t="s">
        <v>22</v>
      </c>
      <c r="BK155" s="126">
        <f>ROUND($I$155*$H$155,2)</f>
        <v>0</v>
      </c>
      <c r="BL155" s="74" t="s">
        <v>154</v>
      </c>
      <c r="BM155" s="74" t="s">
        <v>326</v>
      </c>
    </row>
    <row r="156" spans="2:65" s="6" customFormat="1" ht="15.75" customHeight="1">
      <c r="B156" s="21"/>
      <c r="C156" s="118" t="s">
        <v>331</v>
      </c>
      <c r="D156" s="118" t="s">
        <v>150</v>
      </c>
      <c r="E156" s="116" t="s">
        <v>1116</v>
      </c>
      <c r="F156" s="117" t="s">
        <v>1117</v>
      </c>
      <c r="G156" s="118" t="s">
        <v>423</v>
      </c>
      <c r="H156" s="119">
        <v>5</v>
      </c>
      <c r="I156" s="120"/>
      <c r="J156" s="121">
        <f>ROUND($I$156*$H$156,2)</f>
        <v>0</v>
      </c>
      <c r="K156" s="117"/>
      <c r="L156" s="21"/>
      <c r="M156" s="122"/>
      <c r="N156" s="123" t="s">
        <v>48</v>
      </c>
      <c r="P156" s="124">
        <f>$O$156*$H$156</f>
        <v>0</v>
      </c>
      <c r="Q156" s="124">
        <v>2.12267</v>
      </c>
      <c r="R156" s="124">
        <f>$Q$156*$H$156</f>
        <v>10.613349999999999</v>
      </c>
      <c r="S156" s="124">
        <v>0</v>
      </c>
      <c r="T156" s="125">
        <f>$S$156*$H$156</f>
        <v>0</v>
      </c>
      <c r="AR156" s="74" t="s">
        <v>154</v>
      </c>
      <c r="AT156" s="74" t="s">
        <v>150</v>
      </c>
      <c r="AU156" s="74" t="s">
        <v>85</v>
      </c>
      <c r="AY156" s="74" t="s">
        <v>146</v>
      </c>
      <c r="BE156" s="126">
        <f>IF($N$156="základní",$J$156,0)</f>
        <v>0</v>
      </c>
      <c r="BF156" s="126">
        <f>IF($N$156="snížená",$J$156,0)</f>
        <v>0</v>
      </c>
      <c r="BG156" s="126">
        <f>IF($N$156="zákl. přenesená",$J$156,0)</f>
        <v>0</v>
      </c>
      <c r="BH156" s="126">
        <f>IF($N$156="sníž. přenesená",$J$156,0)</f>
        <v>0</v>
      </c>
      <c r="BI156" s="126">
        <f>IF($N$156="nulová",$J$156,0)</f>
        <v>0</v>
      </c>
      <c r="BJ156" s="74" t="s">
        <v>22</v>
      </c>
      <c r="BK156" s="126">
        <f>ROUND($I$156*$H$156,2)</f>
        <v>0</v>
      </c>
      <c r="BL156" s="74" t="s">
        <v>154</v>
      </c>
      <c r="BM156" s="74" t="s">
        <v>331</v>
      </c>
    </row>
    <row r="157" spans="2:65" s="6" customFormat="1" ht="15.75" customHeight="1">
      <c r="B157" s="21"/>
      <c r="C157" s="118" t="s">
        <v>335</v>
      </c>
      <c r="D157" s="118" t="s">
        <v>150</v>
      </c>
      <c r="E157" s="116" t="s">
        <v>1118</v>
      </c>
      <c r="F157" s="117" t="s">
        <v>1119</v>
      </c>
      <c r="G157" s="118" t="s">
        <v>423</v>
      </c>
      <c r="H157" s="119">
        <v>12</v>
      </c>
      <c r="I157" s="120"/>
      <c r="J157" s="121">
        <f>ROUND($I$157*$H$157,2)</f>
        <v>0</v>
      </c>
      <c r="K157" s="117"/>
      <c r="L157" s="21"/>
      <c r="M157" s="122"/>
      <c r="N157" s="123" t="s">
        <v>48</v>
      </c>
      <c r="P157" s="124">
        <f>$O$157*$H$157</f>
        <v>0</v>
      </c>
      <c r="Q157" s="124">
        <v>2.16255</v>
      </c>
      <c r="R157" s="124">
        <f>$Q$157*$H$157</f>
        <v>25.9506</v>
      </c>
      <c r="S157" s="124">
        <v>0</v>
      </c>
      <c r="T157" s="125">
        <f>$S$157*$H$157</f>
        <v>0</v>
      </c>
      <c r="AR157" s="74" t="s">
        <v>154</v>
      </c>
      <c r="AT157" s="74" t="s">
        <v>150</v>
      </c>
      <c r="AU157" s="74" t="s">
        <v>85</v>
      </c>
      <c r="AY157" s="74" t="s">
        <v>146</v>
      </c>
      <c r="BE157" s="126">
        <f>IF($N$157="základní",$J$157,0)</f>
        <v>0</v>
      </c>
      <c r="BF157" s="126">
        <f>IF($N$157="snížená",$J$157,0)</f>
        <v>0</v>
      </c>
      <c r="BG157" s="126">
        <f>IF($N$157="zákl. přenesená",$J$157,0)</f>
        <v>0</v>
      </c>
      <c r="BH157" s="126">
        <f>IF($N$157="sníž. přenesená",$J$157,0)</f>
        <v>0</v>
      </c>
      <c r="BI157" s="126">
        <f>IF($N$157="nulová",$J$157,0)</f>
        <v>0</v>
      </c>
      <c r="BJ157" s="74" t="s">
        <v>22</v>
      </c>
      <c r="BK157" s="126">
        <f>ROUND($I$157*$H$157,2)</f>
        <v>0</v>
      </c>
      <c r="BL157" s="74" t="s">
        <v>154</v>
      </c>
      <c r="BM157" s="74" t="s">
        <v>335</v>
      </c>
    </row>
    <row r="158" spans="2:65" s="6" customFormat="1" ht="15.75" customHeight="1">
      <c r="B158" s="21"/>
      <c r="C158" s="155" t="s">
        <v>344</v>
      </c>
      <c r="D158" s="155" t="s">
        <v>336</v>
      </c>
      <c r="E158" s="153" t="s">
        <v>1120</v>
      </c>
      <c r="F158" s="154" t="s">
        <v>1121</v>
      </c>
      <c r="G158" s="155" t="s">
        <v>423</v>
      </c>
      <c r="H158" s="156">
        <v>5</v>
      </c>
      <c r="I158" s="157"/>
      <c r="J158" s="158">
        <f>ROUND($I$158*$H$158,2)</f>
        <v>0</v>
      </c>
      <c r="K158" s="154"/>
      <c r="L158" s="159"/>
      <c r="M158" s="160"/>
      <c r="N158" s="161" t="s">
        <v>48</v>
      </c>
      <c r="P158" s="124">
        <f>$O$158*$H$158</f>
        <v>0</v>
      </c>
      <c r="Q158" s="124">
        <v>2.243</v>
      </c>
      <c r="R158" s="124">
        <f>$Q$158*$H$158</f>
        <v>11.215</v>
      </c>
      <c r="S158" s="124">
        <v>0</v>
      </c>
      <c r="T158" s="125">
        <f>$S$158*$H$158</f>
        <v>0</v>
      </c>
      <c r="AR158" s="74" t="s">
        <v>340</v>
      </c>
      <c r="AT158" s="74" t="s">
        <v>336</v>
      </c>
      <c r="AU158" s="74" t="s">
        <v>85</v>
      </c>
      <c r="AY158" s="74" t="s">
        <v>146</v>
      </c>
      <c r="BE158" s="126">
        <f>IF($N$158="základní",$J$158,0)</f>
        <v>0</v>
      </c>
      <c r="BF158" s="126">
        <f>IF($N$158="snížená",$J$158,0)</f>
        <v>0</v>
      </c>
      <c r="BG158" s="126">
        <f>IF($N$158="zákl. přenesená",$J$158,0)</f>
        <v>0</v>
      </c>
      <c r="BH158" s="126">
        <f>IF($N$158="sníž. přenesená",$J$158,0)</f>
        <v>0</v>
      </c>
      <c r="BI158" s="126">
        <f>IF($N$158="nulová",$J$158,0)</f>
        <v>0</v>
      </c>
      <c r="BJ158" s="74" t="s">
        <v>22</v>
      </c>
      <c r="BK158" s="126">
        <f>ROUND($I$158*$H$158,2)</f>
        <v>0</v>
      </c>
      <c r="BL158" s="74" t="s">
        <v>154</v>
      </c>
      <c r="BM158" s="74" t="s">
        <v>344</v>
      </c>
    </row>
    <row r="159" spans="2:65" s="6" customFormat="1" ht="15.75" customHeight="1">
      <c r="B159" s="21"/>
      <c r="C159" s="155" t="s">
        <v>350</v>
      </c>
      <c r="D159" s="155" t="s">
        <v>336</v>
      </c>
      <c r="E159" s="153" t="s">
        <v>1122</v>
      </c>
      <c r="F159" s="154" t="s">
        <v>1123</v>
      </c>
      <c r="G159" s="155" t="s">
        <v>423</v>
      </c>
      <c r="H159" s="156">
        <v>11</v>
      </c>
      <c r="I159" s="157"/>
      <c r="J159" s="158">
        <f>ROUND($I$159*$H$159,2)</f>
        <v>0</v>
      </c>
      <c r="K159" s="154"/>
      <c r="L159" s="159"/>
      <c r="M159" s="160"/>
      <c r="N159" s="161" t="s">
        <v>48</v>
      </c>
      <c r="P159" s="124">
        <f>$O$159*$H$159</f>
        <v>0</v>
      </c>
      <c r="Q159" s="124">
        <v>2.278</v>
      </c>
      <c r="R159" s="124">
        <f>$Q$159*$H$159</f>
        <v>25.058</v>
      </c>
      <c r="S159" s="124">
        <v>0</v>
      </c>
      <c r="T159" s="125">
        <f>$S$159*$H$159</f>
        <v>0</v>
      </c>
      <c r="AR159" s="74" t="s">
        <v>340</v>
      </c>
      <c r="AT159" s="74" t="s">
        <v>336</v>
      </c>
      <c r="AU159" s="74" t="s">
        <v>85</v>
      </c>
      <c r="AY159" s="74" t="s">
        <v>146</v>
      </c>
      <c r="BE159" s="126">
        <f>IF($N$159="základní",$J$159,0)</f>
        <v>0</v>
      </c>
      <c r="BF159" s="126">
        <f>IF($N$159="snížená",$J$159,0)</f>
        <v>0</v>
      </c>
      <c r="BG159" s="126">
        <f>IF($N$159="zákl. přenesená",$J$159,0)</f>
        <v>0</v>
      </c>
      <c r="BH159" s="126">
        <f>IF($N$159="sníž. přenesená",$J$159,0)</f>
        <v>0</v>
      </c>
      <c r="BI159" s="126">
        <f>IF($N$159="nulová",$J$159,0)</f>
        <v>0</v>
      </c>
      <c r="BJ159" s="74" t="s">
        <v>22</v>
      </c>
      <c r="BK159" s="126">
        <f>ROUND($I$159*$H$159,2)</f>
        <v>0</v>
      </c>
      <c r="BL159" s="74" t="s">
        <v>154</v>
      </c>
      <c r="BM159" s="74" t="s">
        <v>350</v>
      </c>
    </row>
    <row r="160" spans="2:65" s="6" customFormat="1" ht="15.75" customHeight="1">
      <c r="B160" s="21"/>
      <c r="C160" s="118" t="s">
        <v>1124</v>
      </c>
      <c r="D160" s="118" t="s">
        <v>150</v>
      </c>
      <c r="E160" s="116" t="s">
        <v>1125</v>
      </c>
      <c r="F160" s="117" t="s">
        <v>1126</v>
      </c>
      <c r="G160" s="118" t="s">
        <v>423</v>
      </c>
      <c r="H160" s="119">
        <v>17</v>
      </c>
      <c r="I160" s="120"/>
      <c r="J160" s="121">
        <f>ROUND($I$160*$H$160,2)</f>
        <v>0</v>
      </c>
      <c r="K160" s="117"/>
      <c r="L160" s="21"/>
      <c r="M160" s="122"/>
      <c r="N160" s="123" t="s">
        <v>48</v>
      </c>
      <c r="P160" s="124">
        <f>$O$160*$H$160</f>
        <v>0</v>
      </c>
      <c r="Q160" s="124">
        <v>0.00702</v>
      </c>
      <c r="R160" s="124">
        <f>$Q$160*$H$160</f>
        <v>0.11934</v>
      </c>
      <c r="S160" s="124">
        <v>0</v>
      </c>
      <c r="T160" s="125">
        <f>$S$160*$H$160</f>
        <v>0</v>
      </c>
      <c r="AR160" s="74" t="s">
        <v>154</v>
      </c>
      <c r="AT160" s="74" t="s">
        <v>150</v>
      </c>
      <c r="AU160" s="74" t="s">
        <v>85</v>
      </c>
      <c r="AY160" s="74" t="s">
        <v>146</v>
      </c>
      <c r="BE160" s="126">
        <f>IF($N$160="základní",$J$160,0)</f>
        <v>0</v>
      </c>
      <c r="BF160" s="126">
        <f>IF($N$160="snížená",$J$160,0)</f>
        <v>0</v>
      </c>
      <c r="BG160" s="126">
        <f>IF($N$160="zákl. přenesená",$J$160,0)</f>
        <v>0</v>
      </c>
      <c r="BH160" s="126">
        <f>IF($N$160="sníž. přenesená",$J$160,0)</f>
        <v>0</v>
      </c>
      <c r="BI160" s="126">
        <f>IF($N$160="nulová",$J$160,0)</f>
        <v>0</v>
      </c>
      <c r="BJ160" s="74" t="s">
        <v>22</v>
      </c>
      <c r="BK160" s="126">
        <f>ROUND($I$160*$H$160,2)</f>
        <v>0</v>
      </c>
      <c r="BL160" s="74" t="s">
        <v>154</v>
      </c>
      <c r="BM160" s="74" t="s">
        <v>1124</v>
      </c>
    </row>
    <row r="161" spans="2:65" s="6" customFormat="1" ht="15.75" customHeight="1">
      <c r="B161" s="21"/>
      <c r="C161" s="155" t="s">
        <v>359</v>
      </c>
      <c r="D161" s="155" t="s">
        <v>336</v>
      </c>
      <c r="E161" s="153" t="s">
        <v>1127</v>
      </c>
      <c r="F161" s="154" t="s">
        <v>1128</v>
      </c>
      <c r="G161" s="155" t="s">
        <v>423</v>
      </c>
      <c r="H161" s="156">
        <v>17</v>
      </c>
      <c r="I161" s="157"/>
      <c r="J161" s="158">
        <f>ROUND($I$161*$H$161,2)</f>
        <v>0</v>
      </c>
      <c r="K161" s="154"/>
      <c r="L161" s="159"/>
      <c r="M161" s="160"/>
      <c r="N161" s="161" t="s">
        <v>48</v>
      </c>
      <c r="P161" s="124">
        <f>$O$161*$H$161</f>
        <v>0</v>
      </c>
      <c r="Q161" s="124">
        <v>0.518</v>
      </c>
      <c r="R161" s="124">
        <f>$Q$161*$H$161</f>
        <v>8.806000000000001</v>
      </c>
      <c r="S161" s="124">
        <v>0</v>
      </c>
      <c r="T161" s="125">
        <f>$S$161*$H$161</f>
        <v>0</v>
      </c>
      <c r="AR161" s="74" t="s">
        <v>340</v>
      </c>
      <c r="AT161" s="74" t="s">
        <v>336</v>
      </c>
      <c r="AU161" s="74" t="s">
        <v>85</v>
      </c>
      <c r="AY161" s="74" t="s">
        <v>146</v>
      </c>
      <c r="BE161" s="126">
        <f>IF($N$161="základní",$J$161,0)</f>
        <v>0</v>
      </c>
      <c r="BF161" s="126">
        <f>IF($N$161="snížená",$J$161,0)</f>
        <v>0</v>
      </c>
      <c r="BG161" s="126">
        <f>IF($N$161="zákl. přenesená",$J$161,0)</f>
        <v>0</v>
      </c>
      <c r="BH161" s="126">
        <f>IF($N$161="sníž. přenesená",$J$161,0)</f>
        <v>0</v>
      </c>
      <c r="BI161" s="126">
        <f>IF($N$161="nulová",$J$161,0)</f>
        <v>0</v>
      </c>
      <c r="BJ161" s="74" t="s">
        <v>22</v>
      </c>
      <c r="BK161" s="126">
        <f>ROUND($I$161*$H$161,2)</f>
        <v>0</v>
      </c>
      <c r="BL161" s="74" t="s">
        <v>154</v>
      </c>
      <c r="BM161" s="74" t="s">
        <v>359</v>
      </c>
    </row>
    <row r="162" spans="2:65" s="6" customFormat="1" ht="15.75" customHeight="1">
      <c r="B162" s="21"/>
      <c r="C162" s="155" t="s">
        <v>1129</v>
      </c>
      <c r="D162" s="155" t="s">
        <v>336</v>
      </c>
      <c r="E162" s="153" t="s">
        <v>1130</v>
      </c>
      <c r="F162" s="154" t="s">
        <v>1131</v>
      </c>
      <c r="G162" s="155" t="s">
        <v>423</v>
      </c>
      <c r="H162" s="156">
        <v>5</v>
      </c>
      <c r="I162" s="157"/>
      <c r="J162" s="158">
        <f>ROUND($I$162*$H$162,2)</f>
        <v>0</v>
      </c>
      <c r="K162" s="154"/>
      <c r="L162" s="159"/>
      <c r="M162" s="160"/>
      <c r="N162" s="161" t="s">
        <v>48</v>
      </c>
      <c r="P162" s="124">
        <f>$O$162*$H$162</f>
        <v>0</v>
      </c>
      <c r="Q162" s="124">
        <v>0.039</v>
      </c>
      <c r="R162" s="124">
        <f>$Q$162*$H$162</f>
        <v>0.195</v>
      </c>
      <c r="S162" s="124">
        <v>0</v>
      </c>
      <c r="T162" s="125">
        <f>$S$162*$H$162</f>
        <v>0</v>
      </c>
      <c r="AR162" s="74" t="s">
        <v>340</v>
      </c>
      <c r="AT162" s="74" t="s">
        <v>336</v>
      </c>
      <c r="AU162" s="74" t="s">
        <v>85</v>
      </c>
      <c r="AY162" s="74" t="s">
        <v>146</v>
      </c>
      <c r="BE162" s="126">
        <f>IF($N$162="základní",$J$162,0)</f>
        <v>0</v>
      </c>
      <c r="BF162" s="126">
        <f>IF($N$162="snížená",$J$162,0)</f>
        <v>0</v>
      </c>
      <c r="BG162" s="126">
        <f>IF($N$162="zákl. přenesená",$J$162,0)</f>
        <v>0</v>
      </c>
      <c r="BH162" s="126">
        <f>IF($N$162="sníž. přenesená",$J$162,0)</f>
        <v>0</v>
      </c>
      <c r="BI162" s="126">
        <f>IF($N$162="nulová",$J$162,0)</f>
        <v>0</v>
      </c>
      <c r="BJ162" s="74" t="s">
        <v>22</v>
      </c>
      <c r="BK162" s="126">
        <f>ROUND($I$162*$H$162,2)</f>
        <v>0</v>
      </c>
      <c r="BL162" s="74" t="s">
        <v>154</v>
      </c>
      <c r="BM162" s="74" t="s">
        <v>1129</v>
      </c>
    </row>
    <row r="163" spans="2:65" s="6" customFormat="1" ht="15.75" customHeight="1">
      <c r="B163" s="21"/>
      <c r="C163" s="155" t="s">
        <v>365</v>
      </c>
      <c r="D163" s="155" t="s">
        <v>336</v>
      </c>
      <c r="E163" s="153" t="s">
        <v>1132</v>
      </c>
      <c r="F163" s="154" t="s">
        <v>1133</v>
      </c>
      <c r="G163" s="155" t="s">
        <v>423</v>
      </c>
      <c r="H163" s="156">
        <v>8</v>
      </c>
      <c r="I163" s="157"/>
      <c r="J163" s="158">
        <f>ROUND($I$163*$H$163,2)</f>
        <v>0</v>
      </c>
      <c r="K163" s="154"/>
      <c r="L163" s="159"/>
      <c r="M163" s="160"/>
      <c r="N163" s="161" t="s">
        <v>48</v>
      </c>
      <c r="P163" s="124">
        <f>$O$163*$H$163</f>
        <v>0</v>
      </c>
      <c r="Q163" s="124">
        <v>0.064</v>
      </c>
      <c r="R163" s="124">
        <f>$Q$163*$H$163</f>
        <v>0.512</v>
      </c>
      <c r="S163" s="124">
        <v>0</v>
      </c>
      <c r="T163" s="125">
        <f>$S$163*$H$163</f>
        <v>0</v>
      </c>
      <c r="AR163" s="74" t="s">
        <v>340</v>
      </c>
      <c r="AT163" s="74" t="s">
        <v>336</v>
      </c>
      <c r="AU163" s="74" t="s">
        <v>85</v>
      </c>
      <c r="AY163" s="74" t="s">
        <v>146</v>
      </c>
      <c r="BE163" s="126">
        <f>IF($N$163="základní",$J$163,0)</f>
        <v>0</v>
      </c>
      <c r="BF163" s="126">
        <f>IF($N$163="snížená",$J$163,0)</f>
        <v>0</v>
      </c>
      <c r="BG163" s="126">
        <f>IF($N$163="zákl. přenesená",$J$163,0)</f>
        <v>0</v>
      </c>
      <c r="BH163" s="126">
        <f>IF($N$163="sníž. přenesená",$J$163,0)</f>
        <v>0</v>
      </c>
      <c r="BI163" s="126">
        <f>IF($N$163="nulová",$J$163,0)</f>
        <v>0</v>
      </c>
      <c r="BJ163" s="74" t="s">
        <v>22</v>
      </c>
      <c r="BK163" s="126">
        <f>ROUND($I$163*$H$163,2)</f>
        <v>0</v>
      </c>
      <c r="BL163" s="74" t="s">
        <v>154</v>
      </c>
      <c r="BM163" s="74" t="s">
        <v>365</v>
      </c>
    </row>
    <row r="164" spans="2:65" s="6" customFormat="1" ht="15.75" customHeight="1">
      <c r="B164" s="21"/>
      <c r="C164" s="155" t="s">
        <v>371</v>
      </c>
      <c r="D164" s="155" t="s">
        <v>336</v>
      </c>
      <c r="E164" s="153" t="s">
        <v>1134</v>
      </c>
      <c r="F164" s="154" t="s">
        <v>1135</v>
      </c>
      <c r="G164" s="155" t="s">
        <v>423</v>
      </c>
      <c r="H164" s="156">
        <v>6</v>
      </c>
      <c r="I164" s="157"/>
      <c r="J164" s="158">
        <f>ROUND($I$164*$H$164,2)</f>
        <v>0</v>
      </c>
      <c r="K164" s="154"/>
      <c r="L164" s="159"/>
      <c r="M164" s="160"/>
      <c r="N164" s="161" t="s">
        <v>48</v>
      </c>
      <c r="P164" s="124">
        <f>$O$164*$H$164</f>
        <v>0</v>
      </c>
      <c r="Q164" s="124">
        <v>0.051</v>
      </c>
      <c r="R164" s="124">
        <f>$Q$164*$H$164</f>
        <v>0.306</v>
      </c>
      <c r="S164" s="124">
        <v>0</v>
      </c>
      <c r="T164" s="125">
        <f>$S$164*$H$164</f>
        <v>0</v>
      </c>
      <c r="AR164" s="74" t="s">
        <v>340</v>
      </c>
      <c r="AT164" s="74" t="s">
        <v>336</v>
      </c>
      <c r="AU164" s="74" t="s">
        <v>85</v>
      </c>
      <c r="AY164" s="74" t="s">
        <v>146</v>
      </c>
      <c r="BE164" s="126">
        <f>IF($N$164="základní",$J$164,0)</f>
        <v>0</v>
      </c>
      <c r="BF164" s="126">
        <f>IF($N$164="snížená",$J$164,0)</f>
        <v>0</v>
      </c>
      <c r="BG164" s="126">
        <f>IF($N$164="zákl. přenesená",$J$164,0)</f>
        <v>0</v>
      </c>
      <c r="BH164" s="126">
        <f>IF($N$164="sníž. přenesená",$J$164,0)</f>
        <v>0</v>
      </c>
      <c r="BI164" s="126">
        <f>IF($N$164="nulová",$J$164,0)</f>
        <v>0</v>
      </c>
      <c r="BJ164" s="74" t="s">
        <v>22</v>
      </c>
      <c r="BK164" s="126">
        <f>ROUND($I$164*$H$164,2)</f>
        <v>0</v>
      </c>
      <c r="BL164" s="74" t="s">
        <v>154</v>
      </c>
      <c r="BM164" s="74" t="s">
        <v>371</v>
      </c>
    </row>
    <row r="165" spans="2:65" s="6" customFormat="1" ht="15.75" customHeight="1">
      <c r="B165" s="21"/>
      <c r="C165" s="155" t="s">
        <v>1136</v>
      </c>
      <c r="D165" s="155" t="s">
        <v>336</v>
      </c>
      <c r="E165" s="153" t="s">
        <v>1137</v>
      </c>
      <c r="F165" s="154" t="s">
        <v>1138</v>
      </c>
      <c r="G165" s="155" t="s">
        <v>423</v>
      </c>
      <c r="H165" s="156">
        <v>1</v>
      </c>
      <c r="I165" s="157"/>
      <c r="J165" s="158">
        <f>ROUND($I$165*$H$165,2)</f>
        <v>0</v>
      </c>
      <c r="K165" s="154"/>
      <c r="L165" s="159"/>
      <c r="M165" s="160"/>
      <c r="N165" s="161" t="s">
        <v>48</v>
      </c>
      <c r="P165" s="124">
        <f>$O$165*$H$165</f>
        <v>0</v>
      </c>
      <c r="Q165" s="124">
        <v>0.039</v>
      </c>
      <c r="R165" s="124">
        <f>$Q$165*$H$165</f>
        <v>0.039</v>
      </c>
      <c r="S165" s="124">
        <v>0</v>
      </c>
      <c r="T165" s="125">
        <f>$S$165*$H$165</f>
        <v>0</v>
      </c>
      <c r="AR165" s="74" t="s">
        <v>340</v>
      </c>
      <c r="AT165" s="74" t="s">
        <v>336</v>
      </c>
      <c r="AU165" s="74" t="s">
        <v>85</v>
      </c>
      <c r="AY165" s="74" t="s">
        <v>146</v>
      </c>
      <c r="BE165" s="126">
        <f>IF($N$165="základní",$J$165,0)</f>
        <v>0</v>
      </c>
      <c r="BF165" s="126">
        <f>IF($N$165="snížená",$J$165,0)</f>
        <v>0</v>
      </c>
      <c r="BG165" s="126">
        <f>IF($N$165="zákl. přenesená",$J$165,0)</f>
        <v>0</v>
      </c>
      <c r="BH165" s="126">
        <f>IF($N$165="sníž. přenesená",$J$165,0)</f>
        <v>0</v>
      </c>
      <c r="BI165" s="126">
        <f>IF($N$165="nulová",$J$165,0)</f>
        <v>0</v>
      </c>
      <c r="BJ165" s="74" t="s">
        <v>22</v>
      </c>
      <c r="BK165" s="126">
        <f>ROUND($I$165*$H$165,2)</f>
        <v>0</v>
      </c>
      <c r="BL165" s="74" t="s">
        <v>154</v>
      </c>
      <c r="BM165" s="74" t="s">
        <v>1136</v>
      </c>
    </row>
    <row r="166" spans="2:65" s="6" customFormat="1" ht="15.75" customHeight="1">
      <c r="B166" s="21"/>
      <c r="C166" s="155" t="s">
        <v>1139</v>
      </c>
      <c r="D166" s="155" t="s">
        <v>336</v>
      </c>
      <c r="E166" s="153" t="s">
        <v>1140</v>
      </c>
      <c r="F166" s="154" t="s">
        <v>1141</v>
      </c>
      <c r="G166" s="155" t="s">
        <v>423</v>
      </c>
      <c r="H166" s="156">
        <v>3</v>
      </c>
      <c r="I166" s="157"/>
      <c r="J166" s="158">
        <f>ROUND($I$166*$H$166,2)</f>
        <v>0</v>
      </c>
      <c r="K166" s="154"/>
      <c r="L166" s="159"/>
      <c r="M166" s="160"/>
      <c r="N166" s="161" t="s">
        <v>48</v>
      </c>
      <c r="P166" s="124">
        <f>$O$166*$H$166</f>
        <v>0</v>
      </c>
      <c r="Q166" s="124">
        <v>0.254</v>
      </c>
      <c r="R166" s="124">
        <f>$Q$166*$H$166</f>
        <v>0.762</v>
      </c>
      <c r="S166" s="124">
        <v>0</v>
      </c>
      <c r="T166" s="125">
        <f>$S$166*$H$166</f>
        <v>0</v>
      </c>
      <c r="AR166" s="74" t="s">
        <v>340</v>
      </c>
      <c r="AT166" s="74" t="s">
        <v>336</v>
      </c>
      <c r="AU166" s="74" t="s">
        <v>85</v>
      </c>
      <c r="AY166" s="74" t="s">
        <v>146</v>
      </c>
      <c r="BE166" s="126">
        <f>IF($N$166="základní",$J$166,0)</f>
        <v>0</v>
      </c>
      <c r="BF166" s="126">
        <f>IF($N$166="snížená",$J$166,0)</f>
        <v>0</v>
      </c>
      <c r="BG166" s="126">
        <f>IF($N$166="zákl. přenesená",$J$166,0)</f>
        <v>0</v>
      </c>
      <c r="BH166" s="126">
        <f>IF($N$166="sníž. přenesená",$J$166,0)</f>
        <v>0</v>
      </c>
      <c r="BI166" s="126">
        <f>IF($N$166="nulová",$J$166,0)</f>
        <v>0</v>
      </c>
      <c r="BJ166" s="74" t="s">
        <v>22</v>
      </c>
      <c r="BK166" s="126">
        <f>ROUND($I$166*$H$166,2)</f>
        <v>0</v>
      </c>
      <c r="BL166" s="74" t="s">
        <v>154</v>
      </c>
      <c r="BM166" s="74" t="s">
        <v>1139</v>
      </c>
    </row>
    <row r="167" spans="2:65" s="6" customFormat="1" ht="15.75" customHeight="1">
      <c r="B167" s="21"/>
      <c r="C167" s="155" t="s">
        <v>1142</v>
      </c>
      <c r="D167" s="155" t="s">
        <v>336</v>
      </c>
      <c r="E167" s="153" t="s">
        <v>1143</v>
      </c>
      <c r="F167" s="154" t="s">
        <v>1144</v>
      </c>
      <c r="G167" s="155" t="s">
        <v>423</v>
      </c>
      <c r="H167" s="156">
        <v>2</v>
      </c>
      <c r="I167" s="157"/>
      <c r="J167" s="158">
        <f>ROUND($I$167*$H$167,2)</f>
        <v>0</v>
      </c>
      <c r="K167" s="154"/>
      <c r="L167" s="159"/>
      <c r="M167" s="160"/>
      <c r="N167" s="161" t="s">
        <v>48</v>
      </c>
      <c r="P167" s="124">
        <f>$O$167*$H$167</f>
        <v>0</v>
      </c>
      <c r="Q167" s="124">
        <v>0.506</v>
      </c>
      <c r="R167" s="124">
        <f>$Q$167*$H$167</f>
        <v>1.012</v>
      </c>
      <c r="S167" s="124">
        <v>0</v>
      </c>
      <c r="T167" s="125">
        <f>$S$167*$H$167</f>
        <v>0</v>
      </c>
      <c r="AR167" s="74" t="s">
        <v>340</v>
      </c>
      <c r="AT167" s="74" t="s">
        <v>336</v>
      </c>
      <c r="AU167" s="74" t="s">
        <v>85</v>
      </c>
      <c r="AY167" s="74" t="s">
        <v>146</v>
      </c>
      <c r="BE167" s="126">
        <f>IF($N$167="základní",$J$167,0)</f>
        <v>0</v>
      </c>
      <c r="BF167" s="126">
        <f>IF($N$167="snížená",$J$167,0)</f>
        <v>0</v>
      </c>
      <c r="BG167" s="126">
        <f>IF($N$167="zákl. přenesená",$J$167,0)</f>
        <v>0</v>
      </c>
      <c r="BH167" s="126">
        <f>IF($N$167="sníž. přenesená",$J$167,0)</f>
        <v>0</v>
      </c>
      <c r="BI167" s="126">
        <f>IF($N$167="nulová",$J$167,0)</f>
        <v>0</v>
      </c>
      <c r="BJ167" s="74" t="s">
        <v>22</v>
      </c>
      <c r="BK167" s="126">
        <f>ROUND($I$167*$H$167,2)</f>
        <v>0</v>
      </c>
      <c r="BL167" s="74" t="s">
        <v>154</v>
      </c>
      <c r="BM167" s="74" t="s">
        <v>1142</v>
      </c>
    </row>
    <row r="168" spans="2:65" s="6" customFormat="1" ht="15.75" customHeight="1">
      <c r="B168" s="21"/>
      <c r="C168" s="155" t="s">
        <v>377</v>
      </c>
      <c r="D168" s="155" t="s">
        <v>336</v>
      </c>
      <c r="E168" s="153" t="s">
        <v>1145</v>
      </c>
      <c r="F168" s="154" t="s">
        <v>1146</v>
      </c>
      <c r="G168" s="155" t="s">
        <v>423</v>
      </c>
      <c r="H168" s="156">
        <v>4</v>
      </c>
      <c r="I168" s="157"/>
      <c r="J168" s="158">
        <f>ROUND($I$168*$H$168,2)</f>
        <v>0</v>
      </c>
      <c r="K168" s="154"/>
      <c r="L168" s="159"/>
      <c r="M168" s="160"/>
      <c r="N168" s="161" t="s">
        <v>48</v>
      </c>
      <c r="P168" s="124">
        <f>$O$168*$H$168</f>
        <v>0</v>
      </c>
      <c r="Q168" s="124">
        <v>1.013</v>
      </c>
      <c r="R168" s="124">
        <f>$Q$168*$H$168</f>
        <v>4.052</v>
      </c>
      <c r="S168" s="124">
        <v>0</v>
      </c>
      <c r="T168" s="125">
        <f>$S$168*$H$168</f>
        <v>0</v>
      </c>
      <c r="AR168" s="74" t="s">
        <v>340</v>
      </c>
      <c r="AT168" s="74" t="s">
        <v>336</v>
      </c>
      <c r="AU168" s="74" t="s">
        <v>85</v>
      </c>
      <c r="AY168" s="74" t="s">
        <v>146</v>
      </c>
      <c r="BE168" s="126">
        <f>IF($N$168="základní",$J$168,0)</f>
        <v>0</v>
      </c>
      <c r="BF168" s="126">
        <f>IF($N$168="snížená",$J$168,0)</f>
        <v>0</v>
      </c>
      <c r="BG168" s="126">
        <f>IF($N$168="zákl. přenesená",$J$168,0)</f>
        <v>0</v>
      </c>
      <c r="BH168" s="126">
        <f>IF($N$168="sníž. přenesená",$J$168,0)</f>
        <v>0</v>
      </c>
      <c r="BI168" s="126">
        <f>IF($N$168="nulová",$J$168,0)</f>
        <v>0</v>
      </c>
      <c r="BJ168" s="74" t="s">
        <v>22</v>
      </c>
      <c r="BK168" s="126">
        <f>ROUND($I$168*$H$168,2)</f>
        <v>0</v>
      </c>
      <c r="BL168" s="74" t="s">
        <v>154</v>
      </c>
      <c r="BM168" s="74" t="s">
        <v>377</v>
      </c>
    </row>
    <row r="169" spans="2:65" s="6" customFormat="1" ht="15.75" customHeight="1">
      <c r="B169" s="21"/>
      <c r="C169" s="155" t="s">
        <v>383</v>
      </c>
      <c r="D169" s="155" t="s">
        <v>336</v>
      </c>
      <c r="E169" s="153" t="s">
        <v>1147</v>
      </c>
      <c r="F169" s="154" t="s">
        <v>1148</v>
      </c>
      <c r="G169" s="155" t="s">
        <v>423</v>
      </c>
      <c r="H169" s="156">
        <v>17</v>
      </c>
      <c r="I169" s="157"/>
      <c r="J169" s="158">
        <f>ROUND($I$169*$H$169,2)</f>
        <v>0</v>
      </c>
      <c r="K169" s="154"/>
      <c r="L169" s="159"/>
      <c r="M169" s="160"/>
      <c r="N169" s="161" t="s">
        <v>48</v>
      </c>
      <c r="P169" s="124">
        <f>$O$169*$H$169</f>
        <v>0</v>
      </c>
      <c r="Q169" s="124">
        <v>0.158</v>
      </c>
      <c r="R169" s="124">
        <f>$Q$169*$H$169</f>
        <v>2.686</v>
      </c>
      <c r="S169" s="124">
        <v>0</v>
      </c>
      <c r="T169" s="125">
        <f>$S$169*$H$169</f>
        <v>0</v>
      </c>
      <c r="AR169" s="74" t="s">
        <v>340</v>
      </c>
      <c r="AT169" s="74" t="s">
        <v>336</v>
      </c>
      <c r="AU169" s="74" t="s">
        <v>85</v>
      </c>
      <c r="AY169" s="74" t="s">
        <v>146</v>
      </c>
      <c r="BE169" s="126">
        <f>IF($N$169="základní",$J$169,0)</f>
        <v>0</v>
      </c>
      <c r="BF169" s="126">
        <f>IF($N$169="snížená",$J$169,0)</f>
        <v>0</v>
      </c>
      <c r="BG169" s="126">
        <f>IF($N$169="zákl. přenesená",$J$169,0)</f>
        <v>0</v>
      </c>
      <c r="BH169" s="126">
        <f>IF($N$169="sníž. přenesená",$J$169,0)</f>
        <v>0</v>
      </c>
      <c r="BI169" s="126">
        <f>IF($N$169="nulová",$J$169,0)</f>
        <v>0</v>
      </c>
      <c r="BJ169" s="74" t="s">
        <v>22</v>
      </c>
      <c r="BK169" s="126">
        <f>ROUND($I$169*$H$169,2)</f>
        <v>0</v>
      </c>
      <c r="BL169" s="74" t="s">
        <v>154</v>
      </c>
      <c r="BM169" s="74" t="s">
        <v>383</v>
      </c>
    </row>
    <row r="170" spans="2:65" s="6" customFormat="1" ht="15.75" customHeight="1">
      <c r="B170" s="21"/>
      <c r="C170" s="118" t="s">
        <v>1149</v>
      </c>
      <c r="D170" s="118" t="s">
        <v>150</v>
      </c>
      <c r="E170" s="116" t="s">
        <v>1150</v>
      </c>
      <c r="F170" s="117" t="s">
        <v>1151</v>
      </c>
      <c r="G170" s="118" t="s">
        <v>200</v>
      </c>
      <c r="H170" s="119">
        <v>96.619</v>
      </c>
      <c r="I170" s="120"/>
      <c r="J170" s="121">
        <f>ROUND($I$170*$H$170,2)</f>
        <v>0</v>
      </c>
      <c r="K170" s="117"/>
      <c r="L170" s="21"/>
      <c r="M170" s="122"/>
      <c r="N170" s="123" t="s">
        <v>48</v>
      </c>
      <c r="P170" s="124">
        <f>$O$170*$H$170</f>
        <v>0</v>
      </c>
      <c r="Q170" s="124">
        <v>0</v>
      </c>
      <c r="R170" s="124">
        <f>$Q$170*$H$170</f>
        <v>0</v>
      </c>
      <c r="S170" s="124">
        <v>0</v>
      </c>
      <c r="T170" s="125">
        <f>$S$170*$H$170</f>
        <v>0</v>
      </c>
      <c r="AR170" s="74" t="s">
        <v>154</v>
      </c>
      <c r="AT170" s="74" t="s">
        <v>150</v>
      </c>
      <c r="AU170" s="74" t="s">
        <v>85</v>
      </c>
      <c r="AY170" s="74" t="s">
        <v>146</v>
      </c>
      <c r="BE170" s="126">
        <f>IF($N$170="základní",$J$170,0)</f>
        <v>0</v>
      </c>
      <c r="BF170" s="126">
        <f>IF($N$170="snížená",$J$170,0)</f>
        <v>0</v>
      </c>
      <c r="BG170" s="126">
        <f>IF($N$170="zákl. přenesená",$J$170,0)</f>
        <v>0</v>
      </c>
      <c r="BH170" s="126">
        <f>IF($N$170="sníž. přenesená",$J$170,0)</f>
        <v>0</v>
      </c>
      <c r="BI170" s="126">
        <f>IF($N$170="nulová",$J$170,0)</f>
        <v>0</v>
      </c>
      <c r="BJ170" s="74" t="s">
        <v>22</v>
      </c>
      <c r="BK170" s="126">
        <f>ROUND($I$170*$H$170,2)</f>
        <v>0</v>
      </c>
      <c r="BL170" s="74" t="s">
        <v>154</v>
      </c>
      <c r="BM170" s="74" t="s">
        <v>1149</v>
      </c>
    </row>
    <row r="171" spans="2:63" s="104" customFormat="1" ht="30.75" customHeight="1">
      <c r="B171" s="105"/>
      <c r="D171" s="106" t="s">
        <v>76</v>
      </c>
      <c r="E171" s="113" t="s">
        <v>211</v>
      </c>
      <c r="F171" s="113" t="s">
        <v>566</v>
      </c>
      <c r="J171" s="114">
        <f>$BK$171</f>
        <v>0</v>
      </c>
      <c r="L171" s="105"/>
      <c r="M171" s="109"/>
      <c r="P171" s="110">
        <f>SUM($P$172:$P$174)</f>
        <v>0</v>
      </c>
      <c r="R171" s="110">
        <f>SUM($R$172:$R$174)</f>
        <v>0</v>
      </c>
      <c r="T171" s="111">
        <f>SUM($T$172:$T$174)</f>
        <v>0</v>
      </c>
      <c r="AR171" s="106" t="s">
        <v>22</v>
      </c>
      <c r="AT171" s="106" t="s">
        <v>76</v>
      </c>
      <c r="AU171" s="106" t="s">
        <v>22</v>
      </c>
      <c r="AY171" s="106" t="s">
        <v>146</v>
      </c>
      <c r="BK171" s="112">
        <f>SUM($BK$172:$BK$174)</f>
        <v>0</v>
      </c>
    </row>
    <row r="172" spans="2:65" s="6" customFormat="1" ht="15.75" customHeight="1">
      <c r="B172" s="21"/>
      <c r="C172" s="118" t="s">
        <v>396</v>
      </c>
      <c r="D172" s="118" t="s">
        <v>150</v>
      </c>
      <c r="E172" s="116" t="s">
        <v>1152</v>
      </c>
      <c r="F172" s="117" t="s">
        <v>1153</v>
      </c>
      <c r="G172" s="118" t="s">
        <v>440</v>
      </c>
      <c r="H172" s="119">
        <v>142.2</v>
      </c>
      <c r="I172" s="120"/>
      <c r="J172" s="121">
        <f>ROUND($I$172*$H$172,2)</f>
        <v>0</v>
      </c>
      <c r="K172" s="117"/>
      <c r="L172" s="21"/>
      <c r="M172" s="122"/>
      <c r="N172" s="123" t="s">
        <v>48</v>
      </c>
      <c r="P172" s="124">
        <f>$O$172*$H$172</f>
        <v>0</v>
      </c>
      <c r="Q172" s="124">
        <v>0</v>
      </c>
      <c r="R172" s="124">
        <f>$Q$172*$H$172</f>
        <v>0</v>
      </c>
      <c r="S172" s="124">
        <v>0</v>
      </c>
      <c r="T172" s="125">
        <f>$S$172*$H$172</f>
        <v>0</v>
      </c>
      <c r="AR172" s="74" t="s">
        <v>154</v>
      </c>
      <c r="AT172" s="74" t="s">
        <v>150</v>
      </c>
      <c r="AU172" s="74" t="s">
        <v>85</v>
      </c>
      <c r="AY172" s="74" t="s">
        <v>146</v>
      </c>
      <c r="BE172" s="126">
        <f>IF($N$172="základní",$J$172,0)</f>
        <v>0</v>
      </c>
      <c r="BF172" s="126">
        <f>IF($N$172="snížená",$J$172,0)</f>
        <v>0</v>
      </c>
      <c r="BG172" s="126">
        <f>IF($N$172="zákl. přenesená",$J$172,0)</f>
        <v>0</v>
      </c>
      <c r="BH172" s="126">
        <f>IF($N$172="sníž. přenesená",$J$172,0)</f>
        <v>0</v>
      </c>
      <c r="BI172" s="126">
        <f>IF($N$172="nulová",$J$172,0)</f>
        <v>0</v>
      </c>
      <c r="BJ172" s="74" t="s">
        <v>22</v>
      </c>
      <c r="BK172" s="126">
        <f>ROUND($I$172*$H$172,2)</f>
        <v>0</v>
      </c>
      <c r="BL172" s="74" t="s">
        <v>154</v>
      </c>
      <c r="BM172" s="74" t="s">
        <v>396</v>
      </c>
    </row>
    <row r="173" spans="2:51" s="6" customFormat="1" ht="15.75" customHeight="1">
      <c r="B173" s="127"/>
      <c r="D173" s="128" t="s">
        <v>157</v>
      </c>
      <c r="E173" s="129"/>
      <c r="F173" s="129" t="s">
        <v>1154</v>
      </c>
      <c r="H173" s="130">
        <v>142.2</v>
      </c>
      <c r="L173" s="127"/>
      <c r="M173" s="131"/>
      <c r="T173" s="132"/>
      <c r="AT173" s="133" t="s">
        <v>157</v>
      </c>
      <c r="AU173" s="133" t="s">
        <v>85</v>
      </c>
      <c r="AV173" s="133" t="s">
        <v>85</v>
      </c>
      <c r="AW173" s="133" t="s">
        <v>103</v>
      </c>
      <c r="AX173" s="133" t="s">
        <v>77</v>
      </c>
      <c r="AY173" s="133" t="s">
        <v>146</v>
      </c>
    </row>
    <row r="174" spans="2:51" s="6" customFormat="1" ht="15.75" customHeight="1">
      <c r="B174" s="140"/>
      <c r="D174" s="139" t="s">
        <v>157</v>
      </c>
      <c r="E174" s="141"/>
      <c r="F174" s="142" t="s">
        <v>168</v>
      </c>
      <c r="H174" s="143">
        <v>142.2</v>
      </c>
      <c r="L174" s="140"/>
      <c r="M174" s="144"/>
      <c r="T174" s="145"/>
      <c r="AT174" s="141" t="s">
        <v>157</v>
      </c>
      <c r="AU174" s="141" t="s">
        <v>85</v>
      </c>
      <c r="AV174" s="141" t="s">
        <v>154</v>
      </c>
      <c r="AW174" s="141" t="s">
        <v>103</v>
      </c>
      <c r="AX174" s="141" t="s">
        <v>22</v>
      </c>
      <c r="AY174" s="141" t="s">
        <v>146</v>
      </c>
    </row>
    <row r="175" spans="2:63" s="104" customFormat="1" ht="37.5" customHeight="1">
      <c r="B175" s="105"/>
      <c r="D175" s="106" t="s">
        <v>76</v>
      </c>
      <c r="E175" s="107" t="s">
        <v>1155</v>
      </c>
      <c r="F175" s="107" t="s">
        <v>1156</v>
      </c>
      <c r="J175" s="108">
        <f>$BK$175</f>
        <v>0</v>
      </c>
      <c r="L175" s="105"/>
      <c r="M175" s="109"/>
      <c r="P175" s="110">
        <f>$P$176</f>
        <v>0</v>
      </c>
      <c r="R175" s="110">
        <f>$R$176</f>
        <v>0</v>
      </c>
      <c r="T175" s="111">
        <f>$T$176</f>
        <v>0</v>
      </c>
      <c r="AR175" s="106" t="s">
        <v>85</v>
      </c>
      <c r="AT175" s="106" t="s">
        <v>76</v>
      </c>
      <c r="AU175" s="106" t="s">
        <v>77</v>
      </c>
      <c r="AY175" s="106" t="s">
        <v>146</v>
      </c>
      <c r="BK175" s="112">
        <f>$BK$176</f>
        <v>0</v>
      </c>
    </row>
    <row r="176" spans="2:63" s="104" customFormat="1" ht="21" customHeight="1">
      <c r="B176" s="105"/>
      <c r="D176" s="106" t="s">
        <v>76</v>
      </c>
      <c r="E176" s="113" t="s">
        <v>1157</v>
      </c>
      <c r="F176" s="113" t="s">
        <v>1158</v>
      </c>
      <c r="J176" s="114">
        <f>$BK$176</f>
        <v>0</v>
      </c>
      <c r="L176" s="105"/>
      <c r="M176" s="109"/>
      <c r="P176" s="110">
        <f>SUM($P$177:$P$179)</f>
        <v>0</v>
      </c>
      <c r="R176" s="110">
        <f>SUM($R$177:$R$179)</f>
        <v>0</v>
      </c>
      <c r="T176" s="111">
        <f>SUM($T$177:$T$179)</f>
        <v>0</v>
      </c>
      <c r="AR176" s="106" t="s">
        <v>85</v>
      </c>
      <c r="AT176" s="106" t="s">
        <v>76</v>
      </c>
      <c r="AU176" s="106" t="s">
        <v>22</v>
      </c>
      <c r="AY176" s="106" t="s">
        <v>146</v>
      </c>
      <c r="BK176" s="112">
        <f>SUM($BK$177:$BK$179)</f>
        <v>0</v>
      </c>
    </row>
    <row r="177" spans="2:65" s="6" customFormat="1" ht="15.75" customHeight="1">
      <c r="B177" s="21"/>
      <c r="C177" s="115" t="s">
        <v>1159</v>
      </c>
      <c r="D177" s="115" t="s">
        <v>150</v>
      </c>
      <c r="E177" s="116" t="s">
        <v>1160</v>
      </c>
      <c r="F177" s="117" t="s">
        <v>1161</v>
      </c>
      <c r="G177" s="118" t="s">
        <v>206</v>
      </c>
      <c r="H177" s="119">
        <v>144.754</v>
      </c>
      <c r="I177" s="120"/>
      <c r="J177" s="121">
        <f>ROUND($I$177*$H$177,2)</f>
        <v>0</v>
      </c>
      <c r="K177" s="117"/>
      <c r="L177" s="21"/>
      <c r="M177" s="122"/>
      <c r="N177" s="123" t="s">
        <v>48</v>
      </c>
      <c r="P177" s="124">
        <f>$O$177*$H$177</f>
        <v>0</v>
      </c>
      <c r="Q177" s="124">
        <v>0</v>
      </c>
      <c r="R177" s="124">
        <f>$Q$177*$H$177</f>
        <v>0</v>
      </c>
      <c r="S177" s="124">
        <v>0</v>
      </c>
      <c r="T177" s="125">
        <f>$S$177*$H$177</f>
        <v>0</v>
      </c>
      <c r="AR177" s="74" t="s">
        <v>256</v>
      </c>
      <c r="AT177" s="74" t="s">
        <v>150</v>
      </c>
      <c r="AU177" s="74" t="s">
        <v>85</v>
      </c>
      <c r="AY177" s="6" t="s">
        <v>146</v>
      </c>
      <c r="BE177" s="126">
        <f>IF($N$177="základní",$J$177,0)</f>
        <v>0</v>
      </c>
      <c r="BF177" s="126">
        <f>IF($N$177="snížená",$J$177,0)</f>
        <v>0</v>
      </c>
      <c r="BG177" s="126">
        <f>IF($N$177="zákl. přenesená",$J$177,0)</f>
        <v>0</v>
      </c>
      <c r="BH177" s="126">
        <f>IF($N$177="sníž. přenesená",$J$177,0)</f>
        <v>0</v>
      </c>
      <c r="BI177" s="126">
        <f>IF($N$177="nulová",$J$177,0)</f>
        <v>0</v>
      </c>
      <c r="BJ177" s="74" t="s">
        <v>22</v>
      </c>
      <c r="BK177" s="126">
        <f>ROUND($I$177*$H$177,2)</f>
        <v>0</v>
      </c>
      <c r="BL177" s="74" t="s">
        <v>256</v>
      </c>
      <c r="BM177" s="74" t="s">
        <v>1159</v>
      </c>
    </row>
    <row r="178" spans="2:51" s="6" customFormat="1" ht="15.75" customHeight="1">
      <c r="B178" s="127"/>
      <c r="D178" s="128" t="s">
        <v>157</v>
      </c>
      <c r="E178" s="129"/>
      <c r="F178" s="129" t="s">
        <v>1162</v>
      </c>
      <c r="H178" s="130">
        <v>144.754</v>
      </c>
      <c r="L178" s="127"/>
      <c r="M178" s="131"/>
      <c r="T178" s="132"/>
      <c r="AT178" s="133" t="s">
        <v>157</v>
      </c>
      <c r="AU178" s="133" t="s">
        <v>85</v>
      </c>
      <c r="AV178" s="133" t="s">
        <v>85</v>
      </c>
      <c r="AW178" s="133" t="s">
        <v>103</v>
      </c>
      <c r="AX178" s="133" t="s">
        <v>77</v>
      </c>
      <c r="AY178" s="133" t="s">
        <v>146</v>
      </c>
    </row>
    <row r="179" spans="2:51" s="6" customFormat="1" ht="15.75" customHeight="1">
      <c r="B179" s="140"/>
      <c r="D179" s="139" t="s">
        <v>157</v>
      </c>
      <c r="E179" s="141"/>
      <c r="F179" s="142" t="s">
        <v>168</v>
      </c>
      <c r="H179" s="143">
        <v>144.754</v>
      </c>
      <c r="L179" s="140"/>
      <c r="M179" s="144"/>
      <c r="T179" s="145"/>
      <c r="AT179" s="141" t="s">
        <v>157</v>
      </c>
      <c r="AU179" s="141" t="s">
        <v>85</v>
      </c>
      <c r="AV179" s="141" t="s">
        <v>154</v>
      </c>
      <c r="AW179" s="141" t="s">
        <v>103</v>
      </c>
      <c r="AX179" s="141" t="s">
        <v>22</v>
      </c>
      <c r="AY179" s="141" t="s">
        <v>146</v>
      </c>
    </row>
    <row r="180" spans="2:63" s="104" customFormat="1" ht="37.5" customHeight="1">
      <c r="B180" s="105"/>
      <c r="D180" s="106" t="s">
        <v>76</v>
      </c>
      <c r="E180" s="107" t="s">
        <v>1163</v>
      </c>
      <c r="F180" s="107" t="s">
        <v>1164</v>
      </c>
      <c r="J180" s="108">
        <f>$BK$180</f>
        <v>0</v>
      </c>
      <c r="L180" s="105"/>
      <c r="M180" s="109"/>
      <c r="P180" s="110">
        <f>$P$181</f>
        <v>0</v>
      </c>
      <c r="R180" s="110">
        <f>$R$181</f>
        <v>0</v>
      </c>
      <c r="T180" s="111">
        <f>$T$181</f>
        <v>0</v>
      </c>
      <c r="AR180" s="106" t="s">
        <v>187</v>
      </c>
      <c r="AT180" s="106" t="s">
        <v>76</v>
      </c>
      <c r="AU180" s="106" t="s">
        <v>77</v>
      </c>
      <c r="AY180" s="106" t="s">
        <v>146</v>
      </c>
      <c r="BK180" s="112">
        <f>$BK$181</f>
        <v>0</v>
      </c>
    </row>
    <row r="181" spans="2:63" s="104" customFormat="1" ht="21" customHeight="1">
      <c r="B181" s="105"/>
      <c r="D181" s="106" t="s">
        <v>76</v>
      </c>
      <c r="E181" s="113" t="s">
        <v>1163</v>
      </c>
      <c r="F181" s="113" t="s">
        <v>1164</v>
      </c>
      <c r="J181" s="114">
        <f>$BK$181</f>
        <v>0</v>
      </c>
      <c r="L181" s="105"/>
      <c r="M181" s="109"/>
      <c r="P181" s="110">
        <f>SUM($P$182:$P$187)</f>
        <v>0</v>
      </c>
      <c r="R181" s="110">
        <f>SUM($R$182:$R$187)</f>
        <v>0</v>
      </c>
      <c r="T181" s="111">
        <f>SUM($T$182:$T$187)</f>
        <v>0</v>
      </c>
      <c r="AR181" s="106" t="s">
        <v>187</v>
      </c>
      <c r="AT181" s="106" t="s">
        <v>76</v>
      </c>
      <c r="AU181" s="106" t="s">
        <v>22</v>
      </c>
      <c r="AY181" s="106" t="s">
        <v>146</v>
      </c>
      <c r="BK181" s="112">
        <f>SUM($BK$182:$BK$187)</f>
        <v>0</v>
      </c>
    </row>
    <row r="182" spans="2:65" s="6" customFormat="1" ht="15.75" customHeight="1">
      <c r="B182" s="21"/>
      <c r="C182" s="115" t="s">
        <v>1165</v>
      </c>
      <c r="D182" s="115" t="s">
        <v>150</v>
      </c>
      <c r="E182" s="116" t="s">
        <v>1166</v>
      </c>
      <c r="F182" s="117" t="s">
        <v>1167</v>
      </c>
      <c r="G182" s="118" t="s">
        <v>1168</v>
      </c>
      <c r="H182" s="119">
        <v>1</v>
      </c>
      <c r="I182" s="120"/>
      <c r="J182" s="121">
        <f>ROUND($I$182*$H$182,2)</f>
        <v>0</v>
      </c>
      <c r="K182" s="117"/>
      <c r="L182" s="21"/>
      <c r="M182" s="122"/>
      <c r="N182" s="123" t="s">
        <v>48</v>
      </c>
      <c r="P182" s="124">
        <f>$O$182*$H$182</f>
        <v>0</v>
      </c>
      <c r="Q182" s="124">
        <v>0</v>
      </c>
      <c r="R182" s="124">
        <f>$Q$182*$H$182</f>
        <v>0</v>
      </c>
      <c r="S182" s="124">
        <v>0</v>
      </c>
      <c r="T182" s="125">
        <f>$S$182*$H$182</f>
        <v>0</v>
      </c>
      <c r="AR182" s="74" t="s">
        <v>154</v>
      </c>
      <c r="AT182" s="74" t="s">
        <v>150</v>
      </c>
      <c r="AU182" s="74" t="s">
        <v>85</v>
      </c>
      <c r="AY182" s="6" t="s">
        <v>146</v>
      </c>
      <c r="BE182" s="126">
        <f>IF($N$182="základní",$J$182,0)</f>
        <v>0</v>
      </c>
      <c r="BF182" s="126">
        <f>IF($N$182="snížená",$J$182,0)</f>
        <v>0</v>
      </c>
      <c r="BG182" s="126">
        <f>IF($N$182="zákl. přenesená",$J$182,0)</f>
        <v>0</v>
      </c>
      <c r="BH182" s="126">
        <f>IF($N$182="sníž. přenesená",$J$182,0)</f>
        <v>0</v>
      </c>
      <c r="BI182" s="126">
        <f>IF($N$182="nulová",$J$182,0)</f>
        <v>0</v>
      </c>
      <c r="BJ182" s="74" t="s">
        <v>22</v>
      </c>
      <c r="BK182" s="126">
        <f>ROUND($I$182*$H$182,2)</f>
        <v>0</v>
      </c>
      <c r="BL182" s="74" t="s">
        <v>154</v>
      </c>
      <c r="BM182" s="74" t="s">
        <v>1165</v>
      </c>
    </row>
    <row r="183" spans="2:65" s="6" customFormat="1" ht="15.75" customHeight="1">
      <c r="B183" s="21"/>
      <c r="C183" s="118" t="s">
        <v>1169</v>
      </c>
      <c r="D183" s="118" t="s">
        <v>150</v>
      </c>
      <c r="E183" s="116" t="s">
        <v>1170</v>
      </c>
      <c r="F183" s="117" t="s">
        <v>1171</v>
      </c>
      <c r="G183" s="118" t="s">
        <v>1168</v>
      </c>
      <c r="H183" s="119">
        <v>1</v>
      </c>
      <c r="I183" s="120"/>
      <c r="J183" s="121">
        <f>ROUND($I$183*$H$183,2)</f>
        <v>0</v>
      </c>
      <c r="K183" s="117"/>
      <c r="L183" s="21"/>
      <c r="M183" s="122"/>
      <c r="N183" s="123" t="s">
        <v>48</v>
      </c>
      <c r="P183" s="124">
        <f>$O$183*$H$183</f>
        <v>0</v>
      </c>
      <c r="Q183" s="124">
        <v>0</v>
      </c>
      <c r="R183" s="124">
        <f>$Q$183*$H$183</f>
        <v>0</v>
      </c>
      <c r="S183" s="124">
        <v>0</v>
      </c>
      <c r="T183" s="125">
        <f>$S$183*$H$183</f>
        <v>0</v>
      </c>
      <c r="AR183" s="74" t="s">
        <v>154</v>
      </c>
      <c r="AT183" s="74" t="s">
        <v>150</v>
      </c>
      <c r="AU183" s="74" t="s">
        <v>85</v>
      </c>
      <c r="AY183" s="74" t="s">
        <v>146</v>
      </c>
      <c r="BE183" s="126">
        <f>IF($N$183="základní",$J$183,0)</f>
        <v>0</v>
      </c>
      <c r="BF183" s="126">
        <f>IF($N$183="snížená",$J$183,0)</f>
        <v>0</v>
      </c>
      <c r="BG183" s="126">
        <f>IF($N$183="zákl. přenesená",$J$183,0)</f>
        <v>0</v>
      </c>
      <c r="BH183" s="126">
        <f>IF($N$183="sníž. přenesená",$J$183,0)</f>
        <v>0</v>
      </c>
      <c r="BI183" s="126">
        <f>IF($N$183="nulová",$J$183,0)</f>
        <v>0</v>
      </c>
      <c r="BJ183" s="74" t="s">
        <v>22</v>
      </c>
      <c r="BK183" s="126">
        <f>ROUND($I$183*$H$183,2)</f>
        <v>0</v>
      </c>
      <c r="BL183" s="74" t="s">
        <v>154</v>
      </c>
      <c r="BM183" s="74" t="s">
        <v>1169</v>
      </c>
    </row>
    <row r="184" spans="2:65" s="6" customFormat="1" ht="15.75" customHeight="1">
      <c r="B184" s="21"/>
      <c r="C184" s="118" t="s">
        <v>1172</v>
      </c>
      <c r="D184" s="118" t="s">
        <v>150</v>
      </c>
      <c r="E184" s="116" t="s">
        <v>1173</v>
      </c>
      <c r="F184" s="117" t="s">
        <v>1174</v>
      </c>
      <c r="G184" s="118" t="s">
        <v>1168</v>
      </c>
      <c r="H184" s="119">
        <v>1</v>
      </c>
      <c r="I184" s="120"/>
      <c r="J184" s="121">
        <f>ROUND($I$184*$H$184,2)</f>
        <v>0</v>
      </c>
      <c r="K184" s="117"/>
      <c r="L184" s="21"/>
      <c r="M184" s="122"/>
      <c r="N184" s="123" t="s">
        <v>48</v>
      </c>
      <c r="P184" s="124">
        <f>$O$184*$H$184</f>
        <v>0</v>
      </c>
      <c r="Q184" s="124">
        <v>0</v>
      </c>
      <c r="R184" s="124">
        <f>$Q$184*$H$184</f>
        <v>0</v>
      </c>
      <c r="S184" s="124">
        <v>0</v>
      </c>
      <c r="T184" s="125">
        <f>$S$184*$H$184</f>
        <v>0</v>
      </c>
      <c r="AR184" s="74" t="s">
        <v>154</v>
      </c>
      <c r="AT184" s="74" t="s">
        <v>150</v>
      </c>
      <c r="AU184" s="74" t="s">
        <v>85</v>
      </c>
      <c r="AY184" s="74" t="s">
        <v>146</v>
      </c>
      <c r="BE184" s="126">
        <f>IF($N$184="základní",$J$184,0)</f>
        <v>0</v>
      </c>
      <c r="BF184" s="126">
        <f>IF($N$184="snížená",$J$184,0)</f>
        <v>0</v>
      </c>
      <c r="BG184" s="126">
        <f>IF($N$184="zákl. přenesená",$J$184,0)</f>
        <v>0</v>
      </c>
      <c r="BH184" s="126">
        <f>IF($N$184="sníž. přenesená",$J$184,0)</f>
        <v>0</v>
      </c>
      <c r="BI184" s="126">
        <f>IF($N$184="nulová",$J$184,0)</f>
        <v>0</v>
      </c>
      <c r="BJ184" s="74" t="s">
        <v>22</v>
      </c>
      <c r="BK184" s="126">
        <f>ROUND($I$184*$H$184,2)</f>
        <v>0</v>
      </c>
      <c r="BL184" s="74" t="s">
        <v>154</v>
      </c>
      <c r="BM184" s="74" t="s">
        <v>1172</v>
      </c>
    </row>
    <row r="185" spans="2:65" s="6" customFormat="1" ht="15.75" customHeight="1">
      <c r="B185" s="21"/>
      <c r="C185" s="118" t="s">
        <v>1175</v>
      </c>
      <c r="D185" s="118" t="s">
        <v>150</v>
      </c>
      <c r="E185" s="116" t="s">
        <v>1176</v>
      </c>
      <c r="F185" s="117" t="s">
        <v>1177</v>
      </c>
      <c r="G185" s="118" t="s">
        <v>1168</v>
      </c>
      <c r="H185" s="119">
        <v>1</v>
      </c>
      <c r="I185" s="120"/>
      <c r="J185" s="121">
        <f>ROUND($I$185*$H$185,2)</f>
        <v>0</v>
      </c>
      <c r="K185" s="117"/>
      <c r="L185" s="21"/>
      <c r="M185" s="122"/>
      <c r="N185" s="123" t="s">
        <v>48</v>
      </c>
      <c r="P185" s="124">
        <f>$O$185*$H$185</f>
        <v>0</v>
      </c>
      <c r="Q185" s="124">
        <v>0</v>
      </c>
      <c r="R185" s="124">
        <f>$Q$185*$H$185</f>
        <v>0</v>
      </c>
      <c r="S185" s="124">
        <v>0</v>
      </c>
      <c r="T185" s="125">
        <f>$S$185*$H$185</f>
        <v>0</v>
      </c>
      <c r="AR185" s="74" t="s">
        <v>154</v>
      </c>
      <c r="AT185" s="74" t="s">
        <v>150</v>
      </c>
      <c r="AU185" s="74" t="s">
        <v>85</v>
      </c>
      <c r="AY185" s="74" t="s">
        <v>146</v>
      </c>
      <c r="BE185" s="126">
        <f>IF($N$185="základní",$J$185,0)</f>
        <v>0</v>
      </c>
      <c r="BF185" s="126">
        <f>IF($N$185="snížená",$J$185,0)</f>
        <v>0</v>
      </c>
      <c r="BG185" s="126">
        <f>IF($N$185="zákl. přenesená",$J$185,0)</f>
        <v>0</v>
      </c>
      <c r="BH185" s="126">
        <f>IF($N$185="sníž. přenesená",$J$185,0)</f>
        <v>0</v>
      </c>
      <c r="BI185" s="126">
        <f>IF($N$185="nulová",$J$185,0)</f>
        <v>0</v>
      </c>
      <c r="BJ185" s="74" t="s">
        <v>22</v>
      </c>
      <c r="BK185" s="126">
        <f>ROUND($I$185*$H$185,2)</f>
        <v>0</v>
      </c>
      <c r="BL185" s="74" t="s">
        <v>154</v>
      </c>
      <c r="BM185" s="74" t="s">
        <v>1175</v>
      </c>
    </row>
    <row r="186" spans="2:65" s="6" customFormat="1" ht="15.75" customHeight="1">
      <c r="B186" s="21"/>
      <c r="C186" s="118" t="s">
        <v>420</v>
      </c>
      <c r="D186" s="118" t="s">
        <v>150</v>
      </c>
      <c r="E186" s="116" t="s">
        <v>1178</v>
      </c>
      <c r="F186" s="117" t="s">
        <v>1179</v>
      </c>
      <c r="G186" s="118" t="s">
        <v>1168</v>
      </c>
      <c r="H186" s="119">
        <v>1</v>
      </c>
      <c r="I186" s="120"/>
      <c r="J186" s="121">
        <f>ROUND($I$186*$H$186,2)</f>
        <v>0</v>
      </c>
      <c r="K186" s="117"/>
      <c r="L186" s="21"/>
      <c r="M186" s="122"/>
      <c r="N186" s="123" t="s">
        <v>48</v>
      </c>
      <c r="P186" s="124">
        <f>$O$186*$H$186</f>
        <v>0</v>
      </c>
      <c r="Q186" s="124">
        <v>0</v>
      </c>
      <c r="R186" s="124">
        <f>$Q$186*$H$186</f>
        <v>0</v>
      </c>
      <c r="S186" s="124">
        <v>0</v>
      </c>
      <c r="T186" s="125">
        <f>$S$186*$H$186</f>
        <v>0</v>
      </c>
      <c r="AR186" s="74" t="s">
        <v>154</v>
      </c>
      <c r="AT186" s="74" t="s">
        <v>150</v>
      </c>
      <c r="AU186" s="74" t="s">
        <v>85</v>
      </c>
      <c r="AY186" s="74" t="s">
        <v>146</v>
      </c>
      <c r="BE186" s="126">
        <f>IF($N$186="základní",$J$186,0)</f>
        <v>0</v>
      </c>
      <c r="BF186" s="126">
        <f>IF($N$186="snížená",$J$186,0)</f>
        <v>0</v>
      </c>
      <c r="BG186" s="126">
        <f>IF($N$186="zákl. přenesená",$J$186,0)</f>
        <v>0</v>
      </c>
      <c r="BH186" s="126">
        <f>IF($N$186="sníž. přenesená",$J$186,0)</f>
        <v>0</v>
      </c>
      <c r="BI186" s="126">
        <f>IF($N$186="nulová",$J$186,0)</f>
        <v>0</v>
      </c>
      <c r="BJ186" s="74" t="s">
        <v>22</v>
      </c>
      <c r="BK186" s="126">
        <f>ROUND($I$186*$H$186,2)</f>
        <v>0</v>
      </c>
      <c r="BL186" s="74" t="s">
        <v>154</v>
      </c>
      <c r="BM186" s="74" t="s">
        <v>420</v>
      </c>
    </row>
    <row r="187" spans="2:65" s="6" customFormat="1" ht="15.75" customHeight="1">
      <c r="B187" s="21"/>
      <c r="C187" s="118" t="s">
        <v>425</v>
      </c>
      <c r="D187" s="118" t="s">
        <v>150</v>
      </c>
      <c r="E187" s="116" t="s">
        <v>1180</v>
      </c>
      <c r="F187" s="117" t="s">
        <v>1181</v>
      </c>
      <c r="G187" s="118" t="s">
        <v>1168</v>
      </c>
      <c r="H187" s="119">
        <v>1</v>
      </c>
      <c r="I187" s="120"/>
      <c r="J187" s="121">
        <f>ROUND($I$187*$H$187,2)</f>
        <v>0</v>
      </c>
      <c r="K187" s="117"/>
      <c r="L187" s="21"/>
      <c r="M187" s="122"/>
      <c r="N187" s="162" t="s">
        <v>48</v>
      </c>
      <c r="O187" s="163"/>
      <c r="P187" s="164">
        <f>$O$187*$H$187</f>
        <v>0</v>
      </c>
      <c r="Q187" s="164">
        <v>0</v>
      </c>
      <c r="R187" s="164">
        <f>$Q$187*$H$187</f>
        <v>0</v>
      </c>
      <c r="S187" s="164">
        <v>0</v>
      </c>
      <c r="T187" s="165">
        <f>$S$187*$H$187</f>
        <v>0</v>
      </c>
      <c r="AR187" s="74" t="s">
        <v>154</v>
      </c>
      <c r="AT187" s="74" t="s">
        <v>150</v>
      </c>
      <c r="AU187" s="74" t="s">
        <v>85</v>
      </c>
      <c r="AY187" s="74" t="s">
        <v>146</v>
      </c>
      <c r="BE187" s="126">
        <f>IF($N$187="základní",$J$187,0)</f>
        <v>0</v>
      </c>
      <c r="BF187" s="126">
        <f>IF($N$187="snížená",$J$187,0)</f>
        <v>0</v>
      </c>
      <c r="BG187" s="126">
        <f>IF($N$187="zákl. přenesená",$J$187,0)</f>
        <v>0</v>
      </c>
      <c r="BH187" s="126">
        <f>IF($N$187="sníž. přenesená",$J$187,0)</f>
        <v>0</v>
      </c>
      <c r="BI187" s="126">
        <f>IF($N$187="nulová",$J$187,0)</f>
        <v>0</v>
      </c>
      <c r="BJ187" s="74" t="s">
        <v>22</v>
      </c>
      <c r="BK187" s="126">
        <f>ROUND($I$187*$H$187,2)</f>
        <v>0</v>
      </c>
      <c r="BL187" s="74" t="s">
        <v>154</v>
      </c>
      <c r="BM187" s="74" t="s">
        <v>425</v>
      </c>
    </row>
    <row r="188" spans="2:12" s="6" customFormat="1" ht="7.5" customHeight="1">
      <c r="B188" s="35"/>
      <c r="C188" s="36"/>
      <c r="D188" s="36"/>
      <c r="E188" s="36"/>
      <c r="F188" s="36"/>
      <c r="G188" s="36"/>
      <c r="H188" s="36"/>
      <c r="I188" s="36"/>
      <c r="J188" s="36"/>
      <c r="K188" s="36"/>
      <c r="L188" s="21"/>
    </row>
    <row r="503" s="2" customFormat="1" ht="14.25" customHeight="1"/>
  </sheetData>
  <sheetProtection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showGridLines="0" zoomScalePageLayoutView="0" workbookViewId="0" topLeftCell="A1">
      <pane ySplit="1" topLeftCell="A2" activePane="bottomLeft" state="frozen"/>
      <selection pane="topLeft" activeCell="E20" sqref="E20:AN20"/>
      <selection pane="bottomLeft" activeCell="E24" sqref="E24:H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1270</v>
      </c>
      <c r="G1" s="313" t="s">
        <v>1271</v>
      </c>
      <c r="H1" s="313"/>
      <c r="I1" s="172"/>
      <c r="J1" s="173" t="s">
        <v>1272</v>
      </c>
      <c r="K1" s="171" t="s">
        <v>95</v>
      </c>
      <c r="L1" s="173" t="s">
        <v>1273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314" t="str">
        <f>'Rekapitulace stavby'!$K$6</f>
        <v>III/10160 Zápy</v>
      </c>
      <c r="F7" s="279"/>
      <c r="G7" s="279"/>
      <c r="H7" s="279"/>
      <c r="K7" s="12"/>
    </row>
    <row r="8" spans="2:11" s="6" customFormat="1" ht="15.75" customHeight="1">
      <c r="B8" s="21"/>
      <c r="D8" s="18" t="s">
        <v>97</v>
      </c>
      <c r="K8" s="24"/>
    </row>
    <row r="9" spans="2:11" s="6" customFormat="1" ht="37.5" customHeight="1">
      <c r="B9" s="21"/>
      <c r="E9" s="293" t="s">
        <v>1182</v>
      </c>
      <c r="F9" s="294"/>
      <c r="G9" s="294"/>
      <c r="H9" s="294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19</v>
      </c>
      <c r="F11" s="16"/>
      <c r="I11" s="18" t="s">
        <v>20</v>
      </c>
      <c r="J11" s="16"/>
      <c r="K11" s="24"/>
    </row>
    <row r="12" spans="2:11" s="6" customFormat="1" ht="15" customHeight="1">
      <c r="B12" s="21"/>
      <c r="D12" s="18" t="s">
        <v>23</v>
      </c>
      <c r="F12" s="16" t="s">
        <v>24</v>
      </c>
      <c r="I12" s="18" t="s">
        <v>25</v>
      </c>
      <c r="J12" s="44">
        <f>'Rekapitulace stavby'!$AN$8</f>
        <v>42061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28</v>
      </c>
      <c r="I14" s="18" t="s">
        <v>29</v>
      </c>
      <c r="J14" s="16" t="s">
        <v>30</v>
      </c>
      <c r="K14" s="24"/>
    </row>
    <row r="15" spans="2:11" s="6" customFormat="1" ht="18.75" customHeight="1">
      <c r="B15" s="21"/>
      <c r="E15" s="16" t="s">
        <v>31</v>
      </c>
      <c r="I15" s="18" t="s">
        <v>32</v>
      </c>
      <c r="J15" s="16" t="s">
        <v>33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4"/>
    </row>
    <row r="18" spans="2:11" s="6" customFormat="1" ht="18.75" customHeight="1">
      <c r="B18" s="21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36</v>
      </c>
      <c r="I20" s="18" t="s">
        <v>29</v>
      </c>
      <c r="J20" s="16" t="s">
        <v>37</v>
      </c>
      <c r="K20" s="24"/>
    </row>
    <row r="21" spans="2:11" s="6" customFormat="1" ht="18.75" customHeight="1">
      <c r="B21" s="21"/>
      <c r="E21" s="16" t="s">
        <v>38</v>
      </c>
      <c r="I21" s="18" t="s">
        <v>32</v>
      </c>
      <c r="J21" s="16" t="s">
        <v>39</v>
      </c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40</v>
      </c>
      <c r="K23" s="24"/>
    </row>
    <row r="24" spans="2:11" s="74" customFormat="1" ht="94.5" customHeight="1">
      <c r="B24" s="75"/>
      <c r="E24" s="306" t="s">
        <v>41</v>
      </c>
      <c r="F24" s="315"/>
      <c r="G24" s="315"/>
      <c r="H24" s="315"/>
      <c r="K24" s="76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77"/>
    </row>
    <row r="27" spans="2:11" s="6" customFormat="1" ht="26.25" customHeight="1">
      <c r="B27" s="21"/>
      <c r="D27" s="78" t="s">
        <v>43</v>
      </c>
      <c r="J27" s="55">
        <f>ROUND($J$84,2)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77"/>
    </row>
    <row r="29" spans="2:11" s="6" customFormat="1" ht="15" customHeight="1">
      <c r="B29" s="21"/>
      <c r="F29" s="25" t="s">
        <v>45</v>
      </c>
      <c r="I29" s="25" t="s">
        <v>44</v>
      </c>
      <c r="J29" s="25" t="s">
        <v>46</v>
      </c>
      <c r="K29" s="24"/>
    </row>
    <row r="30" spans="2:11" s="6" customFormat="1" ht="15" customHeight="1">
      <c r="B30" s="21"/>
      <c r="D30" s="27" t="s">
        <v>47</v>
      </c>
      <c r="E30" s="27" t="s">
        <v>48</v>
      </c>
      <c r="F30" s="79">
        <f>ROUND(SUM($BE$84:$BE$111),2)</f>
        <v>0</v>
      </c>
      <c r="I30" s="80">
        <v>0.21</v>
      </c>
      <c r="J30" s="79">
        <f>ROUND(ROUND((SUM($BE$84:$BE$111)),2)*$I$30,2)</f>
        <v>0</v>
      </c>
      <c r="K30" s="24"/>
    </row>
    <row r="31" spans="2:11" s="6" customFormat="1" ht="15" customHeight="1">
      <c r="B31" s="21"/>
      <c r="E31" s="27" t="s">
        <v>49</v>
      </c>
      <c r="F31" s="79">
        <f>ROUND(SUM($BF$84:$BF$111),2)</f>
        <v>0</v>
      </c>
      <c r="I31" s="80">
        <v>0.15</v>
      </c>
      <c r="J31" s="79">
        <f>ROUND(ROUND((SUM($BF$84:$BF$111)),2)*$I$31,2)</f>
        <v>0</v>
      </c>
      <c r="K31" s="24"/>
    </row>
    <row r="32" spans="2:11" s="6" customFormat="1" ht="15" customHeight="1" hidden="1">
      <c r="B32" s="21"/>
      <c r="E32" s="27" t="s">
        <v>50</v>
      </c>
      <c r="F32" s="79">
        <f>ROUND(SUM($BG$84:$BG$111),2)</f>
        <v>0</v>
      </c>
      <c r="I32" s="80">
        <v>0.21</v>
      </c>
      <c r="J32" s="79">
        <v>0</v>
      </c>
      <c r="K32" s="24"/>
    </row>
    <row r="33" spans="2:11" s="6" customFormat="1" ht="15" customHeight="1" hidden="1">
      <c r="B33" s="21"/>
      <c r="E33" s="27" t="s">
        <v>51</v>
      </c>
      <c r="F33" s="79">
        <f>ROUND(SUM($BH$84:$BH$111),2)</f>
        <v>0</v>
      </c>
      <c r="I33" s="80">
        <v>0.15</v>
      </c>
      <c r="J33" s="79">
        <v>0</v>
      </c>
      <c r="K33" s="24"/>
    </row>
    <row r="34" spans="2:11" s="6" customFormat="1" ht="15" customHeight="1" hidden="1">
      <c r="B34" s="21"/>
      <c r="E34" s="27" t="s">
        <v>52</v>
      </c>
      <c r="F34" s="79">
        <f>ROUND(SUM($BI$84:$BI$111),2)</f>
        <v>0</v>
      </c>
      <c r="I34" s="80">
        <v>0</v>
      </c>
      <c r="J34" s="79">
        <v>0</v>
      </c>
      <c r="K34" s="24"/>
    </row>
    <row r="35" spans="2:11" s="6" customFormat="1" ht="7.5" customHeight="1">
      <c r="B35" s="21"/>
      <c r="K35" s="24"/>
    </row>
    <row r="36" spans="2:11" s="6" customFormat="1" ht="26.25" customHeight="1">
      <c r="B36" s="21"/>
      <c r="C36" s="29"/>
      <c r="D36" s="30" t="s">
        <v>53</v>
      </c>
      <c r="E36" s="31"/>
      <c r="F36" s="31"/>
      <c r="G36" s="81" t="s">
        <v>54</v>
      </c>
      <c r="H36" s="32" t="s">
        <v>55</v>
      </c>
      <c r="I36" s="31"/>
      <c r="J36" s="33">
        <f>SUM($J$27:$J$34)</f>
        <v>0</v>
      </c>
      <c r="K36" s="82"/>
    </row>
    <row r="37" spans="2:11" s="6" customFormat="1" ht="15" customHeight="1"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41" spans="2:11" s="6" customFormat="1" ht="7.5" customHeight="1">
      <c r="B41" s="38"/>
      <c r="C41" s="39"/>
      <c r="D41" s="39"/>
      <c r="E41" s="39"/>
      <c r="F41" s="39"/>
      <c r="G41" s="39"/>
      <c r="H41" s="39"/>
      <c r="I41" s="39"/>
      <c r="J41" s="39"/>
      <c r="K41" s="83"/>
    </row>
    <row r="42" spans="2:11" s="6" customFormat="1" ht="37.5" customHeight="1">
      <c r="B42" s="21"/>
      <c r="C42" s="11" t="s">
        <v>99</v>
      </c>
      <c r="K42" s="24"/>
    </row>
    <row r="43" spans="2:11" s="6" customFormat="1" ht="7.5" customHeight="1">
      <c r="B43" s="21"/>
      <c r="K43" s="24"/>
    </row>
    <row r="44" spans="2:11" s="6" customFormat="1" ht="15" customHeight="1">
      <c r="B44" s="21"/>
      <c r="C44" s="18" t="s">
        <v>16</v>
      </c>
      <c r="K44" s="24"/>
    </row>
    <row r="45" spans="2:11" s="6" customFormat="1" ht="16.5" customHeight="1">
      <c r="B45" s="21"/>
      <c r="E45" s="314" t="str">
        <f>$E$7</f>
        <v>III/10160 Zápy</v>
      </c>
      <c r="F45" s="294"/>
      <c r="G45" s="294"/>
      <c r="H45" s="294"/>
      <c r="K45" s="24"/>
    </row>
    <row r="46" spans="2:11" s="6" customFormat="1" ht="15" customHeight="1">
      <c r="B46" s="21"/>
      <c r="C46" s="18" t="s">
        <v>97</v>
      </c>
      <c r="K46" s="24"/>
    </row>
    <row r="47" spans="2:11" s="6" customFormat="1" ht="19.5" customHeight="1">
      <c r="B47" s="21"/>
      <c r="E47" s="293" t="str">
        <f>$E$9</f>
        <v>VoN - Vedlejší a ostatní náklady</v>
      </c>
      <c r="F47" s="294"/>
      <c r="G47" s="294"/>
      <c r="H47" s="294"/>
      <c r="K47" s="24"/>
    </row>
    <row r="48" spans="2:11" s="6" customFormat="1" ht="7.5" customHeight="1">
      <c r="B48" s="21"/>
      <c r="K48" s="24"/>
    </row>
    <row r="49" spans="2:11" s="6" customFormat="1" ht="18.75" customHeight="1">
      <c r="B49" s="21"/>
      <c r="C49" s="18" t="s">
        <v>23</v>
      </c>
      <c r="F49" s="16" t="str">
        <f>$F$12</f>
        <v>Zápy</v>
      </c>
      <c r="I49" s="18" t="s">
        <v>25</v>
      </c>
      <c r="J49" s="44">
        <f>IF($J$12="","",$J$12)</f>
        <v>42061</v>
      </c>
      <c r="K49" s="24"/>
    </row>
    <row r="50" spans="2:11" s="6" customFormat="1" ht="7.5" customHeight="1">
      <c r="B50" s="21"/>
      <c r="K50" s="24"/>
    </row>
    <row r="51" spans="2:11" s="6" customFormat="1" ht="15.75" customHeight="1">
      <c r="B51" s="21"/>
      <c r="C51" s="18" t="s">
        <v>28</v>
      </c>
      <c r="F51" s="16" t="str">
        <f>$E$15</f>
        <v>Krajská správa a údržba silnic Středočeského kraje</v>
      </c>
      <c r="I51" s="18" t="s">
        <v>36</v>
      </c>
      <c r="J51" s="16" t="str">
        <f>$E$21</f>
        <v>CR Project s.r.o.</v>
      </c>
      <c r="K51" s="24"/>
    </row>
    <row r="52" spans="2:11" s="6" customFormat="1" ht="15" customHeight="1">
      <c r="B52" s="21"/>
      <c r="C52" s="18" t="s">
        <v>34</v>
      </c>
      <c r="F52" s="16">
        <f>IF($E$18="","",$E$18)</f>
      </c>
      <c r="K52" s="24"/>
    </row>
    <row r="53" spans="2:11" s="6" customFormat="1" ht="11.25" customHeight="1">
      <c r="B53" s="21"/>
      <c r="K53" s="24"/>
    </row>
    <row r="54" spans="2:11" s="6" customFormat="1" ht="30" customHeight="1">
      <c r="B54" s="21"/>
      <c r="C54" s="84" t="s">
        <v>100</v>
      </c>
      <c r="D54" s="29"/>
      <c r="E54" s="29"/>
      <c r="F54" s="29"/>
      <c r="G54" s="29"/>
      <c r="H54" s="29"/>
      <c r="I54" s="29"/>
      <c r="J54" s="85" t="s">
        <v>101</v>
      </c>
      <c r="K54" s="34"/>
    </row>
    <row r="55" spans="2:11" s="6" customFormat="1" ht="11.25" customHeight="1">
      <c r="B55" s="21"/>
      <c r="K55" s="24"/>
    </row>
    <row r="56" spans="2:11" s="6" customFormat="1" ht="25.5" customHeight="1">
      <c r="B56" s="21"/>
      <c r="D56" s="260" t="s">
        <v>1439</v>
      </c>
      <c r="E56" s="271"/>
      <c r="F56" s="271"/>
      <c r="G56" s="271"/>
      <c r="H56" s="271"/>
      <c r="I56" s="262">
        <v>0.09</v>
      </c>
      <c r="J56" s="263">
        <f>J59*0.09</f>
        <v>0</v>
      </c>
      <c r="K56" s="24"/>
    </row>
    <row r="57" spans="2:11" s="6" customFormat="1" ht="6.75" customHeight="1">
      <c r="B57" s="21"/>
      <c r="D57" s="264"/>
      <c r="E57" s="272"/>
      <c r="F57" s="272"/>
      <c r="G57" s="272"/>
      <c r="H57" s="272"/>
      <c r="I57" s="272"/>
      <c r="K57" s="24"/>
    </row>
    <row r="58" spans="2:11" s="6" customFormat="1" ht="25.5" customHeight="1">
      <c r="B58" s="21"/>
      <c r="D58" s="260" t="s">
        <v>1440</v>
      </c>
      <c r="E58" s="271"/>
      <c r="F58" s="271"/>
      <c r="G58" s="271"/>
      <c r="H58" s="271"/>
      <c r="I58" s="262">
        <v>0.91</v>
      </c>
      <c r="J58" s="263">
        <f>J59*0.91</f>
        <v>0</v>
      </c>
      <c r="K58" s="24"/>
    </row>
    <row r="59" spans="2:47" s="6" customFormat="1" ht="30" customHeight="1">
      <c r="B59" s="21"/>
      <c r="C59" s="54" t="s">
        <v>102</v>
      </c>
      <c r="J59" s="55">
        <f>$J$84</f>
        <v>0</v>
      </c>
      <c r="K59" s="24"/>
      <c r="AU59" s="6" t="s">
        <v>103</v>
      </c>
    </row>
    <row r="60" spans="2:11" s="61" customFormat="1" ht="25.5" customHeight="1">
      <c r="B60" s="86"/>
      <c r="D60" s="87" t="s">
        <v>1183</v>
      </c>
      <c r="E60" s="87"/>
      <c r="F60" s="87"/>
      <c r="G60" s="87"/>
      <c r="H60" s="87"/>
      <c r="I60" s="87"/>
      <c r="J60" s="88">
        <f>$J$85</f>
        <v>0</v>
      </c>
      <c r="K60" s="89"/>
    </row>
    <row r="61" spans="2:11" s="90" customFormat="1" ht="21" customHeight="1">
      <c r="B61" s="91"/>
      <c r="D61" s="92" t="s">
        <v>1184</v>
      </c>
      <c r="E61" s="92"/>
      <c r="F61" s="92"/>
      <c r="G61" s="92"/>
      <c r="H61" s="92"/>
      <c r="I61" s="92"/>
      <c r="J61" s="93">
        <f>$J$86</f>
        <v>0</v>
      </c>
      <c r="K61" s="94"/>
    </row>
    <row r="62" spans="2:11" s="90" customFormat="1" ht="21" customHeight="1">
      <c r="B62" s="91"/>
      <c r="D62" s="92" t="s">
        <v>1185</v>
      </c>
      <c r="E62" s="92"/>
      <c r="F62" s="92"/>
      <c r="G62" s="92"/>
      <c r="H62" s="92"/>
      <c r="I62" s="92"/>
      <c r="J62" s="93">
        <f>$J$91</f>
        <v>0</v>
      </c>
      <c r="K62" s="94"/>
    </row>
    <row r="63" spans="2:11" s="90" customFormat="1" ht="21" customHeight="1">
      <c r="B63" s="91"/>
      <c r="D63" s="92" t="s">
        <v>1186</v>
      </c>
      <c r="E63" s="92"/>
      <c r="F63" s="92"/>
      <c r="G63" s="92"/>
      <c r="H63" s="92"/>
      <c r="I63" s="92"/>
      <c r="J63" s="93">
        <f>$J$103</f>
        <v>0</v>
      </c>
      <c r="K63" s="94"/>
    </row>
    <row r="64" spans="2:11" s="90" customFormat="1" ht="21" customHeight="1">
      <c r="B64" s="91"/>
      <c r="D64" s="92" t="s">
        <v>1187</v>
      </c>
      <c r="E64" s="92"/>
      <c r="F64" s="92"/>
      <c r="G64" s="92"/>
      <c r="H64" s="92"/>
      <c r="I64" s="92"/>
      <c r="J64" s="93">
        <f>$J$108</f>
        <v>0</v>
      </c>
      <c r="K64" s="94"/>
    </row>
    <row r="65" spans="2:11" s="6" customFormat="1" ht="22.5" customHeight="1">
      <c r="B65" s="21"/>
      <c r="K65" s="24"/>
    </row>
    <row r="66" spans="2:11" s="6" customFormat="1" ht="7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70" spans="2:12" s="6" customFormat="1" ht="7.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1"/>
    </row>
    <row r="71" spans="2:12" s="6" customFormat="1" ht="37.5" customHeight="1">
      <c r="B71" s="21"/>
      <c r="C71" s="11" t="s">
        <v>129</v>
      </c>
      <c r="L71" s="21"/>
    </row>
    <row r="72" spans="2:12" s="6" customFormat="1" ht="7.5" customHeight="1">
      <c r="B72" s="21"/>
      <c r="L72" s="21"/>
    </row>
    <row r="73" spans="2:12" s="6" customFormat="1" ht="15" customHeight="1">
      <c r="B73" s="21"/>
      <c r="C73" s="18" t="s">
        <v>16</v>
      </c>
      <c r="L73" s="21"/>
    </row>
    <row r="74" spans="2:12" s="6" customFormat="1" ht="16.5" customHeight="1">
      <c r="B74" s="21"/>
      <c r="E74" s="314" t="str">
        <f>$E$7</f>
        <v>III/10160 Zápy</v>
      </c>
      <c r="F74" s="294"/>
      <c r="G74" s="294"/>
      <c r="H74" s="294"/>
      <c r="L74" s="21"/>
    </row>
    <row r="75" spans="2:12" s="6" customFormat="1" ht="15" customHeight="1">
      <c r="B75" s="21"/>
      <c r="C75" s="18" t="s">
        <v>97</v>
      </c>
      <c r="L75" s="21"/>
    </row>
    <row r="76" spans="2:12" s="6" customFormat="1" ht="19.5" customHeight="1">
      <c r="B76" s="21"/>
      <c r="E76" s="293" t="str">
        <f>$E$9</f>
        <v>VoN - Vedlejší a ostatní náklady</v>
      </c>
      <c r="F76" s="294"/>
      <c r="G76" s="294"/>
      <c r="H76" s="294"/>
      <c r="L76" s="21"/>
    </row>
    <row r="77" spans="2:12" s="6" customFormat="1" ht="7.5" customHeight="1">
      <c r="B77" s="21"/>
      <c r="L77" s="21"/>
    </row>
    <row r="78" spans="2:12" s="6" customFormat="1" ht="18.75" customHeight="1">
      <c r="B78" s="21"/>
      <c r="C78" s="18" t="s">
        <v>23</v>
      </c>
      <c r="F78" s="16" t="str">
        <f>$F$12</f>
        <v>Zápy</v>
      </c>
      <c r="I78" s="18" t="s">
        <v>25</v>
      </c>
      <c r="J78" s="44">
        <f>IF($J$12="","",$J$12)</f>
        <v>42061</v>
      </c>
      <c r="L78" s="21"/>
    </row>
    <row r="79" spans="2:12" s="6" customFormat="1" ht="7.5" customHeight="1">
      <c r="B79" s="21"/>
      <c r="L79" s="21"/>
    </row>
    <row r="80" spans="2:12" s="6" customFormat="1" ht="15.75" customHeight="1">
      <c r="B80" s="21"/>
      <c r="C80" s="18" t="s">
        <v>28</v>
      </c>
      <c r="F80" s="16" t="str">
        <f>$E$15</f>
        <v>Krajská správa a údržba silnic Středočeského kraje</v>
      </c>
      <c r="I80" s="18" t="s">
        <v>36</v>
      </c>
      <c r="J80" s="16" t="str">
        <f>$E$21</f>
        <v>CR Project s.r.o.</v>
      </c>
      <c r="L80" s="21"/>
    </row>
    <row r="81" spans="2:12" s="6" customFormat="1" ht="15" customHeight="1">
      <c r="B81" s="21"/>
      <c r="C81" s="18" t="s">
        <v>34</v>
      </c>
      <c r="F81" s="16">
        <f>IF($E$18="","",$E$18)</f>
      </c>
      <c r="L81" s="21"/>
    </row>
    <row r="82" spans="2:12" s="6" customFormat="1" ht="11.25" customHeight="1">
      <c r="B82" s="21"/>
      <c r="L82" s="21"/>
    </row>
    <row r="83" spans="2:20" s="95" customFormat="1" ht="30" customHeight="1">
      <c r="B83" s="96"/>
      <c r="C83" s="97" t="s">
        <v>130</v>
      </c>
      <c r="D83" s="98" t="s">
        <v>62</v>
      </c>
      <c r="E83" s="98" t="s">
        <v>58</v>
      </c>
      <c r="F83" s="98" t="s">
        <v>131</v>
      </c>
      <c r="G83" s="98" t="s">
        <v>132</v>
      </c>
      <c r="H83" s="98" t="s">
        <v>133</v>
      </c>
      <c r="I83" s="98" t="s">
        <v>134</v>
      </c>
      <c r="J83" s="98" t="s">
        <v>135</v>
      </c>
      <c r="K83" s="99" t="s">
        <v>136</v>
      </c>
      <c r="L83" s="96"/>
      <c r="M83" s="49" t="s">
        <v>137</v>
      </c>
      <c r="N83" s="50" t="s">
        <v>47</v>
      </c>
      <c r="O83" s="50" t="s">
        <v>138</v>
      </c>
      <c r="P83" s="50" t="s">
        <v>139</v>
      </c>
      <c r="Q83" s="50" t="s">
        <v>140</v>
      </c>
      <c r="R83" s="50" t="s">
        <v>141</v>
      </c>
      <c r="S83" s="50" t="s">
        <v>142</v>
      </c>
      <c r="T83" s="51" t="s">
        <v>143</v>
      </c>
    </row>
    <row r="84" spans="2:63" s="6" customFormat="1" ht="30" customHeight="1">
      <c r="B84" s="21"/>
      <c r="C84" s="54" t="s">
        <v>102</v>
      </c>
      <c r="J84" s="100">
        <f>$BK$84</f>
        <v>0</v>
      </c>
      <c r="L84" s="21"/>
      <c r="M84" s="53"/>
      <c r="N84" s="45"/>
      <c r="O84" s="45"/>
      <c r="P84" s="101">
        <f>$P$85</f>
        <v>0</v>
      </c>
      <c r="Q84" s="45"/>
      <c r="R84" s="101">
        <f>$R$85</f>
        <v>0</v>
      </c>
      <c r="S84" s="45"/>
      <c r="T84" s="102">
        <f>$T$85</f>
        <v>0</v>
      </c>
      <c r="AT84" s="6" t="s">
        <v>76</v>
      </c>
      <c r="AU84" s="6" t="s">
        <v>103</v>
      </c>
      <c r="BK84" s="103">
        <f>$BK$85</f>
        <v>0</v>
      </c>
    </row>
    <row r="85" spans="2:63" s="104" customFormat="1" ht="37.5" customHeight="1">
      <c r="B85" s="105"/>
      <c r="D85" s="106" t="s">
        <v>76</v>
      </c>
      <c r="E85" s="107" t="s">
        <v>1188</v>
      </c>
      <c r="F85" s="107" t="s">
        <v>1188</v>
      </c>
      <c r="J85" s="108">
        <f>$BK$85</f>
        <v>0</v>
      </c>
      <c r="L85" s="105"/>
      <c r="M85" s="109"/>
      <c r="P85" s="110">
        <f>$P$86+$P$91+$P$103+$P$108</f>
        <v>0</v>
      </c>
      <c r="R85" s="110">
        <f>$R$86+$R$91+$R$103+$R$108</f>
        <v>0</v>
      </c>
      <c r="T85" s="111">
        <f>$T$86+$T$91+$T$103+$T$108</f>
        <v>0</v>
      </c>
      <c r="AR85" s="106" t="s">
        <v>154</v>
      </c>
      <c r="AT85" s="106" t="s">
        <v>76</v>
      </c>
      <c r="AU85" s="106" t="s">
        <v>77</v>
      </c>
      <c r="AY85" s="106" t="s">
        <v>146</v>
      </c>
      <c r="BK85" s="112">
        <f>$BK$86+$BK$91+$BK$103+$BK$108</f>
        <v>0</v>
      </c>
    </row>
    <row r="86" spans="2:63" s="104" customFormat="1" ht="21" customHeight="1">
      <c r="B86" s="105"/>
      <c r="D86" s="106" t="s">
        <v>76</v>
      </c>
      <c r="E86" s="113" t="s">
        <v>1189</v>
      </c>
      <c r="F86" s="113" t="s">
        <v>1190</v>
      </c>
      <c r="J86" s="114">
        <f>$BK$86</f>
        <v>0</v>
      </c>
      <c r="L86" s="105"/>
      <c r="M86" s="109"/>
      <c r="P86" s="110">
        <f>SUM($P$87:$P$90)</f>
        <v>0</v>
      </c>
      <c r="R86" s="110">
        <f>SUM($R$87:$R$90)</f>
        <v>0</v>
      </c>
      <c r="T86" s="111">
        <f>SUM($T$87:$T$90)</f>
        <v>0</v>
      </c>
      <c r="AR86" s="106" t="s">
        <v>154</v>
      </c>
      <c r="AT86" s="106" t="s">
        <v>76</v>
      </c>
      <c r="AU86" s="106" t="s">
        <v>22</v>
      </c>
      <c r="AY86" s="106" t="s">
        <v>146</v>
      </c>
      <c r="BK86" s="112">
        <f>SUM($BK$87:$BK$90)</f>
        <v>0</v>
      </c>
    </row>
    <row r="87" spans="2:65" s="6" customFormat="1" ht="15.75" customHeight="1">
      <c r="B87" s="21"/>
      <c r="C87" s="115" t="s">
        <v>22</v>
      </c>
      <c r="D87" s="115" t="s">
        <v>150</v>
      </c>
      <c r="E87" s="116" t="s">
        <v>1191</v>
      </c>
      <c r="F87" s="117" t="s">
        <v>1192</v>
      </c>
      <c r="G87" s="118" t="s">
        <v>1193</v>
      </c>
      <c r="H87" s="119">
        <v>1</v>
      </c>
      <c r="I87" s="120"/>
      <c r="J87" s="121">
        <f>ROUND($I$87*$H$87,2)</f>
        <v>0</v>
      </c>
      <c r="K87" s="117"/>
      <c r="L87" s="21"/>
      <c r="M87" s="122"/>
      <c r="N87" s="123" t="s">
        <v>48</v>
      </c>
      <c r="P87" s="124">
        <f>$O$87*$H$87</f>
        <v>0</v>
      </c>
      <c r="Q87" s="124">
        <v>0</v>
      </c>
      <c r="R87" s="124">
        <f>$Q$87*$H$87</f>
        <v>0</v>
      </c>
      <c r="S87" s="124">
        <v>0</v>
      </c>
      <c r="T87" s="125">
        <f>$S$87*$H$87</f>
        <v>0</v>
      </c>
      <c r="AR87" s="74" t="s">
        <v>1194</v>
      </c>
      <c r="AT87" s="74" t="s">
        <v>150</v>
      </c>
      <c r="AU87" s="74" t="s">
        <v>85</v>
      </c>
      <c r="AY87" s="6" t="s">
        <v>146</v>
      </c>
      <c r="BE87" s="126">
        <f>IF($N$87="základní",$J$87,0)</f>
        <v>0</v>
      </c>
      <c r="BF87" s="126">
        <f>IF($N$87="snížená",$J$87,0)</f>
        <v>0</v>
      </c>
      <c r="BG87" s="126">
        <f>IF($N$87="zákl. přenesená",$J$87,0)</f>
        <v>0</v>
      </c>
      <c r="BH87" s="126">
        <f>IF($N$87="sníž. přenesená",$J$87,0)</f>
        <v>0</v>
      </c>
      <c r="BI87" s="126">
        <f>IF($N$87="nulová",$J$87,0)</f>
        <v>0</v>
      </c>
      <c r="BJ87" s="74" t="s">
        <v>22</v>
      </c>
      <c r="BK87" s="126">
        <f>ROUND($I$87*$H$87,2)</f>
        <v>0</v>
      </c>
      <c r="BL87" s="74" t="s">
        <v>1194</v>
      </c>
      <c r="BM87" s="74" t="s">
        <v>1195</v>
      </c>
    </row>
    <row r="88" spans="2:65" s="6" customFormat="1" ht="15.75" customHeight="1">
      <c r="B88" s="21"/>
      <c r="C88" s="118" t="s">
        <v>85</v>
      </c>
      <c r="D88" s="118" t="s">
        <v>150</v>
      </c>
      <c r="E88" s="116" t="s">
        <v>1196</v>
      </c>
      <c r="F88" s="117" t="s">
        <v>1197</v>
      </c>
      <c r="G88" s="118" t="s">
        <v>423</v>
      </c>
      <c r="H88" s="119">
        <v>5</v>
      </c>
      <c r="I88" s="120"/>
      <c r="J88" s="121">
        <f>ROUND($I$88*$H$88,2)</f>
        <v>0</v>
      </c>
      <c r="K88" s="117"/>
      <c r="L88" s="21"/>
      <c r="M88" s="122"/>
      <c r="N88" s="123" t="s">
        <v>48</v>
      </c>
      <c r="P88" s="124">
        <f>$O$88*$H$88</f>
        <v>0</v>
      </c>
      <c r="Q88" s="124">
        <v>0</v>
      </c>
      <c r="R88" s="124">
        <f>$Q$88*$H$88</f>
        <v>0</v>
      </c>
      <c r="S88" s="124">
        <v>0</v>
      </c>
      <c r="T88" s="125">
        <f>$S$88*$H$88</f>
        <v>0</v>
      </c>
      <c r="AR88" s="74" t="s">
        <v>1194</v>
      </c>
      <c r="AT88" s="74" t="s">
        <v>150</v>
      </c>
      <c r="AU88" s="74" t="s">
        <v>85</v>
      </c>
      <c r="AY88" s="74" t="s">
        <v>146</v>
      </c>
      <c r="BE88" s="126">
        <f>IF($N$88="základní",$J$88,0)</f>
        <v>0</v>
      </c>
      <c r="BF88" s="126">
        <f>IF($N$88="snížená",$J$88,0)</f>
        <v>0</v>
      </c>
      <c r="BG88" s="126">
        <f>IF($N$88="zákl. přenesená",$J$88,0)</f>
        <v>0</v>
      </c>
      <c r="BH88" s="126">
        <f>IF($N$88="sníž. přenesená",$J$88,0)</f>
        <v>0</v>
      </c>
      <c r="BI88" s="126">
        <f>IF($N$88="nulová",$J$88,0)</f>
        <v>0</v>
      </c>
      <c r="BJ88" s="74" t="s">
        <v>22</v>
      </c>
      <c r="BK88" s="126">
        <f>ROUND($I$88*$H$88,2)</f>
        <v>0</v>
      </c>
      <c r="BL88" s="74" t="s">
        <v>1194</v>
      </c>
      <c r="BM88" s="74" t="s">
        <v>1198</v>
      </c>
    </row>
    <row r="89" spans="2:65" s="6" customFormat="1" ht="15.75" customHeight="1">
      <c r="B89" s="21"/>
      <c r="C89" s="118" t="s">
        <v>155</v>
      </c>
      <c r="D89" s="118" t="s">
        <v>150</v>
      </c>
      <c r="E89" s="116" t="s">
        <v>1199</v>
      </c>
      <c r="F89" s="117" t="s">
        <v>1200</v>
      </c>
      <c r="G89" s="118" t="s">
        <v>1193</v>
      </c>
      <c r="H89" s="119">
        <v>1</v>
      </c>
      <c r="I89" s="120"/>
      <c r="J89" s="121">
        <f>ROUND($I$89*$H$89,2)</f>
        <v>0</v>
      </c>
      <c r="K89" s="117"/>
      <c r="L89" s="21"/>
      <c r="M89" s="122"/>
      <c r="N89" s="123" t="s">
        <v>48</v>
      </c>
      <c r="P89" s="124">
        <f>$O$89*$H$89</f>
        <v>0</v>
      </c>
      <c r="Q89" s="124">
        <v>0</v>
      </c>
      <c r="R89" s="124">
        <f>$Q$89*$H$89</f>
        <v>0</v>
      </c>
      <c r="S89" s="124">
        <v>0</v>
      </c>
      <c r="T89" s="125">
        <f>$S$89*$H$89</f>
        <v>0</v>
      </c>
      <c r="AR89" s="74" t="s">
        <v>1194</v>
      </c>
      <c r="AT89" s="74" t="s">
        <v>150</v>
      </c>
      <c r="AU89" s="74" t="s">
        <v>85</v>
      </c>
      <c r="AY89" s="74" t="s">
        <v>146</v>
      </c>
      <c r="BE89" s="126">
        <f>IF($N$89="základní",$J$89,0)</f>
        <v>0</v>
      </c>
      <c r="BF89" s="126">
        <f>IF($N$89="snížená",$J$89,0)</f>
        <v>0</v>
      </c>
      <c r="BG89" s="126">
        <f>IF($N$89="zákl. přenesená",$J$89,0)</f>
        <v>0</v>
      </c>
      <c r="BH89" s="126">
        <f>IF($N$89="sníž. přenesená",$J$89,0)</f>
        <v>0</v>
      </c>
      <c r="BI89" s="126">
        <f>IF($N$89="nulová",$J$89,0)</f>
        <v>0</v>
      </c>
      <c r="BJ89" s="74" t="s">
        <v>22</v>
      </c>
      <c r="BK89" s="126">
        <f>ROUND($I$89*$H$89,2)</f>
        <v>0</v>
      </c>
      <c r="BL89" s="74" t="s">
        <v>1194</v>
      </c>
      <c r="BM89" s="74" t="s">
        <v>1201</v>
      </c>
    </row>
    <row r="90" spans="2:65" s="6" customFormat="1" ht="15.75" customHeight="1">
      <c r="B90" s="21"/>
      <c r="C90" s="118" t="s">
        <v>154</v>
      </c>
      <c r="D90" s="118" t="s">
        <v>150</v>
      </c>
      <c r="E90" s="116" t="s">
        <v>1202</v>
      </c>
      <c r="F90" s="117" t="s">
        <v>1203</v>
      </c>
      <c r="G90" s="118" t="s">
        <v>1193</v>
      </c>
      <c r="H90" s="119">
        <v>1</v>
      </c>
      <c r="I90" s="120"/>
      <c r="J90" s="121">
        <f>ROUND($I$90*$H$90,2)</f>
        <v>0</v>
      </c>
      <c r="K90" s="117"/>
      <c r="L90" s="21"/>
      <c r="M90" s="122"/>
      <c r="N90" s="123" t="s">
        <v>48</v>
      </c>
      <c r="P90" s="124">
        <f>$O$90*$H$90</f>
        <v>0</v>
      </c>
      <c r="Q90" s="124">
        <v>0</v>
      </c>
      <c r="R90" s="124">
        <f>$Q$90*$H$90</f>
        <v>0</v>
      </c>
      <c r="S90" s="124">
        <v>0</v>
      </c>
      <c r="T90" s="125">
        <f>$S$90*$H$90</f>
        <v>0</v>
      </c>
      <c r="AR90" s="74" t="s">
        <v>1194</v>
      </c>
      <c r="AT90" s="74" t="s">
        <v>150</v>
      </c>
      <c r="AU90" s="74" t="s">
        <v>85</v>
      </c>
      <c r="AY90" s="74" t="s">
        <v>146</v>
      </c>
      <c r="BE90" s="126">
        <f>IF($N$90="základní",$J$90,0)</f>
        <v>0</v>
      </c>
      <c r="BF90" s="126">
        <f>IF($N$90="snížená",$J$90,0)</f>
        <v>0</v>
      </c>
      <c r="BG90" s="126">
        <f>IF($N$90="zákl. přenesená",$J$90,0)</f>
        <v>0</v>
      </c>
      <c r="BH90" s="126">
        <f>IF($N$90="sníž. přenesená",$J$90,0)</f>
        <v>0</v>
      </c>
      <c r="BI90" s="126">
        <f>IF($N$90="nulová",$J$90,0)</f>
        <v>0</v>
      </c>
      <c r="BJ90" s="74" t="s">
        <v>22</v>
      </c>
      <c r="BK90" s="126">
        <f>ROUND($I$90*$H$90,2)</f>
        <v>0</v>
      </c>
      <c r="BL90" s="74" t="s">
        <v>1194</v>
      </c>
      <c r="BM90" s="74" t="s">
        <v>1204</v>
      </c>
    </row>
    <row r="91" spans="2:63" s="104" customFormat="1" ht="30.75" customHeight="1">
      <c r="B91" s="105"/>
      <c r="D91" s="106" t="s">
        <v>76</v>
      </c>
      <c r="E91" s="113" t="s">
        <v>1205</v>
      </c>
      <c r="F91" s="113" t="s">
        <v>1206</v>
      </c>
      <c r="J91" s="114">
        <f>$BK$91</f>
        <v>0</v>
      </c>
      <c r="L91" s="105"/>
      <c r="M91" s="109"/>
      <c r="P91" s="110">
        <f>SUM($P$92:$P$102)</f>
        <v>0</v>
      </c>
      <c r="R91" s="110">
        <f>SUM($R$92:$R$102)</f>
        <v>0</v>
      </c>
      <c r="T91" s="111">
        <f>SUM($T$92:$T$102)</f>
        <v>0</v>
      </c>
      <c r="AR91" s="106" t="s">
        <v>154</v>
      </c>
      <c r="AT91" s="106" t="s">
        <v>76</v>
      </c>
      <c r="AU91" s="106" t="s">
        <v>22</v>
      </c>
      <c r="AY91" s="106" t="s">
        <v>146</v>
      </c>
      <c r="BK91" s="112">
        <f>SUM($BK$92:$BK$102)</f>
        <v>0</v>
      </c>
    </row>
    <row r="92" spans="2:65" s="6" customFormat="1" ht="15.75" customHeight="1">
      <c r="B92" s="21"/>
      <c r="C92" s="118" t="s">
        <v>187</v>
      </c>
      <c r="D92" s="118" t="s">
        <v>150</v>
      </c>
      <c r="E92" s="116" t="s">
        <v>1207</v>
      </c>
      <c r="F92" s="117" t="s">
        <v>1208</v>
      </c>
      <c r="G92" s="118" t="s">
        <v>1193</v>
      </c>
      <c r="H92" s="119">
        <v>1</v>
      </c>
      <c r="I92" s="120"/>
      <c r="J92" s="121">
        <f>ROUND($I$92*$H$92,2)</f>
        <v>0</v>
      </c>
      <c r="K92" s="117"/>
      <c r="L92" s="21"/>
      <c r="M92" s="122"/>
      <c r="N92" s="123" t="s">
        <v>48</v>
      </c>
      <c r="P92" s="124">
        <f>$O$92*$H$92</f>
        <v>0</v>
      </c>
      <c r="Q92" s="124">
        <v>0</v>
      </c>
      <c r="R92" s="124">
        <f>$Q$92*$H$92</f>
        <v>0</v>
      </c>
      <c r="S92" s="124">
        <v>0</v>
      </c>
      <c r="T92" s="125">
        <f>$S$92*$H$92</f>
        <v>0</v>
      </c>
      <c r="AR92" s="74" t="s">
        <v>1209</v>
      </c>
      <c r="AT92" s="74" t="s">
        <v>150</v>
      </c>
      <c r="AU92" s="74" t="s">
        <v>85</v>
      </c>
      <c r="AY92" s="74" t="s">
        <v>146</v>
      </c>
      <c r="BE92" s="126">
        <f>IF($N$92="základní",$J$92,0)</f>
        <v>0</v>
      </c>
      <c r="BF92" s="126">
        <f>IF($N$92="snížená",$J$92,0)</f>
        <v>0</v>
      </c>
      <c r="BG92" s="126">
        <f>IF($N$92="zákl. přenesená",$J$92,0)</f>
        <v>0</v>
      </c>
      <c r="BH92" s="126">
        <f>IF($N$92="sníž. přenesená",$J$92,0)</f>
        <v>0</v>
      </c>
      <c r="BI92" s="126">
        <f>IF($N$92="nulová",$J$92,0)</f>
        <v>0</v>
      </c>
      <c r="BJ92" s="74" t="s">
        <v>22</v>
      </c>
      <c r="BK92" s="126">
        <f>ROUND($I$92*$H$92,2)</f>
        <v>0</v>
      </c>
      <c r="BL92" s="74" t="s">
        <v>1209</v>
      </c>
      <c r="BM92" s="74" t="s">
        <v>1210</v>
      </c>
    </row>
    <row r="93" spans="2:65" s="6" customFormat="1" ht="15.75" customHeight="1">
      <c r="B93" s="21"/>
      <c r="C93" s="118" t="s">
        <v>192</v>
      </c>
      <c r="D93" s="118" t="s">
        <v>150</v>
      </c>
      <c r="E93" s="116" t="s">
        <v>1211</v>
      </c>
      <c r="F93" s="117" t="s">
        <v>1212</v>
      </c>
      <c r="G93" s="118" t="s">
        <v>1193</v>
      </c>
      <c r="H93" s="119">
        <v>1</v>
      </c>
      <c r="I93" s="120"/>
      <c r="J93" s="121">
        <f>ROUND($I$93*$H$93,2)</f>
        <v>0</v>
      </c>
      <c r="K93" s="117"/>
      <c r="L93" s="21"/>
      <c r="M93" s="122"/>
      <c r="N93" s="123" t="s">
        <v>48</v>
      </c>
      <c r="P93" s="124">
        <f>$O$93*$H$93</f>
        <v>0</v>
      </c>
      <c r="Q93" s="124">
        <v>0</v>
      </c>
      <c r="R93" s="124">
        <f>$Q$93*$H$93</f>
        <v>0</v>
      </c>
      <c r="S93" s="124">
        <v>0</v>
      </c>
      <c r="T93" s="125">
        <f>$S$93*$H$93</f>
        <v>0</v>
      </c>
      <c r="AR93" s="74" t="s">
        <v>1209</v>
      </c>
      <c r="AT93" s="74" t="s">
        <v>150</v>
      </c>
      <c r="AU93" s="74" t="s">
        <v>85</v>
      </c>
      <c r="AY93" s="74" t="s">
        <v>146</v>
      </c>
      <c r="BE93" s="126">
        <f>IF($N$93="základní",$J$93,0)</f>
        <v>0</v>
      </c>
      <c r="BF93" s="126">
        <f>IF($N$93="snížená",$J$93,0)</f>
        <v>0</v>
      </c>
      <c r="BG93" s="126">
        <f>IF($N$93="zákl. přenesená",$J$93,0)</f>
        <v>0</v>
      </c>
      <c r="BH93" s="126">
        <f>IF($N$93="sníž. přenesená",$J$93,0)</f>
        <v>0</v>
      </c>
      <c r="BI93" s="126">
        <f>IF($N$93="nulová",$J$93,0)</f>
        <v>0</v>
      </c>
      <c r="BJ93" s="74" t="s">
        <v>22</v>
      </c>
      <c r="BK93" s="126">
        <f>ROUND($I$93*$H$93,2)</f>
        <v>0</v>
      </c>
      <c r="BL93" s="74" t="s">
        <v>1209</v>
      </c>
      <c r="BM93" s="74" t="s">
        <v>1213</v>
      </c>
    </row>
    <row r="94" spans="2:65" s="6" customFormat="1" ht="15.75" customHeight="1">
      <c r="B94" s="21"/>
      <c r="C94" s="118" t="s">
        <v>856</v>
      </c>
      <c r="D94" s="118" t="s">
        <v>150</v>
      </c>
      <c r="E94" s="116" t="s">
        <v>1214</v>
      </c>
      <c r="F94" s="117" t="s">
        <v>1215</v>
      </c>
      <c r="G94" s="118" t="s">
        <v>1193</v>
      </c>
      <c r="H94" s="119">
        <v>1</v>
      </c>
      <c r="I94" s="120"/>
      <c r="J94" s="121">
        <f>ROUND($I$94*$H$94,2)</f>
        <v>0</v>
      </c>
      <c r="K94" s="117"/>
      <c r="L94" s="21"/>
      <c r="M94" s="122"/>
      <c r="N94" s="123" t="s">
        <v>48</v>
      </c>
      <c r="P94" s="124">
        <f>$O$94*$H$94</f>
        <v>0</v>
      </c>
      <c r="Q94" s="124">
        <v>0</v>
      </c>
      <c r="R94" s="124">
        <f>$Q$94*$H$94</f>
        <v>0</v>
      </c>
      <c r="S94" s="124">
        <v>0</v>
      </c>
      <c r="T94" s="125">
        <f>$S$94*$H$94</f>
        <v>0</v>
      </c>
      <c r="AR94" s="74" t="s">
        <v>1209</v>
      </c>
      <c r="AT94" s="74" t="s">
        <v>150</v>
      </c>
      <c r="AU94" s="74" t="s">
        <v>85</v>
      </c>
      <c r="AY94" s="74" t="s">
        <v>146</v>
      </c>
      <c r="BE94" s="126">
        <f>IF($N$94="základní",$J$94,0)</f>
        <v>0</v>
      </c>
      <c r="BF94" s="126">
        <f>IF($N$94="snížená",$J$94,0)</f>
        <v>0</v>
      </c>
      <c r="BG94" s="126">
        <f>IF($N$94="zákl. přenesená",$J$94,0)</f>
        <v>0</v>
      </c>
      <c r="BH94" s="126">
        <f>IF($N$94="sníž. přenesená",$J$94,0)</f>
        <v>0</v>
      </c>
      <c r="BI94" s="126">
        <f>IF($N$94="nulová",$J$94,0)</f>
        <v>0</v>
      </c>
      <c r="BJ94" s="74" t="s">
        <v>22</v>
      </c>
      <c r="BK94" s="126">
        <f>ROUND($I$94*$H$94,2)</f>
        <v>0</v>
      </c>
      <c r="BL94" s="74" t="s">
        <v>1209</v>
      </c>
      <c r="BM94" s="74" t="s">
        <v>1216</v>
      </c>
    </row>
    <row r="95" spans="2:65" s="6" customFormat="1" ht="15.75" customHeight="1">
      <c r="B95" s="21"/>
      <c r="C95" s="118" t="s">
        <v>340</v>
      </c>
      <c r="D95" s="118" t="s">
        <v>150</v>
      </c>
      <c r="E95" s="116" t="s">
        <v>1217</v>
      </c>
      <c r="F95" s="117" t="s">
        <v>1218</v>
      </c>
      <c r="G95" s="118" t="s">
        <v>1193</v>
      </c>
      <c r="H95" s="119">
        <v>1</v>
      </c>
      <c r="I95" s="120"/>
      <c r="J95" s="121">
        <f>ROUND($I$95*$H$95,2)</f>
        <v>0</v>
      </c>
      <c r="K95" s="117"/>
      <c r="L95" s="21"/>
      <c r="M95" s="122"/>
      <c r="N95" s="123" t="s">
        <v>48</v>
      </c>
      <c r="P95" s="124">
        <f>$O$95*$H$95</f>
        <v>0</v>
      </c>
      <c r="Q95" s="124">
        <v>0</v>
      </c>
      <c r="R95" s="124">
        <f>$Q$95*$H$95</f>
        <v>0</v>
      </c>
      <c r="S95" s="124">
        <v>0</v>
      </c>
      <c r="T95" s="125">
        <f>$S$95*$H$95</f>
        <v>0</v>
      </c>
      <c r="AR95" s="74" t="s">
        <v>1209</v>
      </c>
      <c r="AT95" s="74" t="s">
        <v>150</v>
      </c>
      <c r="AU95" s="74" t="s">
        <v>85</v>
      </c>
      <c r="AY95" s="74" t="s">
        <v>146</v>
      </c>
      <c r="BE95" s="126">
        <f>IF($N$95="základní",$J$95,0)</f>
        <v>0</v>
      </c>
      <c r="BF95" s="126">
        <f>IF($N$95="snížená",$J$95,0)</f>
        <v>0</v>
      </c>
      <c r="BG95" s="126">
        <f>IF($N$95="zákl. přenesená",$J$95,0)</f>
        <v>0</v>
      </c>
      <c r="BH95" s="126">
        <f>IF($N$95="sníž. přenesená",$J$95,0)</f>
        <v>0</v>
      </c>
      <c r="BI95" s="126">
        <f>IF($N$95="nulová",$J$95,0)</f>
        <v>0</v>
      </c>
      <c r="BJ95" s="74" t="s">
        <v>22</v>
      </c>
      <c r="BK95" s="126">
        <f>ROUND($I$95*$H$95,2)</f>
        <v>0</v>
      </c>
      <c r="BL95" s="74" t="s">
        <v>1209</v>
      </c>
      <c r="BM95" s="74" t="s">
        <v>1219</v>
      </c>
    </row>
    <row r="96" spans="2:65" s="6" customFormat="1" ht="15.75" customHeight="1">
      <c r="B96" s="21"/>
      <c r="C96" s="118" t="s">
        <v>211</v>
      </c>
      <c r="D96" s="118" t="s">
        <v>150</v>
      </c>
      <c r="E96" s="116" t="s">
        <v>1220</v>
      </c>
      <c r="F96" s="117" t="s">
        <v>1221</v>
      </c>
      <c r="G96" s="118" t="s">
        <v>1193</v>
      </c>
      <c r="H96" s="119">
        <v>1</v>
      </c>
      <c r="I96" s="120"/>
      <c r="J96" s="121">
        <f>ROUND($I$96*$H$96,2)</f>
        <v>0</v>
      </c>
      <c r="K96" s="117"/>
      <c r="L96" s="21"/>
      <c r="M96" s="122"/>
      <c r="N96" s="123" t="s">
        <v>48</v>
      </c>
      <c r="P96" s="124">
        <f>$O$96*$H$96</f>
        <v>0</v>
      </c>
      <c r="Q96" s="124">
        <v>0</v>
      </c>
      <c r="R96" s="124">
        <f>$Q$96*$H$96</f>
        <v>0</v>
      </c>
      <c r="S96" s="124">
        <v>0</v>
      </c>
      <c r="T96" s="125">
        <f>$S$96*$H$96</f>
        <v>0</v>
      </c>
      <c r="AR96" s="74" t="s">
        <v>1209</v>
      </c>
      <c r="AT96" s="74" t="s">
        <v>150</v>
      </c>
      <c r="AU96" s="74" t="s">
        <v>85</v>
      </c>
      <c r="AY96" s="74" t="s">
        <v>146</v>
      </c>
      <c r="BE96" s="126">
        <f>IF($N$96="základní",$J$96,0)</f>
        <v>0</v>
      </c>
      <c r="BF96" s="126">
        <f>IF($N$96="snížená",$J$96,0)</f>
        <v>0</v>
      </c>
      <c r="BG96" s="126">
        <f>IF($N$96="zákl. přenesená",$J$96,0)</f>
        <v>0</v>
      </c>
      <c r="BH96" s="126">
        <f>IF($N$96="sníž. přenesená",$J$96,0)</f>
        <v>0</v>
      </c>
      <c r="BI96" s="126">
        <f>IF($N$96="nulová",$J$96,0)</f>
        <v>0</v>
      </c>
      <c r="BJ96" s="74" t="s">
        <v>22</v>
      </c>
      <c r="BK96" s="126">
        <f>ROUND($I$96*$H$96,2)</f>
        <v>0</v>
      </c>
      <c r="BL96" s="74" t="s">
        <v>1209</v>
      </c>
      <c r="BM96" s="74" t="s">
        <v>1222</v>
      </c>
    </row>
    <row r="97" spans="2:65" s="6" customFormat="1" ht="15.75" customHeight="1">
      <c r="B97" s="21"/>
      <c r="C97" s="118" t="s">
        <v>26</v>
      </c>
      <c r="D97" s="118" t="s">
        <v>150</v>
      </c>
      <c r="E97" s="116" t="s">
        <v>1223</v>
      </c>
      <c r="F97" s="117" t="s">
        <v>1224</v>
      </c>
      <c r="G97" s="118" t="s">
        <v>1193</v>
      </c>
      <c r="H97" s="119">
        <v>1</v>
      </c>
      <c r="I97" s="120"/>
      <c r="J97" s="121">
        <f>ROUND($I$97*$H$97,2)</f>
        <v>0</v>
      </c>
      <c r="K97" s="117"/>
      <c r="L97" s="21"/>
      <c r="M97" s="122"/>
      <c r="N97" s="123" t="s">
        <v>48</v>
      </c>
      <c r="P97" s="124">
        <f>$O$97*$H$97</f>
        <v>0</v>
      </c>
      <c r="Q97" s="124">
        <v>0</v>
      </c>
      <c r="R97" s="124">
        <f>$Q$97*$H$97</f>
        <v>0</v>
      </c>
      <c r="S97" s="124">
        <v>0</v>
      </c>
      <c r="T97" s="125">
        <f>$S$97*$H$97</f>
        <v>0</v>
      </c>
      <c r="AR97" s="74" t="s">
        <v>1209</v>
      </c>
      <c r="AT97" s="74" t="s">
        <v>150</v>
      </c>
      <c r="AU97" s="74" t="s">
        <v>85</v>
      </c>
      <c r="AY97" s="74" t="s">
        <v>146</v>
      </c>
      <c r="BE97" s="126">
        <f>IF($N$97="základní",$J$97,0)</f>
        <v>0</v>
      </c>
      <c r="BF97" s="126">
        <f>IF($N$97="snížená",$J$97,0)</f>
        <v>0</v>
      </c>
      <c r="BG97" s="126">
        <f>IF($N$97="zákl. přenesená",$J$97,0)</f>
        <v>0</v>
      </c>
      <c r="BH97" s="126">
        <f>IF($N$97="sníž. přenesená",$J$97,0)</f>
        <v>0</v>
      </c>
      <c r="BI97" s="126">
        <f>IF($N$97="nulová",$J$97,0)</f>
        <v>0</v>
      </c>
      <c r="BJ97" s="74" t="s">
        <v>22</v>
      </c>
      <c r="BK97" s="126">
        <f>ROUND($I$97*$H$97,2)</f>
        <v>0</v>
      </c>
      <c r="BL97" s="74" t="s">
        <v>1209</v>
      </c>
      <c r="BM97" s="74" t="s">
        <v>1225</v>
      </c>
    </row>
    <row r="98" spans="2:65" s="6" customFormat="1" ht="15.75" customHeight="1">
      <c r="B98" s="21"/>
      <c r="C98" s="118" t="s">
        <v>228</v>
      </c>
      <c r="D98" s="118" t="s">
        <v>150</v>
      </c>
      <c r="E98" s="116" t="s">
        <v>1226</v>
      </c>
      <c r="F98" s="117" t="s">
        <v>1227</v>
      </c>
      <c r="G98" s="118" t="s">
        <v>1193</v>
      </c>
      <c r="H98" s="119">
        <v>1</v>
      </c>
      <c r="I98" s="120"/>
      <c r="J98" s="121">
        <f>ROUND($I$98*$H$98,2)</f>
        <v>0</v>
      </c>
      <c r="K98" s="117"/>
      <c r="L98" s="21"/>
      <c r="M98" s="122"/>
      <c r="N98" s="123" t="s">
        <v>48</v>
      </c>
      <c r="P98" s="124">
        <f>$O$98*$H$98</f>
        <v>0</v>
      </c>
      <c r="Q98" s="124">
        <v>0</v>
      </c>
      <c r="R98" s="124">
        <f>$Q$98*$H$98</f>
        <v>0</v>
      </c>
      <c r="S98" s="124">
        <v>0</v>
      </c>
      <c r="T98" s="125">
        <f>$S$98*$H$98</f>
        <v>0</v>
      </c>
      <c r="AR98" s="74" t="s">
        <v>1209</v>
      </c>
      <c r="AT98" s="74" t="s">
        <v>150</v>
      </c>
      <c r="AU98" s="74" t="s">
        <v>85</v>
      </c>
      <c r="AY98" s="74" t="s">
        <v>146</v>
      </c>
      <c r="BE98" s="126">
        <f>IF($N$98="základní",$J$98,0)</f>
        <v>0</v>
      </c>
      <c r="BF98" s="126">
        <f>IF($N$98="snížená",$J$98,0)</f>
        <v>0</v>
      </c>
      <c r="BG98" s="126">
        <f>IF($N$98="zákl. přenesená",$J$98,0)</f>
        <v>0</v>
      </c>
      <c r="BH98" s="126">
        <f>IF($N$98="sníž. přenesená",$J$98,0)</f>
        <v>0</v>
      </c>
      <c r="BI98" s="126">
        <f>IF($N$98="nulová",$J$98,0)</f>
        <v>0</v>
      </c>
      <c r="BJ98" s="74" t="s">
        <v>22</v>
      </c>
      <c r="BK98" s="126">
        <f>ROUND($I$98*$H$98,2)</f>
        <v>0</v>
      </c>
      <c r="BL98" s="74" t="s">
        <v>1209</v>
      </c>
      <c r="BM98" s="74" t="s">
        <v>1228</v>
      </c>
    </row>
    <row r="99" spans="2:65" s="6" customFormat="1" ht="15.75" customHeight="1">
      <c r="B99" s="21"/>
      <c r="C99" s="118" t="s">
        <v>234</v>
      </c>
      <c r="D99" s="118" t="s">
        <v>150</v>
      </c>
      <c r="E99" s="116" t="s">
        <v>1229</v>
      </c>
      <c r="F99" s="117" t="s">
        <v>1230</v>
      </c>
      <c r="G99" s="118" t="s">
        <v>1193</v>
      </c>
      <c r="H99" s="119">
        <v>1</v>
      </c>
      <c r="I99" s="120"/>
      <c r="J99" s="121">
        <f>ROUND($I$99*$H$99,2)</f>
        <v>0</v>
      </c>
      <c r="K99" s="117"/>
      <c r="L99" s="21"/>
      <c r="M99" s="122"/>
      <c r="N99" s="123" t="s">
        <v>48</v>
      </c>
      <c r="P99" s="124">
        <f>$O$99*$H$99</f>
        <v>0</v>
      </c>
      <c r="Q99" s="124">
        <v>0</v>
      </c>
      <c r="R99" s="124">
        <f>$Q$99*$H$99</f>
        <v>0</v>
      </c>
      <c r="S99" s="124">
        <v>0</v>
      </c>
      <c r="T99" s="125">
        <f>$S$99*$H$99</f>
        <v>0</v>
      </c>
      <c r="AR99" s="74" t="s">
        <v>1209</v>
      </c>
      <c r="AT99" s="74" t="s">
        <v>150</v>
      </c>
      <c r="AU99" s="74" t="s">
        <v>85</v>
      </c>
      <c r="AY99" s="74" t="s">
        <v>146</v>
      </c>
      <c r="BE99" s="126">
        <f>IF($N$99="základní",$J$99,0)</f>
        <v>0</v>
      </c>
      <c r="BF99" s="126">
        <f>IF($N$99="snížená",$J$99,0)</f>
        <v>0</v>
      </c>
      <c r="BG99" s="126">
        <f>IF($N$99="zákl. přenesená",$J$99,0)</f>
        <v>0</v>
      </c>
      <c r="BH99" s="126">
        <f>IF($N$99="sníž. přenesená",$J$99,0)</f>
        <v>0</v>
      </c>
      <c r="BI99" s="126">
        <f>IF($N$99="nulová",$J$99,0)</f>
        <v>0</v>
      </c>
      <c r="BJ99" s="74" t="s">
        <v>22</v>
      </c>
      <c r="BK99" s="126">
        <f>ROUND($I$99*$H$99,2)</f>
        <v>0</v>
      </c>
      <c r="BL99" s="74" t="s">
        <v>1209</v>
      </c>
      <c r="BM99" s="74" t="s">
        <v>1231</v>
      </c>
    </row>
    <row r="100" spans="2:65" s="6" customFormat="1" ht="15.75" customHeight="1">
      <c r="B100" s="21"/>
      <c r="C100" s="118" t="s">
        <v>241</v>
      </c>
      <c r="D100" s="118" t="s">
        <v>150</v>
      </c>
      <c r="E100" s="116" t="s">
        <v>1232</v>
      </c>
      <c r="F100" s="117" t="s">
        <v>1233</v>
      </c>
      <c r="G100" s="118" t="s">
        <v>1193</v>
      </c>
      <c r="H100" s="119">
        <v>1</v>
      </c>
      <c r="I100" s="120"/>
      <c r="J100" s="121">
        <f>ROUND($I$100*$H$100,2)</f>
        <v>0</v>
      </c>
      <c r="K100" s="117"/>
      <c r="L100" s="21"/>
      <c r="M100" s="122"/>
      <c r="N100" s="123" t="s">
        <v>48</v>
      </c>
      <c r="P100" s="124">
        <f>$O$100*$H$100</f>
        <v>0</v>
      </c>
      <c r="Q100" s="124">
        <v>0</v>
      </c>
      <c r="R100" s="124">
        <f>$Q$100*$H$100</f>
        <v>0</v>
      </c>
      <c r="S100" s="124">
        <v>0</v>
      </c>
      <c r="T100" s="125">
        <f>$S$100*$H$100</f>
        <v>0</v>
      </c>
      <c r="AR100" s="74" t="s">
        <v>1209</v>
      </c>
      <c r="AT100" s="74" t="s">
        <v>150</v>
      </c>
      <c r="AU100" s="74" t="s">
        <v>85</v>
      </c>
      <c r="AY100" s="74" t="s">
        <v>146</v>
      </c>
      <c r="BE100" s="126">
        <f>IF($N$100="základní",$J$100,0)</f>
        <v>0</v>
      </c>
      <c r="BF100" s="126">
        <f>IF($N$100="snížená",$J$100,0)</f>
        <v>0</v>
      </c>
      <c r="BG100" s="126">
        <f>IF($N$100="zákl. přenesená",$J$100,0)</f>
        <v>0</v>
      </c>
      <c r="BH100" s="126">
        <f>IF($N$100="sníž. přenesená",$J$100,0)</f>
        <v>0</v>
      </c>
      <c r="BI100" s="126">
        <f>IF($N$100="nulová",$J$100,0)</f>
        <v>0</v>
      </c>
      <c r="BJ100" s="74" t="s">
        <v>22</v>
      </c>
      <c r="BK100" s="126">
        <f>ROUND($I$100*$H$100,2)</f>
        <v>0</v>
      </c>
      <c r="BL100" s="74" t="s">
        <v>1209</v>
      </c>
      <c r="BM100" s="74" t="s">
        <v>1234</v>
      </c>
    </row>
    <row r="101" spans="2:65" s="6" customFormat="1" ht="15.75" customHeight="1">
      <c r="B101" s="21"/>
      <c r="C101" s="118" t="s">
        <v>247</v>
      </c>
      <c r="D101" s="118" t="s">
        <v>150</v>
      </c>
      <c r="E101" s="116" t="s">
        <v>1235</v>
      </c>
      <c r="F101" s="117" t="s">
        <v>1236</v>
      </c>
      <c r="G101" s="118" t="s">
        <v>1193</v>
      </c>
      <c r="H101" s="119">
        <v>1</v>
      </c>
      <c r="I101" s="120"/>
      <c r="J101" s="121">
        <f>ROUND($I$101*$H$101,2)</f>
        <v>0</v>
      </c>
      <c r="K101" s="117"/>
      <c r="L101" s="21"/>
      <c r="M101" s="122"/>
      <c r="N101" s="123" t="s">
        <v>48</v>
      </c>
      <c r="P101" s="124">
        <f>$O$101*$H$101</f>
        <v>0</v>
      </c>
      <c r="Q101" s="124">
        <v>0</v>
      </c>
      <c r="R101" s="124">
        <f>$Q$101*$H$101</f>
        <v>0</v>
      </c>
      <c r="S101" s="124">
        <v>0</v>
      </c>
      <c r="T101" s="125">
        <f>$S$101*$H$101</f>
        <v>0</v>
      </c>
      <c r="AR101" s="74" t="s">
        <v>1209</v>
      </c>
      <c r="AT101" s="74" t="s">
        <v>150</v>
      </c>
      <c r="AU101" s="74" t="s">
        <v>85</v>
      </c>
      <c r="AY101" s="74" t="s">
        <v>146</v>
      </c>
      <c r="BE101" s="126">
        <f>IF($N$101="základní",$J$101,0)</f>
        <v>0</v>
      </c>
      <c r="BF101" s="126">
        <f>IF($N$101="snížená",$J$101,0)</f>
        <v>0</v>
      </c>
      <c r="BG101" s="126">
        <f>IF($N$101="zákl. přenesená",$J$101,0)</f>
        <v>0</v>
      </c>
      <c r="BH101" s="126">
        <f>IF($N$101="sníž. přenesená",$J$101,0)</f>
        <v>0</v>
      </c>
      <c r="BI101" s="126">
        <f>IF($N$101="nulová",$J$101,0)</f>
        <v>0</v>
      </c>
      <c r="BJ101" s="74" t="s">
        <v>22</v>
      </c>
      <c r="BK101" s="126">
        <f>ROUND($I$101*$H$101,2)</f>
        <v>0</v>
      </c>
      <c r="BL101" s="74" t="s">
        <v>1209</v>
      </c>
      <c r="BM101" s="74" t="s">
        <v>1237</v>
      </c>
    </row>
    <row r="102" spans="2:65" s="6" customFormat="1" ht="15.75" customHeight="1">
      <c r="B102" s="21"/>
      <c r="C102" s="118" t="s">
        <v>8</v>
      </c>
      <c r="D102" s="118" t="s">
        <v>150</v>
      </c>
      <c r="E102" s="116" t="s">
        <v>1238</v>
      </c>
      <c r="F102" s="117" t="s">
        <v>1239</v>
      </c>
      <c r="G102" s="118" t="s">
        <v>1193</v>
      </c>
      <c r="H102" s="119">
        <v>1</v>
      </c>
      <c r="I102" s="120"/>
      <c r="J102" s="121">
        <f>ROUND($I$102*$H$102,2)</f>
        <v>0</v>
      </c>
      <c r="K102" s="117"/>
      <c r="L102" s="21"/>
      <c r="M102" s="122"/>
      <c r="N102" s="123" t="s">
        <v>48</v>
      </c>
      <c r="P102" s="124">
        <f>$O$102*$H$102</f>
        <v>0</v>
      </c>
      <c r="Q102" s="124">
        <v>0</v>
      </c>
      <c r="R102" s="124">
        <f>$Q$102*$H$102</f>
        <v>0</v>
      </c>
      <c r="S102" s="124">
        <v>0</v>
      </c>
      <c r="T102" s="125">
        <f>$S$102*$H$102</f>
        <v>0</v>
      </c>
      <c r="AR102" s="74" t="s">
        <v>1209</v>
      </c>
      <c r="AT102" s="74" t="s">
        <v>150</v>
      </c>
      <c r="AU102" s="74" t="s">
        <v>85</v>
      </c>
      <c r="AY102" s="74" t="s">
        <v>146</v>
      </c>
      <c r="BE102" s="126">
        <f>IF($N$102="základní",$J$102,0)</f>
        <v>0</v>
      </c>
      <c r="BF102" s="126">
        <f>IF($N$102="snížená",$J$102,0)</f>
        <v>0</v>
      </c>
      <c r="BG102" s="126">
        <f>IF($N$102="zákl. přenesená",$J$102,0)</f>
        <v>0</v>
      </c>
      <c r="BH102" s="126">
        <f>IF($N$102="sníž. přenesená",$J$102,0)</f>
        <v>0</v>
      </c>
      <c r="BI102" s="126">
        <f>IF($N$102="nulová",$J$102,0)</f>
        <v>0</v>
      </c>
      <c r="BJ102" s="74" t="s">
        <v>22</v>
      </c>
      <c r="BK102" s="126">
        <f>ROUND($I$102*$H$102,2)</f>
        <v>0</v>
      </c>
      <c r="BL102" s="74" t="s">
        <v>1209</v>
      </c>
      <c r="BM102" s="74" t="s">
        <v>1240</v>
      </c>
    </row>
    <row r="103" spans="2:63" s="104" customFormat="1" ht="30.75" customHeight="1">
      <c r="B103" s="105"/>
      <c r="D103" s="106" t="s">
        <v>76</v>
      </c>
      <c r="E103" s="113" t="s">
        <v>1241</v>
      </c>
      <c r="F103" s="113" t="s">
        <v>1242</v>
      </c>
      <c r="J103" s="114">
        <f>$BK$103</f>
        <v>0</v>
      </c>
      <c r="L103" s="105"/>
      <c r="M103" s="109"/>
      <c r="P103" s="110">
        <f>SUM($P$104:$P$107)</f>
        <v>0</v>
      </c>
      <c r="R103" s="110">
        <f>SUM($R$104:$R$107)</f>
        <v>0</v>
      </c>
      <c r="T103" s="111">
        <f>SUM($T$104:$T$107)</f>
        <v>0</v>
      </c>
      <c r="AR103" s="106" t="s">
        <v>154</v>
      </c>
      <c r="AT103" s="106" t="s">
        <v>76</v>
      </c>
      <c r="AU103" s="106" t="s">
        <v>22</v>
      </c>
      <c r="AY103" s="106" t="s">
        <v>146</v>
      </c>
      <c r="BK103" s="112">
        <f>SUM($BK$104:$BK$107)</f>
        <v>0</v>
      </c>
    </row>
    <row r="104" spans="2:65" s="6" customFormat="1" ht="15.75" customHeight="1">
      <c r="B104" s="21"/>
      <c r="C104" s="118" t="s">
        <v>256</v>
      </c>
      <c r="D104" s="118" t="s">
        <v>150</v>
      </c>
      <c r="E104" s="116" t="s">
        <v>1243</v>
      </c>
      <c r="F104" s="117" t="s">
        <v>1244</v>
      </c>
      <c r="G104" s="118" t="s">
        <v>1193</v>
      </c>
      <c r="H104" s="119">
        <v>1</v>
      </c>
      <c r="I104" s="120"/>
      <c r="J104" s="121">
        <f>ROUND($I$104*$H$104,2)</f>
        <v>0</v>
      </c>
      <c r="K104" s="117"/>
      <c r="L104" s="21"/>
      <c r="M104" s="122"/>
      <c r="N104" s="123" t="s">
        <v>48</v>
      </c>
      <c r="P104" s="124">
        <f>$O$104*$H$104</f>
        <v>0</v>
      </c>
      <c r="Q104" s="124">
        <v>0</v>
      </c>
      <c r="R104" s="124">
        <f>$Q$104*$H$104</f>
        <v>0</v>
      </c>
      <c r="S104" s="124">
        <v>0</v>
      </c>
      <c r="T104" s="125">
        <f>$S$104*$H$104</f>
        <v>0</v>
      </c>
      <c r="AR104" s="74" t="s">
        <v>1245</v>
      </c>
      <c r="AT104" s="74" t="s">
        <v>150</v>
      </c>
      <c r="AU104" s="74" t="s">
        <v>85</v>
      </c>
      <c r="AY104" s="74" t="s">
        <v>146</v>
      </c>
      <c r="BE104" s="126">
        <f>IF($N$104="základní",$J$104,0)</f>
        <v>0</v>
      </c>
      <c r="BF104" s="126">
        <f>IF($N$104="snížená",$J$104,0)</f>
        <v>0</v>
      </c>
      <c r="BG104" s="126">
        <f>IF($N$104="zákl. přenesená",$J$104,0)</f>
        <v>0</v>
      </c>
      <c r="BH104" s="126">
        <f>IF($N$104="sníž. přenesená",$J$104,0)</f>
        <v>0</v>
      </c>
      <c r="BI104" s="126">
        <f>IF($N$104="nulová",$J$104,0)</f>
        <v>0</v>
      </c>
      <c r="BJ104" s="74" t="s">
        <v>22</v>
      </c>
      <c r="BK104" s="126">
        <f>ROUND($I$104*$H$104,2)</f>
        <v>0</v>
      </c>
      <c r="BL104" s="74" t="s">
        <v>1245</v>
      </c>
      <c r="BM104" s="74" t="s">
        <v>1246</v>
      </c>
    </row>
    <row r="105" spans="2:65" s="6" customFormat="1" ht="15.75" customHeight="1">
      <c r="B105" s="21"/>
      <c r="C105" s="118" t="s">
        <v>276</v>
      </c>
      <c r="D105" s="118" t="s">
        <v>150</v>
      </c>
      <c r="E105" s="116" t="s">
        <v>1247</v>
      </c>
      <c r="F105" s="117" t="s">
        <v>1248</v>
      </c>
      <c r="G105" s="118" t="s">
        <v>1193</v>
      </c>
      <c r="H105" s="119">
        <v>1</v>
      </c>
      <c r="I105" s="120"/>
      <c r="J105" s="121">
        <f>ROUND($I$105*$H$105,2)</f>
        <v>0</v>
      </c>
      <c r="K105" s="117"/>
      <c r="L105" s="21"/>
      <c r="M105" s="122"/>
      <c r="N105" s="123" t="s">
        <v>48</v>
      </c>
      <c r="P105" s="124">
        <f>$O$105*$H$105</f>
        <v>0</v>
      </c>
      <c r="Q105" s="124">
        <v>0</v>
      </c>
      <c r="R105" s="124">
        <f>$Q$105*$H$105</f>
        <v>0</v>
      </c>
      <c r="S105" s="124">
        <v>0</v>
      </c>
      <c r="T105" s="125">
        <f>$S$105*$H$105</f>
        <v>0</v>
      </c>
      <c r="AR105" s="74" t="s">
        <v>1245</v>
      </c>
      <c r="AT105" s="74" t="s">
        <v>150</v>
      </c>
      <c r="AU105" s="74" t="s">
        <v>85</v>
      </c>
      <c r="AY105" s="74" t="s">
        <v>146</v>
      </c>
      <c r="BE105" s="126">
        <f>IF($N$105="základní",$J$105,0)</f>
        <v>0</v>
      </c>
      <c r="BF105" s="126">
        <f>IF($N$105="snížená",$J$105,0)</f>
        <v>0</v>
      </c>
      <c r="BG105" s="126">
        <f>IF($N$105="zákl. přenesená",$J$105,0)</f>
        <v>0</v>
      </c>
      <c r="BH105" s="126">
        <f>IF($N$105="sníž. přenesená",$J$105,0)</f>
        <v>0</v>
      </c>
      <c r="BI105" s="126">
        <f>IF($N$105="nulová",$J$105,0)</f>
        <v>0</v>
      </c>
      <c r="BJ105" s="74" t="s">
        <v>22</v>
      </c>
      <c r="BK105" s="126">
        <f>ROUND($I$105*$H$105,2)</f>
        <v>0</v>
      </c>
      <c r="BL105" s="74" t="s">
        <v>1245</v>
      </c>
      <c r="BM105" s="74" t="s">
        <v>1249</v>
      </c>
    </row>
    <row r="106" spans="2:65" s="6" customFormat="1" ht="15.75" customHeight="1">
      <c r="B106" s="21"/>
      <c r="C106" s="118" t="s">
        <v>285</v>
      </c>
      <c r="D106" s="118" t="s">
        <v>150</v>
      </c>
      <c r="E106" s="116" t="s">
        <v>1250</v>
      </c>
      <c r="F106" s="117" t="s">
        <v>1251</v>
      </c>
      <c r="G106" s="118" t="s">
        <v>1193</v>
      </c>
      <c r="H106" s="119">
        <v>1</v>
      </c>
      <c r="I106" s="120"/>
      <c r="J106" s="121">
        <f>ROUND($I$106*$H$106,2)</f>
        <v>0</v>
      </c>
      <c r="K106" s="117"/>
      <c r="L106" s="21"/>
      <c r="M106" s="122"/>
      <c r="N106" s="123" t="s">
        <v>48</v>
      </c>
      <c r="P106" s="124">
        <f>$O$106*$H$106</f>
        <v>0</v>
      </c>
      <c r="Q106" s="124">
        <v>0</v>
      </c>
      <c r="R106" s="124">
        <f>$Q$106*$H$106</f>
        <v>0</v>
      </c>
      <c r="S106" s="124">
        <v>0</v>
      </c>
      <c r="T106" s="125">
        <f>$S$106*$H$106</f>
        <v>0</v>
      </c>
      <c r="AR106" s="74" t="s">
        <v>1194</v>
      </c>
      <c r="AT106" s="74" t="s">
        <v>150</v>
      </c>
      <c r="AU106" s="74" t="s">
        <v>85</v>
      </c>
      <c r="AY106" s="74" t="s">
        <v>146</v>
      </c>
      <c r="BE106" s="126">
        <f>IF($N$106="základní",$J$106,0)</f>
        <v>0</v>
      </c>
      <c r="BF106" s="126">
        <f>IF($N$106="snížená",$J$106,0)</f>
        <v>0</v>
      </c>
      <c r="BG106" s="126">
        <f>IF($N$106="zákl. přenesená",$J$106,0)</f>
        <v>0</v>
      </c>
      <c r="BH106" s="126">
        <f>IF($N$106="sníž. přenesená",$J$106,0)</f>
        <v>0</v>
      </c>
      <c r="BI106" s="126">
        <f>IF($N$106="nulová",$J$106,0)</f>
        <v>0</v>
      </c>
      <c r="BJ106" s="74" t="s">
        <v>22</v>
      </c>
      <c r="BK106" s="126">
        <f>ROUND($I$106*$H$106,2)</f>
        <v>0</v>
      </c>
      <c r="BL106" s="74" t="s">
        <v>1194</v>
      </c>
      <c r="BM106" s="74" t="s">
        <v>1252</v>
      </c>
    </row>
    <row r="107" spans="2:65" s="6" customFormat="1" ht="15.75" customHeight="1">
      <c r="B107" s="21"/>
      <c r="C107" s="118" t="s">
        <v>290</v>
      </c>
      <c r="D107" s="118" t="s">
        <v>150</v>
      </c>
      <c r="E107" s="116" t="s">
        <v>1253</v>
      </c>
      <c r="F107" s="117" t="s">
        <v>1254</v>
      </c>
      <c r="G107" s="118" t="s">
        <v>1193</v>
      </c>
      <c r="H107" s="119">
        <v>1</v>
      </c>
      <c r="I107" s="120"/>
      <c r="J107" s="121">
        <f>ROUND($I$107*$H$107,2)</f>
        <v>0</v>
      </c>
      <c r="K107" s="117"/>
      <c r="L107" s="21"/>
      <c r="M107" s="122"/>
      <c r="N107" s="123" t="s">
        <v>48</v>
      </c>
      <c r="P107" s="124">
        <f>$O$107*$H$107</f>
        <v>0</v>
      </c>
      <c r="Q107" s="124">
        <v>0</v>
      </c>
      <c r="R107" s="124">
        <f>$Q$107*$H$107</f>
        <v>0</v>
      </c>
      <c r="S107" s="124">
        <v>0</v>
      </c>
      <c r="T107" s="125">
        <f>$S$107*$H$107</f>
        <v>0</v>
      </c>
      <c r="AR107" s="74" t="s">
        <v>1194</v>
      </c>
      <c r="AT107" s="74" t="s">
        <v>150</v>
      </c>
      <c r="AU107" s="74" t="s">
        <v>85</v>
      </c>
      <c r="AY107" s="74" t="s">
        <v>146</v>
      </c>
      <c r="BE107" s="126">
        <f>IF($N$107="základní",$J$107,0)</f>
        <v>0</v>
      </c>
      <c r="BF107" s="126">
        <f>IF($N$107="snížená",$J$107,0)</f>
        <v>0</v>
      </c>
      <c r="BG107" s="126">
        <f>IF($N$107="zákl. přenesená",$J$107,0)</f>
        <v>0</v>
      </c>
      <c r="BH107" s="126">
        <f>IF($N$107="sníž. přenesená",$J$107,0)</f>
        <v>0</v>
      </c>
      <c r="BI107" s="126">
        <f>IF($N$107="nulová",$J$107,0)</f>
        <v>0</v>
      </c>
      <c r="BJ107" s="74" t="s">
        <v>22</v>
      </c>
      <c r="BK107" s="126">
        <f>ROUND($I$107*$H$107,2)</f>
        <v>0</v>
      </c>
      <c r="BL107" s="74" t="s">
        <v>1194</v>
      </c>
      <c r="BM107" s="74" t="s">
        <v>1255</v>
      </c>
    </row>
    <row r="108" spans="2:63" s="104" customFormat="1" ht="30.75" customHeight="1">
      <c r="B108" s="105"/>
      <c r="D108" s="106" t="s">
        <v>76</v>
      </c>
      <c r="E108" s="113" t="s">
        <v>1256</v>
      </c>
      <c r="F108" s="113" t="s">
        <v>1257</v>
      </c>
      <c r="J108" s="114">
        <f>$BK$108</f>
        <v>0</v>
      </c>
      <c r="L108" s="105"/>
      <c r="M108" s="109"/>
      <c r="P108" s="110">
        <f>SUM($P$109:$P$111)</f>
        <v>0</v>
      </c>
      <c r="R108" s="110">
        <f>SUM($R$109:$R$111)</f>
        <v>0</v>
      </c>
      <c r="T108" s="111">
        <f>SUM($T$109:$T$111)</f>
        <v>0</v>
      </c>
      <c r="AR108" s="106" t="s">
        <v>154</v>
      </c>
      <c r="AT108" s="106" t="s">
        <v>76</v>
      </c>
      <c r="AU108" s="106" t="s">
        <v>22</v>
      </c>
      <c r="AY108" s="106" t="s">
        <v>146</v>
      </c>
      <c r="BK108" s="112">
        <f>SUM($BK$109:$BK$111)</f>
        <v>0</v>
      </c>
    </row>
    <row r="109" spans="2:65" s="6" customFormat="1" ht="15.75" customHeight="1">
      <c r="B109" s="21"/>
      <c r="C109" s="118" t="s">
        <v>295</v>
      </c>
      <c r="D109" s="118" t="s">
        <v>150</v>
      </c>
      <c r="E109" s="116" t="s">
        <v>1258</v>
      </c>
      <c r="F109" s="117" t="s">
        <v>1259</v>
      </c>
      <c r="G109" s="118" t="s">
        <v>1193</v>
      </c>
      <c r="H109" s="119">
        <v>1</v>
      </c>
      <c r="I109" s="120"/>
      <c r="J109" s="121">
        <f>ROUND($I$109*$H$109,2)</f>
        <v>0</v>
      </c>
      <c r="K109" s="117"/>
      <c r="L109" s="21"/>
      <c r="M109" s="122"/>
      <c r="N109" s="123" t="s">
        <v>48</v>
      </c>
      <c r="P109" s="124">
        <f>$O$109*$H$109</f>
        <v>0</v>
      </c>
      <c r="Q109" s="124">
        <v>0</v>
      </c>
      <c r="R109" s="124">
        <f>$Q$109*$H$109</f>
        <v>0</v>
      </c>
      <c r="S109" s="124">
        <v>0</v>
      </c>
      <c r="T109" s="125">
        <f>$S$109*$H$109</f>
        <v>0</v>
      </c>
      <c r="AR109" s="74" t="s">
        <v>1194</v>
      </c>
      <c r="AT109" s="74" t="s">
        <v>150</v>
      </c>
      <c r="AU109" s="74" t="s">
        <v>85</v>
      </c>
      <c r="AY109" s="74" t="s">
        <v>146</v>
      </c>
      <c r="BE109" s="126">
        <f>IF($N$109="základní",$J$109,0)</f>
        <v>0</v>
      </c>
      <c r="BF109" s="126">
        <f>IF($N$109="snížená",$J$109,0)</f>
        <v>0</v>
      </c>
      <c r="BG109" s="126">
        <f>IF($N$109="zákl. přenesená",$J$109,0)</f>
        <v>0</v>
      </c>
      <c r="BH109" s="126">
        <f>IF($N$109="sníž. přenesená",$J$109,0)</f>
        <v>0</v>
      </c>
      <c r="BI109" s="126">
        <f>IF($N$109="nulová",$J$109,0)</f>
        <v>0</v>
      </c>
      <c r="BJ109" s="74" t="s">
        <v>22</v>
      </c>
      <c r="BK109" s="126">
        <f>ROUND($I$109*$H$109,2)</f>
        <v>0</v>
      </c>
      <c r="BL109" s="74" t="s">
        <v>1194</v>
      </c>
      <c r="BM109" s="74" t="s">
        <v>1260</v>
      </c>
    </row>
    <row r="110" spans="2:65" s="6" customFormat="1" ht="15.75" customHeight="1">
      <c r="B110" s="21"/>
      <c r="C110" s="118" t="s">
        <v>7</v>
      </c>
      <c r="D110" s="118" t="s">
        <v>150</v>
      </c>
      <c r="E110" s="116" t="s">
        <v>1261</v>
      </c>
      <c r="F110" s="117" t="s">
        <v>1262</v>
      </c>
      <c r="G110" s="118" t="s">
        <v>1193</v>
      </c>
      <c r="H110" s="119">
        <v>1</v>
      </c>
      <c r="I110" s="120"/>
      <c r="J110" s="121">
        <f>ROUND($I$110*$H$110,2)</f>
        <v>0</v>
      </c>
      <c r="K110" s="117"/>
      <c r="L110" s="21"/>
      <c r="M110" s="122"/>
      <c r="N110" s="123" t="s">
        <v>48</v>
      </c>
      <c r="P110" s="124">
        <f>$O$110*$H$110</f>
        <v>0</v>
      </c>
      <c r="Q110" s="124">
        <v>0</v>
      </c>
      <c r="R110" s="124">
        <f>$Q$110*$H$110</f>
        <v>0</v>
      </c>
      <c r="S110" s="124">
        <v>0</v>
      </c>
      <c r="T110" s="125">
        <f>$S$110*$H$110</f>
        <v>0</v>
      </c>
      <c r="AR110" s="74" t="s">
        <v>1194</v>
      </c>
      <c r="AT110" s="74" t="s">
        <v>150</v>
      </c>
      <c r="AU110" s="74" t="s">
        <v>85</v>
      </c>
      <c r="AY110" s="74" t="s">
        <v>146</v>
      </c>
      <c r="BE110" s="126">
        <f>IF($N$110="základní",$J$110,0)</f>
        <v>0</v>
      </c>
      <c r="BF110" s="126">
        <f>IF($N$110="snížená",$J$110,0)</f>
        <v>0</v>
      </c>
      <c r="BG110" s="126">
        <f>IF($N$110="zákl. přenesená",$J$110,0)</f>
        <v>0</v>
      </c>
      <c r="BH110" s="126">
        <f>IF($N$110="sníž. přenesená",$J$110,0)</f>
        <v>0</v>
      </c>
      <c r="BI110" s="126">
        <f>IF($N$110="nulová",$J$110,0)</f>
        <v>0</v>
      </c>
      <c r="BJ110" s="74" t="s">
        <v>22</v>
      </c>
      <c r="BK110" s="126">
        <f>ROUND($I$110*$H$110,2)</f>
        <v>0</v>
      </c>
      <c r="BL110" s="74" t="s">
        <v>1194</v>
      </c>
      <c r="BM110" s="74" t="s">
        <v>1263</v>
      </c>
    </row>
    <row r="111" spans="2:65" s="6" customFormat="1" ht="15.75" customHeight="1">
      <c r="B111" s="21"/>
      <c r="C111" s="118" t="s">
        <v>1094</v>
      </c>
      <c r="D111" s="118" t="s">
        <v>150</v>
      </c>
      <c r="E111" s="116" t="s">
        <v>1264</v>
      </c>
      <c r="F111" s="117" t="s">
        <v>1265</v>
      </c>
      <c r="G111" s="118" t="s">
        <v>1193</v>
      </c>
      <c r="H111" s="119">
        <v>1</v>
      </c>
      <c r="I111" s="120"/>
      <c r="J111" s="121">
        <f>ROUND($I$111*$H$111,2)</f>
        <v>0</v>
      </c>
      <c r="K111" s="117"/>
      <c r="L111" s="21"/>
      <c r="M111" s="122"/>
      <c r="N111" s="162" t="s">
        <v>48</v>
      </c>
      <c r="O111" s="163"/>
      <c r="P111" s="164">
        <f>$O$111*$H$111</f>
        <v>0</v>
      </c>
      <c r="Q111" s="164">
        <v>0</v>
      </c>
      <c r="R111" s="164">
        <f>$Q$111*$H$111</f>
        <v>0</v>
      </c>
      <c r="S111" s="164">
        <v>0</v>
      </c>
      <c r="T111" s="165">
        <f>$S$111*$H$111</f>
        <v>0</v>
      </c>
      <c r="AR111" s="74" t="s">
        <v>1194</v>
      </c>
      <c r="AT111" s="74" t="s">
        <v>150</v>
      </c>
      <c r="AU111" s="74" t="s">
        <v>85</v>
      </c>
      <c r="AY111" s="74" t="s">
        <v>146</v>
      </c>
      <c r="BE111" s="126">
        <f>IF($N$111="základní",$J$111,0)</f>
        <v>0</v>
      </c>
      <c r="BF111" s="126">
        <f>IF($N$111="snížená",$J$111,0)</f>
        <v>0</v>
      </c>
      <c r="BG111" s="126">
        <f>IF($N$111="zákl. přenesená",$J$111,0)</f>
        <v>0</v>
      </c>
      <c r="BH111" s="126">
        <f>IF($N$111="sníž. přenesená",$J$111,0)</f>
        <v>0</v>
      </c>
      <c r="BI111" s="126">
        <f>IF($N$111="nulová",$J$111,0)</f>
        <v>0</v>
      </c>
      <c r="BJ111" s="74" t="s">
        <v>22</v>
      </c>
      <c r="BK111" s="126">
        <f>ROUND($I$111*$H$111,2)</f>
        <v>0</v>
      </c>
      <c r="BL111" s="74" t="s">
        <v>1194</v>
      </c>
      <c r="BM111" s="74" t="s">
        <v>1266</v>
      </c>
    </row>
    <row r="112" spans="2:12" s="6" customFormat="1" ht="7.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21"/>
    </row>
    <row r="503" s="2" customFormat="1" ht="14.25" customHeight="1"/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83" customFormat="1" ht="45" customHeight="1">
      <c r="B3" s="181"/>
      <c r="C3" s="318" t="s">
        <v>1274</v>
      </c>
      <c r="D3" s="318"/>
      <c r="E3" s="318"/>
      <c r="F3" s="318"/>
      <c r="G3" s="318"/>
      <c r="H3" s="318"/>
      <c r="I3" s="318"/>
      <c r="J3" s="318"/>
      <c r="K3" s="182"/>
    </row>
    <row r="4" spans="2:11" ht="25.5" customHeight="1">
      <c r="B4" s="184"/>
      <c r="C4" s="323" t="s">
        <v>1275</v>
      </c>
      <c r="D4" s="323"/>
      <c r="E4" s="323"/>
      <c r="F4" s="323"/>
      <c r="G4" s="323"/>
      <c r="H4" s="323"/>
      <c r="I4" s="323"/>
      <c r="J4" s="323"/>
      <c r="K4" s="185"/>
    </row>
    <row r="5" spans="2:11" ht="5.25" customHeight="1">
      <c r="B5" s="184"/>
      <c r="C5" s="186"/>
      <c r="D5" s="186"/>
      <c r="E5" s="186"/>
      <c r="F5" s="186"/>
      <c r="G5" s="186"/>
      <c r="H5" s="186"/>
      <c r="I5" s="186"/>
      <c r="J5" s="186"/>
      <c r="K5" s="185"/>
    </row>
    <row r="6" spans="2:11" ht="15" customHeight="1">
      <c r="B6" s="184"/>
      <c r="C6" s="320" t="s">
        <v>1276</v>
      </c>
      <c r="D6" s="320"/>
      <c r="E6" s="320"/>
      <c r="F6" s="320"/>
      <c r="G6" s="320"/>
      <c r="H6" s="320"/>
      <c r="I6" s="320"/>
      <c r="J6" s="320"/>
      <c r="K6" s="185"/>
    </row>
    <row r="7" spans="2:11" ht="15" customHeight="1">
      <c r="B7" s="188"/>
      <c r="C7" s="320" t="s">
        <v>1277</v>
      </c>
      <c r="D7" s="320"/>
      <c r="E7" s="320"/>
      <c r="F7" s="320"/>
      <c r="G7" s="320"/>
      <c r="H7" s="320"/>
      <c r="I7" s="320"/>
      <c r="J7" s="320"/>
      <c r="K7" s="185"/>
    </row>
    <row r="8" spans="2:11" ht="12.75" customHeight="1">
      <c r="B8" s="188"/>
      <c r="C8" s="187"/>
      <c r="D8" s="187"/>
      <c r="E8" s="187"/>
      <c r="F8" s="187"/>
      <c r="G8" s="187"/>
      <c r="H8" s="187"/>
      <c r="I8" s="187"/>
      <c r="J8" s="187"/>
      <c r="K8" s="185"/>
    </row>
    <row r="9" spans="2:11" ht="15" customHeight="1">
      <c r="B9" s="188"/>
      <c r="C9" s="320" t="s">
        <v>1278</v>
      </c>
      <c r="D9" s="320"/>
      <c r="E9" s="320"/>
      <c r="F9" s="320"/>
      <c r="G9" s="320"/>
      <c r="H9" s="320"/>
      <c r="I9" s="320"/>
      <c r="J9" s="320"/>
      <c r="K9" s="185"/>
    </row>
    <row r="10" spans="2:11" ht="15" customHeight="1">
      <c r="B10" s="188"/>
      <c r="C10" s="187"/>
      <c r="D10" s="320" t="s">
        <v>1279</v>
      </c>
      <c r="E10" s="320"/>
      <c r="F10" s="320"/>
      <c r="G10" s="320"/>
      <c r="H10" s="320"/>
      <c r="I10" s="320"/>
      <c r="J10" s="320"/>
      <c r="K10" s="185"/>
    </row>
    <row r="11" spans="2:11" ht="15" customHeight="1">
      <c r="B11" s="188"/>
      <c r="C11" s="189"/>
      <c r="D11" s="320" t="s">
        <v>1280</v>
      </c>
      <c r="E11" s="320"/>
      <c r="F11" s="320"/>
      <c r="G11" s="320"/>
      <c r="H11" s="320"/>
      <c r="I11" s="320"/>
      <c r="J11" s="320"/>
      <c r="K11" s="185"/>
    </row>
    <row r="12" spans="2:11" ht="12.75" customHeight="1">
      <c r="B12" s="188"/>
      <c r="C12" s="189"/>
      <c r="D12" s="189"/>
      <c r="E12" s="189"/>
      <c r="F12" s="189"/>
      <c r="G12" s="189"/>
      <c r="H12" s="189"/>
      <c r="I12" s="189"/>
      <c r="J12" s="189"/>
      <c r="K12" s="185"/>
    </row>
    <row r="13" spans="2:11" ht="15" customHeight="1">
      <c r="B13" s="188"/>
      <c r="C13" s="189"/>
      <c r="D13" s="320" t="s">
        <v>1281</v>
      </c>
      <c r="E13" s="320"/>
      <c r="F13" s="320"/>
      <c r="G13" s="320"/>
      <c r="H13" s="320"/>
      <c r="I13" s="320"/>
      <c r="J13" s="320"/>
      <c r="K13" s="185"/>
    </row>
    <row r="14" spans="2:11" ht="15" customHeight="1">
      <c r="B14" s="188"/>
      <c r="C14" s="189"/>
      <c r="D14" s="320" t="s">
        <v>1282</v>
      </c>
      <c r="E14" s="320"/>
      <c r="F14" s="320"/>
      <c r="G14" s="320"/>
      <c r="H14" s="320"/>
      <c r="I14" s="320"/>
      <c r="J14" s="320"/>
      <c r="K14" s="185"/>
    </row>
    <row r="15" spans="2:11" ht="15" customHeight="1">
      <c r="B15" s="188"/>
      <c r="C15" s="189"/>
      <c r="D15" s="320" t="s">
        <v>1283</v>
      </c>
      <c r="E15" s="320"/>
      <c r="F15" s="320"/>
      <c r="G15" s="320"/>
      <c r="H15" s="320"/>
      <c r="I15" s="320"/>
      <c r="J15" s="320"/>
      <c r="K15" s="185"/>
    </row>
    <row r="16" spans="2:11" ht="15" customHeight="1">
      <c r="B16" s="188"/>
      <c r="C16" s="189"/>
      <c r="D16" s="189"/>
      <c r="E16" s="190" t="s">
        <v>83</v>
      </c>
      <c r="F16" s="320" t="s">
        <v>1284</v>
      </c>
      <c r="G16" s="320"/>
      <c r="H16" s="320"/>
      <c r="I16" s="320"/>
      <c r="J16" s="320"/>
      <c r="K16" s="185"/>
    </row>
    <row r="17" spans="2:11" ht="15" customHeight="1">
      <c r="B17" s="188"/>
      <c r="C17" s="189"/>
      <c r="D17" s="189"/>
      <c r="E17" s="190" t="s">
        <v>1285</v>
      </c>
      <c r="F17" s="320" t="s">
        <v>1286</v>
      </c>
      <c r="G17" s="320"/>
      <c r="H17" s="320"/>
      <c r="I17" s="320"/>
      <c r="J17" s="320"/>
      <c r="K17" s="185"/>
    </row>
    <row r="18" spans="2:11" ht="15" customHeight="1">
      <c r="B18" s="188"/>
      <c r="C18" s="189"/>
      <c r="D18" s="189"/>
      <c r="E18" s="190" t="s">
        <v>1287</v>
      </c>
      <c r="F18" s="320" t="s">
        <v>1288</v>
      </c>
      <c r="G18" s="320"/>
      <c r="H18" s="320"/>
      <c r="I18" s="320"/>
      <c r="J18" s="320"/>
      <c r="K18" s="185"/>
    </row>
    <row r="19" spans="2:11" ht="15" customHeight="1">
      <c r="B19" s="188"/>
      <c r="C19" s="189"/>
      <c r="D19" s="189"/>
      <c r="E19" s="190" t="s">
        <v>1289</v>
      </c>
      <c r="F19" s="320" t="s">
        <v>93</v>
      </c>
      <c r="G19" s="320"/>
      <c r="H19" s="320"/>
      <c r="I19" s="320"/>
      <c r="J19" s="320"/>
      <c r="K19" s="185"/>
    </row>
    <row r="20" spans="2:11" ht="15" customHeight="1">
      <c r="B20" s="188"/>
      <c r="C20" s="189"/>
      <c r="D20" s="189"/>
      <c r="E20" s="190" t="s">
        <v>1290</v>
      </c>
      <c r="F20" s="320" t="s">
        <v>1188</v>
      </c>
      <c r="G20" s="320"/>
      <c r="H20" s="320"/>
      <c r="I20" s="320"/>
      <c r="J20" s="320"/>
      <c r="K20" s="185"/>
    </row>
    <row r="21" spans="2:11" ht="15" customHeight="1">
      <c r="B21" s="188"/>
      <c r="C21" s="189"/>
      <c r="D21" s="189"/>
      <c r="E21" s="190" t="s">
        <v>1291</v>
      </c>
      <c r="F21" s="320" t="s">
        <v>1292</v>
      </c>
      <c r="G21" s="320"/>
      <c r="H21" s="320"/>
      <c r="I21" s="320"/>
      <c r="J21" s="320"/>
      <c r="K21" s="185"/>
    </row>
    <row r="22" spans="2:11" ht="12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85"/>
    </row>
    <row r="23" spans="2:11" ht="15" customHeight="1">
      <c r="B23" s="188"/>
      <c r="C23" s="320" t="s">
        <v>1293</v>
      </c>
      <c r="D23" s="320"/>
      <c r="E23" s="320"/>
      <c r="F23" s="320"/>
      <c r="G23" s="320"/>
      <c r="H23" s="320"/>
      <c r="I23" s="320"/>
      <c r="J23" s="320"/>
      <c r="K23" s="185"/>
    </row>
    <row r="24" spans="2:11" ht="15" customHeight="1">
      <c r="B24" s="188"/>
      <c r="C24" s="320" t="s">
        <v>1294</v>
      </c>
      <c r="D24" s="320"/>
      <c r="E24" s="320"/>
      <c r="F24" s="320"/>
      <c r="G24" s="320"/>
      <c r="H24" s="320"/>
      <c r="I24" s="320"/>
      <c r="J24" s="320"/>
      <c r="K24" s="185"/>
    </row>
    <row r="25" spans="2:11" ht="15" customHeight="1">
      <c r="B25" s="188"/>
      <c r="C25" s="187"/>
      <c r="D25" s="320" t="s">
        <v>1295</v>
      </c>
      <c r="E25" s="320"/>
      <c r="F25" s="320"/>
      <c r="G25" s="320"/>
      <c r="H25" s="320"/>
      <c r="I25" s="320"/>
      <c r="J25" s="320"/>
      <c r="K25" s="185"/>
    </row>
    <row r="26" spans="2:11" ht="15" customHeight="1">
      <c r="B26" s="188"/>
      <c r="C26" s="189"/>
      <c r="D26" s="320" t="s">
        <v>1296</v>
      </c>
      <c r="E26" s="320"/>
      <c r="F26" s="320"/>
      <c r="G26" s="320"/>
      <c r="H26" s="320"/>
      <c r="I26" s="320"/>
      <c r="J26" s="320"/>
      <c r="K26" s="185"/>
    </row>
    <row r="27" spans="2:11" ht="12.75" customHeight="1">
      <c r="B27" s="188"/>
      <c r="C27" s="189"/>
      <c r="D27" s="189"/>
      <c r="E27" s="189"/>
      <c r="F27" s="189"/>
      <c r="G27" s="189"/>
      <c r="H27" s="189"/>
      <c r="I27" s="189"/>
      <c r="J27" s="189"/>
      <c r="K27" s="185"/>
    </row>
    <row r="28" spans="2:11" ht="15" customHeight="1">
      <c r="B28" s="188"/>
      <c r="C28" s="189"/>
      <c r="D28" s="320" t="s">
        <v>1297</v>
      </c>
      <c r="E28" s="320"/>
      <c r="F28" s="320"/>
      <c r="G28" s="320"/>
      <c r="H28" s="320"/>
      <c r="I28" s="320"/>
      <c r="J28" s="320"/>
      <c r="K28" s="185"/>
    </row>
    <row r="29" spans="2:11" ht="15" customHeight="1">
      <c r="B29" s="188"/>
      <c r="C29" s="189"/>
      <c r="D29" s="320" t="s">
        <v>1298</v>
      </c>
      <c r="E29" s="320"/>
      <c r="F29" s="320"/>
      <c r="G29" s="320"/>
      <c r="H29" s="320"/>
      <c r="I29" s="320"/>
      <c r="J29" s="320"/>
      <c r="K29" s="185"/>
    </row>
    <row r="30" spans="2:11" ht="12.75" customHeight="1">
      <c r="B30" s="188"/>
      <c r="C30" s="189"/>
      <c r="D30" s="189"/>
      <c r="E30" s="189"/>
      <c r="F30" s="189"/>
      <c r="G30" s="189"/>
      <c r="H30" s="189"/>
      <c r="I30" s="189"/>
      <c r="J30" s="189"/>
      <c r="K30" s="185"/>
    </row>
    <row r="31" spans="2:11" ht="15" customHeight="1">
      <c r="B31" s="188"/>
      <c r="C31" s="189"/>
      <c r="D31" s="320" t="s">
        <v>1299</v>
      </c>
      <c r="E31" s="320"/>
      <c r="F31" s="320"/>
      <c r="G31" s="320"/>
      <c r="H31" s="320"/>
      <c r="I31" s="320"/>
      <c r="J31" s="320"/>
      <c r="K31" s="185"/>
    </row>
    <row r="32" spans="2:11" ht="15" customHeight="1">
      <c r="B32" s="188"/>
      <c r="C32" s="189"/>
      <c r="D32" s="320" t="s">
        <v>1300</v>
      </c>
      <c r="E32" s="320"/>
      <c r="F32" s="320"/>
      <c r="G32" s="320"/>
      <c r="H32" s="320"/>
      <c r="I32" s="320"/>
      <c r="J32" s="320"/>
      <c r="K32" s="185"/>
    </row>
    <row r="33" spans="2:11" ht="15" customHeight="1">
      <c r="B33" s="188"/>
      <c r="C33" s="189"/>
      <c r="D33" s="320" t="s">
        <v>1301</v>
      </c>
      <c r="E33" s="320"/>
      <c r="F33" s="320"/>
      <c r="G33" s="320"/>
      <c r="H33" s="320"/>
      <c r="I33" s="320"/>
      <c r="J33" s="320"/>
      <c r="K33" s="185"/>
    </row>
    <row r="34" spans="2:11" ht="15" customHeight="1">
      <c r="B34" s="188"/>
      <c r="C34" s="189"/>
      <c r="D34" s="187"/>
      <c r="E34" s="191" t="s">
        <v>130</v>
      </c>
      <c r="F34" s="187"/>
      <c r="G34" s="320" t="s">
        <v>1302</v>
      </c>
      <c r="H34" s="320"/>
      <c r="I34" s="320"/>
      <c r="J34" s="320"/>
      <c r="K34" s="185"/>
    </row>
    <row r="35" spans="2:11" ht="30.75" customHeight="1">
      <c r="B35" s="188"/>
      <c r="C35" s="189"/>
      <c r="D35" s="187"/>
      <c r="E35" s="191" t="s">
        <v>1303</v>
      </c>
      <c r="F35" s="187"/>
      <c r="G35" s="320" t="s">
        <v>1304</v>
      </c>
      <c r="H35" s="320"/>
      <c r="I35" s="320"/>
      <c r="J35" s="320"/>
      <c r="K35" s="185"/>
    </row>
    <row r="36" spans="2:11" ht="15" customHeight="1">
      <c r="B36" s="188"/>
      <c r="C36" s="189"/>
      <c r="D36" s="187"/>
      <c r="E36" s="191" t="s">
        <v>58</v>
      </c>
      <c r="F36" s="187"/>
      <c r="G36" s="320" t="s">
        <v>1305</v>
      </c>
      <c r="H36" s="320"/>
      <c r="I36" s="320"/>
      <c r="J36" s="320"/>
      <c r="K36" s="185"/>
    </row>
    <row r="37" spans="2:11" ht="15" customHeight="1">
      <c r="B37" s="188"/>
      <c r="C37" s="189"/>
      <c r="D37" s="187"/>
      <c r="E37" s="191" t="s">
        <v>131</v>
      </c>
      <c r="F37" s="187"/>
      <c r="G37" s="320" t="s">
        <v>1306</v>
      </c>
      <c r="H37" s="320"/>
      <c r="I37" s="320"/>
      <c r="J37" s="320"/>
      <c r="K37" s="185"/>
    </row>
    <row r="38" spans="2:11" ht="15" customHeight="1">
      <c r="B38" s="188"/>
      <c r="C38" s="189"/>
      <c r="D38" s="187"/>
      <c r="E38" s="191" t="s">
        <v>132</v>
      </c>
      <c r="F38" s="187"/>
      <c r="G38" s="320" t="s">
        <v>1307</v>
      </c>
      <c r="H38" s="320"/>
      <c r="I38" s="320"/>
      <c r="J38" s="320"/>
      <c r="K38" s="185"/>
    </row>
    <row r="39" spans="2:11" ht="15" customHeight="1">
      <c r="B39" s="188"/>
      <c r="C39" s="189"/>
      <c r="D39" s="187"/>
      <c r="E39" s="191" t="s">
        <v>133</v>
      </c>
      <c r="F39" s="187"/>
      <c r="G39" s="320" t="s">
        <v>1308</v>
      </c>
      <c r="H39" s="320"/>
      <c r="I39" s="320"/>
      <c r="J39" s="320"/>
      <c r="K39" s="185"/>
    </row>
    <row r="40" spans="2:11" ht="15" customHeight="1">
      <c r="B40" s="188"/>
      <c r="C40" s="189"/>
      <c r="D40" s="187"/>
      <c r="E40" s="191" t="s">
        <v>1309</v>
      </c>
      <c r="F40" s="187"/>
      <c r="G40" s="320" t="s">
        <v>1310</v>
      </c>
      <c r="H40" s="320"/>
      <c r="I40" s="320"/>
      <c r="J40" s="320"/>
      <c r="K40" s="185"/>
    </row>
    <row r="41" spans="2:11" ht="15" customHeight="1">
      <c r="B41" s="188"/>
      <c r="C41" s="189"/>
      <c r="D41" s="187"/>
      <c r="E41" s="191"/>
      <c r="F41" s="187"/>
      <c r="G41" s="320" t="s">
        <v>1311</v>
      </c>
      <c r="H41" s="320"/>
      <c r="I41" s="320"/>
      <c r="J41" s="320"/>
      <c r="K41" s="185"/>
    </row>
    <row r="42" spans="2:11" ht="15" customHeight="1">
      <c r="B42" s="188"/>
      <c r="C42" s="189"/>
      <c r="D42" s="187"/>
      <c r="E42" s="191" t="s">
        <v>1312</v>
      </c>
      <c r="F42" s="187"/>
      <c r="G42" s="320" t="s">
        <v>1313</v>
      </c>
      <c r="H42" s="320"/>
      <c r="I42" s="320"/>
      <c r="J42" s="320"/>
      <c r="K42" s="185"/>
    </row>
    <row r="43" spans="2:11" ht="15" customHeight="1">
      <c r="B43" s="188"/>
      <c r="C43" s="189"/>
      <c r="D43" s="187"/>
      <c r="E43" s="191" t="s">
        <v>136</v>
      </c>
      <c r="F43" s="187"/>
      <c r="G43" s="320" t="s">
        <v>1314</v>
      </c>
      <c r="H43" s="320"/>
      <c r="I43" s="320"/>
      <c r="J43" s="320"/>
      <c r="K43" s="185"/>
    </row>
    <row r="44" spans="2:11" ht="12.75" customHeight="1">
      <c r="B44" s="188"/>
      <c r="C44" s="189"/>
      <c r="D44" s="187"/>
      <c r="E44" s="187"/>
      <c r="F44" s="187"/>
      <c r="G44" s="187"/>
      <c r="H44" s="187"/>
      <c r="I44" s="187"/>
      <c r="J44" s="187"/>
      <c r="K44" s="185"/>
    </row>
    <row r="45" spans="2:11" ht="15" customHeight="1">
      <c r="B45" s="188"/>
      <c r="C45" s="189"/>
      <c r="D45" s="320" t="s">
        <v>1315</v>
      </c>
      <c r="E45" s="320"/>
      <c r="F45" s="320"/>
      <c r="G45" s="320"/>
      <c r="H45" s="320"/>
      <c r="I45" s="320"/>
      <c r="J45" s="320"/>
      <c r="K45" s="185"/>
    </row>
    <row r="46" spans="2:11" ht="15" customHeight="1">
      <c r="B46" s="188"/>
      <c r="C46" s="189"/>
      <c r="D46" s="189"/>
      <c r="E46" s="320" t="s">
        <v>1316</v>
      </c>
      <c r="F46" s="320"/>
      <c r="G46" s="320"/>
      <c r="H46" s="320"/>
      <c r="I46" s="320"/>
      <c r="J46" s="320"/>
      <c r="K46" s="185"/>
    </row>
    <row r="47" spans="2:11" ht="15" customHeight="1">
      <c r="B47" s="188"/>
      <c r="C47" s="189"/>
      <c r="D47" s="189"/>
      <c r="E47" s="320" t="s">
        <v>1317</v>
      </c>
      <c r="F47" s="320"/>
      <c r="G47" s="320"/>
      <c r="H47" s="320"/>
      <c r="I47" s="320"/>
      <c r="J47" s="320"/>
      <c r="K47" s="185"/>
    </row>
    <row r="48" spans="2:11" ht="15" customHeight="1">
      <c r="B48" s="188"/>
      <c r="C48" s="189"/>
      <c r="D48" s="189"/>
      <c r="E48" s="320" t="s">
        <v>1318</v>
      </c>
      <c r="F48" s="320"/>
      <c r="G48" s="320"/>
      <c r="H48" s="320"/>
      <c r="I48" s="320"/>
      <c r="J48" s="320"/>
      <c r="K48" s="185"/>
    </row>
    <row r="49" spans="2:11" ht="15" customHeight="1">
      <c r="B49" s="188"/>
      <c r="C49" s="189"/>
      <c r="D49" s="320" t="s">
        <v>1319</v>
      </c>
      <c r="E49" s="320"/>
      <c r="F49" s="320"/>
      <c r="G49" s="320"/>
      <c r="H49" s="320"/>
      <c r="I49" s="320"/>
      <c r="J49" s="320"/>
      <c r="K49" s="185"/>
    </row>
    <row r="50" spans="2:11" ht="25.5" customHeight="1">
      <c r="B50" s="184"/>
      <c r="C50" s="323" t="s">
        <v>1320</v>
      </c>
      <c r="D50" s="323"/>
      <c r="E50" s="323"/>
      <c r="F50" s="323"/>
      <c r="G50" s="323"/>
      <c r="H50" s="323"/>
      <c r="I50" s="323"/>
      <c r="J50" s="323"/>
      <c r="K50" s="185"/>
    </row>
    <row r="51" spans="2:11" ht="5.25" customHeight="1">
      <c r="B51" s="184"/>
      <c r="C51" s="186"/>
      <c r="D51" s="186"/>
      <c r="E51" s="186"/>
      <c r="F51" s="186"/>
      <c r="G51" s="186"/>
      <c r="H51" s="186"/>
      <c r="I51" s="186"/>
      <c r="J51" s="186"/>
      <c r="K51" s="185"/>
    </row>
    <row r="52" spans="2:11" ht="15" customHeight="1">
      <c r="B52" s="184"/>
      <c r="C52" s="320" t="s">
        <v>1321</v>
      </c>
      <c r="D52" s="320"/>
      <c r="E52" s="320"/>
      <c r="F52" s="320"/>
      <c r="G52" s="320"/>
      <c r="H52" s="320"/>
      <c r="I52" s="320"/>
      <c r="J52" s="320"/>
      <c r="K52" s="185"/>
    </row>
    <row r="53" spans="2:11" ht="15" customHeight="1">
      <c r="B53" s="184"/>
      <c r="C53" s="320" t="s">
        <v>1322</v>
      </c>
      <c r="D53" s="320"/>
      <c r="E53" s="320"/>
      <c r="F53" s="320"/>
      <c r="G53" s="320"/>
      <c r="H53" s="320"/>
      <c r="I53" s="320"/>
      <c r="J53" s="320"/>
      <c r="K53" s="185"/>
    </row>
    <row r="54" spans="2:11" ht="12.75" customHeight="1">
      <c r="B54" s="184"/>
      <c r="C54" s="187"/>
      <c r="D54" s="187"/>
      <c r="E54" s="187"/>
      <c r="F54" s="187"/>
      <c r="G54" s="187"/>
      <c r="H54" s="187"/>
      <c r="I54" s="187"/>
      <c r="J54" s="187"/>
      <c r="K54" s="185"/>
    </row>
    <row r="55" spans="2:11" ht="15" customHeight="1">
      <c r="B55" s="184"/>
      <c r="C55" s="320" t="s">
        <v>1323</v>
      </c>
      <c r="D55" s="320"/>
      <c r="E55" s="320"/>
      <c r="F55" s="320"/>
      <c r="G55" s="320"/>
      <c r="H55" s="320"/>
      <c r="I55" s="320"/>
      <c r="J55" s="320"/>
      <c r="K55" s="185"/>
    </row>
    <row r="56" spans="2:11" ht="15" customHeight="1">
      <c r="B56" s="184"/>
      <c r="C56" s="189"/>
      <c r="D56" s="320" t="s">
        <v>1324</v>
      </c>
      <c r="E56" s="320"/>
      <c r="F56" s="320"/>
      <c r="G56" s="320"/>
      <c r="H56" s="320"/>
      <c r="I56" s="320"/>
      <c r="J56" s="320"/>
      <c r="K56" s="185"/>
    </row>
    <row r="57" spans="2:11" ht="15" customHeight="1">
      <c r="B57" s="184"/>
      <c r="C57" s="189"/>
      <c r="D57" s="320" t="s">
        <v>1325</v>
      </c>
      <c r="E57" s="320"/>
      <c r="F57" s="320"/>
      <c r="G57" s="320"/>
      <c r="H57" s="320"/>
      <c r="I57" s="320"/>
      <c r="J57" s="320"/>
      <c r="K57" s="185"/>
    </row>
    <row r="58" spans="2:11" ht="15" customHeight="1">
      <c r="B58" s="184"/>
      <c r="C58" s="189"/>
      <c r="D58" s="320" t="s">
        <v>1326</v>
      </c>
      <c r="E58" s="320"/>
      <c r="F58" s="320"/>
      <c r="G58" s="320"/>
      <c r="H58" s="320"/>
      <c r="I58" s="320"/>
      <c r="J58" s="320"/>
      <c r="K58" s="185"/>
    </row>
    <row r="59" spans="2:11" ht="15" customHeight="1">
      <c r="B59" s="184"/>
      <c r="C59" s="189"/>
      <c r="D59" s="320" t="s">
        <v>1327</v>
      </c>
      <c r="E59" s="320"/>
      <c r="F59" s="320"/>
      <c r="G59" s="320"/>
      <c r="H59" s="320"/>
      <c r="I59" s="320"/>
      <c r="J59" s="320"/>
      <c r="K59" s="185"/>
    </row>
    <row r="60" spans="2:11" ht="15" customHeight="1">
      <c r="B60" s="184"/>
      <c r="C60" s="189"/>
      <c r="D60" s="322" t="s">
        <v>1328</v>
      </c>
      <c r="E60" s="322"/>
      <c r="F60" s="322"/>
      <c r="G60" s="322"/>
      <c r="H60" s="322"/>
      <c r="I60" s="322"/>
      <c r="J60" s="322"/>
      <c r="K60" s="185"/>
    </row>
    <row r="61" spans="2:11" ht="15" customHeight="1">
      <c r="B61" s="184"/>
      <c r="C61" s="189"/>
      <c r="D61" s="320" t="s">
        <v>1329</v>
      </c>
      <c r="E61" s="320"/>
      <c r="F61" s="320"/>
      <c r="G61" s="320"/>
      <c r="H61" s="320"/>
      <c r="I61" s="320"/>
      <c r="J61" s="320"/>
      <c r="K61" s="185"/>
    </row>
    <row r="62" spans="2:11" ht="12.75" customHeight="1">
      <c r="B62" s="184"/>
      <c r="C62" s="189"/>
      <c r="D62" s="189"/>
      <c r="E62" s="192"/>
      <c r="F62" s="189"/>
      <c r="G62" s="189"/>
      <c r="H62" s="189"/>
      <c r="I62" s="189"/>
      <c r="J62" s="189"/>
      <c r="K62" s="185"/>
    </row>
    <row r="63" spans="2:11" ht="15" customHeight="1">
      <c r="B63" s="184"/>
      <c r="C63" s="189"/>
      <c r="D63" s="320" t="s">
        <v>1330</v>
      </c>
      <c r="E63" s="320"/>
      <c r="F63" s="320"/>
      <c r="G63" s="320"/>
      <c r="H63" s="320"/>
      <c r="I63" s="320"/>
      <c r="J63" s="320"/>
      <c r="K63" s="185"/>
    </row>
    <row r="64" spans="2:11" ht="15" customHeight="1">
      <c r="B64" s="184"/>
      <c r="C64" s="189"/>
      <c r="D64" s="322" t="s">
        <v>1331</v>
      </c>
      <c r="E64" s="322"/>
      <c r="F64" s="322"/>
      <c r="G64" s="322"/>
      <c r="H64" s="322"/>
      <c r="I64" s="322"/>
      <c r="J64" s="322"/>
      <c r="K64" s="185"/>
    </row>
    <row r="65" spans="2:11" ht="15" customHeight="1">
      <c r="B65" s="184"/>
      <c r="C65" s="189"/>
      <c r="D65" s="320" t="s">
        <v>1332</v>
      </c>
      <c r="E65" s="320"/>
      <c r="F65" s="320"/>
      <c r="G65" s="320"/>
      <c r="H65" s="320"/>
      <c r="I65" s="320"/>
      <c r="J65" s="320"/>
      <c r="K65" s="185"/>
    </row>
    <row r="66" spans="2:11" ht="15" customHeight="1">
      <c r="B66" s="184"/>
      <c r="C66" s="189"/>
      <c r="D66" s="320" t="s">
        <v>1333</v>
      </c>
      <c r="E66" s="320"/>
      <c r="F66" s="320"/>
      <c r="G66" s="320"/>
      <c r="H66" s="320"/>
      <c r="I66" s="320"/>
      <c r="J66" s="320"/>
      <c r="K66" s="185"/>
    </row>
    <row r="67" spans="2:11" ht="15" customHeight="1">
      <c r="B67" s="184"/>
      <c r="C67" s="189"/>
      <c r="D67" s="320" t="s">
        <v>1334</v>
      </c>
      <c r="E67" s="320"/>
      <c r="F67" s="320"/>
      <c r="G67" s="320"/>
      <c r="H67" s="320"/>
      <c r="I67" s="320"/>
      <c r="J67" s="320"/>
      <c r="K67" s="185"/>
    </row>
    <row r="68" spans="2:11" ht="15" customHeight="1">
      <c r="B68" s="184"/>
      <c r="C68" s="189"/>
      <c r="D68" s="320" t="s">
        <v>1335</v>
      </c>
      <c r="E68" s="320"/>
      <c r="F68" s="320"/>
      <c r="G68" s="320"/>
      <c r="H68" s="320"/>
      <c r="I68" s="320"/>
      <c r="J68" s="320"/>
      <c r="K68" s="185"/>
    </row>
    <row r="69" spans="2:11" ht="12.75" customHeight="1">
      <c r="B69" s="193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2:11" ht="18.75" customHeight="1">
      <c r="B70" s="196"/>
      <c r="C70" s="196"/>
      <c r="D70" s="196"/>
      <c r="E70" s="196"/>
      <c r="F70" s="196"/>
      <c r="G70" s="196"/>
      <c r="H70" s="196"/>
      <c r="I70" s="196"/>
      <c r="J70" s="196"/>
      <c r="K70" s="197"/>
    </row>
    <row r="71" spans="2:11" ht="18.75" customHeight="1">
      <c r="B71" s="197"/>
      <c r="C71" s="197"/>
      <c r="D71" s="197"/>
      <c r="E71" s="197"/>
      <c r="F71" s="197"/>
      <c r="G71" s="197"/>
      <c r="H71" s="197"/>
      <c r="I71" s="197"/>
      <c r="J71" s="197"/>
      <c r="K71" s="197"/>
    </row>
    <row r="72" spans="2:11" ht="7.5" customHeight="1">
      <c r="B72" s="198"/>
      <c r="C72" s="199"/>
      <c r="D72" s="199"/>
      <c r="E72" s="199"/>
      <c r="F72" s="199"/>
      <c r="G72" s="199"/>
      <c r="H72" s="199"/>
      <c r="I72" s="199"/>
      <c r="J72" s="199"/>
      <c r="K72" s="200"/>
    </row>
    <row r="73" spans="2:11" ht="45" customHeight="1">
      <c r="B73" s="201"/>
      <c r="C73" s="321" t="s">
        <v>1273</v>
      </c>
      <c r="D73" s="321"/>
      <c r="E73" s="321"/>
      <c r="F73" s="321"/>
      <c r="G73" s="321"/>
      <c r="H73" s="321"/>
      <c r="I73" s="321"/>
      <c r="J73" s="321"/>
      <c r="K73" s="202"/>
    </row>
    <row r="74" spans="2:11" ht="17.25" customHeight="1">
      <c r="B74" s="201"/>
      <c r="C74" s="203" t="s">
        <v>1336</v>
      </c>
      <c r="D74" s="203"/>
      <c r="E74" s="203"/>
      <c r="F74" s="203" t="s">
        <v>1337</v>
      </c>
      <c r="G74" s="204"/>
      <c r="H74" s="203" t="s">
        <v>131</v>
      </c>
      <c r="I74" s="203" t="s">
        <v>62</v>
      </c>
      <c r="J74" s="203" t="s">
        <v>1338</v>
      </c>
      <c r="K74" s="202"/>
    </row>
    <row r="75" spans="2:11" ht="17.25" customHeight="1">
      <c r="B75" s="201"/>
      <c r="C75" s="205" t="s">
        <v>1339</v>
      </c>
      <c r="D75" s="205"/>
      <c r="E75" s="205"/>
      <c r="F75" s="206" t="s">
        <v>1340</v>
      </c>
      <c r="G75" s="207"/>
      <c r="H75" s="205"/>
      <c r="I75" s="205"/>
      <c r="J75" s="205" t="s">
        <v>1341</v>
      </c>
      <c r="K75" s="202"/>
    </row>
    <row r="76" spans="2:11" ht="5.25" customHeight="1">
      <c r="B76" s="201"/>
      <c r="C76" s="208"/>
      <c r="D76" s="208"/>
      <c r="E76" s="208"/>
      <c r="F76" s="208"/>
      <c r="G76" s="209"/>
      <c r="H76" s="208"/>
      <c r="I76" s="208"/>
      <c r="J76" s="208"/>
      <c r="K76" s="202"/>
    </row>
    <row r="77" spans="2:11" ht="15" customHeight="1">
      <c r="B77" s="201"/>
      <c r="C77" s="191" t="s">
        <v>58</v>
      </c>
      <c r="D77" s="208"/>
      <c r="E77" s="208"/>
      <c r="F77" s="210" t="s">
        <v>1342</v>
      </c>
      <c r="G77" s="209"/>
      <c r="H77" s="191" t="s">
        <v>1343</v>
      </c>
      <c r="I77" s="191" t="s">
        <v>1344</v>
      </c>
      <c r="J77" s="191">
        <v>20</v>
      </c>
      <c r="K77" s="202"/>
    </row>
    <row r="78" spans="2:11" ht="15" customHeight="1">
      <c r="B78" s="201"/>
      <c r="C78" s="191" t="s">
        <v>1345</v>
      </c>
      <c r="D78" s="191"/>
      <c r="E78" s="191"/>
      <c r="F78" s="210" t="s">
        <v>1342</v>
      </c>
      <c r="G78" s="209"/>
      <c r="H78" s="191" t="s">
        <v>1346</v>
      </c>
      <c r="I78" s="191" t="s">
        <v>1344</v>
      </c>
      <c r="J78" s="191">
        <v>120</v>
      </c>
      <c r="K78" s="202"/>
    </row>
    <row r="79" spans="2:11" ht="15" customHeight="1">
      <c r="B79" s="211"/>
      <c r="C79" s="191" t="s">
        <v>1347</v>
      </c>
      <c r="D79" s="191"/>
      <c r="E79" s="191"/>
      <c r="F79" s="210" t="s">
        <v>1348</v>
      </c>
      <c r="G79" s="209"/>
      <c r="H79" s="191" t="s">
        <v>1349</v>
      </c>
      <c r="I79" s="191" t="s">
        <v>1344</v>
      </c>
      <c r="J79" s="191">
        <v>50</v>
      </c>
      <c r="K79" s="202"/>
    </row>
    <row r="80" spans="2:11" ht="15" customHeight="1">
      <c r="B80" s="211"/>
      <c r="C80" s="191" t="s">
        <v>1350</v>
      </c>
      <c r="D80" s="191"/>
      <c r="E80" s="191"/>
      <c r="F80" s="210" t="s">
        <v>1342</v>
      </c>
      <c r="G80" s="209"/>
      <c r="H80" s="191" t="s">
        <v>1351</v>
      </c>
      <c r="I80" s="191" t="s">
        <v>1352</v>
      </c>
      <c r="J80" s="191"/>
      <c r="K80" s="202"/>
    </row>
    <row r="81" spans="2:11" ht="15" customHeight="1">
      <c r="B81" s="211"/>
      <c r="C81" s="212" t="s">
        <v>1353</v>
      </c>
      <c r="D81" s="212"/>
      <c r="E81" s="212"/>
      <c r="F81" s="213" t="s">
        <v>1348</v>
      </c>
      <c r="G81" s="212"/>
      <c r="H81" s="212" t="s">
        <v>1354</v>
      </c>
      <c r="I81" s="212" t="s">
        <v>1344</v>
      </c>
      <c r="J81" s="212">
        <v>15</v>
      </c>
      <c r="K81" s="202"/>
    </row>
    <row r="82" spans="2:11" ht="15" customHeight="1">
      <c r="B82" s="211"/>
      <c r="C82" s="212" t="s">
        <v>1355</v>
      </c>
      <c r="D82" s="212"/>
      <c r="E82" s="212"/>
      <c r="F82" s="213" t="s">
        <v>1348</v>
      </c>
      <c r="G82" s="212"/>
      <c r="H82" s="212" t="s">
        <v>1356</v>
      </c>
      <c r="I82" s="212" t="s">
        <v>1344</v>
      </c>
      <c r="J82" s="212">
        <v>15</v>
      </c>
      <c r="K82" s="202"/>
    </row>
    <row r="83" spans="2:11" ht="15" customHeight="1">
      <c r="B83" s="211"/>
      <c r="C83" s="212" t="s">
        <v>1357</v>
      </c>
      <c r="D83" s="212"/>
      <c r="E83" s="212"/>
      <c r="F83" s="213" t="s">
        <v>1348</v>
      </c>
      <c r="G83" s="212"/>
      <c r="H83" s="212" t="s">
        <v>1358</v>
      </c>
      <c r="I83" s="212" t="s">
        <v>1344</v>
      </c>
      <c r="J83" s="212">
        <v>20</v>
      </c>
      <c r="K83" s="202"/>
    </row>
    <row r="84" spans="2:11" ht="15" customHeight="1">
      <c r="B84" s="211"/>
      <c r="C84" s="212" t="s">
        <v>1359</v>
      </c>
      <c r="D84" s="212"/>
      <c r="E84" s="212"/>
      <c r="F84" s="213" t="s">
        <v>1348</v>
      </c>
      <c r="G84" s="212"/>
      <c r="H84" s="212" t="s">
        <v>1360</v>
      </c>
      <c r="I84" s="212" t="s">
        <v>1344</v>
      </c>
      <c r="J84" s="212">
        <v>20</v>
      </c>
      <c r="K84" s="202"/>
    </row>
    <row r="85" spans="2:11" ht="15" customHeight="1">
      <c r="B85" s="211"/>
      <c r="C85" s="191" t="s">
        <v>1361</v>
      </c>
      <c r="D85" s="191"/>
      <c r="E85" s="191"/>
      <c r="F85" s="210" t="s">
        <v>1348</v>
      </c>
      <c r="G85" s="209"/>
      <c r="H85" s="191" t="s">
        <v>1362</v>
      </c>
      <c r="I85" s="191" t="s">
        <v>1344</v>
      </c>
      <c r="J85" s="191">
        <v>50</v>
      </c>
      <c r="K85" s="202"/>
    </row>
    <row r="86" spans="2:11" ht="15" customHeight="1">
      <c r="B86" s="211"/>
      <c r="C86" s="191" t="s">
        <v>1363</v>
      </c>
      <c r="D86" s="191"/>
      <c r="E86" s="191"/>
      <c r="F86" s="210" t="s">
        <v>1348</v>
      </c>
      <c r="G86" s="209"/>
      <c r="H86" s="191" t="s">
        <v>1364</v>
      </c>
      <c r="I86" s="191" t="s">
        <v>1344</v>
      </c>
      <c r="J86" s="191">
        <v>20</v>
      </c>
      <c r="K86" s="202"/>
    </row>
    <row r="87" spans="2:11" ht="15" customHeight="1">
      <c r="B87" s="211"/>
      <c r="C87" s="191" t="s">
        <v>1365</v>
      </c>
      <c r="D87" s="191"/>
      <c r="E87" s="191"/>
      <c r="F87" s="210" t="s">
        <v>1348</v>
      </c>
      <c r="G87" s="209"/>
      <c r="H87" s="191" t="s">
        <v>1366</v>
      </c>
      <c r="I87" s="191" t="s">
        <v>1344</v>
      </c>
      <c r="J87" s="191">
        <v>20</v>
      </c>
      <c r="K87" s="202"/>
    </row>
    <row r="88" spans="2:11" ht="15" customHeight="1">
      <c r="B88" s="211"/>
      <c r="C88" s="191" t="s">
        <v>1367</v>
      </c>
      <c r="D88" s="191"/>
      <c r="E88" s="191"/>
      <c r="F88" s="210" t="s">
        <v>1348</v>
      </c>
      <c r="G88" s="209"/>
      <c r="H88" s="191" t="s">
        <v>1368</v>
      </c>
      <c r="I88" s="191" t="s">
        <v>1344</v>
      </c>
      <c r="J88" s="191">
        <v>50</v>
      </c>
      <c r="K88" s="202"/>
    </row>
    <row r="89" spans="2:11" ht="15" customHeight="1">
      <c r="B89" s="211"/>
      <c r="C89" s="191" t="s">
        <v>1369</v>
      </c>
      <c r="D89" s="191"/>
      <c r="E89" s="191"/>
      <c r="F89" s="210" t="s">
        <v>1348</v>
      </c>
      <c r="G89" s="209"/>
      <c r="H89" s="191" t="s">
        <v>1369</v>
      </c>
      <c r="I89" s="191" t="s">
        <v>1344</v>
      </c>
      <c r="J89" s="191">
        <v>50</v>
      </c>
      <c r="K89" s="202"/>
    </row>
    <row r="90" spans="2:11" ht="15" customHeight="1">
      <c r="B90" s="211"/>
      <c r="C90" s="191" t="s">
        <v>137</v>
      </c>
      <c r="D90" s="191"/>
      <c r="E90" s="191"/>
      <c r="F90" s="210" t="s">
        <v>1348</v>
      </c>
      <c r="G90" s="209"/>
      <c r="H90" s="191" t="s">
        <v>1370</v>
      </c>
      <c r="I90" s="191" t="s">
        <v>1344</v>
      </c>
      <c r="J90" s="191">
        <v>255</v>
      </c>
      <c r="K90" s="202"/>
    </row>
    <row r="91" spans="2:11" ht="15" customHeight="1">
      <c r="B91" s="211"/>
      <c r="C91" s="191" t="s">
        <v>1371</v>
      </c>
      <c r="D91" s="191"/>
      <c r="E91" s="191"/>
      <c r="F91" s="210" t="s">
        <v>1342</v>
      </c>
      <c r="G91" s="209"/>
      <c r="H91" s="191" t="s">
        <v>1372</v>
      </c>
      <c r="I91" s="191" t="s">
        <v>1373</v>
      </c>
      <c r="J91" s="191"/>
      <c r="K91" s="202"/>
    </row>
    <row r="92" spans="2:11" ht="15" customHeight="1">
      <c r="B92" s="211"/>
      <c r="C92" s="191" t="s">
        <v>1374</v>
      </c>
      <c r="D92" s="191"/>
      <c r="E92" s="191"/>
      <c r="F92" s="210" t="s">
        <v>1342</v>
      </c>
      <c r="G92" s="209"/>
      <c r="H92" s="191" t="s">
        <v>1375</v>
      </c>
      <c r="I92" s="191" t="s">
        <v>1376</v>
      </c>
      <c r="J92" s="191"/>
      <c r="K92" s="202"/>
    </row>
    <row r="93" spans="2:11" ht="15" customHeight="1">
      <c r="B93" s="211"/>
      <c r="C93" s="191" t="s">
        <v>1377</v>
      </c>
      <c r="D93" s="191"/>
      <c r="E93" s="191"/>
      <c r="F93" s="210" t="s">
        <v>1342</v>
      </c>
      <c r="G93" s="209"/>
      <c r="H93" s="191" t="s">
        <v>1377</v>
      </c>
      <c r="I93" s="191" t="s">
        <v>1376</v>
      </c>
      <c r="J93" s="191"/>
      <c r="K93" s="202"/>
    </row>
    <row r="94" spans="2:11" ht="15" customHeight="1">
      <c r="B94" s="211"/>
      <c r="C94" s="191" t="s">
        <v>43</v>
      </c>
      <c r="D94" s="191"/>
      <c r="E94" s="191"/>
      <c r="F94" s="210" t="s">
        <v>1342</v>
      </c>
      <c r="G94" s="209"/>
      <c r="H94" s="191" t="s">
        <v>1378</v>
      </c>
      <c r="I94" s="191" t="s">
        <v>1376</v>
      </c>
      <c r="J94" s="191"/>
      <c r="K94" s="202"/>
    </row>
    <row r="95" spans="2:11" ht="15" customHeight="1">
      <c r="B95" s="211"/>
      <c r="C95" s="191" t="s">
        <v>53</v>
      </c>
      <c r="D95" s="191"/>
      <c r="E95" s="191"/>
      <c r="F95" s="210" t="s">
        <v>1342</v>
      </c>
      <c r="G95" s="209"/>
      <c r="H95" s="191" t="s">
        <v>1379</v>
      </c>
      <c r="I95" s="191" t="s">
        <v>1376</v>
      </c>
      <c r="J95" s="191"/>
      <c r="K95" s="202"/>
    </row>
    <row r="96" spans="2:11" ht="15" customHeight="1">
      <c r="B96" s="214"/>
      <c r="C96" s="215"/>
      <c r="D96" s="215"/>
      <c r="E96" s="215"/>
      <c r="F96" s="215"/>
      <c r="G96" s="215"/>
      <c r="H96" s="215"/>
      <c r="I96" s="215"/>
      <c r="J96" s="215"/>
      <c r="K96" s="216"/>
    </row>
    <row r="97" spans="2:11" ht="18.75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7"/>
    </row>
    <row r="98" spans="2:11" ht="18.75" customHeight="1"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99" spans="2:11" ht="7.5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200"/>
    </row>
    <row r="100" spans="2:11" ht="45" customHeight="1">
      <c r="B100" s="201"/>
      <c r="C100" s="321" t="s">
        <v>1380</v>
      </c>
      <c r="D100" s="321"/>
      <c r="E100" s="321"/>
      <c r="F100" s="321"/>
      <c r="G100" s="321"/>
      <c r="H100" s="321"/>
      <c r="I100" s="321"/>
      <c r="J100" s="321"/>
      <c r="K100" s="202"/>
    </row>
    <row r="101" spans="2:11" ht="17.25" customHeight="1">
      <c r="B101" s="201"/>
      <c r="C101" s="203" t="s">
        <v>1336</v>
      </c>
      <c r="D101" s="203"/>
      <c r="E101" s="203"/>
      <c r="F101" s="203" t="s">
        <v>1337</v>
      </c>
      <c r="G101" s="204"/>
      <c r="H101" s="203" t="s">
        <v>131</v>
      </c>
      <c r="I101" s="203" t="s">
        <v>62</v>
      </c>
      <c r="J101" s="203" t="s">
        <v>1338</v>
      </c>
      <c r="K101" s="202"/>
    </row>
    <row r="102" spans="2:11" ht="17.25" customHeight="1">
      <c r="B102" s="201"/>
      <c r="C102" s="205" t="s">
        <v>1339</v>
      </c>
      <c r="D102" s="205"/>
      <c r="E102" s="205"/>
      <c r="F102" s="206" t="s">
        <v>1340</v>
      </c>
      <c r="G102" s="207"/>
      <c r="H102" s="205"/>
      <c r="I102" s="205"/>
      <c r="J102" s="205" t="s">
        <v>1341</v>
      </c>
      <c r="K102" s="202"/>
    </row>
    <row r="103" spans="2:11" ht="5.25" customHeight="1">
      <c r="B103" s="201"/>
      <c r="C103" s="203"/>
      <c r="D103" s="203"/>
      <c r="E103" s="203"/>
      <c r="F103" s="203"/>
      <c r="G103" s="219"/>
      <c r="H103" s="203"/>
      <c r="I103" s="203"/>
      <c r="J103" s="203"/>
      <c r="K103" s="202"/>
    </row>
    <row r="104" spans="2:11" ht="15" customHeight="1">
      <c r="B104" s="201"/>
      <c r="C104" s="191" t="s">
        <v>58</v>
      </c>
      <c r="D104" s="208"/>
      <c r="E104" s="208"/>
      <c r="F104" s="210" t="s">
        <v>1342</v>
      </c>
      <c r="G104" s="219"/>
      <c r="H104" s="191" t="s">
        <v>1381</v>
      </c>
      <c r="I104" s="191" t="s">
        <v>1344</v>
      </c>
      <c r="J104" s="191">
        <v>20</v>
      </c>
      <c r="K104" s="202"/>
    </row>
    <row r="105" spans="2:11" ht="15" customHeight="1">
      <c r="B105" s="201"/>
      <c r="C105" s="191" t="s">
        <v>1345</v>
      </c>
      <c r="D105" s="191"/>
      <c r="E105" s="191"/>
      <c r="F105" s="210" t="s">
        <v>1342</v>
      </c>
      <c r="G105" s="191"/>
      <c r="H105" s="191" t="s">
        <v>1381</v>
      </c>
      <c r="I105" s="191" t="s">
        <v>1344</v>
      </c>
      <c r="J105" s="191">
        <v>120</v>
      </c>
      <c r="K105" s="202"/>
    </row>
    <row r="106" spans="2:11" ht="15" customHeight="1">
      <c r="B106" s="211"/>
      <c r="C106" s="191" t="s">
        <v>1347</v>
      </c>
      <c r="D106" s="191"/>
      <c r="E106" s="191"/>
      <c r="F106" s="210" t="s">
        <v>1348</v>
      </c>
      <c r="G106" s="191"/>
      <c r="H106" s="191" t="s">
        <v>1381</v>
      </c>
      <c r="I106" s="191" t="s">
        <v>1344</v>
      </c>
      <c r="J106" s="191">
        <v>50</v>
      </c>
      <c r="K106" s="202"/>
    </row>
    <row r="107" spans="2:11" ht="15" customHeight="1">
      <c r="B107" s="211"/>
      <c r="C107" s="191" t="s">
        <v>1350</v>
      </c>
      <c r="D107" s="191"/>
      <c r="E107" s="191"/>
      <c r="F107" s="210" t="s">
        <v>1342</v>
      </c>
      <c r="G107" s="191"/>
      <c r="H107" s="191" t="s">
        <v>1381</v>
      </c>
      <c r="I107" s="191" t="s">
        <v>1352</v>
      </c>
      <c r="J107" s="191"/>
      <c r="K107" s="202"/>
    </row>
    <row r="108" spans="2:11" ht="15" customHeight="1">
      <c r="B108" s="211"/>
      <c r="C108" s="191" t="s">
        <v>1361</v>
      </c>
      <c r="D108" s="191"/>
      <c r="E108" s="191"/>
      <c r="F108" s="210" t="s">
        <v>1348</v>
      </c>
      <c r="G108" s="191"/>
      <c r="H108" s="191" t="s">
        <v>1381</v>
      </c>
      <c r="I108" s="191" t="s">
        <v>1344</v>
      </c>
      <c r="J108" s="191">
        <v>50</v>
      </c>
      <c r="K108" s="202"/>
    </row>
    <row r="109" spans="2:11" ht="15" customHeight="1">
      <c r="B109" s="211"/>
      <c r="C109" s="191" t="s">
        <v>1369</v>
      </c>
      <c r="D109" s="191"/>
      <c r="E109" s="191"/>
      <c r="F109" s="210" t="s">
        <v>1348</v>
      </c>
      <c r="G109" s="191"/>
      <c r="H109" s="191" t="s">
        <v>1381</v>
      </c>
      <c r="I109" s="191" t="s">
        <v>1344</v>
      </c>
      <c r="J109" s="191">
        <v>50</v>
      </c>
      <c r="K109" s="202"/>
    </row>
    <row r="110" spans="2:11" ht="15" customHeight="1">
      <c r="B110" s="211"/>
      <c r="C110" s="191" t="s">
        <v>1367</v>
      </c>
      <c r="D110" s="191"/>
      <c r="E110" s="191"/>
      <c r="F110" s="210" t="s">
        <v>1348</v>
      </c>
      <c r="G110" s="191"/>
      <c r="H110" s="191" t="s">
        <v>1381</v>
      </c>
      <c r="I110" s="191" t="s">
        <v>1344</v>
      </c>
      <c r="J110" s="191">
        <v>50</v>
      </c>
      <c r="K110" s="202"/>
    </row>
    <row r="111" spans="2:11" ht="15" customHeight="1">
      <c r="B111" s="211"/>
      <c r="C111" s="191" t="s">
        <v>58</v>
      </c>
      <c r="D111" s="191"/>
      <c r="E111" s="191"/>
      <c r="F111" s="210" t="s">
        <v>1342</v>
      </c>
      <c r="G111" s="191"/>
      <c r="H111" s="191" t="s">
        <v>1382</v>
      </c>
      <c r="I111" s="191" t="s">
        <v>1344</v>
      </c>
      <c r="J111" s="191">
        <v>20</v>
      </c>
      <c r="K111" s="202"/>
    </row>
    <row r="112" spans="2:11" ht="15" customHeight="1">
      <c r="B112" s="211"/>
      <c r="C112" s="191" t="s">
        <v>1383</v>
      </c>
      <c r="D112" s="191"/>
      <c r="E112" s="191"/>
      <c r="F112" s="210" t="s">
        <v>1342</v>
      </c>
      <c r="G112" s="191"/>
      <c r="H112" s="191" t="s">
        <v>1384</v>
      </c>
      <c r="I112" s="191" t="s">
        <v>1344</v>
      </c>
      <c r="J112" s="191">
        <v>120</v>
      </c>
      <c r="K112" s="202"/>
    </row>
    <row r="113" spans="2:11" ht="15" customHeight="1">
      <c r="B113" s="211"/>
      <c r="C113" s="191" t="s">
        <v>43</v>
      </c>
      <c r="D113" s="191"/>
      <c r="E113" s="191"/>
      <c r="F113" s="210" t="s">
        <v>1342</v>
      </c>
      <c r="G113" s="191"/>
      <c r="H113" s="191" t="s">
        <v>1385</v>
      </c>
      <c r="I113" s="191" t="s">
        <v>1376</v>
      </c>
      <c r="J113" s="191"/>
      <c r="K113" s="202"/>
    </row>
    <row r="114" spans="2:11" ht="15" customHeight="1">
      <c r="B114" s="211"/>
      <c r="C114" s="191" t="s">
        <v>53</v>
      </c>
      <c r="D114" s="191"/>
      <c r="E114" s="191"/>
      <c r="F114" s="210" t="s">
        <v>1342</v>
      </c>
      <c r="G114" s="191"/>
      <c r="H114" s="191" t="s">
        <v>1386</v>
      </c>
      <c r="I114" s="191" t="s">
        <v>1376</v>
      </c>
      <c r="J114" s="191"/>
      <c r="K114" s="202"/>
    </row>
    <row r="115" spans="2:11" ht="15" customHeight="1">
      <c r="B115" s="211"/>
      <c r="C115" s="191" t="s">
        <v>62</v>
      </c>
      <c r="D115" s="191"/>
      <c r="E115" s="191"/>
      <c r="F115" s="210" t="s">
        <v>1342</v>
      </c>
      <c r="G115" s="191"/>
      <c r="H115" s="191" t="s">
        <v>1387</v>
      </c>
      <c r="I115" s="191" t="s">
        <v>1388</v>
      </c>
      <c r="J115" s="191"/>
      <c r="K115" s="202"/>
    </row>
    <row r="116" spans="2:11" ht="15" customHeight="1">
      <c r="B116" s="214"/>
      <c r="C116" s="220"/>
      <c r="D116" s="220"/>
      <c r="E116" s="220"/>
      <c r="F116" s="220"/>
      <c r="G116" s="220"/>
      <c r="H116" s="220"/>
      <c r="I116" s="220"/>
      <c r="J116" s="220"/>
      <c r="K116" s="216"/>
    </row>
    <row r="117" spans="2:11" ht="18.75" customHeight="1">
      <c r="B117" s="221"/>
      <c r="C117" s="187"/>
      <c r="D117" s="187"/>
      <c r="E117" s="187"/>
      <c r="F117" s="222"/>
      <c r="G117" s="187"/>
      <c r="H117" s="187"/>
      <c r="I117" s="187"/>
      <c r="J117" s="187"/>
      <c r="K117" s="221"/>
    </row>
    <row r="118" spans="2:11" ht="18.75" customHeight="1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</row>
    <row r="119" spans="2:11" ht="7.5" customHeight="1">
      <c r="B119" s="223"/>
      <c r="C119" s="224"/>
      <c r="D119" s="224"/>
      <c r="E119" s="224"/>
      <c r="F119" s="224"/>
      <c r="G119" s="224"/>
      <c r="H119" s="224"/>
      <c r="I119" s="224"/>
      <c r="J119" s="224"/>
      <c r="K119" s="225"/>
    </row>
    <row r="120" spans="2:11" ht="45" customHeight="1">
      <c r="B120" s="226"/>
      <c r="C120" s="318" t="s">
        <v>1389</v>
      </c>
      <c r="D120" s="318"/>
      <c r="E120" s="318"/>
      <c r="F120" s="318"/>
      <c r="G120" s="318"/>
      <c r="H120" s="318"/>
      <c r="I120" s="318"/>
      <c r="J120" s="318"/>
      <c r="K120" s="227"/>
    </row>
    <row r="121" spans="2:11" ht="17.25" customHeight="1">
      <c r="B121" s="228"/>
      <c r="C121" s="203" t="s">
        <v>1336</v>
      </c>
      <c r="D121" s="203"/>
      <c r="E121" s="203"/>
      <c r="F121" s="203" t="s">
        <v>1337</v>
      </c>
      <c r="G121" s="204"/>
      <c r="H121" s="203" t="s">
        <v>131</v>
      </c>
      <c r="I121" s="203" t="s">
        <v>62</v>
      </c>
      <c r="J121" s="203" t="s">
        <v>1338</v>
      </c>
      <c r="K121" s="229"/>
    </row>
    <row r="122" spans="2:11" ht="17.25" customHeight="1">
      <c r="B122" s="228"/>
      <c r="C122" s="205" t="s">
        <v>1339</v>
      </c>
      <c r="D122" s="205"/>
      <c r="E122" s="205"/>
      <c r="F122" s="206" t="s">
        <v>1340</v>
      </c>
      <c r="G122" s="207"/>
      <c r="H122" s="205"/>
      <c r="I122" s="205"/>
      <c r="J122" s="205" t="s">
        <v>1341</v>
      </c>
      <c r="K122" s="229"/>
    </row>
    <row r="123" spans="2:11" ht="5.25" customHeight="1">
      <c r="B123" s="230"/>
      <c r="C123" s="208"/>
      <c r="D123" s="208"/>
      <c r="E123" s="208"/>
      <c r="F123" s="208"/>
      <c r="G123" s="191"/>
      <c r="H123" s="208"/>
      <c r="I123" s="208"/>
      <c r="J123" s="208"/>
      <c r="K123" s="231"/>
    </row>
    <row r="124" spans="2:11" ht="15" customHeight="1">
      <c r="B124" s="230"/>
      <c r="C124" s="191" t="s">
        <v>1345</v>
      </c>
      <c r="D124" s="208"/>
      <c r="E124" s="208"/>
      <c r="F124" s="210" t="s">
        <v>1342</v>
      </c>
      <c r="G124" s="191"/>
      <c r="H124" s="191" t="s">
        <v>1381</v>
      </c>
      <c r="I124" s="191" t="s">
        <v>1344</v>
      </c>
      <c r="J124" s="191">
        <v>120</v>
      </c>
      <c r="K124" s="232"/>
    </row>
    <row r="125" spans="2:11" ht="15" customHeight="1">
      <c r="B125" s="230"/>
      <c r="C125" s="191" t="s">
        <v>1390</v>
      </c>
      <c r="D125" s="191"/>
      <c r="E125" s="191"/>
      <c r="F125" s="210" t="s">
        <v>1342</v>
      </c>
      <c r="G125" s="191"/>
      <c r="H125" s="191" t="s">
        <v>1391</v>
      </c>
      <c r="I125" s="191" t="s">
        <v>1344</v>
      </c>
      <c r="J125" s="191" t="s">
        <v>1392</v>
      </c>
      <c r="K125" s="232"/>
    </row>
    <row r="126" spans="2:11" ht="15" customHeight="1">
      <c r="B126" s="230"/>
      <c r="C126" s="191" t="s">
        <v>1291</v>
      </c>
      <c r="D126" s="191"/>
      <c r="E126" s="191"/>
      <c r="F126" s="210" t="s">
        <v>1342</v>
      </c>
      <c r="G126" s="191"/>
      <c r="H126" s="191" t="s">
        <v>1393</v>
      </c>
      <c r="I126" s="191" t="s">
        <v>1344</v>
      </c>
      <c r="J126" s="191" t="s">
        <v>1392</v>
      </c>
      <c r="K126" s="232"/>
    </row>
    <row r="127" spans="2:11" ht="15" customHeight="1">
      <c r="B127" s="230"/>
      <c r="C127" s="191" t="s">
        <v>1353</v>
      </c>
      <c r="D127" s="191"/>
      <c r="E127" s="191"/>
      <c r="F127" s="210" t="s">
        <v>1348</v>
      </c>
      <c r="G127" s="191"/>
      <c r="H127" s="191" t="s">
        <v>1354</v>
      </c>
      <c r="I127" s="191" t="s">
        <v>1344</v>
      </c>
      <c r="J127" s="191">
        <v>15</v>
      </c>
      <c r="K127" s="232"/>
    </row>
    <row r="128" spans="2:11" ht="15" customHeight="1">
      <c r="B128" s="230"/>
      <c r="C128" s="212" t="s">
        <v>1355</v>
      </c>
      <c r="D128" s="212"/>
      <c r="E128" s="212"/>
      <c r="F128" s="213" t="s">
        <v>1348</v>
      </c>
      <c r="G128" s="212"/>
      <c r="H128" s="212" t="s">
        <v>1356</v>
      </c>
      <c r="I128" s="212" t="s">
        <v>1344</v>
      </c>
      <c r="J128" s="212">
        <v>15</v>
      </c>
      <c r="K128" s="232"/>
    </row>
    <row r="129" spans="2:11" ht="15" customHeight="1">
      <c r="B129" s="230"/>
      <c r="C129" s="212" t="s">
        <v>1357</v>
      </c>
      <c r="D129" s="212"/>
      <c r="E129" s="212"/>
      <c r="F129" s="213" t="s">
        <v>1348</v>
      </c>
      <c r="G129" s="212"/>
      <c r="H129" s="212" t="s">
        <v>1358</v>
      </c>
      <c r="I129" s="212" t="s">
        <v>1344</v>
      </c>
      <c r="J129" s="212">
        <v>20</v>
      </c>
      <c r="K129" s="232"/>
    </row>
    <row r="130" spans="2:11" ht="15" customHeight="1">
      <c r="B130" s="230"/>
      <c r="C130" s="212" t="s">
        <v>1359</v>
      </c>
      <c r="D130" s="212"/>
      <c r="E130" s="212"/>
      <c r="F130" s="213" t="s">
        <v>1348</v>
      </c>
      <c r="G130" s="212"/>
      <c r="H130" s="212" t="s">
        <v>1360</v>
      </c>
      <c r="I130" s="212" t="s">
        <v>1344</v>
      </c>
      <c r="J130" s="212">
        <v>20</v>
      </c>
      <c r="K130" s="232"/>
    </row>
    <row r="131" spans="2:11" ht="15" customHeight="1">
      <c r="B131" s="230"/>
      <c r="C131" s="191" t="s">
        <v>1347</v>
      </c>
      <c r="D131" s="191"/>
      <c r="E131" s="191"/>
      <c r="F131" s="210" t="s">
        <v>1348</v>
      </c>
      <c r="G131" s="191"/>
      <c r="H131" s="191" t="s">
        <v>1381</v>
      </c>
      <c r="I131" s="191" t="s">
        <v>1344</v>
      </c>
      <c r="J131" s="191">
        <v>50</v>
      </c>
      <c r="K131" s="232"/>
    </row>
    <row r="132" spans="2:11" ht="15" customHeight="1">
      <c r="B132" s="230"/>
      <c r="C132" s="191" t="s">
        <v>1361</v>
      </c>
      <c r="D132" s="191"/>
      <c r="E132" s="191"/>
      <c r="F132" s="210" t="s">
        <v>1348</v>
      </c>
      <c r="G132" s="191"/>
      <c r="H132" s="191" t="s">
        <v>1381</v>
      </c>
      <c r="I132" s="191" t="s">
        <v>1344</v>
      </c>
      <c r="J132" s="191">
        <v>50</v>
      </c>
      <c r="K132" s="232"/>
    </row>
    <row r="133" spans="2:11" ht="15" customHeight="1">
      <c r="B133" s="230"/>
      <c r="C133" s="191" t="s">
        <v>1367</v>
      </c>
      <c r="D133" s="191"/>
      <c r="E133" s="191"/>
      <c r="F133" s="210" t="s">
        <v>1348</v>
      </c>
      <c r="G133" s="191"/>
      <c r="H133" s="191" t="s">
        <v>1381</v>
      </c>
      <c r="I133" s="191" t="s">
        <v>1344</v>
      </c>
      <c r="J133" s="191">
        <v>50</v>
      </c>
      <c r="K133" s="232"/>
    </row>
    <row r="134" spans="2:11" ht="15" customHeight="1">
      <c r="B134" s="230"/>
      <c r="C134" s="191" t="s">
        <v>1369</v>
      </c>
      <c r="D134" s="191"/>
      <c r="E134" s="191"/>
      <c r="F134" s="210" t="s">
        <v>1348</v>
      </c>
      <c r="G134" s="191"/>
      <c r="H134" s="191" t="s">
        <v>1381</v>
      </c>
      <c r="I134" s="191" t="s">
        <v>1344</v>
      </c>
      <c r="J134" s="191">
        <v>50</v>
      </c>
      <c r="K134" s="232"/>
    </row>
    <row r="135" spans="2:11" ht="15" customHeight="1">
      <c r="B135" s="230"/>
      <c r="C135" s="191" t="s">
        <v>137</v>
      </c>
      <c r="D135" s="191"/>
      <c r="E135" s="191"/>
      <c r="F135" s="210" t="s">
        <v>1348</v>
      </c>
      <c r="G135" s="191"/>
      <c r="H135" s="191" t="s">
        <v>1394</v>
      </c>
      <c r="I135" s="191" t="s">
        <v>1344</v>
      </c>
      <c r="J135" s="191">
        <v>255</v>
      </c>
      <c r="K135" s="232"/>
    </row>
    <row r="136" spans="2:11" ht="15" customHeight="1">
      <c r="B136" s="230"/>
      <c r="C136" s="191" t="s">
        <v>1371</v>
      </c>
      <c r="D136" s="191"/>
      <c r="E136" s="191"/>
      <c r="F136" s="210" t="s">
        <v>1342</v>
      </c>
      <c r="G136" s="191"/>
      <c r="H136" s="191" t="s">
        <v>1395</v>
      </c>
      <c r="I136" s="191" t="s">
        <v>1373</v>
      </c>
      <c r="J136" s="191"/>
      <c r="K136" s="232"/>
    </row>
    <row r="137" spans="2:11" ht="15" customHeight="1">
      <c r="B137" s="230"/>
      <c r="C137" s="191" t="s">
        <v>1374</v>
      </c>
      <c r="D137" s="191"/>
      <c r="E137" s="191"/>
      <c r="F137" s="210" t="s">
        <v>1342</v>
      </c>
      <c r="G137" s="191"/>
      <c r="H137" s="191" t="s">
        <v>1396</v>
      </c>
      <c r="I137" s="191" t="s">
        <v>1376</v>
      </c>
      <c r="J137" s="191"/>
      <c r="K137" s="232"/>
    </row>
    <row r="138" spans="2:11" ht="15" customHeight="1">
      <c r="B138" s="230"/>
      <c r="C138" s="191" t="s">
        <v>1377</v>
      </c>
      <c r="D138" s="191"/>
      <c r="E138" s="191"/>
      <c r="F138" s="210" t="s">
        <v>1342</v>
      </c>
      <c r="G138" s="191"/>
      <c r="H138" s="191" t="s">
        <v>1377</v>
      </c>
      <c r="I138" s="191" t="s">
        <v>1376</v>
      </c>
      <c r="J138" s="191"/>
      <c r="K138" s="232"/>
    </row>
    <row r="139" spans="2:11" ht="15" customHeight="1">
      <c r="B139" s="230"/>
      <c r="C139" s="191" t="s">
        <v>43</v>
      </c>
      <c r="D139" s="191"/>
      <c r="E139" s="191"/>
      <c r="F139" s="210" t="s">
        <v>1342</v>
      </c>
      <c r="G139" s="191"/>
      <c r="H139" s="191" t="s">
        <v>1397</v>
      </c>
      <c r="I139" s="191" t="s">
        <v>1376</v>
      </c>
      <c r="J139" s="191"/>
      <c r="K139" s="232"/>
    </row>
    <row r="140" spans="2:11" ht="15" customHeight="1">
      <c r="B140" s="230"/>
      <c r="C140" s="191" t="s">
        <v>1398</v>
      </c>
      <c r="D140" s="191"/>
      <c r="E140" s="191"/>
      <c r="F140" s="210" t="s">
        <v>1342</v>
      </c>
      <c r="G140" s="191"/>
      <c r="H140" s="191" t="s">
        <v>1399</v>
      </c>
      <c r="I140" s="191" t="s">
        <v>1376</v>
      </c>
      <c r="J140" s="191"/>
      <c r="K140" s="232"/>
    </row>
    <row r="141" spans="2:11" ht="15" customHeight="1">
      <c r="B141" s="233"/>
      <c r="C141" s="234"/>
      <c r="D141" s="234"/>
      <c r="E141" s="234"/>
      <c r="F141" s="234"/>
      <c r="G141" s="234"/>
      <c r="H141" s="234"/>
      <c r="I141" s="234"/>
      <c r="J141" s="234"/>
      <c r="K141" s="235"/>
    </row>
    <row r="142" spans="2:11" ht="18.75" customHeight="1">
      <c r="B142" s="187"/>
      <c r="C142" s="187"/>
      <c r="D142" s="187"/>
      <c r="E142" s="187"/>
      <c r="F142" s="222"/>
      <c r="G142" s="187"/>
      <c r="H142" s="187"/>
      <c r="I142" s="187"/>
      <c r="J142" s="187"/>
      <c r="K142" s="187"/>
    </row>
    <row r="143" spans="2:11" ht="18.75" customHeight="1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</row>
    <row r="144" spans="2:11" ht="7.5" customHeight="1">
      <c r="B144" s="198"/>
      <c r="C144" s="199"/>
      <c r="D144" s="199"/>
      <c r="E144" s="199"/>
      <c r="F144" s="199"/>
      <c r="G144" s="199"/>
      <c r="H144" s="199"/>
      <c r="I144" s="199"/>
      <c r="J144" s="199"/>
      <c r="K144" s="200"/>
    </row>
    <row r="145" spans="2:11" ht="45" customHeight="1">
      <c r="B145" s="201"/>
      <c r="C145" s="321" t="s">
        <v>1400</v>
      </c>
      <c r="D145" s="321"/>
      <c r="E145" s="321"/>
      <c r="F145" s="321"/>
      <c r="G145" s="321"/>
      <c r="H145" s="321"/>
      <c r="I145" s="321"/>
      <c r="J145" s="321"/>
      <c r="K145" s="202"/>
    </row>
    <row r="146" spans="2:11" ht="17.25" customHeight="1">
      <c r="B146" s="201"/>
      <c r="C146" s="203" t="s">
        <v>1336</v>
      </c>
      <c r="D146" s="203"/>
      <c r="E146" s="203"/>
      <c r="F146" s="203" t="s">
        <v>1337</v>
      </c>
      <c r="G146" s="204"/>
      <c r="H146" s="203" t="s">
        <v>131</v>
      </c>
      <c r="I146" s="203" t="s">
        <v>62</v>
      </c>
      <c r="J146" s="203" t="s">
        <v>1338</v>
      </c>
      <c r="K146" s="202"/>
    </row>
    <row r="147" spans="2:11" ht="17.25" customHeight="1">
      <c r="B147" s="201"/>
      <c r="C147" s="205" t="s">
        <v>1339</v>
      </c>
      <c r="D147" s="205"/>
      <c r="E147" s="205"/>
      <c r="F147" s="206" t="s">
        <v>1340</v>
      </c>
      <c r="G147" s="207"/>
      <c r="H147" s="205"/>
      <c r="I147" s="205"/>
      <c r="J147" s="205" t="s">
        <v>1341</v>
      </c>
      <c r="K147" s="202"/>
    </row>
    <row r="148" spans="2:11" ht="5.25" customHeight="1">
      <c r="B148" s="211"/>
      <c r="C148" s="208"/>
      <c r="D148" s="208"/>
      <c r="E148" s="208"/>
      <c r="F148" s="208"/>
      <c r="G148" s="209"/>
      <c r="H148" s="208"/>
      <c r="I148" s="208"/>
      <c r="J148" s="208"/>
      <c r="K148" s="232"/>
    </row>
    <row r="149" spans="2:11" ht="15" customHeight="1">
      <c r="B149" s="211"/>
      <c r="C149" s="236" t="s">
        <v>1345</v>
      </c>
      <c r="D149" s="191"/>
      <c r="E149" s="191"/>
      <c r="F149" s="237" t="s">
        <v>1342</v>
      </c>
      <c r="G149" s="191"/>
      <c r="H149" s="236" t="s">
        <v>1381</v>
      </c>
      <c r="I149" s="236" t="s">
        <v>1344</v>
      </c>
      <c r="J149" s="236">
        <v>120</v>
      </c>
      <c r="K149" s="232"/>
    </row>
    <row r="150" spans="2:11" ht="15" customHeight="1">
      <c r="B150" s="211"/>
      <c r="C150" s="236" t="s">
        <v>1390</v>
      </c>
      <c r="D150" s="191"/>
      <c r="E150" s="191"/>
      <c r="F150" s="237" t="s">
        <v>1342</v>
      </c>
      <c r="G150" s="191"/>
      <c r="H150" s="236" t="s">
        <v>1401</v>
      </c>
      <c r="I150" s="236" t="s">
        <v>1344</v>
      </c>
      <c r="J150" s="236" t="s">
        <v>1392</v>
      </c>
      <c r="K150" s="232"/>
    </row>
    <row r="151" spans="2:11" ht="15" customHeight="1">
      <c r="B151" s="211"/>
      <c r="C151" s="236" t="s">
        <v>1291</v>
      </c>
      <c r="D151" s="191"/>
      <c r="E151" s="191"/>
      <c r="F151" s="237" t="s">
        <v>1342</v>
      </c>
      <c r="G151" s="191"/>
      <c r="H151" s="236" t="s">
        <v>1402</v>
      </c>
      <c r="I151" s="236" t="s">
        <v>1344</v>
      </c>
      <c r="J151" s="236" t="s">
        <v>1392</v>
      </c>
      <c r="K151" s="232"/>
    </row>
    <row r="152" spans="2:11" ht="15" customHeight="1">
      <c r="B152" s="211"/>
      <c r="C152" s="236" t="s">
        <v>1347</v>
      </c>
      <c r="D152" s="191"/>
      <c r="E152" s="191"/>
      <c r="F152" s="237" t="s">
        <v>1348</v>
      </c>
      <c r="G152" s="191"/>
      <c r="H152" s="236" t="s">
        <v>1381</v>
      </c>
      <c r="I152" s="236" t="s">
        <v>1344</v>
      </c>
      <c r="J152" s="236">
        <v>50</v>
      </c>
      <c r="K152" s="232"/>
    </row>
    <row r="153" spans="2:11" ht="15" customHeight="1">
      <c r="B153" s="211"/>
      <c r="C153" s="236" t="s">
        <v>1350</v>
      </c>
      <c r="D153" s="191"/>
      <c r="E153" s="191"/>
      <c r="F153" s="237" t="s">
        <v>1342</v>
      </c>
      <c r="G153" s="191"/>
      <c r="H153" s="236" t="s">
        <v>1381</v>
      </c>
      <c r="I153" s="236" t="s">
        <v>1352</v>
      </c>
      <c r="J153" s="236"/>
      <c r="K153" s="232"/>
    </row>
    <row r="154" spans="2:11" ht="15" customHeight="1">
      <c r="B154" s="211"/>
      <c r="C154" s="236" t="s">
        <v>1361</v>
      </c>
      <c r="D154" s="191"/>
      <c r="E154" s="191"/>
      <c r="F154" s="237" t="s">
        <v>1348</v>
      </c>
      <c r="G154" s="191"/>
      <c r="H154" s="236" t="s">
        <v>1381</v>
      </c>
      <c r="I154" s="236" t="s">
        <v>1344</v>
      </c>
      <c r="J154" s="236">
        <v>50</v>
      </c>
      <c r="K154" s="232"/>
    </row>
    <row r="155" spans="2:11" ht="15" customHeight="1">
      <c r="B155" s="211"/>
      <c r="C155" s="236" t="s">
        <v>1369</v>
      </c>
      <c r="D155" s="191"/>
      <c r="E155" s="191"/>
      <c r="F155" s="237" t="s">
        <v>1348</v>
      </c>
      <c r="G155" s="191"/>
      <c r="H155" s="236" t="s">
        <v>1381</v>
      </c>
      <c r="I155" s="236" t="s">
        <v>1344</v>
      </c>
      <c r="J155" s="236">
        <v>50</v>
      </c>
      <c r="K155" s="232"/>
    </row>
    <row r="156" spans="2:11" ht="15" customHeight="1">
      <c r="B156" s="211"/>
      <c r="C156" s="236" t="s">
        <v>1367</v>
      </c>
      <c r="D156" s="191"/>
      <c r="E156" s="191"/>
      <c r="F156" s="237" t="s">
        <v>1348</v>
      </c>
      <c r="G156" s="191"/>
      <c r="H156" s="236" t="s">
        <v>1381</v>
      </c>
      <c r="I156" s="236" t="s">
        <v>1344</v>
      </c>
      <c r="J156" s="236">
        <v>50</v>
      </c>
      <c r="K156" s="232"/>
    </row>
    <row r="157" spans="2:11" ht="15" customHeight="1">
      <c r="B157" s="211"/>
      <c r="C157" s="236" t="s">
        <v>100</v>
      </c>
      <c r="D157" s="191"/>
      <c r="E157" s="191"/>
      <c r="F157" s="237" t="s">
        <v>1342</v>
      </c>
      <c r="G157" s="191"/>
      <c r="H157" s="236" t="s">
        <v>1403</v>
      </c>
      <c r="I157" s="236" t="s">
        <v>1344</v>
      </c>
      <c r="J157" s="236" t="s">
        <v>1404</v>
      </c>
      <c r="K157" s="232"/>
    </row>
    <row r="158" spans="2:11" ht="15" customHeight="1">
      <c r="B158" s="211"/>
      <c r="C158" s="236" t="s">
        <v>1405</v>
      </c>
      <c r="D158" s="191"/>
      <c r="E158" s="191"/>
      <c r="F158" s="237" t="s">
        <v>1342</v>
      </c>
      <c r="G158" s="191"/>
      <c r="H158" s="236" t="s">
        <v>1406</v>
      </c>
      <c r="I158" s="236" t="s">
        <v>1376</v>
      </c>
      <c r="J158" s="236"/>
      <c r="K158" s="232"/>
    </row>
    <row r="159" spans="2:11" ht="15" customHeight="1">
      <c r="B159" s="238"/>
      <c r="C159" s="220"/>
      <c r="D159" s="220"/>
      <c r="E159" s="220"/>
      <c r="F159" s="220"/>
      <c r="G159" s="220"/>
      <c r="H159" s="220"/>
      <c r="I159" s="220"/>
      <c r="J159" s="220"/>
      <c r="K159" s="239"/>
    </row>
    <row r="160" spans="2:11" ht="18.75" customHeight="1">
      <c r="B160" s="187"/>
      <c r="C160" s="191"/>
      <c r="D160" s="191"/>
      <c r="E160" s="191"/>
      <c r="F160" s="210"/>
      <c r="G160" s="191"/>
      <c r="H160" s="191"/>
      <c r="I160" s="191"/>
      <c r="J160" s="191"/>
      <c r="K160" s="187"/>
    </row>
    <row r="161" spans="2:11" ht="18.75" customHeight="1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18" t="s">
        <v>1407</v>
      </c>
      <c r="D163" s="318"/>
      <c r="E163" s="318"/>
      <c r="F163" s="318"/>
      <c r="G163" s="318"/>
      <c r="H163" s="318"/>
      <c r="I163" s="318"/>
      <c r="J163" s="318"/>
      <c r="K163" s="182"/>
    </row>
    <row r="164" spans="2:11" ht="17.25" customHeight="1">
      <c r="B164" s="181"/>
      <c r="C164" s="203" t="s">
        <v>1336</v>
      </c>
      <c r="D164" s="203"/>
      <c r="E164" s="203"/>
      <c r="F164" s="203" t="s">
        <v>1337</v>
      </c>
      <c r="G164" s="240"/>
      <c r="H164" s="241" t="s">
        <v>131</v>
      </c>
      <c r="I164" s="241" t="s">
        <v>62</v>
      </c>
      <c r="J164" s="203" t="s">
        <v>1338</v>
      </c>
      <c r="K164" s="182"/>
    </row>
    <row r="165" spans="2:11" ht="17.25" customHeight="1">
      <c r="B165" s="184"/>
      <c r="C165" s="205" t="s">
        <v>1339</v>
      </c>
      <c r="D165" s="205"/>
      <c r="E165" s="205"/>
      <c r="F165" s="206" t="s">
        <v>1340</v>
      </c>
      <c r="G165" s="242"/>
      <c r="H165" s="243"/>
      <c r="I165" s="243"/>
      <c r="J165" s="205" t="s">
        <v>1341</v>
      </c>
      <c r="K165" s="185"/>
    </row>
    <row r="166" spans="2:11" ht="5.25" customHeight="1">
      <c r="B166" s="211"/>
      <c r="C166" s="208"/>
      <c r="D166" s="208"/>
      <c r="E166" s="208"/>
      <c r="F166" s="208"/>
      <c r="G166" s="209"/>
      <c r="H166" s="208"/>
      <c r="I166" s="208"/>
      <c r="J166" s="208"/>
      <c r="K166" s="232"/>
    </row>
    <row r="167" spans="2:11" ht="15" customHeight="1">
      <c r="B167" s="211"/>
      <c r="C167" s="191" t="s">
        <v>1345</v>
      </c>
      <c r="D167" s="191"/>
      <c r="E167" s="191"/>
      <c r="F167" s="210" t="s">
        <v>1342</v>
      </c>
      <c r="G167" s="191"/>
      <c r="H167" s="191" t="s">
        <v>1381</v>
      </c>
      <c r="I167" s="191" t="s">
        <v>1344</v>
      </c>
      <c r="J167" s="191">
        <v>120</v>
      </c>
      <c r="K167" s="232"/>
    </row>
    <row r="168" spans="2:11" ht="15" customHeight="1">
      <c r="B168" s="211"/>
      <c r="C168" s="191" t="s">
        <v>1390</v>
      </c>
      <c r="D168" s="191"/>
      <c r="E168" s="191"/>
      <c r="F168" s="210" t="s">
        <v>1342</v>
      </c>
      <c r="G168" s="191"/>
      <c r="H168" s="191" t="s">
        <v>1391</v>
      </c>
      <c r="I168" s="191" t="s">
        <v>1344</v>
      </c>
      <c r="J168" s="191" t="s">
        <v>1392</v>
      </c>
      <c r="K168" s="232"/>
    </row>
    <row r="169" spans="2:11" ht="15" customHeight="1">
      <c r="B169" s="211"/>
      <c r="C169" s="191" t="s">
        <v>1291</v>
      </c>
      <c r="D169" s="191"/>
      <c r="E169" s="191"/>
      <c r="F169" s="210" t="s">
        <v>1342</v>
      </c>
      <c r="G169" s="191"/>
      <c r="H169" s="191" t="s">
        <v>1408</v>
      </c>
      <c r="I169" s="191" t="s">
        <v>1344</v>
      </c>
      <c r="J169" s="191" t="s">
        <v>1392</v>
      </c>
      <c r="K169" s="232"/>
    </row>
    <row r="170" spans="2:11" ht="15" customHeight="1">
      <c r="B170" s="211"/>
      <c r="C170" s="191" t="s">
        <v>1347</v>
      </c>
      <c r="D170" s="191"/>
      <c r="E170" s="191"/>
      <c r="F170" s="210" t="s">
        <v>1348</v>
      </c>
      <c r="G170" s="191"/>
      <c r="H170" s="191" t="s">
        <v>1408</v>
      </c>
      <c r="I170" s="191" t="s">
        <v>1344</v>
      </c>
      <c r="J170" s="191">
        <v>50</v>
      </c>
      <c r="K170" s="232"/>
    </row>
    <row r="171" spans="2:11" ht="15" customHeight="1">
      <c r="B171" s="211"/>
      <c r="C171" s="191" t="s">
        <v>1350</v>
      </c>
      <c r="D171" s="191"/>
      <c r="E171" s="191"/>
      <c r="F171" s="210" t="s">
        <v>1342</v>
      </c>
      <c r="G171" s="191"/>
      <c r="H171" s="191" t="s">
        <v>1408</v>
      </c>
      <c r="I171" s="191" t="s">
        <v>1352</v>
      </c>
      <c r="J171" s="191"/>
      <c r="K171" s="232"/>
    </row>
    <row r="172" spans="2:11" ht="15" customHeight="1">
      <c r="B172" s="211"/>
      <c r="C172" s="191" t="s">
        <v>1361</v>
      </c>
      <c r="D172" s="191"/>
      <c r="E172" s="191"/>
      <c r="F172" s="210" t="s">
        <v>1348</v>
      </c>
      <c r="G172" s="191"/>
      <c r="H172" s="191" t="s">
        <v>1408</v>
      </c>
      <c r="I172" s="191" t="s">
        <v>1344</v>
      </c>
      <c r="J172" s="191">
        <v>50</v>
      </c>
      <c r="K172" s="232"/>
    </row>
    <row r="173" spans="2:11" ht="15" customHeight="1">
      <c r="B173" s="211"/>
      <c r="C173" s="191" t="s">
        <v>1369</v>
      </c>
      <c r="D173" s="191"/>
      <c r="E173" s="191"/>
      <c r="F173" s="210" t="s">
        <v>1348</v>
      </c>
      <c r="G173" s="191"/>
      <c r="H173" s="191" t="s">
        <v>1408</v>
      </c>
      <c r="I173" s="191" t="s">
        <v>1344</v>
      </c>
      <c r="J173" s="191">
        <v>50</v>
      </c>
      <c r="K173" s="232"/>
    </row>
    <row r="174" spans="2:11" ht="15" customHeight="1">
      <c r="B174" s="211"/>
      <c r="C174" s="191" t="s">
        <v>1367</v>
      </c>
      <c r="D174" s="191"/>
      <c r="E174" s="191"/>
      <c r="F174" s="210" t="s">
        <v>1348</v>
      </c>
      <c r="G174" s="191"/>
      <c r="H174" s="191" t="s">
        <v>1408</v>
      </c>
      <c r="I174" s="191" t="s">
        <v>1344</v>
      </c>
      <c r="J174" s="191">
        <v>50</v>
      </c>
      <c r="K174" s="232"/>
    </row>
    <row r="175" spans="2:11" ht="15" customHeight="1">
      <c r="B175" s="211"/>
      <c r="C175" s="191" t="s">
        <v>130</v>
      </c>
      <c r="D175" s="191"/>
      <c r="E175" s="191"/>
      <c r="F175" s="210" t="s">
        <v>1342</v>
      </c>
      <c r="G175" s="191"/>
      <c r="H175" s="191" t="s">
        <v>1409</v>
      </c>
      <c r="I175" s="191" t="s">
        <v>1410</v>
      </c>
      <c r="J175" s="191"/>
      <c r="K175" s="232"/>
    </row>
    <row r="176" spans="2:11" ht="15" customHeight="1">
      <c r="B176" s="211"/>
      <c r="C176" s="191" t="s">
        <v>62</v>
      </c>
      <c r="D176" s="191"/>
      <c r="E176" s="191"/>
      <c r="F176" s="210" t="s">
        <v>1342</v>
      </c>
      <c r="G176" s="191"/>
      <c r="H176" s="191" t="s">
        <v>1411</v>
      </c>
      <c r="I176" s="191" t="s">
        <v>1412</v>
      </c>
      <c r="J176" s="191">
        <v>1</v>
      </c>
      <c r="K176" s="232"/>
    </row>
    <row r="177" spans="2:11" ht="15" customHeight="1">
      <c r="B177" s="211"/>
      <c r="C177" s="191" t="s">
        <v>58</v>
      </c>
      <c r="D177" s="191"/>
      <c r="E177" s="191"/>
      <c r="F177" s="210" t="s">
        <v>1342</v>
      </c>
      <c r="G177" s="191"/>
      <c r="H177" s="191" t="s">
        <v>1413</v>
      </c>
      <c r="I177" s="191" t="s">
        <v>1344</v>
      </c>
      <c r="J177" s="191">
        <v>20</v>
      </c>
      <c r="K177" s="232"/>
    </row>
    <row r="178" spans="2:11" ht="15" customHeight="1">
      <c r="B178" s="211"/>
      <c r="C178" s="191" t="s">
        <v>131</v>
      </c>
      <c r="D178" s="191"/>
      <c r="E178" s="191"/>
      <c r="F178" s="210" t="s">
        <v>1342</v>
      </c>
      <c r="G178" s="191"/>
      <c r="H178" s="191" t="s">
        <v>1414</v>
      </c>
      <c r="I178" s="191" t="s">
        <v>1344</v>
      </c>
      <c r="J178" s="191">
        <v>255</v>
      </c>
      <c r="K178" s="232"/>
    </row>
    <row r="179" spans="2:11" ht="15" customHeight="1">
      <c r="B179" s="211"/>
      <c r="C179" s="191" t="s">
        <v>132</v>
      </c>
      <c r="D179" s="191"/>
      <c r="E179" s="191"/>
      <c r="F179" s="210" t="s">
        <v>1342</v>
      </c>
      <c r="G179" s="191"/>
      <c r="H179" s="191" t="s">
        <v>1307</v>
      </c>
      <c r="I179" s="191" t="s">
        <v>1344</v>
      </c>
      <c r="J179" s="191">
        <v>10</v>
      </c>
      <c r="K179" s="232"/>
    </row>
    <row r="180" spans="2:11" ht="15" customHeight="1">
      <c r="B180" s="211"/>
      <c r="C180" s="191" t="s">
        <v>133</v>
      </c>
      <c r="D180" s="191"/>
      <c r="E180" s="191"/>
      <c r="F180" s="210" t="s">
        <v>1342</v>
      </c>
      <c r="G180" s="191"/>
      <c r="H180" s="191" t="s">
        <v>1415</v>
      </c>
      <c r="I180" s="191" t="s">
        <v>1376</v>
      </c>
      <c r="J180" s="191"/>
      <c r="K180" s="232"/>
    </row>
    <row r="181" spans="2:11" ht="15" customHeight="1">
      <c r="B181" s="211"/>
      <c r="C181" s="191" t="s">
        <v>1416</v>
      </c>
      <c r="D181" s="191"/>
      <c r="E181" s="191"/>
      <c r="F181" s="210" t="s">
        <v>1342</v>
      </c>
      <c r="G181" s="191"/>
      <c r="H181" s="191" t="s">
        <v>1417</v>
      </c>
      <c r="I181" s="191" t="s">
        <v>1376</v>
      </c>
      <c r="J181" s="191"/>
      <c r="K181" s="232"/>
    </row>
    <row r="182" spans="2:11" ht="15" customHeight="1">
      <c r="B182" s="211"/>
      <c r="C182" s="191" t="s">
        <v>1405</v>
      </c>
      <c r="D182" s="191"/>
      <c r="E182" s="191"/>
      <c r="F182" s="210" t="s">
        <v>1342</v>
      </c>
      <c r="G182" s="191"/>
      <c r="H182" s="191" t="s">
        <v>1418</v>
      </c>
      <c r="I182" s="191" t="s">
        <v>1376</v>
      </c>
      <c r="J182" s="191"/>
      <c r="K182" s="232"/>
    </row>
    <row r="183" spans="2:11" ht="15" customHeight="1">
      <c r="B183" s="211"/>
      <c r="C183" s="191" t="s">
        <v>136</v>
      </c>
      <c r="D183" s="191"/>
      <c r="E183" s="191"/>
      <c r="F183" s="210" t="s">
        <v>1348</v>
      </c>
      <c r="G183" s="191"/>
      <c r="H183" s="191" t="s">
        <v>1419</v>
      </c>
      <c r="I183" s="191" t="s">
        <v>1344</v>
      </c>
      <c r="J183" s="191">
        <v>50</v>
      </c>
      <c r="K183" s="232"/>
    </row>
    <row r="184" spans="2:11" ht="15" customHeight="1">
      <c r="B184" s="238"/>
      <c r="C184" s="220"/>
      <c r="D184" s="220"/>
      <c r="E184" s="220"/>
      <c r="F184" s="220"/>
      <c r="G184" s="220"/>
      <c r="H184" s="220"/>
      <c r="I184" s="220"/>
      <c r="J184" s="220"/>
      <c r="K184" s="239"/>
    </row>
    <row r="185" spans="2:11" ht="18.75" customHeight="1">
      <c r="B185" s="187"/>
      <c r="C185" s="191"/>
      <c r="D185" s="191"/>
      <c r="E185" s="191"/>
      <c r="F185" s="210"/>
      <c r="G185" s="191"/>
      <c r="H185" s="191"/>
      <c r="I185" s="191"/>
      <c r="J185" s="191"/>
      <c r="K185" s="187"/>
    </row>
    <row r="186" spans="2:11" ht="18.75" customHeight="1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2:11" ht="12">
      <c r="B187" s="178"/>
      <c r="C187" s="179"/>
      <c r="D187" s="179"/>
      <c r="E187" s="179"/>
      <c r="F187" s="179"/>
      <c r="G187" s="179"/>
      <c r="H187" s="179"/>
      <c r="I187" s="179"/>
      <c r="J187" s="179"/>
      <c r="K187" s="180"/>
    </row>
    <row r="188" spans="2:11" ht="21.75">
      <c r="B188" s="181"/>
      <c r="C188" s="318" t="s">
        <v>1420</v>
      </c>
      <c r="D188" s="318"/>
      <c r="E188" s="318"/>
      <c r="F188" s="318"/>
      <c r="G188" s="318"/>
      <c r="H188" s="318"/>
      <c r="I188" s="318"/>
      <c r="J188" s="318"/>
      <c r="K188" s="182"/>
    </row>
    <row r="189" spans="2:11" ht="25.5" customHeight="1">
      <c r="B189" s="181"/>
      <c r="C189" s="244" t="s">
        <v>1421</v>
      </c>
      <c r="D189" s="244"/>
      <c r="E189" s="244"/>
      <c r="F189" s="244" t="s">
        <v>1422</v>
      </c>
      <c r="G189" s="245"/>
      <c r="H189" s="319" t="s">
        <v>1423</v>
      </c>
      <c r="I189" s="319"/>
      <c r="J189" s="319"/>
      <c r="K189" s="182"/>
    </row>
    <row r="190" spans="2:11" ht="5.25" customHeight="1">
      <c r="B190" s="211"/>
      <c r="C190" s="208"/>
      <c r="D190" s="208"/>
      <c r="E190" s="208"/>
      <c r="F190" s="208"/>
      <c r="G190" s="191"/>
      <c r="H190" s="208"/>
      <c r="I190" s="208"/>
      <c r="J190" s="208"/>
      <c r="K190" s="232"/>
    </row>
    <row r="191" spans="2:11" ht="15" customHeight="1">
      <c r="B191" s="211"/>
      <c r="C191" s="191" t="s">
        <v>1424</v>
      </c>
      <c r="D191" s="191"/>
      <c r="E191" s="191"/>
      <c r="F191" s="210" t="s">
        <v>48</v>
      </c>
      <c r="G191" s="191"/>
      <c r="H191" s="317" t="s">
        <v>1425</v>
      </c>
      <c r="I191" s="317"/>
      <c r="J191" s="317"/>
      <c r="K191" s="232"/>
    </row>
    <row r="192" spans="2:11" ht="15" customHeight="1">
      <c r="B192" s="211"/>
      <c r="C192" s="217"/>
      <c r="D192" s="191"/>
      <c r="E192" s="191"/>
      <c r="F192" s="210" t="s">
        <v>49</v>
      </c>
      <c r="G192" s="191"/>
      <c r="H192" s="317" t="s">
        <v>1426</v>
      </c>
      <c r="I192" s="317"/>
      <c r="J192" s="317"/>
      <c r="K192" s="232"/>
    </row>
    <row r="193" spans="2:11" ht="15" customHeight="1">
      <c r="B193" s="211"/>
      <c r="C193" s="217"/>
      <c r="D193" s="191"/>
      <c r="E193" s="191"/>
      <c r="F193" s="210" t="s">
        <v>52</v>
      </c>
      <c r="G193" s="191"/>
      <c r="H193" s="317" t="s">
        <v>1427</v>
      </c>
      <c r="I193" s="317"/>
      <c r="J193" s="317"/>
      <c r="K193" s="232"/>
    </row>
    <row r="194" spans="2:11" ht="15" customHeight="1">
      <c r="B194" s="211"/>
      <c r="C194" s="191"/>
      <c r="D194" s="191"/>
      <c r="E194" s="191"/>
      <c r="F194" s="210" t="s">
        <v>50</v>
      </c>
      <c r="G194" s="191"/>
      <c r="H194" s="317" t="s">
        <v>1428</v>
      </c>
      <c r="I194" s="317"/>
      <c r="J194" s="317"/>
      <c r="K194" s="232"/>
    </row>
    <row r="195" spans="2:11" ht="15" customHeight="1">
      <c r="B195" s="211"/>
      <c r="C195" s="191"/>
      <c r="D195" s="191"/>
      <c r="E195" s="191"/>
      <c r="F195" s="210" t="s">
        <v>51</v>
      </c>
      <c r="G195" s="191"/>
      <c r="H195" s="317" t="s">
        <v>1429</v>
      </c>
      <c r="I195" s="317"/>
      <c r="J195" s="317"/>
      <c r="K195" s="232"/>
    </row>
    <row r="196" spans="2:11" ht="15" customHeight="1">
      <c r="B196" s="211"/>
      <c r="C196" s="191"/>
      <c r="D196" s="191"/>
      <c r="E196" s="191"/>
      <c r="F196" s="210"/>
      <c r="G196" s="191"/>
      <c r="H196" s="191"/>
      <c r="I196" s="191"/>
      <c r="J196" s="191"/>
      <c r="K196" s="232"/>
    </row>
    <row r="197" spans="2:11" ht="15" customHeight="1">
      <c r="B197" s="211"/>
      <c r="C197" s="191" t="s">
        <v>1388</v>
      </c>
      <c r="D197" s="191"/>
      <c r="E197" s="191"/>
      <c r="F197" s="210" t="s">
        <v>83</v>
      </c>
      <c r="G197" s="191"/>
      <c r="H197" s="317" t="s">
        <v>1430</v>
      </c>
      <c r="I197" s="317"/>
      <c r="J197" s="317"/>
      <c r="K197" s="232"/>
    </row>
    <row r="198" spans="2:11" ht="15" customHeight="1">
      <c r="B198" s="211"/>
      <c r="C198" s="217"/>
      <c r="D198" s="191"/>
      <c r="E198" s="191"/>
      <c r="F198" s="210" t="s">
        <v>1287</v>
      </c>
      <c r="G198" s="191"/>
      <c r="H198" s="317" t="s">
        <v>1288</v>
      </c>
      <c r="I198" s="317"/>
      <c r="J198" s="317"/>
      <c r="K198" s="232"/>
    </row>
    <row r="199" spans="2:11" ht="15" customHeight="1">
      <c r="B199" s="211"/>
      <c r="C199" s="191"/>
      <c r="D199" s="191"/>
      <c r="E199" s="191"/>
      <c r="F199" s="210" t="s">
        <v>1285</v>
      </c>
      <c r="G199" s="191"/>
      <c r="H199" s="317" t="s">
        <v>1431</v>
      </c>
      <c r="I199" s="317"/>
      <c r="J199" s="317"/>
      <c r="K199" s="232"/>
    </row>
    <row r="200" spans="2:11" ht="15" customHeight="1">
      <c r="B200" s="246"/>
      <c r="C200" s="217"/>
      <c r="D200" s="217"/>
      <c r="E200" s="217"/>
      <c r="F200" s="210" t="s">
        <v>1289</v>
      </c>
      <c r="G200" s="196"/>
      <c r="H200" s="316" t="s">
        <v>93</v>
      </c>
      <c r="I200" s="316"/>
      <c r="J200" s="316"/>
      <c r="K200" s="247"/>
    </row>
    <row r="201" spans="2:11" ht="15" customHeight="1">
      <c r="B201" s="246"/>
      <c r="C201" s="217"/>
      <c r="D201" s="217"/>
      <c r="E201" s="217"/>
      <c r="F201" s="210" t="s">
        <v>1290</v>
      </c>
      <c r="G201" s="196"/>
      <c r="H201" s="316" t="s">
        <v>1432</v>
      </c>
      <c r="I201" s="316"/>
      <c r="J201" s="316"/>
      <c r="K201" s="247"/>
    </row>
    <row r="202" spans="2:11" ht="15" customHeight="1">
      <c r="B202" s="246"/>
      <c r="C202" s="217"/>
      <c r="D202" s="217"/>
      <c r="E202" s="217"/>
      <c r="F202" s="248"/>
      <c r="G202" s="196"/>
      <c r="H202" s="249"/>
      <c r="I202" s="249"/>
      <c r="J202" s="249"/>
      <c r="K202" s="247"/>
    </row>
    <row r="203" spans="2:11" ht="15" customHeight="1">
      <c r="B203" s="246"/>
      <c r="C203" s="191" t="s">
        <v>1412</v>
      </c>
      <c r="D203" s="217"/>
      <c r="E203" s="217"/>
      <c r="F203" s="210">
        <v>1</v>
      </c>
      <c r="G203" s="196"/>
      <c r="H203" s="316" t="s">
        <v>1433</v>
      </c>
      <c r="I203" s="316"/>
      <c r="J203" s="316"/>
      <c r="K203" s="247"/>
    </row>
    <row r="204" spans="2:11" ht="15" customHeight="1">
      <c r="B204" s="246"/>
      <c r="C204" s="217"/>
      <c r="D204" s="217"/>
      <c r="E204" s="217"/>
      <c r="F204" s="210">
        <v>2</v>
      </c>
      <c r="G204" s="196"/>
      <c r="H204" s="316" t="s">
        <v>1434</v>
      </c>
      <c r="I204" s="316"/>
      <c r="J204" s="316"/>
      <c r="K204" s="247"/>
    </row>
    <row r="205" spans="2:11" ht="15" customHeight="1">
      <c r="B205" s="246"/>
      <c r="C205" s="217"/>
      <c r="D205" s="217"/>
      <c r="E205" s="217"/>
      <c r="F205" s="210">
        <v>3</v>
      </c>
      <c r="G205" s="196"/>
      <c r="H205" s="316" t="s">
        <v>1435</v>
      </c>
      <c r="I205" s="316"/>
      <c r="J205" s="316"/>
      <c r="K205" s="247"/>
    </row>
    <row r="206" spans="2:11" ht="15" customHeight="1">
      <c r="B206" s="246"/>
      <c r="C206" s="217"/>
      <c r="D206" s="217"/>
      <c r="E206" s="217"/>
      <c r="F206" s="210">
        <v>4</v>
      </c>
      <c r="G206" s="196"/>
      <c r="H206" s="316" t="s">
        <v>1436</v>
      </c>
      <c r="I206" s="316"/>
      <c r="J206" s="316"/>
      <c r="K206" s="247"/>
    </row>
    <row r="207" spans="2:11" ht="12.75" customHeight="1">
      <c r="B207" s="250"/>
      <c r="C207" s="251"/>
      <c r="D207" s="251"/>
      <c r="E207" s="251"/>
      <c r="F207" s="251"/>
      <c r="G207" s="251"/>
      <c r="H207" s="251"/>
      <c r="I207" s="251"/>
      <c r="J207" s="251"/>
      <c r="K207" s="25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Mrozinská Alena</dc:creator>
  <cp:keywords/>
  <dc:description/>
  <cp:lastModifiedBy>Administrator</cp:lastModifiedBy>
  <cp:lastPrinted>2015-02-26T07:34:29Z</cp:lastPrinted>
  <dcterms:created xsi:type="dcterms:W3CDTF">2015-03-25T12:10:55Z</dcterms:created>
  <dcterms:modified xsi:type="dcterms:W3CDTF">2015-03-25T12:11:09Z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