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5" windowWidth="13680" windowHeight="119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'Položky'!$A$1:$G$85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<sst xmlns="http://schemas.openxmlformats.org/spreadsheetml/2006/main" count="306" uniqueCount="216">
  <si>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</si>
  <si>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</si>
  <si>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</si>
  <si>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</si>
  <si>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</si>
  <si>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</si>
  <si>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</si>
  <si>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</si>
  <si>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</si>
  <si>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</si>
  <si>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</si>
  <si>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</si>
  <si>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</si>
  <si>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</si>
  <si>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</si>
  <si>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</si>
  <si>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</si>
  <si>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</si>
  <si>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</si>
  <si>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</si>
  <si>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</si>
  <si>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</si>
  <si>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</si>
  <si>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</si>
  <si>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</si>
  <si>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</si>
  <si>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</si>
  <si>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</si>
  <si>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</si>
  <si>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</si>
  <si>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</si>
  <si>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</si>
  <si>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</si>
  <si>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</si>
  <si>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</si>
  <si>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</si>
  <si>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</si>
  <si>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</si>
  <si>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</si>
  <si>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</si>
  <si>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</si>
  <si>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</si>
  <si>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</si>
  <si>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</si>
  <si>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</si>
  <si>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</si>
  <si>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</si>
  <si>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</si>
  <si>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</si>
  <si>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</si>
  <si>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</si>
  <si>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</si>
  <si>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</si>
  <si>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</si>
  <si>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</si>
  <si>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</si>
  <si>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</si>
  <si>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</si>
  <si>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</si>
  <si>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</si>
  <si>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</si>
  <si>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</si>
  <si>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</si>
  <si>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</si>
  <si>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</si>
  <si>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</si>
  <si>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</si>
  <si>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</si>
  <si>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</si>
  <si>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</si>
  <si>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</si>
  <si>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</si>
  <si>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</si>
  <si>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</si>
  <si>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</si>
  <si>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</si>
  <si>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20210020</t>
  </si>
  <si>
    <t>CENTRUM Rožmitál podTřemšínem čp.589 - Blok B+C</t>
  </si>
  <si>
    <t>002</t>
  </si>
  <si>
    <t>6</t>
  </si>
  <si>
    <t>611403380R00</t>
  </si>
  <si>
    <t xml:space="preserve">Hrubá výplň rýh ve stropech 2x2 cm maltou z SMS </t>
  </si>
  <si>
    <t>m</t>
  </si>
  <si>
    <t>pokoj typ 1):2,5*(8+4)</t>
  </si>
  <si>
    <t>pokoj typ 2=4):4,4*(2+1)</t>
  </si>
  <si>
    <t>pokoj typ 3):2,8*(48+6)</t>
  </si>
  <si>
    <t>611421231R00</t>
  </si>
  <si>
    <t>m2</t>
  </si>
  <si>
    <t>Začátek provozního součtu</t>
  </si>
  <si>
    <t>pokoj typ 1, 1*):(15,5*8)+(16,9*4)</t>
  </si>
  <si>
    <t>pokoj typ 2=4):30,5*(2+1)</t>
  </si>
  <si>
    <t>pokoj typ 3, 3*):(18,8*48)+(20,5*6)</t>
  </si>
  <si>
    <t>Konec provozního součtu</t>
  </si>
  <si>
    <t>1308,5</t>
  </si>
  <si>
    <t>612403381R00</t>
  </si>
  <si>
    <t xml:space="preserve">Hrubá výplň rýh ve stěnách 6x2 cm maltou ze SMS </t>
  </si>
  <si>
    <t>pokoj typ 1):14,8*(8+4)</t>
  </si>
  <si>
    <t>pokoj typ 2=4):19,9*(2+1)</t>
  </si>
  <si>
    <t>pokoj typ 3):17,3*(48+6)</t>
  </si>
  <si>
    <t>612421231R00</t>
  </si>
  <si>
    <t>pokoj typ 1):(3,43+4,555)*2*2,6*8</t>
  </si>
  <si>
    <t>pokoj typ 1*):(3,73+4,555)*2*2,6*4</t>
  </si>
  <si>
    <t>(-1,97*12)-(3,0*1,5*12)+(6,0*0,2*12)</t>
  </si>
  <si>
    <t>pokoj typ 2=4):(7,03+4,555+0,75+0,5)*2*2,6*3</t>
  </si>
  <si>
    <t>(-1,97*3)-(3,0*1,5*2*3)+(6,0*0,2*3*2)</t>
  </si>
  <si>
    <t>pokoj typ 3):(3,43+5,455)*2*2,6*48</t>
  </si>
  <si>
    <t>(3,73+5,455)*2*2,6*6</t>
  </si>
  <si>
    <t>(-1,97*54)-(0,7*2,4*54)-(1,5*1,65*54)+(7,05*0,2*54)</t>
  </si>
  <si>
    <t>2865,4</t>
  </si>
  <si>
    <t>9</t>
  </si>
  <si>
    <t>Ostatní konstrukce</t>
  </si>
  <si>
    <t>610991111R00</t>
  </si>
  <si>
    <t xml:space="preserve">Zakrývání výplní vnitřních otvorů </t>
  </si>
  <si>
    <t>3,0*1,5*12</t>
  </si>
  <si>
    <t>3,0*1,5*2*3</t>
  </si>
  <si>
    <t>(1,5*1,65*54)+(0,7*2,4*54)</t>
  </si>
  <si>
    <t>306,0</t>
  </si>
  <si>
    <t>941955001R01</t>
  </si>
  <si>
    <t xml:space="preserve">Lešení lehké pomocné pro opravu omítek </t>
  </si>
  <si>
    <t>96</t>
  </si>
  <si>
    <t>Bourání konstrukcí</t>
  </si>
  <si>
    <t>776511810R00</t>
  </si>
  <si>
    <t>974031121R00</t>
  </si>
  <si>
    <t xml:space="preserve">Vysekání rýh v omítce 2 x 2 cm </t>
  </si>
  <si>
    <t>974031122R00</t>
  </si>
  <si>
    <t xml:space="preserve">Vysekání rýh v omítce 2 x 6 cm </t>
  </si>
  <si>
    <t>979990001R00</t>
  </si>
  <si>
    <t xml:space="preserve">Poplatek za skládku stavební suti </t>
  </si>
  <si>
    <t>t</t>
  </si>
  <si>
    <t>9,6546-4,57975</t>
  </si>
  <si>
    <t>979011111R00</t>
  </si>
  <si>
    <t xml:space="preserve">Svislá doprava suti a vybour. hmot </t>
  </si>
  <si>
    <t>979081111R00</t>
  </si>
  <si>
    <t xml:space="preserve">Odvoz suti a vybour.hmot na skládku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</si>
  <si>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</si>
  <si>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</si>
  <si>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</si>
  <si>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</si>
  <si>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99</t>
  </si>
  <si>
    <t>Staveništní přesun hmot</t>
  </si>
  <si>
    <t>999281108R00</t>
  </si>
  <si>
    <t>776</t>
  </si>
  <si>
    <t>777561020R00</t>
  </si>
  <si>
    <t>998776102R00</t>
  </si>
  <si>
    <t>784</t>
  </si>
  <si>
    <t>Malby</t>
  </si>
  <si>
    <t>784191101R00</t>
  </si>
  <si>
    <t xml:space="preserve">Penetrace podkladu univerzální 1x </t>
  </si>
  <si>
    <t>1308,5+2865,4</t>
  </si>
  <si>
    <t>784195112R00</t>
  </si>
  <si>
    <t xml:space="preserve">Malba tekutá bílá, 2 x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</si>
  <si>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</si>
  <si>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</si>
  <si>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</si>
  <si>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</si>
  <si>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</si>
  <si>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</si>
  <si>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</si>
  <si>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</si>
  <si>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Centrum Rožmitál p.Tř. poskytovatel soc.služeb</t>
  </si>
  <si>
    <t>Benda Marek</t>
  </si>
  <si>
    <r>
      <t>pokoj typ 3):2,8*(</t>
    </r>
    <r>
      <rPr>
        <sz val="8"/>
        <color indexed="10"/>
        <rFont val="Arial"/>
        <family val="2"/>
      </rPr>
      <t>16+2</t>
    </r>
    <r>
      <rPr>
        <sz val="8"/>
        <color indexed="12"/>
        <rFont val="Arial"/>
        <family val="2"/>
      </rPr>
      <t>)</t>
    </r>
  </si>
  <si>
    <r>
      <t>pokoj typ 3, 3*):(18,8*</t>
    </r>
    <r>
      <rPr>
        <sz val="8"/>
        <color indexed="10"/>
        <rFont val="Arial"/>
        <family val="2"/>
      </rPr>
      <t>16</t>
    </r>
    <r>
      <rPr>
        <sz val="8"/>
        <color indexed="17"/>
        <rFont val="Arial"/>
        <family val="2"/>
      </rPr>
      <t>)+(20,5*</t>
    </r>
    <r>
      <rPr>
        <sz val="8"/>
        <color indexed="10"/>
        <rFont val="Arial"/>
        <family val="2"/>
      </rPr>
      <t>2</t>
    </r>
    <r>
      <rPr>
        <sz val="8"/>
        <color indexed="17"/>
        <rFont val="Arial"/>
        <family val="2"/>
      </rPr>
      <t>)</t>
    </r>
  </si>
  <si>
    <r>
      <t>pokoj typ 2):4,4*(</t>
    </r>
    <r>
      <rPr>
        <sz val="8"/>
        <color indexed="10"/>
        <rFont val="Arial"/>
        <family val="2"/>
      </rPr>
      <t>1</t>
    </r>
    <r>
      <rPr>
        <sz val="8"/>
        <color indexed="12"/>
        <rFont val="Arial"/>
        <family val="2"/>
      </rPr>
      <t>)</t>
    </r>
  </si>
  <si>
    <r>
      <t>pokoj typ 1*):(3,73+4,555)*2*2,6*</t>
    </r>
    <r>
      <rPr>
        <sz val="8"/>
        <color indexed="10"/>
        <rFont val="Arial"/>
        <family val="2"/>
      </rPr>
      <t>1</t>
    </r>
  </si>
  <si>
    <r>
      <t>pokoj typ 2):(7,03+4,555+0,75+0,5)*2*2,6*</t>
    </r>
    <r>
      <rPr>
        <sz val="8"/>
        <color indexed="10"/>
        <rFont val="Arial"/>
        <family val="2"/>
      </rPr>
      <t>1</t>
    </r>
  </si>
  <si>
    <r>
      <t>(-1,97*</t>
    </r>
    <r>
      <rPr>
        <sz val="8"/>
        <color indexed="10"/>
        <rFont val="Arial"/>
        <family val="2"/>
      </rPr>
      <t>1</t>
    </r>
    <r>
      <rPr>
        <sz val="8"/>
        <color indexed="17"/>
        <rFont val="Arial"/>
        <family val="2"/>
      </rPr>
      <t>)-(3,0*1,5*2*</t>
    </r>
    <r>
      <rPr>
        <sz val="8"/>
        <color indexed="10"/>
        <rFont val="Arial"/>
        <family val="2"/>
      </rPr>
      <t>1</t>
    </r>
    <r>
      <rPr>
        <sz val="8"/>
        <color indexed="17"/>
        <rFont val="Arial"/>
        <family val="2"/>
      </rPr>
      <t>)+(6,0*0,2*</t>
    </r>
    <r>
      <rPr>
        <sz val="8"/>
        <color indexed="10"/>
        <rFont val="Arial"/>
        <family val="2"/>
      </rPr>
      <t>1</t>
    </r>
    <r>
      <rPr>
        <sz val="8"/>
        <color indexed="17"/>
        <rFont val="Arial"/>
        <family val="2"/>
      </rPr>
      <t>*2)</t>
    </r>
  </si>
  <si>
    <r>
      <t>pokoj typ 3):(3,43+5,455)*2*2,6*</t>
    </r>
    <r>
      <rPr>
        <sz val="8"/>
        <color indexed="10"/>
        <rFont val="Arial"/>
        <family val="2"/>
      </rPr>
      <t>16</t>
    </r>
  </si>
  <si>
    <r>
      <t>(3,73+5,455)*2*2,6*</t>
    </r>
    <r>
      <rPr>
        <sz val="8"/>
        <color indexed="10"/>
        <rFont val="Arial"/>
        <family val="2"/>
      </rPr>
      <t>2</t>
    </r>
  </si>
  <si>
    <r>
      <t>(-1,97*</t>
    </r>
    <r>
      <rPr>
        <sz val="8"/>
        <color indexed="10"/>
        <rFont val="Arial"/>
        <family val="2"/>
      </rPr>
      <t>18</t>
    </r>
    <r>
      <rPr>
        <sz val="8"/>
        <color indexed="17"/>
        <rFont val="Arial"/>
        <family val="2"/>
      </rPr>
      <t>)-(0,7*2,4*</t>
    </r>
    <r>
      <rPr>
        <sz val="8"/>
        <color indexed="10"/>
        <rFont val="Arial"/>
        <family val="2"/>
      </rPr>
      <t>18</t>
    </r>
    <r>
      <rPr>
        <sz val="8"/>
        <color indexed="17"/>
        <rFont val="Arial"/>
        <family val="2"/>
      </rPr>
      <t>)-(1,5*1,65*</t>
    </r>
    <r>
      <rPr>
        <sz val="8"/>
        <color indexed="10"/>
        <rFont val="Arial"/>
        <family val="2"/>
      </rPr>
      <t>18</t>
    </r>
    <r>
      <rPr>
        <sz val="8"/>
        <color indexed="17"/>
        <rFont val="Arial"/>
        <family val="2"/>
      </rPr>
      <t>)+(7,05*0,2*</t>
    </r>
    <r>
      <rPr>
        <sz val="8"/>
        <color indexed="10"/>
        <rFont val="Arial"/>
        <family val="2"/>
      </rPr>
      <t>18</t>
    </r>
    <r>
      <rPr>
        <sz val="8"/>
        <color indexed="17"/>
        <rFont val="Arial"/>
        <family val="2"/>
      </rPr>
      <t>)</t>
    </r>
  </si>
  <si>
    <r>
      <t>3,0*1,5*2*</t>
    </r>
    <r>
      <rPr>
        <sz val="8"/>
        <color indexed="10"/>
        <rFont val="Arial"/>
        <family val="2"/>
      </rPr>
      <t>1</t>
    </r>
  </si>
  <si>
    <r>
      <t>(1,5*1,65*</t>
    </r>
    <r>
      <rPr>
        <sz val="8"/>
        <color indexed="10"/>
        <rFont val="Arial"/>
        <family val="2"/>
      </rPr>
      <t>18</t>
    </r>
    <r>
      <rPr>
        <sz val="8"/>
        <color indexed="17"/>
        <rFont val="Arial"/>
        <family val="2"/>
      </rPr>
      <t>)+(0,7*2,4*</t>
    </r>
    <r>
      <rPr>
        <sz val="8"/>
        <color indexed="10"/>
        <rFont val="Arial"/>
        <family val="2"/>
      </rPr>
      <t>18</t>
    </r>
    <r>
      <rPr>
        <sz val="8"/>
        <color indexed="17"/>
        <rFont val="Arial"/>
        <family val="2"/>
      </rPr>
      <t>)</t>
    </r>
  </si>
  <si>
    <r>
      <t>pokoj typ 1):2,5*(</t>
    </r>
    <r>
      <rPr>
        <sz val="8"/>
        <color indexed="10"/>
        <rFont val="Arial"/>
        <family val="2"/>
      </rPr>
      <t>2</t>
    </r>
    <r>
      <rPr>
        <sz val="8"/>
        <color indexed="12"/>
        <rFont val="Arial"/>
        <family val="2"/>
      </rPr>
      <t>+</t>
    </r>
    <r>
      <rPr>
        <sz val="8"/>
        <color indexed="10"/>
        <rFont val="Arial"/>
        <family val="2"/>
      </rPr>
      <t>1</t>
    </r>
    <r>
      <rPr>
        <sz val="8"/>
        <color indexed="12"/>
        <rFont val="Arial"/>
        <family val="2"/>
      </rPr>
      <t>)</t>
    </r>
  </si>
  <si>
    <r>
      <t>pokoj typ 3):2,8*(</t>
    </r>
    <r>
      <rPr>
        <sz val="8"/>
        <color indexed="10"/>
        <rFont val="Arial"/>
        <family val="2"/>
      </rPr>
      <t>16</t>
    </r>
    <r>
      <rPr>
        <sz val="8"/>
        <color indexed="12"/>
        <rFont val="Arial"/>
        <family val="2"/>
      </rPr>
      <t>+</t>
    </r>
    <r>
      <rPr>
        <sz val="8"/>
        <color indexed="10"/>
        <rFont val="Arial"/>
        <family val="2"/>
      </rPr>
      <t>2</t>
    </r>
    <r>
      <rPr>
        <sz val="8"/>
        <color indexed="12"/>
        <rFont val="Arial"/>
        <family val="2"/>
      </rPr>
      <t>)</t>
    </r>
  </si>
  <si>
    <t>420,2</t>
  </si>
  <si>
    <t>97,29</t>
  </si>
  <si>
    <r>
      <t>pokoj typ 2):4,4*(</t>
    </r>
    <r>
      <rPr>
        <sz val="8"/>
        <color indexed="10"/>
        <rFont val="Arial"/>
        <family val="2"/>
      </rPr>
      <t>1</t>
    </r>
    <r>
      <rPr>
        <sz val="8"/>
        <color indexed="12"/>
        <rFont val="Arial"/>
        <family val="2"/>
      </rPr>
      <t>)</t>
    </r>
  </si>
  <si>
    <t>M210</t>
  </si>
  <si>
    <t>Elektroinstalace</t>
  </si>
  <si>
    <t>210 00</t>
  </si>
  <si>
    <t>ks</t>
  </si>
  <si>
    <r>
      <t>pokoj typ 2):30,5*(</t>
    </r>
    <r>
      <rPr>
        <sz val="8"/>
        <color indexed="10"/>
        <rFont val="Arial"/>
        <family val="2"/>
      </rPr>
      <t>1</t>
    </r>
    <r>
      <rPr>
        <sz val="8"/>
        <color indexed="17"/>
        <rFont val="Arial"/>
        <family val="2"/>
      </rPr>
      <t>)</t>
    </r>
  </si>
  <si>
    <r>
      <t xml:space="preserve">pokoj typ 1):14,8 </t>
    </r>
    <r>
      <rPr>
        <sz val="8"/>
        <color indexed="29"/>
        <rFont val="Arial"/>
        <family val="2"/>
      </rPr>
      <t>+ 5</t>
    </r>
    <r>
      <rPr>
        <sz val="8"/>
        <color indexed="12"/>
        <rFont val="Arial"/>
        <family val="2"/>
      </rPr>
      <t>*(</t>
    </r>
    <r>
      <rPr>
        <sz val="8"/>
        <color indexed="10"/>
        <rFont val="Arial"/>
        <family val="2"/>
      </rPr>
      <t>2+1</t>
    </r>
    <r>
      <rPr>
        <sz val="8"/>
        <color indexed="12"/>
        <rFont val="Arial"/>
        <family val="2"/>
      </rPr>
      <t xml:space="preserve">) </t>
    </r>
    <r>
      <rPr>
        <sz val="8"/>
        <color indexed="12"/>
        <rFont val="Arial"/>
        <family val="2"/>
      </rPr>
      <t xml:space="preserve"> </t>
    </r>
  </si>
  <si>
    <r>
      <t xml:space="preserve">pokoj typ 2):19,9 </t>
    </r>
    <r>
      <rPr>
        <sz val="8"/>
        <color indexed="29"/>
        <rFont val="Arial"/>
        <family val="2"/>
      </rPr>
      <t>+ 5</t>
    </r>
    <r>
      <rPr>
        <sz val="8"/>
        <color indexed="12"/>
        <rFont val="Arial"/>
        <family val="2"/>
      </rPr>
      <t>*(</t>
    </r>
    <r>
      <rPr>
        <sz val="8"/>
        <color indexed="10"/>
        <rFont val="Arial"/>
        <family val="2"/>
      </rPr>
      <t>1</t>
    </r>
    <r>
      <rPr>
        <sz val="8"/>
        <color indexed="12"/>
        <rFont val="Arial"/>
        <family val="2"/>
      </rPr>
      <t>)</t>
    </r>
    <r>
      <rPr>
        <sz val="8"/>
        <color indexed="29"/>
        <rFont val="Arial"/>
        <family val="2"/>
      </rPr>
      <t xml:space="preserve"> </t>
    </r>
  </si>
  <si>
    <r>
      <t xml:space="preserve">pokoj typ 3):17,3 </t>
    </r>
    <r>
      <rPr>
        <sz val="8"/>
        <color indexed="29"/>
        <rFont val="Arial"/>
        <family val="2"/>
      </rPr>
      <t>+ 5</t>
    </r>
    <r>
      <rPr>
        <sz val="8"/>
        <color indexed="12"/>
        <rFont val="Arial"/>
        <family val="2"/>
      </rPr>
      <t>*(</t>
    </r>
    <r>
      <rPr>
        <sz val="8"/>
        <color indexed="10"/>
        <rFont val="Arial"/>
        <family val="2"/>
      </rPr>
      <t>16+2</t>
    </r>
    <r>
      <rPr>
        <sz val="8"/>
        <color indexed="12"/>
        <rFont val="Arial"/>
        <family val="2"/>
      </rPr>
      <t xml:space="preserve">) </t>
    </r>
  </si>
  <si>
    <t>784195112</t>
  </si>
  <si>
    <t xml:space="preserve">Podlahy </t>
  </si>
  <si>
    <t xml:space="preserve">Přesun hmot pro podlahy </t>
  </si>
  <si>
    <t xml:space="preserve">Přesun hmot pro opravy a údržbu do výšky 5 m </t>
  </si>
  <si>
    <r>
      <t>pokoj typ 1):2,5*(</t>
    </r>
    <r>
      <rPr>
        <sz val="8"/>
        <color indexed="10"/>
        <rFont val="Arial"/>
        <family val="2"/>
      </rPr>
      <t>5+1</t>
    </r>
    <r>
      <rPr>
        <sz val="8"/>
        <color indexed="12"/>
        <rFont val="Arial"/>
        <family val="2"/>
      </rPr>
      <t>)</t>
    </r>
  </si>
  <si>
    <r>
      <t>pokoj typ 1, 1*):(15,5*</t>
    </r>
    <r>
      <rPr>
        <sz val="8"/>
        <color indexed="10"/>
        <rFont val="Arial"/>
        <family val="2"/>
      </rPr>
      <t>5</t>
    </r>
    <r>
      <rPr>
        <sz val="8"/>
        <color indexed="17"/>
        <rFont val="Arial"/>
        <family val="2"/>
      </rPr>
      <t>)+(16,9*</t>
    </r>
    <r>
      <rPr>
        <sz val="8"/>
        <color indexed="10"/>
        <rFont val="Arial"/>
        <family val="2"/>
      </rPr>
      <t>1</t>
    </r>
    <r>
      <rPr>
        <sz val="8"/>
        <color indexed="17"/>
        <rFont val="Arial"/>
        <family val="2"/>
      </rPr>
      <t>)</t>
    </r>
  </si>
  <si>
    <r>
      <t xml:space="preserve">pokoj typ 1):14,8 </t>
    </r>
    <r>
      <rPr>
        <sz val="8"/>
        <color indexed="29"/>
        <rFont val="Arial"/>
        <family val="2"/>
      </rPr>
      <t>+ 5</t>
    </r>
    <r>
      <rPr>
        <sz val="8"/>
        <color indexed="12"/>
        <rFont val="Arial"/>
        <family val="2"/>
      </rPr>
      <t>*(</t>
    </r>
    <r>
      <rPr>
        <sz val="8"/>
        <color indexed="10"/>
        <rFont val="Arial"/>
        <family val="2"/>
      </rPr>
      <t>5+1</t>
    </r>
    <r>
      <rPr>
        <sz val="8"/>
        <color indexed="12"/>
        <rFont val="Arial"/>
        <family val="2"/>
      </rPr>
      <t xml:space="preserve">)  </t>
    </r>
  </si>
  <si>
    <r>
      <t>pokoj typ 1):(3,43+4,555)*2*2,6*</t>
    </r>
    <r>
      <rPr>
        <sz val="8"/>
        <color indexed="10"/>
        <rFont val="Arial"/>
        <family val="2"/>
      </rPr>
      <t>5</t>
    </r>
  </si>
  <si>
    <r>
      <t>(-1,97*</t>
    </r>
    <r>
      <rPr>
        <sz val="8"/>
        <color indexed="10"/>
        <rFont val="Arial"/>
        <family val="2"/>
      </rPr>
      <t>6</t>
    </r>
    <r>
      <rPr>
        <sz val="8"/>
        <color indexed="17"/>
        <rFont val="Arial"/>
        <family val="2"/>
      </rPr>
      <t>)-(3,0*1,5*</t>
    </r>
    <r>
      <rPr>
        <sz val="8"/>
        <color indexed="10"/>
        <rFont val="Arial"/>
        <family val="2"/>
      </rPr>
      <t>6</t>
    </r>
    <r>
      <rPr>
        <sz val="8"/>
        <color indexed="17"/>
        <rFont val="Arial"/>
        <family val="2"/>
      </rPr>
      <t>)+(6,0*0,2*</t>
    </r>
    <r>
      <rPr>
        <sz val="8"/>
        <color indexed="10"/>
        <rFont val="Arial"/>
        <family val="2"/>
      </rPr>
      <t>6</t>
    </r>
    <r>
      <rPr>
        <sz val="8"/>
        <color indexed="17"/>
        <rFont val="Arial"/>
        <family val="2"/>
      </rPr>
      <t>)</t>
    </r>
  </si>
  <si>
    <r>
      <t>3,0*1,5*</t>
    </r>
    <r>
      <rPr>
        <sz val="8"/>
        <color indexed="10"/>
        <rFont val="Arial"/>
        <family val="2"/>
      </rPr>
      <t>6</t>
    </r>
  </si>
  <si>
    <t>Odstranění keram. obkladu stěn</t>
  </si>
  <si>
    <r>
      <t>pokoj typ 1, 1*):(0,3*</t>
    </r>
    <r>
      <rPr>
        <sz val="8"/>
        <color indexed="10"/>
        <rFont val="Arial"/>
        <family val="2"/>
      </rPr>
      <t>5</t>
    </r>
    <r>
      <rPr>
        <sz val="8"/>
        <color indexed="17"/>
        <rFont val="Arial"/>
        <family val="2"/>
      </rPr>
      <t>)+(0,3*</t>
    </r>
    <r>
      <rPr>
        <sz val="8"/>
        <color indexed="10"/>
        <rFont val="Arial"/>
        <family val="2"/>
      </rPr>
      <t>1</t>
    </r>
    <r>
      <rPr>
        <sz val="8"/>
        <color indexed="17"/>
        <rFont val="Arial"/>
        <family val="2"/>
      </rPr>
      <t>)</t>
    </r>
  </si>
  <si>
    <r>
      <t>pokoj typ 2):0,3*(</t>
    </r>
    <r>
      <rPr>
        <sz val="8"/>
        <color indexed="10"/>
        <rFont val="Arial"/>
        <family val="2"/>
      </rPr>
      <t>1</t>
    </r>
    <r>
      <rPr>
        <sz val="8"/>
        <color indexed="17"/>
        <rFont val="Arial"/>
        <family val="2"/>
      </rPr>
      <t>)</t>
    </r>
  </si>
  <si>
    <r>
      <t>pokoj typ 3, 3*):(0,3*</t>
    </r>
    <r>
      <rPr>
        <sz val="8"/>
        <color indexed="10"/>
        <rFont val="Arial"/>
        <family val="2"/>
      </rPr>
      <t>16</t>
    </r>
    <r>
      <rPr>
        <sz val="8"/>
        <color indexed="17"/>
        <rFont val="Arial"/>
        <family val="2"/>
      </rPr>
      <t>)+(0,3*</t>
    </r>
    <r>
      <rPr>
        <sz val="8"/>
        <color indexed="10"/>
        <rFont val="Arial"/>
        <family val="2"/>
      </rPr>
      <t>2</t>
    </r>
    <r>
      <rPr>
        <sz val="8"/>
        <color indexed="17"/>
        <rFont val="Arial"/>
        <family val="2"/>
      </rPr>
      <t>)</t>
    </r>
  </si>
  <si>
    <r>
      <t>Penetrace a přeleštění podlahy PVC balzámem</t>
    </r>
    <r>
      <rPr>
        <sz val="8"/>
        <color indexed="62"/>
        <rFont val="Arial"/>
        <family val="2"/>
      </rPr>
      <t xml:space="preserve"> (18,8*2)</t>
    </r>
  </si>
  <si>
    <t>Úpravy povrchu</t>
  </si>
  <si>
    <t xml:space="preserve">Oprava váp.omítek stropů do 30% plochy - štukových </t>
  </si>
  <si>
    <t xml:space="preserve">Oprava vápen.omítek stěn do 30 % pl. - štukových </t>
  </si>
  <si>
    <t>466,7</t>
  </si>
  <si>
    <t>1027,13</t>
  </si>
  <si>
    <t xml:space="preserve">1027,13+466,70 </t>
  </si>
  <si>
    <r>
      <t xml:space="preserve">Obnova nátěru radiátorů, syntetický, </t>
    </r>
    <r>
      <rPr>
        <sz val="8"/>
        <color indexed="62"/>
        <rFont val="Arial"/>
        <family val="2"/>
      </rPr>
      <t>(2*26 á 14čl)</t>
    </r>
  </si>
  <si>
    <t>ÚPRAVY POKOJŮ 1.NP</t>
  </si>
  <si>
    <t>MB20230001</t>
  </si>
  <si>
    <t xml:space="preserve">Oprava vnitřních instalací pokojů </t>
  </si>
  <si>
    <t xml:space="preserve">Elektroinstalace KPL - 4 x trojzásuvka na 1 pokoj (25 pokojů), kabely CYKY 3x2,5 - 1300 bm, CAT UTP5 - 700 bm, příprava kabelu EPS </t>
  </si>
  <si>
    <t xml:space="preserve">Zakrývání závěsného zařízení a pevných součástí pokojů a závěrečné čištění </t>
  </si>
  <si>
    <t xml:space="preserve">Závěrečný úklid pokojů (okna, dveře - mytí) </t>
  </si>
  <si>
    <t>25*60</t>
  </si>
  <si>
    <t>Zakrytí podlah před započetím prací, konečný úklid</t>
  </si>
  <si>
    <t xml:space="preserve">Malba email v.1,55m 2x+přebrouš.+příprava podkladu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</si>
</sst>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6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10"/>
      <name val="Arial"/>
      <family val="2"/>
    </font>
    <font>
      <sz val="8"/>
      <color indexed="29"/>
      <name val="Arial"/>
      <family val="2"/>
    </font>
    <font>
      <sz val="8"/>
      <color indexed="6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</borders>
  <cellStyleXfs count="6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44" fillId="23" borderId="6" applyNumberFormat="0" applyFont="0" applyAlignment="0" applyProtection="0"/>
    <xf numFmtId="9" fontId="44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0" fontId="18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0" fontId="19" fillId="34" borderId="42" xfId="46" applyFont="1" applyFill="1" applyBorder="1" applyAlignment="1">
      <alignment horizontal="left" wrapText="1"/>
      <protection/>
    </xf>
    <xf numFmtId="0" fontId="19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1" fillId="33" borderId="19" xfId="46" applyNumberFormat="1" applyFont="1" applyFill="1" applyBorder="1" applyAlignment="1">
      <alignment horizontal="left"/>
      <protection/>
    </xf>
    <xf numFmtId="0" fontId="21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3" fillId="0" borderId="0" xfId="46" applyFont="1" applyBorder="1">
      <alignment/>
      <protection/>
    </xf>
    <xf numFmtId="3" fontId="23" fillId="0" borderId="0" xfId="46" applyNumberFormat="1" applyFont="1" applyBorder="1" applyAlignment="1">
      <alignment horizontal="right"/>
      <protection/>
    </xf>
    <xf numFmtId="4" fontId="23" fillId="0" borderId="0" xfId="46" applyNumberFormat="1" applyFont="1" applyBorder="1">
      <alignment/>
      <protection/>
    </xf>
    <xf numFmtId="0" fontId="2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4" fontId="61" fillId="0" borderId="60" xfId="46" applyNumberFormat="1" applyFont="1" applyFill="1" applyBorder="1" applyAlignment="1">
      <alignment horizontal="right"/>
      <protection/>
    </xf>
    <xf numFmtId="4" fontId="61" fillId="0" borderId="62" xfId="46" applyNumberFormat="1" applyFont="1" applyFill="1" applyBorder="1" applyAlignment="1">
      <alignment horizontal="right" wrapText="1"/>
      <protection/>
    </xf>
    <xf numFmtId="4" fontId="17" fillId="0" borderId="62" xfId="46" applyNumberFormat="1" applyFont="1" applyFill="1" applyBorder="1" applyAlignment="1">
      <alignment horizontal="right" wrapText="1"/>
      <protection/>
    </xf>
    <xf numFmtId="49" fontId="6" fillId="0" borderId="18" xfId="0" applyNumberFormat="1" applyFont="1" applyBorder="1" applyAlignment="1">
      <alignment/>
    </xf>
    <xf numFmtId="4" fontId="16" fillId="0" borderId="60" xfId="46" applyNumberFormat="1" applyFont="1" applyFill="1" applyBorder="1" applyAlignment="1">
      <alignment horizontal="right"/>
      <protection/>
    </xf>
    <xf numFmtId="4" fontId="16" fillId="0" borderId="60" xfId="46" applyNumberFormat="1" applyFont="1" applyFill="1" applyBorder="1">
      <alignment/>
      <protection/>
    </xf>
    <xf numFmtId="49" fontId="4" fillId="0" borderId="58" xfId="46" applyNumberFormat="1" applyFont="1" applyFill="1" applyBorder="1" applyAlignment="1">
      <alignment horizontal="left"/>
      <protection/>
    </xf>
    <xf numFmtId="0" fontId="5" fillId="0" borderId="58" xfId="46" applyFont="1" applyFill="1" applyBorder="1" applyAlignment="1">
      <alignment horizontal="center"/>
      <protection/>
    </xf>
    <xf numFmtId="49" fontId="5" fillId="0" borderId="58" xfId="46" applyNumberFormat="1" applyFont="1" applyFill="1" applyBorder="1" applyAlignment="1">
      <alignment horizontal="right"/>
      <protection/>
    </xf>
    <xf numFmtId="0" fontId="19" fillId="0" borderId="42" xfId="46" applyFont="1" applyFill="1" applyBorder="1" applyAlignment="1">
      <alignment horizontal="left" wrapText="1"/>
      <protection/>
    </xf>
    <xf numFmtId="0" fontId="16" fillId="0" borderId="60" xfId="46" applyFont="1" applyFill="1" applyBorder="1" applyAlignment="1">
      <alignment horizontal="center" vertical="top"/>
      <protection/>
    </xf>
    <xf numFmtId="49" fontId="16" fillId="0" borderId="60" xfId="46" applyNumberFormat="1" applyFont="1" applyFill="1" applyBorder="1" applyAlignment="1">
      <alignment horizontal="left" vertical="top"/>
      <protection/>
    </xf>
    <xf numFmtId="0" fontId="16" fillId="0" borderId="60" xfId="46" applyFont="1" applyFill="1" applyBorder="1" applyAlignment="1">
      <alignment vertical="top" wrapText="1"/>
      <protection/>
    </xf>
    <xf numFmtId="49" fontId="16" fillId="0" borderId="60" xfId="46" applyNumberFormat="1" applyFont="1" applyFill="1" applyBorder="1" applyAlignment="1">
      <alignment horizontal="center" shrinkToFit="1"/>
      <protection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61" fillId="34" borderId="70" xfId="46" applyNumberFormat="1" applyFont="1" applyFill="1" applyBorder="1" applyAlignment="1">
      <alignment horizontal="left" wrapText="1"/>
      <protection/>
    </xf>
    <xf numFmtId="49" fontId="62" fillId="0" borderId="71" xfId="0" applyNumberFormat="1" applyFont="1" applyBorder="1" applyAlignment="1">
      <alignment horizontal="left" wrapText="1"/>
    </xf>
    <xf numFmtId="49" fontId="19" fillId="34" borderId="70" xfId="46" applyNumberFormat="1" applyFont="1" applyFill="1" applyBorder="1" applyAlignment="1">
      <alignment horizontal="left" wrapText="1"/>
      <protection/>
    </xf>
    <xf numFmtId="49" fontId="20" fillId="0" borderId="71" xfId="0" applyNumberFormat="1" applyFont="1" applyBorder="1" applyAlignment="1">
      <alignment horizontal="left" wrapText="1"/>
    </xf>
    <xf numFmtId="49" fontId="19" fillId="0" borderId="70" xfId="46" applyNumberFormat="1" applyFont="1" applyFill="1" applyBorder="1" applyAlignment="1">
      <alignment horizontal="left" wrapText="1"/>
      <protection/>
    </xf>
    <xf numFmtId="49" fontId="20" fillId="0" borderId="71" xfId="0" applyNumberFormat="1" applyFont="1" applyFill="1" applyBorder="1" applyAlignment="1">
      <alignment horizontal="left" wrapText="1"/>
    </xf>
    <xf numFmtId="49" fontId="61" fillId="0" borderId="70" xfId="46" applyNumberFormat="1" applyFont="1" applyFill="1" applyBorder="1" applyAlignment="1">
      <alignment horizontal="left" wrapText="1"/>
      <protection/>
    </xf>
    <xf numFmtId="49" fontId="62" fillId="0" borderId="71" xfId="0" applyNumberFormat="1" applyFont="1" applyFill="1" applyBorder="1" applyAlignment="1">
      <alignment horizontal="left" wrapText="1"/>
    </xf>
    <xf numFmtId="49" fontId="17" fillId="34" borderId="70" xfId="46" applyNumberFormat="1" applyFont="1" applyFill="1" applyBorder="1" applyAlignment="1">
      <alignment horizontal="left" wrapText="1"/>
      <protection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  <xf numFmtId="4" fontId="61" fillId="0" borderId="58" xfId="46" applyNumberFormat="1" applyFont="1" applyFill="1" applyBorder="1" applyAlignment="1">
      <alignment horizontal="right" wrapText="1"/>
      <protection/>
    </xf>
    <xf numFmtId="4" fontId="61" fillId="34" borderId="58" xfId="46" applyNumberFormat="1" applyFont="1" applyFill="1" applyBorder="1" applyAlignment="1">
      <alignment horizontal="right" wrapText="1"/>
      <protection/>
    </xf>
    <xf numFmtId="4" fontId="61" fillId="0" borderId="19" xfId="46" applyNumberFormat="1" applyFont="1" applyFill="1" applyBorder="1" applyAlignment="1">
      <alignment horizontal="right" wrapText="1"/>
      <protection/>
    </xf>
    <xf numFmtId="4" fontId="61" fillId="0" borderId="72" xfId="46" applyNumberFormat="1" applyFont="1" applyFill="1" applyBorder="1" applyAlignment="1">
      <alignment horizontal="right" wrapText="1"/>
      <protection/>
    </xf>
    <xf numFmtId="4" fontId="61" fillId="0" borderId="14" xfId="46" applyNumberFormat="1" applyFont="1" applyFill="1" applyBorder="1" applyAlignment="1">
      <alignment horizontal="righ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">
        <v>208</v>
      </c>
      <c r="D2" s="5">
        <f>Rekapitulace!G2</f>
        <v>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209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206" t="s">
        <v>207</v>
      </c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23" t="s">
        <v>160</v>
      </c>
      <c r="D8" s="223"/>
      <c r="E8" s="224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23" t="str">
        <f>Projektant</f>
        <v>Benda Marek</v>
      </c>
      <c r="D9" s="223"/>
      <c r="E9" s="224"/>
      <c r="F9" s="13"/>
      <c r="G9" s="34"/>
      <c r="H9" s="35"/>
    </row>
    <row r="10" spans="1:8" ht="12.75">
      <c r="A10" s="29" t="s">
        <v>14</v>
      </c>
      <c r="B10" s="13"/>
      <c r="C10" s="223" t="s">
        <v>159</v>
      </c>
      <c r="D10" s="223"/>
      <c r="E10" s="223"/>
      <c r="F10" s="36"/>
      <c r="G10" s="37"/>
      <c r="H10" s="38"/>
    </row>
    <row r="11" spans="1:57" ht="13.5" customHeight="1">
      <c r="A11" s="29" t="s">
        <v>15</v>
      </c>
      <c r="B11" s="13"/>
      <c r="C11" s="223"/>
      <c r="D11" s="223"/>
      <c r="E11" s="223"/>
      <c r="F11" s="39" t="s">
        <v>16</v>
      </c>
      <c r="G11" s="40" t="s">
        <v>208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25"/>
      <c r="D12" s="225"/>
      <c r="E12" s="225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Rekapitulace!A19</f>
        <v>Ztížené výrobní podmínky</v>
      </c>
      <c r="E15" s="58"/>
      <c r="F15" s="59"/>
      <c r="G15" s="56">
        <f>Rekapitulace!I19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Rekapitulace!A20</f>
        <v>Oborová přirážka</v>
      </c>
      <c r="E16" s="60"/>
      <c r="F16" s="61"/>
      <c r="G16" s="56">
        <f>Rekapitulace!I20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Rekapitulace!A21</f>
        <v>Přesun stavebních kapacit</v>
      </c>
      <c r="E17" s="60"/>
      <c r="F17" s="61"/>
      <c r="G17" s="56">
        <f>Rekapitulace!I21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Rekapitulace!A22</f>
        <v>Mimostaveništní doprava</v>
      </c>
      <c r="E18" s="60"/>
      <c r="F18" s="61"/>
      <c r="G18" s="56">
        <f>Rekapitulace!I22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Rekapitulace!A23</f>
        <v>Zařízení staveniště</v>
      </c>
      <c r="E19" s="60"/>
      <c r="F19" s="61"/>
      <c r="G19" s="56">
        <f>Rekapitulace!I23</f>
        <v>0</v>
      </c>
    </row>
    <row r="20" spans="1:7" ht="15.75" customHeight="1">
      <c r="A20" s="64"/>
      <c r="B20" s="55"/>
      <c r="C20" s="56"/>
      <c r="D20" s="9" t="str">
        <f>Rekapitulace!A24</f>
        <v>Provoz investora</v>
      </c>
      <c r="E20" s="60"/>
      <c r="F20" s="61"/>
      <c r="G20" s="56">
        <f>Rekapitulace!I24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Rekapitulace!A25</f>
        <v>Kompletační činnost (IČD)</v>
      </c>
      <c r="E21" s="60"/>
      <c r="F21" s="61"/>
      <c r="G21" s="56">
        <f>Rekapitulace!I25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26" t="s">
        <v>33</v>
      </c>
      <c r="B23" s="227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18">
        <f>C23-F32</f>
        <v>0</v>
      </c>
      <c r="G30" s="219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18">
        <f>ROUND(PRODUCT(F30,C31/100),0)</f>
        <v>0</v>
      </c>
      <c r="G31" s="219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18">
        <v>0</v>
      </c>
      <c r="G32" s="219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18">
        <f>ROUND(PRODUCT(F32,C33/100),0)</f>
        <v>0</v>
      </c>
      <c r="G33" s="219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20">
        <f>ROUND(SUM(F30:F33),0)</f>
        <v>0</v>
      </c>
      <c r="G34" s="221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22"/>
      <c r="C37" s="222"/>
      <c r="D37" s="222"/>
      <c r="E37" s="222"/>
      <c r="F37" s="222"/>
      <c r="G37" s="222"/>
      <c r="H37" t="s">
        <v>5</v>
      </c>
    </row>
    <row r="38" spans="1:8" ht="12.75" customHeight="1">
      <c r="A38" s="96"/>
      <c r="B38" s="222"/>
      <c r="C38" s="222"/>
      <c r="D38" s="222"/>
      <c r="E38" s="222"/>
      <c r="F38" s="222"/>
      <c r="G38" s="222"/>
      <c r="H38" t="s">
        <v>5</v>
      </c>
    </row>
    <row r="39" spans="1:8" ht="12.75">
      <c r="A39" s="96"/>
      <c r="B39" s="222"/>
      <c r="C39" s="222"/>
      <c r="D39" s="222"/>
      <c r="E39" s="222"/>
      <c r="F39" s="222"/>
      <c r="G39" s="222"/>
      <c r="H39" t="s">
        <v>5</v>
      </c>
    </row>
    <row r="40" spans="1:8" ht="12.75">
      <c r="A40" s="96"/>
      <c r="B40" s="222"/>
      <c r="C40" s="222"/>
      <c r="D40" s="222"/>
      <c r="E40" s="222"/>
      <c r="F40" s="222"/>
      <c r="G40" s="222"/>
      <c r="H40" t="s">
        <v>5</v>
      </c>
    </row>
    <row r="41" spans="1:8" ht="12.75">
      <c r="A41" s="96"/>
      <c r="B41" s="222"/>
      <c r="C41" s="222"/>
      <c r="D41" s="222"/>
      <c r="E41" s="222"/>
      <c r="F41" s="222"/>
      <c r="G41" s="222"/>
      <c r="H41" t="s">
        <v>5</v>
      </c>
    </row>
    <row r="42" spans="1:8" ht="12.75">
      <c r="A42" s="96"/>
      <c r="B42" s="222"/>
      <c r="C42" s="222"/>
      <c r="D42" s="222"/>
      <c r="E42" s="222"/>
      <c r="F42" s="222"/>
      <c r="G42" s="222"/>
      <c r="H42" t="s">
        <v>5</v>
      </c>
    </row>
    <row r="43" spans="1:8" ht="12.75">
      <c r="A43" s="96"/>
      <c r="B43" s="222"/>
      <c r="C43" s="222"/>
      <c r="D43" s="222"/>
      <c r="E43" s="222"/>
      <c r="F43" s="222"/>
      <c r="G43" s="222"/>
      <c r="H43" t="s">
        <v>5</v>
      </c>
    </row>
    <row r="44" spans="1:8" ht="12.75">
      <c r="A44" s="96"/>
      <c r="B44" s="222"/>
      <c r="C44" s="222"/>
      <c r="D44" s="222"/>
      <c r="E44" s="222"/>
      <c r="F44" s="222"/>
      <c r="G44" s="222"/>
      <c r="H44" t="s">
        <v>5</v>
      </c>
    </row>
    <row r="45" spans="1:8" ht="0.75" customHeight="1">
      <c r="A45" s="96"/>
      <c r="B45" s="222"/>
      <c r="C45" s="222"/>
      <c r="D45" s="222"/>
      <c r="E45" s="222"/>
      <c r="F45" s="222"/>
      <c r="G45" s="222"/>
      <c r="H45" t="s">
        <v>5</v>
      </c>
    </row>
    <row r="46" spans="2:7" ht="12.75">
      <c r="B46" s="217"/>
      <c r="C46" s="217"/>
      <c r="D46" s="217"/>
      <c r="E46" s="217"/>
      <c r="F46" s="217"/>
      <c r="G46" s="217"/>
    </row>
    <row r="47" spans="2:7" ht="12.75">
      <c r="B47" s="217"/>
      <c r="C47" s="217"/>
      <c r="D47" s="217"/>
      <c r="E47" s="217"/>
      <c r="F47" s="217"/>
      <c r="G47" s="217"/>
    </row>
    <row r="48" spans="2:7" ht="12.75">
      <c r="B48" s="217"/>
      <c r="C48" s="217"/>
      <c r="D48" s="217"/>
      <c r="E48" s="217"/>
      <c r="F48" s="217"/>
      <c r="G48" s="217"/>
    </row>
    <row r="49" spans="2:7" ht="12.75">
      <c r="B49" s="217"/>
      <c r="C49" s="217"/>
      <c r="D49" s="217"/>
      <c r="E49" s="217"/>
      <c r="F49" s="217"/>
      <c r="G49" s="217"/>
    </row>
    <row r="50" spans="2:7" ht="12.75">
      <c r="B50" s="217"/>
      <c r="C50" s="217"/>
      <c r="D50" s="217"/>
      <c r="E50" s="217"/>
      <c r="F50" s="217"/>
      <c r="G50" s="217"/>
    </row>
    <row r="51" spans="2:7" ht="12.75">
      <c r="B51" s="217"/>
      <c r="C51" s="217"/>
      <c r="D51" s="217"/>
      <c r="E51" s="217"/>
      <c r="F51" s="217"/>
      <c r="G51" s="217"/>
    </row>
    <row r="52" spans="2:7" ht="12.75">
      <c r="B52" s="217"/>
      <c r="C52" s="217"/>
      <c r="D52" s="217"/>
      <c r="E52" s="217"/>
      <c r="F52" s="217"/>
      <c r="G52" s="217"/>
    </row>
    <row r="53" spans="2:7" ht="12.75">
      <c r="B53" s="217"/>
      <c r="C53" s="217"/>
      <c r="D53" s="217"/>
      <c r="E53" s="217"/>
      <c r="F53" s="217"/>
      <c r="G53" s="217"/>
    </row>
    <row r="54" spans="2:7" ht="12.75">
      <c r="B54" s="217"/>
      <c r="C54" s="217"/>
      <c r="D54" s="217"/>
      <c r="E54" s="217"/>
      <c r="F54" s="217"/>
      <c r="G54" s="217"/>
    </row>
    <row r="55" spans="2:7" ht="12.75">
      <c r="B55" s="217"/>
      <c r="C55" s="217"/>
      <c r="D55" s="217"/>
      <c r="E55" s="217"/>
      <c r="F55" s="217"/>
      <c r="G55" s="217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8" t="s">
        <v>48</v>
      </c>
      <c r="B1" s="229"/>
      <c r="C1" s="97" t="str">
        <f>CONCATENATE(cislostavby," ",nazevstavby)</f>
        <v>20210020 CENTRUM Rožmitál podTřemšínem čp.589 - Blok B+C</v>
      </c>
      <c r="D1" s="98"/>
      <c r="E1" s="99"/>
      <c r="F1" s="98"/>
      <c r="G1" s="100" t="s">
        <v>49</v>
      </c>
      <c r="H1" s="101" t="s">
        <v>208</v>
      </c>
      <c r="I1" s="102"/>
    </row>
    <row r="2" spans="1:9" ht="13.5" thickBot="1">
      <c r="A2" s="230" t="s">
        <v>50</v>
      </c>
      <c r="B2" s="231"/>
      <c r="C2" s="103" t="str">
        <f>CONCATENATE(cisloobjektu," ",nazevobjektu)</f>
        <v>002 Oprava vnitřních instalací pokojů </v>
      </c>
      <c r="D2" s="104"/>
      <c r="E2" s="105"/>
      <c r="F2" s="104"/>
      <c r="G2" s="232"/>
      <c r="H2" s="233"/>
      <c r="I2" s="234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99" t="str">
        <f>Položky!B7</f>
        <v>6</v>
      </c>
      <c r="B7" s="115" t="str">
        <f>Položky!C7</f>
        <v>Úpravy povrchu</v>
      </c>
      <c r="C7" s="66"/>
      <c r="D7" s="116"/>
      <c r="E7" s="200">
        <f>Položky!BA35</f>
        <v>0</v>
      </c>
      <c r="F7" s="201">
        <f>Položky!BB35</f>
        <v>0</v>
      </c>
      <c r="G7" s="201">
        <f>Položky!BC35</f>
        <v>0</v>
      </c>
      <c r="H7" s="201">
        <f>Položky!BD35</f>
        <v>0</v>
      </c>
      <c r="I7" s="202">
        <f>Položky!BE35</f>
        <v>0</v>
      </c>
    </row>
    <row r="8" spans="1:9" s="35" customFormat="1" ht="12.75">
      <c r="A8" s="199" t="str">
        <f>Položky!B36</f>
        <v>9</v>
      </c>
      <c r="B8" s="115" t="str">
        <f>Položky!C36</f>
        <v>Ostatní konstrukce</v>
      </c>
      <c r="C8" s="66"/>
      <c r="D8" s="116"/>
      <c r="E8" s="200">
        <f>Položky!BA47</f>
        <v>0</v>
      </c>
      <c r="F8" s="201">
        <f>Položky!BB47</f>
        <v>0</v>
      </c>
      <c r="G8" s="201">
        <f>Položky!BC47</f>
        <v>0</v>
      </c>
      <c r="H8" s="201">
        <f>Položky!BD47</f>
        <v>0</v>
      </c>
      <c r="I8" s="202">
        <f>Položky!BE47</f>
        <v>0</v>
      </c>
    </row>
    <row r="9" spans="1:9" s="35" customFormat="1" ht="12.75">
      <c r="A9" s="199" t="str">
        <f>Položky!B48</f>
        <v>96</v>
      </c>
      <c r="B9" s="115" t="str">
        <f>Položky!C48</f>
        <v>Bourání konstrukcí</v>
      </c>
      <c r="C9" s="66"/>
      <c r="D9" s="116"/>
      <c r="E9" s="200">
        <f>Položky!BA70</f>
        <v>0</v>
      </c>
      <c r="F9" s="201">
        <f>Položky!BB70</f>
        <v>0</v>
      </c>
      <c r="G9" s="201">
        <f>Položky!BC70</f>
        <v>0</v>
      </c>
      <c r="H9" s="201">
        <f>Položky!BD70</f>
        <v>0</v>
      </c>
      <c r="I9" s="202">
        <f>Položky!BE70</f>
        <v>0</v>
      </c>
    </row>
    <row r="10" spans="1:9" s="35" customFormat="1" ht="12.75">
      <c r="A10" s="199" t="str">
        <f>Položky!B71</f>
        <v>99</v>
      </c>
      <c r="B10" s="115" t="str">
        <f>Položky!C71</f>
        <v>Staveništní přesun hmot</v>
      </c>
      <c r="C10" s="66"/>
      <c r="D10" s="116"/>
      <c r="E10" s="200">
        <f>Položky!BA73</f>
        <v>0</v>
      </c>
      <c r="F10" s="201">
        <f>Položky!BB73</f>
        <v>0</v>
      </c>
      <c r="G10" s="201">
        <f>Položky!BC73</f>
        <v>0</v>
      </c>
      <c r="H10" s="201">
        <f>Položky!BD73</f>
        <v>0</v>
      </c>
      <c r="I10" s="202">
        <f>Položky!BE73</f>
        <v>0</v>
      </c>
    </row>
    <row r="11" spans="1:9" s="35" customFormat="1" ht="12.75">
      <c r="A11" s="199" t="str">
        <f>Položky!B74</f>
        <v>776</v>
      </c>
      <c r="B11" s="115" t="str">
        <f>Položky!C74</f>
        <v>Podlahy </v>
      </c>
      <c r="C11" s="66"/>
      <c r="D11" s="116"/>
      <c r="E11" s="200">
        <f>Položky!BA78</f>
        <v>0</v>
      </c>
      <c r="F11" s="201">
        <f>Položky!BB78</f>
        <v>0</v>
      </c>
      <c r="G11" s="201">
        <f>Položky!BC78</f>
        <v>0</v>
      </c>
      <c r="H11" s="201">
        <f>Položky!BD78</f>
        <v>0</v>
      </c>
      <c r="I11" s="202">
        <f>Položky!BE78</f>
        <v>0</v>
      </c>
    </row>
    <row r="12" spans="1:9" s="35" customFormat="1" ht="12.75">
      <c r="A12" s="199" t="str">
        <f>Položky!B79</f>
        <v>784</v>
      </c>
      <c r="B12" s="115" t="str">
        <f>Položky!C79</f>
        <v>Malby</v>
      </c>
      <c r="C12" s="66"/>
      <c r="D12" s="116"/>
      <c r="E12" s="200">
        <f>Položky!BA85</f>
        <v>0</v>
      </c>
      <c r="F12" s="201">
        <f>Položky!BB85</f>
        <v>0</v>
      </c>
      <c r="G12" s="201">
        <f>Položky!BC85</f>
        <v>0</v>
      </c>
      <c r="H12" s="201">
        <f>Položky!BD85</f>
        <v>0</v>
      </c>
      <c r="I12" s="202">
        <f>Položky!BE85</f>
        <v>0</v>
      </c>
    </row>
    <row r="13" spans="1:9" s="35" customFormat="1" ht="13.5" thickBot="1">
      <c r="A13" s="199" t="s">
        <v>177</v>
      </c>
      <c r="B13" s="115" t="s">
        <v>178</v>
      </c>
      <c r="C13" s="66"/>
      <c r="D13" s="116"/>
      <c r="E13" s="200">
        <v>0</v>
      </c>
      <c r="F13" s="201">
        <v>0</v>
      </c>
      <c r="G13" s="201">
        <v>0</v>
      </c>
      <c r="H13" s="201">
        <v>0</v>
      </c>
      <c r="I13" s="202">
        <v>0</v>
      </c>
    </row>
    <row r="14" spans="1:9" s="123" customFormat="1" ht="13.5" thickBot="1">
      <c r="A14" s="117"/>
      <c r="B14" s="118" t="s">
        <v>57</v>
      </c>
      <c r="C14" s="118"/>
      <c r="D14" s="119"/>
      <c r="E14" s="120">
        <f>SUM(E7:E12)</f>
        <v>0</v>
      </c>
      <c r="F14" s="121">
        <f>SUM(F7:F12)</f>
        <v>0</v>
      </c>
      <c r="G14" s="121">
        <f>SUM(G7:G12)</f>
        <v>0</v>
      </c>
      <c r="H14" s="121">
        <f>SUM(H7:H12)</f>
        <v>0</v>
      </c>
      <c r="I14" s="122">
        <f>SUM(I7:I12)</f>
        <v>0</v>
      </c>
    </row>
    <row r="15" spans="1:9" ht="12.75">
      <c r="A15" s="66"/>
      <c r="B15" s="66"/>
      <c r="C15" s="66"/>
      <c r="D15" s="66"/>
      <c r="E15" s="66"/>
      <c r="F15" s="66"/>
      <c r="G15" s="66"/>
      <c r="H15" s="66"/>
      <c r="I15" s="66"/>
    </row>
    <row r="16" spans="1:57" ht="19.5" customHeight="1">
      <c r="A16" s="107" t="s">
        <v>58</v>
      </c>
      <c r="B16" s="107"/>
      <c r="C16" s="107"/>
      <c r="D16" s="107"/>
      <c r="E16" s="107"/>
      <c r="F16" s="107"/>
      <c r="G16" s="124"/>
      <c r="H16" s="107"/>
      <c r="I16" s="107"/>
      <c r="BA16" s="41"/>
      <c r="BB16" s="41"/>
      <c r="BC16" s="41"/>
      <c r="BD16" s="41"/>
      <c r="BE16" s="41"/>
    </row>
    <row r="17" spans="1:9" ht="13.5" thickBot="1">
      <c r="A17" s="77"/>
      <c r="B17" s="77"/>
      <c r="C17" s="77"/>
      <c r="D17" s="77"/>
      <c r="E17" s="77"/>
      <c r="F17" s="77"/>
      <c r="G17" s="77"/>
      <c r="H17" s="77"/>
      <c r="I17" s="77"/>
    </row>
    <row r="18" spans="1:9" ht="12.75">
      <c r="A18" s="71" t="s">
        <v>59</v>
      </c>
      <c r="B18" s="72"/>
      <c r="C18" s="72"/>
      <c r="D18" s="125"/>
      <c r="E18" s="126" t="s">
        <v>60</v>
      </c>
      <c r="F18" s="127" t="s">
        <v>61</v>
      </c>
      <c r="G18" s="128" t="s">
        <v>62</v>
      </c>
      <c r="H18" s="129"/>
      <c r="I18" s="130" t="s">
        <v>60</v>
      </c>
    </row>
    <row r="19" spans="1:53" ht="12.75">
      <c r="A19" s="64" t="s">
        <v>151</v>
      </c>
      <c r="B19" s="55"/>
      <c r="C19" s="55"/>
      <c r="D19" s="131"/>
      <c r="E19" s="132"/>
      <c r="F19" s="133"/>
      <c r="G19" s="134">
        <f aca="true" t="shared" si="0" ref="G19:G26">CHOOSE(BA19+1,HSV+PSV,HSV+PSV+Mont,HSV+PSV+Dodavka+Mont,HSV,PSV,Mont,Dodavka,Mont+Dodavka,0)</f>
        <v>0</v>
      </c>
      <c r="H19" s="135"/>
      <c r="I19" s="136">
        <f aca="true" t="shared" si="1" ref="I19:I26">E19+F19*G19/100</f>
        <v>0</v>
      </c>
      <c r="BA19">
        <v>0</v>
      </c>
    </row>
    <row r="20" spans="1:53" ht="12.75">
      <c r="A20" s="64" t="s">
        <v>152</v>
      </c>
      <c r="B20" s="55"/>
      <c r="C20" s="55"/>
      <c r="D20" s="131"/>
      <c r="E20" s="132"/>
      <c r="F20" s="133"/>
      <c r="G20" s="134">
        <f t="shared" si="0"/>
        <v>0</v>
      </c>
      <c r="H20" s="135"/>
      <c r="I20" s="136">
        <f t="shared" si="1"/>
        <v>0</v>
      </c>
      <c r="BA20">
        <v>0</v>
      </c>
    </row>
    <row r="21" spans="1:53" ht="12.75">
      <c r="A21" s="64" t="s">
        <v>153</v>
      </c>
      <c r="B21" s="55"/>
      <c r="C21" s="55"/>
      <c r="D21" s="131"/>
      <c r="E21" s="132"/>
      <c r="F21" s="133"/>
      <c r="G21" s="134">
        <f t="shared" si="0"/>
        <v>0</v>
      </c>
      <c r="H21" s="135"/>
      <c r="I21" s="136">
        <f t="shared" si="1"/>
        <v>0</v>
      </c>
      <c r="BA21">
        <v>0</v>
      </c>
    </row>
    <row r="22" spans="1:53" ht="12.75">
      <c r="A22" s="64" t="s">
        <v>154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0</v>
      </c>
    </row>
    <row r="23" spans="1:53" ht="12.75">
      <c r="A23" s="64" t="s">
        <v>155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1</v>
      </c>
    </row>
    <row r="24" spans="1:53" ht="12.75">
      <c r="A24" s="64" t="s">
        <v>156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1</v>
      </c>
    </row>
    <row r="25" spans="1:53" ht="12.75">
      <c r="A25" s="64" t="s">
        <v>157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2</v>
      </c>
    </row>
    <row r="26" spans="1:53" ht="12.75">
      <c r="A26" s="64" t="s">
        <v>158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2</v>
      </c>
    </row>
    <row r="27" spans="1:9" ht="13.5" thickBot="1">
      <c r="A27" s="137"/>
      <c r="B27" s="138" t="s">
        <v>63</v>
      </c>
      <c r="C27" s="139"/>
      <c r="D27" s="140"/>
      <c r="E27" s="141"/>
      <c r="F27" s="142"/>
      <c r="G27" s="142"/>
      <c r="H27" s="235">
        <f>SUM(I19:I26)</f>
        <v>0</v>
      </c>
      <c r="I27" s="236"/>
    </row>
    <row r="29" spans="2:9" ht="12.75">
      <c r="B29" s="123"/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</sheetData>
  <sheetProtection/>
  <mergeCells count="4">
    <mergeCell ref="A1:B1"/>
    <mergeCell ref="A2:B2"/>
    <mergeCell ref="G2:I2"/>
    <mergeCell ref="H27:I27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1"/>
  <sheetViews>
    <sheetView showGridLines="0" showZeros="0" zoomScale="120" zoomScaleNormal="120" zoomScalePageLayoutView="0" workbookViewId="0" topLeftCell="A58">
      <selection activeCell="H77" sqref="H77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3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46" t="s">
        <v>75</v>
      </c>
      <c r="B1" s="246"/>
      <c r="C1" s="246"/>
      <c r="D1" s="246"/>
      <c r="E1" s="246"/>
      <c r="F1" s="246"/>
      <c r="G1" s="246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28" t="s">
        <v>48</v>
      </c>
      <c r="B3" s="229"/>
      <c r="C3" s="97" t="str">
        <f>CONCATENATE(cislostavby," ",nazevstavby)</f>
        <v>20210020 CENTRUM Rožmitál podTřemšínem čp.589 - Blok B+C</v>
      </c>
      <c r="D3" s="151"/>
      <c r="E3" s="152" t="s">
        <v>64</v>
      </c>
      <c r="F3" s="153" t="s">
        <v>208</v>
      </c>
      <c r="G3" s="154"/>
    </row>
    <row r="4" spans="1:7" ht="13.5" thickBot="1">
      <c r="A4" s="247" t="s">
        <v>50</v>
      </c>
      <c r="B4" s="231"/>
      <c r="C4" s="103" t="str">
        <f>CONCATENATE(cisloobjektu," ",nazevobjektu)</f>
        <v>002 Oprava vnitřních instalací pokojů </v>
      </c>
      <c r="D4" s="155"/>
      <c r="E4" s="248">
        <f>Rekapitulace!G2</f>
        <v>0</v>
      </c>
      <c r="F4" s="249"/>
      <c r="G4" s="250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209" t="s">
        <v>79</v>
      </c>
      <c r="C7" s="165" t="s">
        <v>200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80</v>
      </c>
      <c r="C8" s="173" t="s">
        <v>81</v>
      </c>
      <c r="D8" s="174" t="s">
        <v>82</v>
      </c>
      <c r="E8" s="203">
        <f>E9+E10+E11</f>
        <v>69.8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0.00156</v>
      </c>
    </row>
    <row r="9" spans="1:15" ht="12.75">
      <c r="A9" s="178"/>
      <c r="B9" s="180"/>
      <c r="C9" s="239" t="s">
        <v>189</v>
      </c>
      <c r="D9" s="240"/>
      <c r="E9" s="204">
        <f>2.5*6</f>
        <v>15</v>
      </c>
      <c r="F9" s="181"/>
      <c r="G9" s="182"/>
      <c r="M9" s="179" t="s">
        <v>83</v>
      </c>
      <c r="O9" s="170"/>
    </row>
    <row r="10" spans="1:15" ht="12.75">
      <c r="A10" s="178"/>
      <c r="B10" s="180"/>
      <c r="C10" s="239" t="s">
        <v>163</v>
      </c>
      <c r="D10" s="240"/>
      <c r="E10" s="204">
        <f>4.4*1</f>
        <v>4.4</v>
      </c>
      <c r="F10" s="181"/>
      <c r="G10" s="182"/>
      <c r="M10" s="179" t="s">
        <v>84</v>
      </c>
      <c r="O10" s="170"/>
    </row>
    <row r="11" spans="1:15" ht="12.75">
      <c r="A11" s="178"/>
      <c r="B11" s="180"/>
      <c r="C11" s="239" t="s">
        <v>161</v>
      </c>
      <c r="D11" s="240"/>
      <c r="E11" s="204">
        <f>2.8*18</f>
        <v>50.4</v>
      </c>
      <c r="F11" s="181"/>
      <c r="G11" s="182"/>
      <c r="M11" s="179" t="s">
        <v>85</v>
      </c>
      <c r="O11" s="170"/>
    </row>
    <row r="12" spans="1:104" ht="12.75">
      <c r="A12" s="171">
        <v>2</v>
      </c>
      <c r="B12" s="172" t="s">
        <v>86</v>
      </c>
      <c r="C12" s="173" t="s">
        <v>201</v>
      </c>
      <c r="D12" s="174" t="s">
        <v>87</v>
      </c>
      <c r="E12" s="203">
        <f>E18*30%</f>
        <v>140.01000000000002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0.00609</v>
      </c>
    </row>
    <row r="13" spans="1:15" ht="12.75">
      <c r="A13" s="178"/>
      <c r="B13" s="180"/>
      <c r="C13" s="245" t="s">
        <v>88</v>
      </c>
      <c r="D13" s="240"/>
      <c r="E13" s="205">
        <v>0</v>
      </c>
      <c r="F13" s="181"/>
      <c r="G13" s="182"/>
      <c r="M13" s="179" t="s">
        <v>88</v>
      </c>
      <c r="O13" s="170"/>
    </row>
    <row r="14" spans="1:15" ht="12.75">
      <c r="A14" s="178"/>
      <c r="B14" s="180"/>
      <c r="C14" s="245" t="s">
        <v>190</v>
      </c>
      <c r="D14" s="240"/>
      <c r="E14" s="204">
        <f>15.5*5+16.9</f>
        <v>94.4</v>
      </c>
      <c r="F14" s="181"/>
      <c r="G14" s="182"/>
      <c r="M14" s="179" t="s">
        <v>89</v>
      </c>
      <c r="O14" s="170"/>
    </row>
    <row r="15" spans="1:15" ht="12.75">
      <c r="A15" s="178"/>
      <c r="B15" s="180"/>
      <c r="C15" s="245" t="s">
        <v>181</v>
      </c>
      <c r="D15" s="240"/>
      <c r="E15" s="204">
        <f>30.5*1</f>
        <v>30.5</v>
      </c>
      <c r="F15" s="181"/>
      <c r="G15" s="182"/>
      <c r="M15" s="179" t="s">
        <v>90</v>
      </c>
      <c r="O15" s="170"/>
    </row>
    <row r="16" spans="1:15" ht="12.75">
      <c r="A16" s="178"/>
      <c r="B16" s="180"/>
      <c r="C16" s="245" t="s">
        <v>162</v>
      </c>
      <c r="D16" s="240"/>
      <c r="E16" s="204">
        <f>18.8*16+41</f>
        <v>341.8</v>
      </c>
      <c r="F16" s="181"/>
      <c r="G16" s="182"/>
      <c r="M16" s="179" t="s">
        <v>91</v>
      </c>
      <c r="O16" s="170"/>
    </row>
    <row r="17" spans="1:15" ht="12.75">
      <c r="A17" s="178"/>
      <c r="B17" s="180"/>
      <c r="C17" s="245" t="s">
        <v>92</v>
      </c>
      <c r="D17" s="240"/>
      <c r="E17" s="204">
        <f>E14+E15+E16</f>
        <v>466.70000000000005</v>
      </c>
      <c r="F17" s="181"/>
      <c r="G17" s="182"/>
      <c r="M17" s="179" t="s">
        <v>92</v>
      </c>
      <c r="O17" s="170"/>
    </row>
    <row r="18" spans="1:15" ht="12.75">
      <c r="A18" s="178"/>
      <c r="B18" s="180"/>
      <c r="C18" s="239" t="s">
        <v>203</v>
      </c>
      <c r="D18" s="240"/>
      <c r="E18" s="204">
        <f>E17</f>
        <v>466.70000000000005</v>
      </c>
      <c r="F18" s="181"/>
      <c r="G18" s="182"/>
      <c r="M18" s="179" t="s">
        <v>93</v>
      </c>
      <c r="O18" s="170"/>
    </row>
    <row r="19" spans="1:104" ht="12.75">
      <c r="A19" s="171">
        <v>3</v>
      </c>
      <c r="B19" s="172" t="s">
        <v>94</v>
      </c>
      <c r="C19" s="173" t="s">
        <v>95</v>
      </c>
      <c r="D19" s="174" t="s">
        <v>82</v>
      </c>
      <c r="E19" s="203">
        <f>E20+E21+E22</f>
        <v>545.1</v>
      </c>
      <c r="F19" s="175">
        <v>0</v>
      </c>
      <c r="G19" s="176">
        <f>E19*F19</f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7">
        <v>1</v>
      </c>
      <c r="CB19" s="177">
        <v>1</v>
      </c>
      <c r="CZ19" s="146">
        <v>0.0026</v>
      </c>
    </row>
    <row r="20" spans="1:15" ht="12.75">
      <c r="A20" s="210"/>
      <c r="B20" s="211"/>
      <c r="C20" s="241" t="s">
        <v>191</v>
      </c>
      <c r="D20" s="242"/>
      <c r="E20" s="204">
        <f>19.8*6</f>
        <v>118.80000000000001</v>
      </c>
      <c r="F20" s="212"/>
      <c r="G20" s="182"/>
      <c r="M20" s="179" t="s">
        <v>96</v>
      </c>
      <c r="O20" s="170"/>
    </row>
    <row r="21" spans="1:15" ht="12.75">
      <c r="A21" s="210"/>
      <c r="B21" s="211"/>
      <c r="C21" s="241" t="s">
        <v>183</v>
      </c>
      <c r="D21" s="242"/>
      <c r="E21" s="204">
        <f>19.9+5</f>
        <v>24.9</v>
      </c>
      <c r="F21" s="212"/>
      <c r="G21" s="182"/>
      <c r="M21" s="179" t="s">
        <v>97</v>
      </c>
      <c r="O21" s="170"/>
    </row>
    <row r="22" spans="1:15" ht="12.75">
      <c r="A22" s="210"/>
      <c r="B22" s="211"/>
      <c r="C22" s="241" t="s">
        <v>184</v>
      </c>
      <c r="D22" s="242"/>
      <c r="E22" s="204">
        <v>401.4</v>
      </c>
      <c r="F22" s="212"/>
      <c r="G22" s="182"/>
      <c r="M22" s="179" t="s">
        <v>98</v>
      </c>
      <c r="O22" s="170"/>
    </row>
    <row r="23" spans="1:104" ht="12.75">
      <c r="A23" s="171">
        <v>4</v>
      </c>
      <c r="B23" s="172" t="s">
        <v>99</v>
      </c>
      <c r="C23" s="173" t="s">
        <v>202</v>
      </c>
      <c r="D23" s="174" t="s">
        <v>87</v>
      </c>
      <c r="E23" s="204">
        <f>E34*30%</f>
        <v>308.139</v>
      </c>
      <c r="F23" s="175">
        <v>0</v>
      </c>
      <c r="G23" s="176">
        <f>E23*F23</f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1</v>
      </c>
      <c r="CZ23" s="146">
        <v>0.00543</v>
      </c>
    </row>
    <row r="24" spans="1:15" ht="12.75">
      <c r="A24" s="178"/>
      <c r="B24" s="180"/>
      <c r="C24" s="245" t="s">
        <v>88</v>
      </c>
      <c r="D24" s="240"/>
      <c r="E24" s="205">
        <v>0</v>
      </c>
      <c r="F24" s="181"/>
      <c r="G24" s="182"/>
      <c r="M24" s="179" t="s">
        <v>88</v>
      </c>
      <c r="O24" s="170"/>
    </row>
    <row r="25" spans="1:15" ht="12.75">
      <c r="A25" s="178"/>
      <c r="B25" s="180"/>
      <c r="C25" s="245" t="s">
        <v>192</v>
      </c>
      <c r="D25" s="240"/>
      <c r="E25" s="204">
        <v>207.61</v>
      </c>
      <c r="F25" s="181"/>
      <c r="G25" s="182"/>
      <c r="M25" s="179" t="s">
        <v>100</v>
      </c>
      <c r="O25" s="170"/>
    </row>
    <row r="26" spans="1:15" ht="12.75">
      <c r="A26" s="178"/>
      <c r="B26" s="180"/>
      <c r="C26" s="245" t="s">
        <v>164</v>
      </c>
      <c r="D26" s="240"/>
      <c r="E26" s="204">
        <v>43.082</v>
      </c>
      <c r="F26" s="181"/>
      <c r="G26" s="182"/>
      <c r="M26" s="179" t="s">
        <v>101</v>
      </c>
      <c r="O26" s="170"/>
    </row>
    <row r="27" spans="1:15" ht="12.75">
      <c r="A27" s="178"/>
      <c r="B27" s="180"/>
      <c r="C27" s="245" t="s">
        <v>193</v>
      </c>
      <c r="D27" s="240"/>
      <c r="E27" s="204">
        <v>-31.62</v>
      </c>
      <c r="F27" s="181"/>
      <c r="G27" s="182"/>
      <c r="M27" s="179" t="s">
        <v>102</v>
      </c>
      <c r="O27" s="170"/>
    </row>
    <row r="28" spans="1:15" ht="12.75">
      <c r="A28" s="178"/>
      <c r="B28" s="180"/>
      <c r="C28" s="245" t="s">
        <v>165</v>
      </c>
      <c r="D28" s="240"/>
      <c r="E28" s="204">
        <v>66.742</v>
      </c>
      <c r="F28" s="181"/>
      <c r="G28" s="182"/>
      <c r="M28" s="179" t="s">
        <v>103</v>
      </c>
      <c r="O28" s="170"/>
    </row>
    <row r="29" spans="1:15" ht="12.75">
      <c r="A29" s="178"/>
      <c r="B29" s="180"/>
      <c r="C29" s="245" t="s">
        <v>166</v>
      </c>
      <c r="D29" s="240"/>
      <c r="E29" s="204">
        <v>-8.57</v>
      </c>
      <c r="F29" s="181"/>
      <c r="G29" s="182"/>
      <c r="M29" s="179" t="s">
        <v>104</v>
      </c>
      <c r="O29" s="170"/>
    </row>
    <row r="30" spans="1:15" ht="12.75">
      <c r="A30" s="178"/>
      <c r="B30" s="180"/>
      <c r="C30" s="245" t="s">
        <v>167</v>
      </c>
      <c r="D30" s="240"/>
      <c r="E30" s="204">
        <v>739.232</v>
      </c>
      <c r="F30" s="181"/>
      <c r="G30" s="182"/>
      <c r="M30" s="179" t="s">
        <v>105</v>
      </c>
      <c r="O30" s="170"/>
    </row>
    <row r="31" spans="1:15" ht="12.75">
      <c r="A31" s="178"/>
      <c r="B31" s="180"/>
      <c r="C31" s="245" t="s">
        <v>168</v>
      </c>
      <c r="D31" s="240"/>
      <c r="E31" s="204">
        <v>95.524</v>
      </c>
      <c r="F31" s="181"/>
      <c r="G31" s="182"/>
      <c r="M31" s="179" t="s">
        <v>106</v>
      </c>
      <c r="O31" s="170"/>
    </row>
    <row r="32" spans="1:15" ht="12.75">
      <c r="A32" s="178"/>
      <c r="B32" s="180"/>
      <c r="C32" s="245" t="s">
        <v>169</v>
      </c>
      <c r="D32" s="240"/>
      <c r="E32" s="204">
        <v>-84.87</v>
      </c>
      <c r="F32" s="181"/>
      <c r="G32" s="182"/>
      <c r="M32" s="179" t="s">
        <v>107</v>
      </c>
      <c r="O32" s="170"/>
    </row>
    <row r="33" spans="1:15" ht="12.75">
      <c r="A33" s="178"/>
      <c r="B33" s="180"/>
      <c r="C33" s="245" t="s">
        <v>92</v>
      </c>
      <c r="D33" s="240"/>
      <c r="E33" s="204">
        <f>SUM(E25:E32)</f>
        <v>1027.13</v>
      </c>
      <c r="F33" s="181"/>
      <c r="G33" s="182"/>
      <c r="M33" s="179" t="s">
        <v>92</v>
      </c>
      <c r="O33" s="170"/>
    </row>
    <row r="34" spans="1:15" ht="12.75">
      <c r="A34" s="178"/>
      <c r="B34" s="180"/>
      <c r="C34" s="239" t="s">
        <v>204</v>
      </c>
      <c r="D34" s="240"/>
      <c r="E34" s="204">
        <f>E33</f>
        <v>1027.13</v>
      </c>
      <c r="F34" s="181"/>
      <c r="G34" s="182"/>
      <c r="M34" s="179" t="s">
        <v>108</v>
      </c>
      <c r="O34" s="170"/>
    </row>
    <row r="35" spans="1:57" ht="12.75">
      <c r="A35" s="183"/>
      <c r="B35" s="184" t="s">
        <v>73</v>
      </c>
      <c r="C35" s="185" t="str">
        <f>CONCATENATE(B7," ",C7)</f>
        <v>6 Úpravy povrchu</v>
      </c>
      <c r="D35" s="186"/>
      <c r="E35" s="187"/>
      <c r="F35" s="188"/>
      <c r="G35" s="189">
        <f>SUM(G7:G34)</f>
        <v>0</v>
      </c>
      <c r="O35" s="170">
        <v>4</v>
      </c>
      <c r="BA35" s="190">
        <f>SUM(BA7:BA34)</f>
        <v>0</v>
      </c>
      <c r="BB35" s="190">
        <f>SUM(BB7:BB34)</f>
        <v>0</v>
      </c>
      <c r="BC35" s="190">
        <f>SUM(BC7:BC34)</f>
        <v>0</v>
      </c>
      <c r="BD35" s="190">
        <f>SUM(BD7:BD34)</f>
        <v>0</v>
      </c>
      <c r="BE35" s="190">
        <f>SUM(BE7:BE34)</f>
        <v>0</v>
      </c>
    </row>
    <row r="36" spans="1:15" ht="12.75">
      <c r="A36" s="163" t="s">
        <v>72</v>
      </c>
      <c r="B36" s="164" t="s">
        <v>109</v>
      </c>
      <c r="C36" s="165" t="s">
        <v>110</v>
      </c>
      <c r="D36" s="166"/>
      <c r="E36" s="167"/>
      <c r="F36" s="167"/>
      <c r="G36" s="168"/>
      <c r="H36" s="169"/>
      <c r="I36" s="169"/>
      <c r="O36" s="170">
        <v>1</v>
      </c>
    </row>
    <row r="37" spans="1:104" ht="12.75">
      <c r="A37" s="171">
        <v>5</v>
      </c>
      <c r="B37" s="172" t="s">
        <v>111</v>
      </c>
      <c r="C37" s="173" t="s">
        <v>112</v>
      </c>
      <c r="D37" s="174" t="s">
        <v>87</v>
      </c>
      <c r="E37" s="203">
        <f>E42</f>
        <v>110.79</v>
      </c>
      <c r="F37" s="175">
        <v>0</v>
      </c>
      <c r="G37" s="176">
        <f>E37*F37</f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1</v>
      </c>
      <c r="CZ37" s="146">
        <v>4E-05</v>
      </c>
    </row>
    <row r="38" spans="1:15" ht="12.75">
      <c r="A38" s="178"/>
      <c r="B38" s="180"/>
      <c r="C38" s="245" t="s">
        <v>88</v>
      </c>
      <c r="D38" s="240"/>
      <c r="E38" s="205">
        <v>0</v>
      </c>
      <c r="F38" s="181"/>
      <c r="G38" s="182"/>
      <c r="M38" s="179" t="s">
        <v>88</v>
      </c>
      <c r="O38" s="170"/>
    </row>
    <row r="39" spans="1:15" ht="12.75">
      <c r="A39" s="178"/>
      <c r="B39" s="180"/>
      <c r="C39" s="245" t="s">
        <v>194</v>
      </c>
      <c r="D39" s="240"/>
      <c r="E39" s="204">
        <v>27</v>
      </c>
      <c r="F39" s="181"/>
      <c r="G39" s="182"/>
      <c r="M39" s="179" t="s">
        <v>113</v>
      </c>
      <c r="O39" s="170"/>
    </row>
    <row r="40" spans="1:15" ht="12.75">
      <c r="A40" s="178"/>
      <c r="B40" s="180"/>
      <c r="C40" s="245" t="s">
        <v>170</v>
      </c>
      <c r="D40" s="240"/>
      <c r="E40" s="204">
        <v>9</v>
      </c>
      <c r="F40" s="181"/>
      <c r="G40" s="182"/>
      <c r="M40" s="179" t="s">
        <v>114</v>
      </c>
      <c r="O40" s="170"/>
    </row>
    <row r="41" spans="1:15" ht="12.75">
      <c r="A41" s="178"/>
      <c r="B41" s="180"/>
      <c r="C41" s="245" t="s">
        <v>171</v>
      </c>
      <c r="D41" s="240"/>
      <c r="E41" s="204">
        <v>74.79</v>
      </c>
      <c r="F41" s="181"/>
      <c r="G41" s="182"/>
      <c r="M41" s="179" t="s">
        <v>115</v>
      </c>
      <c r="O41" s="170"/>
    </row>
    <row r="42" spans="1:15" ht="12.75">
      <c r="A42" s="178"/>
      <c r="B42" s="180"/>
      <c r="C42" s="245" t="s">
        <v>92</v>
      </c>
      <c r="D42" s="240"/>
      <c r="E42" s="204">
        <f>E39+E40+E41</f>
        <v>110.79</v>
      </c>
      <c r="F42" s="181"/>
      <c r="G42" s="182"/>
      <c r="M42" s="179" t="s">
        <v>92</v>
      </c>
      <c r="O42" s="170"/>
    </row>
    <row r="43" spans="1:15" ht="12.75">
      <c r="A43" s="178"/>
      <c r="B43" s="180"/>
      <c r="C43" s="239" t="s">
        <v>175</v>
      </c>
      <c r="D43" s="240"/>
      <c r="E43" s="204">
        <f>E42</f>
        <v>110.79</v>
      </c>
      <c r="F43" s="181"/>
      <c r="G43" s="182"/>
      <c r="M43" s="179" t="s">
        <v>116</v>
      </c>
      <c r="O43" s="170"/>
    </row>
    <row r="44" spans="1:104" ht="22.5">
      <c r="A44" s="171">
        <v>6</v>
      </c>
      <c r="B44" s="172" t="s">
        <v>111</v>
      </c>
      <c r="C44" s="173" t="s">
        <v>211</v>
      </c>
      <c r="D44" s="174" t="s">
        <v>180</v>
      </c>
      <c r="E44" s="203">
        <v>25</v>
      </c>
      <c r="F44" s="175">
        <v>0</v>
      </c>
      <c r="G44" s="176">
        <f>E44*F44</f>
        <v>0</v>
      </c>
      <c r="O44" s="170">
        <v>2</v>
      </c>
      <c r="AA44" s="146">
        <v>1</v>
      </c>
      <c r="AB44" s="146">
        <v>1</v>
      </c>
      <c r="AC44" s="146">
        <v>1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1</v>
      </c>
      <c r="CZ44" s="146">
        <v>4E-05</v>
      </c>
    </row>
    <row r="45" spans="1:104" ht="12.75">
      <c r="A45" s="171">
        <v>7</v>
      </c>
      <c r="B45" s="172" t="s">
        <v>111</v>
      </c>
      <c r="C45" s="173" t="s">
        <v>212</v>
      </c>
      <c r="D45" s="174" t="s">
        <v>180</v>
      </c>
      <c r="E45" s="203">
        <v>25</v>
      </c>
      <c r="F45" s="175">
        <v>0</v>
      </c>
      <c r="G45" s="176">
        <f>E45*F45</f>
        <v>0</v>
      </c>
      <c r="O45" s="170">
        <v>2</v>
      </c>
      <c r="AA45" s="146">
        <v>1</v>
      </c>
      <c r="AB45" s="146">
        <v>1</v>
      </c>
      <c r="AC45" s="146">
        <v>1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1</v>
      </c>
      <c r="CB45" s="177">
        <v>1</v>
      </c>
      <c r="CZ45" s="146">
        <v>4E-05</v>
      </c>
    </row>
    <row r="46" spans="1:104" ht="12.75">
      <c r="A46" s="171">
        <v>8</v>
      </c>
      <c r="B46" s="172" t="s">
        <v>117</v>
      </c>
      <c r="C46" s="173" t="s">
        <v>118</v>
      </c>
      <c r="D46" s="174" t="s">
        <v>87</v>
      </c>
      <c r="E46" s="203">
        <v>455.7</v>
      </c>
      <c r="F46" s="175">
        <v>0</v>
      </c>
      <c r="G46" s="176">
        <f>E46*F46</f>
        <v>0</v>
      </c>
      <c r="O46" s="170">
        <v>2</v>
      </c>
      <c r="AA46" s="146">
        <v>1</v>
      </c>
      <c r="AB46" s="146">
        <v>1</v>
      </c>
      <c r="AC46" s="146">
        <v>1</v>
      </c>
      <c r="AZ46" s="146">
        <v>1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7">
        <v>1</v>
      </c>
      <c r="CB46" s="177">
        <v>1</v>
      </c>
      <c r="CZ46" s="146">
        <v>0.00121</v>
      </c>
    </row>
    <row r="47" spans="1:57" ht="12.75">
      <c r="A47" s="183"/>
      <c r="B47" s="184" t="s">
        <v>73</v>
      </c>
      <c r="C47" s="185" t="str">
        <f>CONCATENATE(B36," ",C36)</f>
        <v>9 Ostatní konstrukce</v>
      </c>
      <c r="D47" s="186"/>
      <c r="E47" s="187"/>
      <c r="F47" s="188"/>
      <c r="G47" s="189">
        <f>SUM(G36:G46)</f>
        <v>0</v>
      </c>
      <c r="O47" s="170">
        <v>4</v>
      </c>
      <c r="BA47" s="190">
        <f>SUM(BA36:BA46)</f>
        <v>0</v>
      </c>
      <c r="BB47" s="190">
        <f>SUM(BB36:BB46)</f>
        <v>0</v>
      </c>
      <c r="BC47" s="190">
        <f>SUM(BC36:BC46)</f>
        <v>0</v>
      </c>
      <c r="BD47" s="190">
        <f>SUM(BD36:BD46)</f>
        <v>0</v>
      </c>
      <c r="BE47" s="190">
        <f>SUM(BE36:BE46)</f>
        <v>0</v>
      </c>
    </row>
    <row r="48" spans="1:15" ht="12.75">
      <c r="A48" s="163" t="s">
        <v>72</v>
      </c>
      <c r="B48" s="164" t="s">
        <v>119</v>
      </c>
      <c r="C48" s="165" t="s">
        <v>120</v>
      </c>
      <c r="D48" s="166"/>
      <c r="E48" s="167"/>
      <c r="F48" s="167"/>
      <c r="G48" s="168"/>
      <c r="H48" s="169"/>
      <c r="I48" s="169"/>
      <c r="O48" s="170">
        <v>1</v>
      </c>
    </row>
    <row r="49" spans="1:104" ht="12.75">
      <c r="A49" s="213">
        <v>9</v>
      </c>
      <c r="B49" s="214" t="s">
        <v>121</v>
      </c>
      <c r="C49" s="215" t="s">
        <v>195</v>
      </c>
      <c r="D49" s="216" t="s">
        <v>87</v>
      </c>
      <c r="E49" s="204">
        <f>E54</f>
        <v>7.5</v>
      </c>
      <c r="F49" s="207">
        <v>0</v>
      </c>
      <c r="G49" s="176">
        <f>E49*F49</f>
        <v>0</v>
      </c>
      <c r="O49" s="170">
        <v>2</v>
      </c>
      <c r="AA49" s="146">
        <v>1</v>
      </c>
      <c r="AB49" s="146">
        <v>0</v>
      </c>
      <c r="AC49" s="146">
        <v>0</v>
      </c>
      <c r="AZ49" s="146">
        <v>1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7">
        <v>1</v>
      </c>
      <c r="CB49" s="177">
        <v>0</v>
      </c>
      <c r="CZ49" s="146">
        <v>0</v>
      </c>
    </row>
    <row r="50" spans="1:15" ht="12.75">
      <c r="A50" s="178"/>
      <c r="B50" s="180"/>
      <c r="C50" s="245" t="s">
        <v>88</v>
      </c>
      <c r="D50" s="240"/>
      <c r="E50" s="205">
        <v>0</v>
      </c>
      <c r="F50" s="181"/>
      <c r="G50" s="182"/>
      <c r="M50" s="179" t="s">
        <v>88</v>
      </c>
      <c r="O50" s="170"/>
    </row>
    <row r="51" spans="1:15" ht="12.75">
      <c r="A51" s="178"/>
      <c r="B51" s="180"/>
      <c r="C51" s="245" t="s">
        <v>196</v>
      </c>
      <c r="D51" s="240"/>
      <c r="E51" s="204">
        <v>1.8</v>
      </c>
      <c r="F51" s="181"/>
      <c r="G51" s="182"/>
      <c r="M51" s="179" t="s">
        <v>89</v>
      </c>
      <c r="O51" s="170"/>
    </row>
    <row r="52" spans="1:15" ht="12.75">
      <c r="A52" s="178"/>
      <c r="B52" s="180"/>
      <c r="C52" s="245" t="s">
        <v>197</v>
      </c>
      <c r="D52" s="240"/>
      <c r="E52" s="204">
        <v>0.3</v>
      </c>
      <c r="F52" s="181"/>
      <c r="G52" s="182"/>
      <c r="M52" s="179" t="s">
        <v>90</v>
      </c>
      <c r="O52" s="170"/>
    </row>
    <row r="53" spans="1:15" ht="12.75">
      <c r="A53" s="178"/>
      <c r="B53" s="180"/>
      <c r="C53" s="245" t="s">
        <v>198</v>
      </c>
      <c r="D53" s="240"/>
      <c r="E53" s="204">
        <v>5.4</v>
      </c>
      <c r="F53" s="181"/>
      <c r="G53" s="182"/>
      <c r="M53" s="179" t="s">
        <v>91</v>
      </c>
      <c r="O53" s="170"/>
    </row>
    <row r="54" spans="1:15" ht="12.75">
      <c r="A54" s="178"/>
      <c r="B54" s="180"/>
      <c r="C54" s="245" t="s">
        <v>92</v>
      </c>
      <c r="D54" s="240"/>
      <c r="E54" s="204">
        <f>E51+E52+E53</f>
        <v>7.5</v>
      </c>
      <c r="F54" s="181"/>
      <c r="G54" s="182"/>
      <c r="M54" s="179" t="s">
        <v>92</v>
      </c>
      <c r="O54" s="170"/>
    </row>
    <row r="55" spans="1:15" ht="12.75">
      <c r="A55" s="178"/>
      <c r="B55" s="180"/>
      <c r="C55" s="239" t="s">
        <v>174</v>
      </c>
      <c r="D55" s="240"/>
      <c r="E55" s="204">
        <f>E54</f>
        <v>7.5</v>
      </c>
      <c r="F55" s="212"/>
      <c r="G55" s="182"/>
      <c r="M55" s="179" t="s">
        <v>93</v>
      </c>
      <c r="O55" s="170"/>
    </row>
    <row r="56" spans="1:104" ht="12.75">
      <c r="A56" s="171">
        <v>10</v>
      </c>
      <c r="B56" s="172" t="s">
        <v>122</v>
      </c>
      <c r="C56" s="173" t="s">
        <v>123</v>
      </c>
      <c r="D56" s="174" t="s">
        <v>82</v>
      </c>
      <c r="E56" s="203">
        <f>E57+E58+E59</f>
        <v>62.3</v>
      </c>
      <c r="F56" s="175">
        <v>0</v>
      </c>
      <c r="G56" s="176">
        <f>E56*F56</f>
        <v>0</v>
      </c>
      <c r="O56" s="170">
        <v>2</v>
      </c>
      <c r="AA56" s="146">
        <v>1</v>
      </c>
      <c r="AB56" s="146">
        <v>1</v>
      </c>
      <c r="AC56" s="146">
        <v>1</v>
      </c>
      <c r="AZ56" s="146">
        <v>1</v>
      </c>
      <c r="BA56" s="146">
        <f>IF(AZ56=1,G56,0)</f>
        <v>0</v>
      </c>
      <c r="BB56" s="146">
        <f>IF(AZ56=2,G56,0)</f>
        <v>0</v>
      </c>
      <c r="BC56" s="146">
        <f>IF(AZ56=3,G56,0)</f>
        <v>0</v>
      </c>
      <c r="BD56" s="146">
        <f>IF(AZ56=4,G56,0)</f>
        <v>0</v>
      </c>
      <c r="BE56" s="146">
        <f>IF(AZ56=5,G56,0)</f>
        <v>0</v>
      </c>
      <c r="CA56" s="177">
        <v>1</v>
      </c>
      <c r="CB56" s="177">
        <v>1</v>
      </c>
      <c r="CZ56" s="146">
        <v>0.00049</v>
      </c>
    </row>
    <row r="57" spans="1:15" ht="12.75">
      <c r="A57" s="178"/>
      <c r="B57" s="180"/>
      <c r="C57" s="239" t="s">
        <v>172</v>
      </c>
      <c r="D57" s="240"/>
      <c r="E57" s="204">
        <v>7.5</v>
      </c>
      <c r="F57" s="181"/>
      <c r="G57" s="182"/>
      <c r="M57" s="179" t="s">
        <v>83</v>
      </c>
      <c r="O57" s="170"/>
    </row>
    <row r="58" spans="1:15" ht="12.75">
      <c r="A58" s="178"/>
      <c r="B58" s="180"/>
      <c r="C58" s="239" t="s">
        <v>176</v>
      </c>
      <c r="D58" s="240"/>
      <c r="E58" s="204">
        <v>4.4</v>
      </c>
      <c r="F58" s="181"/>
      <c r="G58" s="182"/>
      <c r="M58" s="179" t="s">
        <v>84</v>
      </c>
      <c r="O58" s="170"/>
    </row>
    <row r="59" spans="1:15" ht="12.75">
      <c r="A59" s="178"/>
      <c r="B59" s="180"/>
      <c r="C59" s="239" t="s">
        <v>173</v>
      </c>
      <c r="D59" s="240"/>
      <c r="E59" s="204">
        <v>50.4</v>
      </c>
      <c r="F59" s="181"/>
      <c r="G59" s="182"/>
      <c r="M59" s="179" t="s">
        <v>85</v>
      </c>
      <c r="O59" s="170"/>
    </row>
    <row r="60" spans="1:104" ht="12.75">
      <c r="A60" s="171">
        <v>11</v>
      </c>
      <c r="B60" s="172" t="s">
        <v>124</v>
      </c>
      <c r="C60" s="173" t="s">
        <v>125</v>
      </c>
      <c r="D60" s="174" t="s">
        <v>82</v>
      </c>
      <c r="E60" s="203">
        <f>E61+E62+E63</f>
        <v>485.7</v>
      </c>
      <c r="F60" s="175">
        <v>0</v>
      </c>
      <c r="G60" s="176">
        <f>E60*F60</f>
        <v>0</v>
      </c>
      <c r="O60" s="170">
        <v>2</v>
      </c>
      <c r="AA60" s="146">
        <v>1</v>
      </c>
      <c r="AB60" s="146">
        <v>1</v>
      </c>
      <c r="AC60" s="146">
        <v>1</v>
      </c>
      <c r="AZ60" s="146">
        <v>1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7">
        <v>1</v>
      </c>
      <c r="CB60" s="177">
        <v>1</v>
      </c>
      <c r="CZ60" s="146">
        <v>0.00049</v>
      </c>
    </row>
    <row r="61" spans="1:15" ht="12.75">
      <c r="A61" s="210"/>
      <c r="B61" s="211"/>
      <c r="C61" s="241" t="s">
        <v>182</v>
      </c>
      <c r="D61" s="242"/>
      <c r="E61" s="204">
        <v>59.4</v>
      </c>
      <c r="F61" s="212"/>
      <c r="G61" s="182"/>
      <c r="M61" s="179" t="s">
        <v>96</v>
      </c>
      <c r="O61" s="170"/>
    </row>
    <row r="62" spans="1:15" ht="12.75">
      <c r="A62" s="210"/>
      <c r="B62" s="211"/>
      <c r="C62" s="241" t="s">
        <v>183</v>
      </c>
      <c r="D62" s="242"/>
      <c r="E62" s="204">
        <v>24.9</v>
      </c>
      <c r="F62" s="212"/>
      <c r="G62" s="182"/>
      <c r="M62" s="179" t="s">
        <v>97</v>
      </c>
      <c r="O62" s="170"/>
    </row>
    <row r="63" spans="1:15" ht="12.75">
      <c r="A63" s="210"/>
      <c r="B63" s="211"/>
      <c r="C63" s="241" t="s">
        <v>184</v>
      </c>
      <c r="D63" s="242"/>
      <c r="E63" s="254">
        <v>401.4</v>
      </c>
      <c r="F63" s="212"/>
      <c r="G63" s="182"/>
      <c r="M63" s="179" t="s">
        <v>98</v>
      </c>
      <c r="O63" s="170"/>
    </row>
    <row r="64" spans="1:104" ht="12.75">
      <c r="A64" s="213">
        <v>12</v>
      </c>
      <c r="B64" s="214" t="s">
        <v>126</v>
      </c>
      <c r="C64" s="215" t="s">
        <v>127</v>
      </c>
      <c r="D64" s="216" t="s">
        <v>128</v>
      </c>
      <c r="E64" s="251">
        <v>1.5</v>
      </c>
      <c r="F64" s="207">
        <v>0</v>
      </c>
      <c r="G64" s="176">
        <f>E64*F64</f>
        <v>0</v>
      </c>
      <c r="O64" s="170">
        <v>2</v>
      </c>
      <c r="AA64" s="146">
        <v>1</v>
      </c>
      <c r="AB64" s="146">
        <v>1</v>
      </c>
      <c r="AC64" s="146">
        <v>1</v>
      </c>
      <c r="AZ64" s="146">
        <v>1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A64" s="177">
        <v>1</v>
      </c>
      <c r="CB64" s="177">
        <v>1</v>
      </c>
      <c r="CZ64" s="146">
        <v>0</v>
      </c>
    </row>
    <row r="65" spans="1:15" ht="12.75">
      <c r="A65" s="210"/>
      <c r="B65" s="211"/>
      <c r="C65" s="243" t="s">
        <v>213</v>
      </c>
      <c r="D65" s="244"/>
      <c r="E65" s="254">
        <v>1.5</v>
      </c>
      <c r="F65" s="212"/>
      <c r="G65" s="182"/>
      <c r="M65" s="179" t="s">
        <v>129</v>
      </c>
      <c r="O65" s="170"/>
    </row>
    <row r="66" spans="1:104" ht="12.75">
      <c r="A66" s="171">
        <v>13</v>
      </c>
      <c r="B66" s="172" t="s">
        <v>130</v>
      </c>
      <c r="C66" s="173" t="s">
        <v>131</v>
      </c>
      <c r="D66" s="174" t="s">
        <v>128</v>
      </c>
      <c r="E66" s="253">
        <v>1.5</v>
      </c>
      <c r="F66" s="175">
        <v>0</v>
      </c>
      <c r="G66" s="176">
        <f>E66*F66</f>
        <v>0</v>
      </c>
      <c r="O66" s="170">
        <v>2</v>
      </c>
      <c r="AA66" s="146">
        <v>8</v>
      </c>
      <c r="AB66" s="146">
        <v>0</v>
      </c>
      <c r="AC66" s="146">
        <v>3</v>
      </c>
      <c r="AZ66" s="146">
        <v>1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7">
        <v>8</v>
      </c>
      <c r="CB66" s="177">
        <v>0</v>
      </c>
      <c r="CZ66" s="146">
        <v>0</v>
      </c>
    </row>
    <row r="67" spans="1:104" ht="12.75">
      <c r="A67" s="171">
        <v>14</v>
      </c>
      <c r="B67" s="172" t="s">
        <v>132</v>
      </c>
      <c r="C67" s="173" t="s">
        <v>133</v>
      </c>
      <c r="D67" s="174" t="s">
        <v>128</v>
      </c>
      <c r="E67" s="253">
        <v>1.5</v>
      </c>
      <c r="F67" s="175">
        <v>0</v>
      </c>
      <c r="G67" s="176">
        <f>E67*F67</f>
        <v>0</v>
      </c>
      <c r="O67" s="170">
        <v>2</v>
      </c>
      <c r="AA67" s="146">
        <v>8</v>
      </c>
      <c r="AB67" s="146">
        <v>0</v>
      </c>
      <c r="AC67" s="146">
        <v>3</v>
      </c>
      <c r="AZ67" s="146">
        <v>1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8</v>
      </c>
      <c r="CB67" s="177">
        <v>0</v>
      </c>
      <c r="CZ67" s="146">
        <v>0</v>
      </c>
    </row>
    <row r="68" spans="1:104" ht="12.75">
      <c r="A68" s="171">
        <v>15</v>
      </c>
      <c r="B68" s="172" t="s">
        <v>134</v>
      </c>
      <c r="C68" s="173" t="s">
        <v>135</v>
      </c>
      <c r="D68" s="174" t="s">
        <v>128</v>
      </c>
      <c r="E68" s="255">
        <v>1.5</v>
      </c>
      <c r="F68" s="175">
        <v>0</v>
      </c>
      <c r="G68" s="176">
        <f>E68*F68</f>
        <v>0</v>
      </c>
      <c r="O68" s="170">
        <v>2</v>
      </c>
      <c r="AA68" s="146">
        <v>8</v>
      </c>
      <c r="AB68" s="146">
        <v>0</v>
      </c>
      <c r="AC68" s="146">
        <v>3</v>
      </c>
      <c r="AZ68" s="146">
        <v>1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7">
        <v>8</v>
      </c>
      <c r="CB68" s="177">
        <v>0</v>
      </c>
      <c r="CZ68" s="146">
        <v>0</v>
      </c>
    </row>
    <row r="69" spans="1:104" ht="12.75">
      <c r="A69" s="171">
        <v>16</v>
      </c>
      <c r="B69" s="172" t="s">
        <v>136</v>
      </c>
      <c r="C69" s="173" t="s">
        <v>137</v>
      </c>
      <c r="D69" s="174" t="s">
        <v>128</v>
      </c>
      <c r="E69" s="251">
        <v>1.5</v>
      </c>
      <c r="F69" s="175">
        <v>0</v>
      </c>
      <c r="G69" s="176">
        <f>E69*F69</f>
        <v>0</v>
      </c>
      <c r="O69" s="170">
        <v>2</v>
      </c>
      <c r="AA69" s="146">
        <v>8</v>
      </c>
      <c r="AB69" s="146">
        <v>0</v>
      </c>
      <c r="AC69" s="146">
        <v>3</v>
      </c>
      <c r="AZ69" s="146">
        <v>1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8</v>
      </c>
      <c r="CB69" s="177">
        <v>0</v>
      </c>
      <c r="CZ69" s="146">
        <v>0</v>
      </c>
    </row>
    <row r="70" spans="1:57" ht="12.75">
      <c r="A70" s="183"/>
      <c r="B70" s="184" t="s">
        <v>73</v>
      </c>
      <c r="C70" s="185" t="str">
        <f>CONCATENATE(B48," ",C48)</f>
        <v>96 Bourání konstrukcí</v>
      </c>
      <c r="D70" s="186"/>
      <c r="E70" s="187"/>
      <c r="F70" s="188"/>
      <c r="G70" s="189">
        <f>SUM(G48:G69)</f>
        <v>0</v>
      </c>
      <c r="O70" s="170">
        <v>4</v>
      </c>
      <c r="BA70" s="190">
        <f>SUM(BA48:BA69)</f>
        <v>0</v>
      </c>
      <c r="BB70" s="190">
        <f>SUM(BB48:BB69)</f>
        <v>0</v>
      </c>
      <c r="BC70" s="190">
        <f>SUM(BC48:BC69)</f>
        <v>0</v>
      </c>
      <c r="BD70" s="190">
        <f>SUM(BD48:BD69)</f>
        <v>0</v>
      </c>
      <c r="BE70" s="190">
        <f>SUM(BE48:BE69)</f>
        <v>0</v>
      </c>
    </row>
    <row r="71" spans="1:15" ht="12.75">
      <c r="A71" s="163" t="s">
        <v>72</v>
      </c>
      <c r="B71" s="164" t="s">
        <v>138</v>
      </c>
      <c r="C71" s="165" t="s">
        <v>139</v>
      </c>
      <c r="D71" s="166"/>
      <c r="E71" s="167"/>
      <c r="F71" s="167"/>
      <c r="G71" s="168"/>
      <c r="H71" s="169"/>
      <c r="I71" s="169"/>
      <c r="O71" s="170">
        <v>1</v>
      </c>
    </row>
    <row r="72" spans="1:104" ht="12.75">
      <c r="A72" s="171">
        <v>17</v>
      </c>
      <c r="B72" s="172" t="s">
        <v>140</v>
      </c>
      <c r="C72" s="173" t="s">
        <v>188</v>
      </c>
      <c r="D72" s="174" t="s">
        <v>128</v>
      </c>
      <c r="E72" s="203">
        <v>1</v>
      </c>
      <c r="F72" s="175">
        <v>0</v>
      </c>
      <c r="G72" s="176">
        <f>E72*F72</f>
        <v>0</v>
      </c>
      <c r="O72" s="170">
        <v>2</v>
      </c>
      <c r="AA72" s="146">
        <v>7</v>
      </c>
      <c r="AB72" s="146">
        <v>1</v>
      </c>
      <c r="AC72" s="146">
        <v>2</v>
      </c>
      <c r="AZ72" s="146">
        <v>1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7">
        <v>7</v>
      </c>
      <c r="CB72" s="177">
        <v>1</v>
      </c>
      <c r="CZ72" s="146">
        <v>0</v>
      </c>
    </row>
    <row r="73" spans="1:57" ht="12.75">
      <c r="A73" s="183"/>
      <c r="B73" s="184" t="s">
        <v>73</v>
      </c>
      <c r="C73" s="185" t="str">
        <f>CONCATENATE(B71," ",C71)</f>
        <v>99 Staveništní přesun hmot</v>
      </c>
      <c r="D73" s="186"/>
      <c r="E73" s="187"/>
      <c r="F73" s="188"/>
      <c r="G73" s="189">
        <f>SUM(G71:G72)</f>
        <v>0</v>
      </c>
      <c r="O73" s="170">
        <v>4</v>
      </c>
      <c r="BA73" s="190">
        <f>SUM(BA71:BA72)</f>
        <v>0</v>
      </c>
      <c r="BB73" s="190">
        <f>SUM(BB71:BB72)</f>
        <v>0</v>
      </c>
      <c r="BC73" s="190">
        <f>SUM(BC71:BC72)</f>
        <v>0</v>
      </c>
      <c r="BD73" s="190">
        <f>SUM(BD71:BD72)</f>
        <v>0</v>
      </c>
      <c r="BE73" s="190">
        <f>SUM(BE71:BE72)</f>
        <v>0</v>
      </c>
    </row>
    <row r="74" spans="1:15" ht="12.75">
      <c r="A74" s="163" t="s">
        <v>72</v>
      </c>
      <c r="B74" s="164" t="s">
        <v>141</v>
      </c>
      <c r="C74" s="165" t="s">
        <v>186</v>
      </c>
      <c r="D74" s="166"/>
      <c r="E74" s="167"/>
      <c r="F74" s="167"/>
      <c r="G74" s="168"/>
      <c r="H74" s="169"/>
      <c r="I74" s="169"/>
      <c r="O74" s="170">
        <v>1</v>
      </c>
    </row>
    <row r="75" spans="1:104" ht="12.75">
      <c r="A75" s="171">
        <v>18</v>
      </c>
      <c r="B75" s="172" t="s">
        <v>142</v>
      </c>
      <c r="C75" s="173" t="s">
        <v>199</v>
      </c>
      <c r="D75" s="174" t="s">
        <v>87</v>
      </c>
      <c r="E75" s="253">
        <v>37.6</v>
      </c>
      <c r="F75" s="175">
        <v>0</v>
      </c>
      <c r="G75" s="176">
        <f>E75*F75</f>
        <v>0</v>
      </c>
      <c r="O75" s="170">
        <v>2</v>
      </c>
      <c r="AA75" s="146">
        <v>1</v>
      </c>
      <c r="AB75" s="146">
        <v>7</v>
      </c>
      <c r="AC75" s="146">
        <v>7</v>
      </c>
      <c r="AZ75" s="146">
        <v>2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7">
        <v>1</v>
      </c>
      <c r="CB75" s="177">
        <v>7</v>
      </c>
      <c r="CZ75" s="146">
        <v>0.0022</v>
      </c>
    </row>
    <row r="76" spans="1:104" ht="12.75">
      <c r="A76" s="171">
        <v>19</v>
      </c>
      <c r="B76" s="172" t="s">
        <v>142</v>
      </c>
      <c r="C76" s="173" t="s">
        <v>214</v>
      </c>
      <c r="D76" s="174" t="s">
        <v>87</v>
      </c>
      <c r="E76" s="252">
        <v>466.7</v>
      </c>
      <c r="F76" s="207"/>
      <c r="G76" s="176">
        <f>E76*F76</f>
        <v>0</v>
      </c>
      <c r="O76" s="170">
        <v>2</v>
      </c>
      <c r="AA76" s="146">
        <v>1</v>
      </c>
      <c r="AB76" s="146">
        <v>7</v>
      </c>
      <c r="AC76" s="146">
        <v>7</v>
      </c>
      <c r="AZ76" s="146">
        <v>2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A76" s="177">
        <v>1</v>
      </c>
      <c r="CB76" s="177">
        <v>7</v>
      </c>
      <c r="CZ76" s="146">
        <v>0.0022</v>
      </c>
    </row>
    <row r="77" spans="1:104" ht="12.75">
      <c r="A77" s="171">
        <v>20</v>
      </c>
      <c r="B77" s="172" t="s">
        <v>143</v>
      </c>
      <c r="C77" s="173" t="s">
        <v>187</v>
      </c>
      <c r="D77" s="174" t="s">
        <v>128</v>
      </c>
      <c r="E77" s="203">
        <v>0.01</v>
      </c>
      <c r="F77" s="175">
        <v>0</v>
      </c>
      <c r="G77" s="176">
        <f>E77*F77</f>
        <v>0</v>
      </c>
      <c r="O77" s="170">
        <v>2</v>
      </c>
      <c r="AA77" s="146">
        <v>7</v>
      </c>
      <c r="AB77" s="146">
        <v>1001</v>
      </c>
      <c r="AC77" s="146">
        <v>5</v>
      </c>
      <c r="AZ77" s="146">
        <v>2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7">
        <v>7</v>
      </c>
      <c r="CB77" s="177">
        <v>1001</v>
      </c>
      <c r="CZ77" s="146">
        <v>0</v>
      </c>
    </row>
    <row r="78" spans="1:57" ht="12.75">
      <c r="A78" s="183"/>
      <c r="B78" s="184" t="s">
        <v>73</v>
      </c>
      <c r="C78" s="185" t="str">
        <f>CONCATENATE(B74," ",C74)</f>
        <v>776 Podlahy </v>
      </c>
      <c r="D78" s="186"/>
      <c r="E78" s="187"/>
      <c r="F78" s="188"/>
      <c r="G78" s="189">
        <f>SUM(G74:G77)</f>
        <v>0</v>
      </c>
      <c r="O78" s="170">
        <v>4</v>
      </c>
      <c r="BA78" s="190">
        <f>SUM(BA74:BA77)</f>
        <v>0</v>
      </c>
      <c r="BB78" s="190">
        <f>SUM(BB74:BB77)</f>
        <v>0</v>
      </c>
      <c r="BC78" s="190">
        <f>SUM(BC74:BC77)</f>
        <v>0</v>
      </c>
      <c r="BD78" s="190">
        <f>SUM(BD74:BD77)</f>
        <v>0</v>
      </c>
      <c r="BE78" s="190">
        <f>SUM(BE74:BE77)</f>
        <v>0</v>
      </c>
    </row>
    <row r="79" spans="1:15" ht="12.75">
      <c r="A79" s="163" t="s">
        <v>72</v>
      </c>
      <c r="B79" s="164" t="s">
        <v>144</v>
      </c>
      <c r="C79" s="165" t="s">
        <v>145</v>
      </c>
      <c r="D79" s="166"/>
      <c r="E79" s="167"/>
      <c r="F79" s="167"/>
      <c r="G79" s="168"/>
      <c r="H79" s="169"/>
      <c r="I79" s="169"/>
      <c r="O79" s="170">
        <v>1</v>
      </c>
    </row>
    <row r="80" spans="1:104" ht="12.75">
      <c r="A80" s="171">
        <v>21</v>
      </c>
      <c r="B80" s="172" t="s">
        <v>146</v>
      </c>
      <c r="C80" s="173" t="s">
        <v>147</v>
      </c>
      <c r="D80" s="174" t="s">
        <v>87</v>
      </c>
      <c r="E80" s="204">
        <f>E81</f>
        <v>1493.8300000000002</v>
      </c>
      <c r="F80" s="207">
        <v>0</v>
      </c>
      <c r="G80" s="176">
        <f>E80*F80</f>
        <v>0</v>
      </c>
      <c r="O80" s="170">
        <v>2</v>
      </c>
      <c r="AA80" s="146">
        <v>1</v>
      </c>
      <c r="AB80" s="146">
        <v>7</v>
      </c>
      <c r="AC80" s="146">
        <v>7</v>
      </c>
      <c r="AZ80" s="146">
        <v>2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1</v>
      </c>
      <c r="CB80" s="177">
        <v>7</v>
      </c>
      <c r="CZ80" s="146">
        <v>7E-05</v>
      </c>
    </row>
    <row r="81" spans="1:15" ht="12.75">
      <c r="A81" s="178"/>
      <c r="B81" s="180"/>
      <c r="C81" s="237" t="s">
        <v>205</v>
      </c>
      <c r="D81" s="238"/>
      <c r="E81" s="254">
        <f>E34+E18</f>
        <v>1493.8300000000002</v>
      </c>
      <c r="F81" s="181"/>
      <c r="G81" s="182"/>
      <c r="M81" s="179" t="s">
        <v>148</v>
      </c>
      <c r="O81" s="170"/>
    </row>
    <row r="82" spans="1:104" ht="12.75">
      <c r="A82" s="213">
        <v>22</v>
      </c>
      <c r="B82" s="214" t="s">
        <v>149</v>
      </c>
      <c r="C82" s="215" t="s">
        <v>150</v>
      </c>
      <c r="D82" s="216" t="s">
        <v>87</v>
      </c>
      <c r="E82" s="253">
        <f>E81-E83</f>
        <v>1074.8400000000001</v>
      </c>
      <c r="F82" s="207">
        <v>0</v>
      </c>
      <c r="G82" s="208">
        <f>E82*F82</f>
        <v>0</v>
      </c>
      <c r="O82" s="170">
        <v>2</v>
      </c>
      <c r="AA82" s="146">
        <v>1</v>
      </c>
      <c r="AB82" s="146">
        <v>7</v>
      </c>
      <c r="AC82" s="146">
        <v>7</v>
      </c>
      <c r="AZ82" s="146">
        <v>2</v>
      </c>
      <c r="BA82" s="146">
        <f>IF(AZ82=1,G82,0)</f>
        <v>0</v>
      </c>
      <c r="BB82" s="146">
        <f>IF(AZ82=2,G82,0)</f>
        <v>0</v>
      </c>
      <c r="BC82" s="146">
        <f>IF(AZ82=3,G82,0)</f>
        <v>0</v>
      </c>
      <c r="BD82" s="146">
        <f>IF(AZ82=4,G82,0)</f>
        <v>0</v>
      </c>
      <c r="BE82" s="146">
        <f>IF(AZ82=5,G82,0)</f>
        <v>0</v>
      </c>
      <c r="CA82" s="177">
        <v>1</v>
      </c>
      <c r="CB82" s="177">
        <v>7</v>
      </c>
      <c r="CZ82" s="146">
        <v>0.00014</v>
      </c>
    </row>
    <row r="83" spans="1:104" ht="12.75">
      <c r="A83" s="213">
        <v>23</v>
      </c>
      <c r="B83" s="214" t="s">
        <v>149</v>
      </c>
      <c r="C83" s="215" t="s">
        <v>215</v>
      </c>
      <c r="D83" s="216" t="s">
        <v>87</v>
      </c>
      <c r="E83" s="253">
        <v>418.99</v>
      </c>
      <c r="F83" s="207"/>
      <c r="G83" s="208">
        <f>E83*F83</f>
        <v>0</v>
      </c>
      <c r="O83" s="170">
        <v>2</v>
      </c>
      <c r="AA83" s="146">
        <v>1</v>
      </c>
      <c r="AB83" s="146">
        <v>7</v>
      </c>
      <c r="AC83" s="146">
        <v>7</v>
      </c>
      <c r="AZ83" s="146">
        <v>2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1</v>
      </c>
      <c r="CB83" s="177">
        <v>7</v>
      </c>
      <c r="CZ83" s="146">
        <v>0.00014</v>
      </c>
    </row>
    <row r="84" spans="1:104" ht="12" customHeight="1">
      <c r="A84" s="213">
        <v>24</v>
      </c>
      <c r="B84" s="214" t="s">
        <v>185</v>
      </c>
      <c r="C84" s="215" t="s">
        <v>206</v>
      </c>
      <c r="D84" s="216" t="s">
        <v>180</v>
      </c>
      <c r="E84" s="251">
        <v>26</v>
      </c>
      <c r="F84" s="207"/>
      <c r="G84" s="208">
        <f>E84*F84</f>
        <v>0</v>
      </c>
      <c r="O84" s="170">
        <v>2</v>
      </c>
      <c r="AA84" s="146">
        <v>1</v>
      </c>
      <c r="AB84" s="146">
        <v>7</v>
      </c>
      <c r="AC84" s="146">
        <v>7</v>
      </c>
      <c r="AZ84" s="146">
        <v>2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7">
        <v>1</v>
      </c>
      <c r="CB84" s="177">
        <v>7</v>
      </c>
      <c r="CZ84" s="146">
        <v>0.00014</v>
      </c>
    </row>
    <row r="85" spans="1:57" ht="12.75">
      <c r="A85" s="183"/>
      <c r="B85" s="184" t="s">
        <v>73</v>
      </c>
      <c r="C85" s="185" t="str">
        <f>CONCATENATE(B79," ",C79)</f>
        <v>784 Malby</v>
      </c>
      <c r="D85" s="186"/>
      <c r="E85" s="187"/>
      <c r="F85" s="188"/>
      <c r="G85" s="189">
        <f>SUM(G79:G84)</f>
        <v>0</v>
      </c>
      <c r="O85" s="170">
        <v>4</v>
      </c>
      <c r="BA85" s="190">
        <f>SUM(BA79:BA84)</f>
        <v>0</v>
      </c>
      <c r="BB85" s="190">
        <f>SUM(BB79:BB84)</f>
        <v>0</v>
      </c>
      <c r="BC85" s="190">
        <f>SUM(BC79:BC84)</f>
        <v>0</v>
      </c>
      <c r="BD85" s="190">
        <f>SUM(BD79:BD84)</f>
        <v>0</v>
      </c>
      <c r="BE85" s="190">
        <f>SUM(BE79:BE84)</f>
        <v>0</v>
      </c>
    </row>
    <row r="86" spans="1:15" ht="12.75">
      <c r="A86" s="163" t="s">
        <v>72</v>
      </c>
      <c r="B86" s="164" t="s">
        <v>177</v>
      </c>
      <c r="C86" s="165" t="s">
        <v>178</v>
      </c>
      <c r="D86" s="166"/>
      <c r="E86" s="167"/>
      <c r="F86" s="167"/>
      <c r="G86" s="168"/>
      <c r="H86" s="169"/>
      <c r="I86" s="169"/>
      <c r="O86" s="170">
        <v>1</v>
      </c>
    </row>
    <row r="87" spans="1:104" ht="33.75">
      <c r="A87" s="213">
        <v>25</v>
      </c>
      <c r="B87" s="214" t="s">
        <v>179</v>
      </c>
      <c r="C87" s="215" t="s">
        <v>210</v>
      </c>
      <c r="D87" s="216" t="s">
        <v>180</v>
      </c>
      <c r="E87" s="203">
        <v>25</v>
      </c>
      <c r="F87" s="207"/>
      <c r="G87" s="176">
        <f>E87*F87</f>
        <v>0</v>
      </c>
      <c r="O87" s="170">
        <v>2</v>
      </c>
      <c r="AA87" s="146">
        <v>11</v>
      </c>
      <c r="AB87" s="146">
        <v>3</v>
      </c>
      <c r="AC87" s="146">
        <v>162</v>
      </c>
      <c r="AZ87" s="146">
        <v>4</v>
      </c>
      <c r="BA87" s="146">
        <f>IF(AZ87=1,G87,0)</f>
        <v>0</v>
      </c>
      <c r="BB87" s="146">
        <f>IF(AZ87=2,G87,0)</f>
        <v>0</v>
      </c>
      <c r="BC87" s="146">
        <f>IF(AZ87=3,G87,0)</f>
        <v>0</v>
      </c>
      <c r="BD87" s="146">
        <f>IF(AZ87=4,G87,0)</f>
        <v>0</v>
      </c>
      <c r="BE87" s="146">
        <f>IF(AZ87=5,G87,0)</f>
        <v>0</v>
      </c>
      <c r="CA87" s="177">
        <v>11</v>
      </c>
      <c r="CB87" s="177">
        <v>3</v>
      </c>
      <c r="CZ87" s="146">
        <v>0</v>
      </c>
    </row>
    <row r="88" spans="1:57" ht="12.75">
      <c r="A88" s="183"/>
      <c r="B88" s="184" t="s">
        <v>73</v>
      </c>
      <c r="C88" s="185" t="str">
        <f>CONCATENATE(B86," ",C86)</f>
        <v>M210 Elektroinstalace</v>
      </c>
      <c r="D88" s="186"/>
      <c r="E88" s="187"/>
      <c r="F88" s="188"/>
      <c r="G88" s="189">
        <f>SUM(G86:G87)</f>
        <v>0</v>
      </c>
      <c r="O88" s="170">
        <v>4</v>
      </c>
      <c r="BA88" s="190">
        <f>SUM(BA86:BA87)</f>
        <v>0</v>
      </c>
      <c r="BB88" s="190">
        <f>SUM(BB86:BB87)</f>
        <v>0</v>
      </c>
      <c r="BC88" s="190">
        <f>SUM(BC86:BC87)</f>
        <v>0</v>
      </c>
      <c r="BD88" s="190">
        <f>SUM(BD86:BD87)</f>
        <v>0</v>
      </c>
      <c r="BE88" s="190">
        <f>SUM(BE86:BE87)</f>
        <v>0</v>
      </c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spans="1:7" ht="12.75">
      <c r="A112" s="191"/>
      <c r="B112" s="191"/>
      <c r="C112" s="191"/>
      <c r="D112" s="191"/>
      <c r="E112" s="191"/>
      <c r="F112" s="191"/>
      <c r="G112" s="191"/>
    </row>
    <row r="113" spans="1:7" ht="12.75">
      <c r="A113" s="191"/>
      <c r="B113" s="191"/>
      <c r="C113" s="191"/>
      <c r="D113" s="191"/>
      <c r="E113" s="191"/>
      <c r="F113" s="191"/>
      <c r="G113" s="191"/>
    </row>
    <row r="114" spans="1:7" ht="12.75">
      <c r="A114" s="191"/>
      <c r="B114" s="191"/>
      <c r="C114" s="191"/>
      <c r="D114" s="191"/>
      <c r="E114" s="191"/>
      <c r="F114" s="191"/>
      <c r="G114" s="191"/>
    </row>
    <row r="115" spans="1:7" ht="12.75">
      <c r="A115" s="191"/>
      <c r="B115" s="191"/>
      <c r="C115" s="191"/>
      <c r="D115" s="191"/>
      <c r="E115" s="191"/>
      <c r="F115" s="191"/>
      <c r="G115" s="191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ht="12.75">
      <c r="E131" s="14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spans="1:2" ht="12.75">
      <c r="A147" s="192"/>
      <c r="B147" s="192"/>
    </row>
    <row r="148" spans="1:7" ht="12.75">
      <c r="A148" s="191"/>
      <c r="B148" s="191"/>
      <c r="C148" s="194"/>
      <c r="D148" s="194"/>
      <c r="E148" s="195"/>
      <c r="F148" s="194"/>
      <c r="G148" s="196"/>
    </row>
    <row r="149" spans="1:7" ht="12.75">
      <c r="A149" s="197"/>
      <c r="B149" s="197"/>
      <c r="C149" s="191"/>
      <c r="D149" s="191"/>
      <c r="E149" s="198"/>
      <c r="F149" s="191"/>
      <c r="G149" s="191"/>
    </row>
    <row r="150" spans="1:7" ht="12.75">
      <c r="A150" s="191"/>
      <c r="B150" s="191"/>
      <c r="C150" s="191"/>
      <c r="D150" s="191"/>
      <c r="E150" s="198"/>
      <c r="F150" s="191"/>
      <c r="G150" s="191"/>
    </row>
    <row r="151" spans="1:7" ht="12.75">
      <c r="A151" s="191"/>
      <c r="B151" s="191"/>
      <c r="C151" s="191"/>
      <c r="D151" s="191"/>
      <c r="E151" s="198"/>
      <c r="F151" s="191"/>
      <c r="G151" s="191"/>
    </row>
    <row r="152" spans="1:7" ht="12.75">
      <c r="A152" s="191"/>
      <c r="B152" s="191"/>
      <c r="C152" s="191"/>
      <c r="D152" s="191"/>
      <c r="E152" s="198"/>
      <c r="F152" s="191"/>
      <c r="G152" s="191"/>
    </row>
    <row r="153" spans="1:7" ht="12.75">
      <c r="A153" s="191"/>
      <c r="B153" s="191"/>
      <c r="C153" s="191"/>
      <c r="D153" s="191"/>
      <c r="E153" s="198"/>
      <c r="F153" s="191"/>
      <c r="G153" s="191"/>
    </row>
    <row r="154" spans="1:7" ht="12.75">
      <c r="A154" s="191"/>
      <c r="B154" s="191"/>
      <c r="C154" s="191"/>
      <c r="D154" s="191"/>
      <c r="E154" s="198"/>
      <c r="F154" s="191"/>
      <c r="G154" s="191"/>
    </row>
    <row r="155" spans="1:7" ht="12.75">
      <c r="A155" s="191"/>
      <c r="B155" s="191"/>
      <c r="C155" s="191"/>
      <c r="D155" s="191"/>
      <c r="E155" s="198"/>
      <c r="F155" s="191"/>
      <c r="G155" s="191"/>
    </row>
    <row r="156" spans="1:7" ht="12.75">
      <c r="A156" s="191"/>
      <c r="B156" s="191"/>
      <c r="C156" s="191"/>
      <c r="D156" s="191"/>
      <c r="E156" s="198"/>
      <c r="F156" s="191"/>
      <c r="G156" s="191"/>
    </row>
    <row r="157" spans="1:7" ht="12.75">
      <c r="A157" s="191"/>
      <c r="B157" s="191"/>
      <c r="C157" s="191"/>
      <c r="D157" s="191"/>
      <c r="E157" s="198"/>
      <c r="F157" s="191"/>
      <c r="G157" s="191"/>
    </row>
    <row r="158" spans="1:7" ht="12.75">
      <c r="A158" s="191"/>
      <c r="B158" s="191"/>
      <c r="C158" s="191"/>
      <c r="D158" s="191"/>
      <c r="E158" s="198"/>
      <c r="F158" s="191"/>
      <c r="G158" s="191"/>
    </row>
    <row r="159" spans="1:7" ht="12.75">
      <c r="A159" s="191"/>
      <c r="B159" s="191"/>
      <c r="C159" s="191"/>
      <c r="D159" s="191"/>
      <c r="E159" s="198"/>
      <c r="F159" s="191"/>
      <c r="G159" s="191"/>
    </row>
    <row r="160" spans="1:7" ht="12.75">
      <c r="A160" s="191"/>
      <c r="B160" s="191"/>
      <c r="C160" s="191"/>
      <c r="D160" s="191"/>
      <c r="E160" s="198"/>
      <c r="F160" s="191"/>
      <c r="G160" s="191"/>
    </row>
    <row r="161" spans="1:7" ht="12.75">
      <c r="A161" s="191"/>
      <c r="B161" s="191"/>
      <c r="C161" s="191"/>
      <c r="D161" s="191"/>
      <c r="E161" s="198"/>
      <c r="F161" s="191"/>
      <c r="G161" s="191"/>
    </row>
  </sheetData>
  <sheetProtection/>
  <mergeCells count="47">
    <mergeCell ref="C11:D11"/>
    <mergeCell ref="C13:D13"/>
    <mergeCell ref="A1:G1"/>
    <mergeCell ref="A3:B3"/>
    <mergeCell ref="A4:B4"/>
    <mergeCell ref="E4:G4"/>
    <mergeCell ref="C9:D9"/>
    <mergeCell ref="C10:D10"/>
    <mergeCell ref="C14:D14"/>
    <mergeCell ref="C15:D15"/>
    <mergeCell ref="C16:D16"/>
    <mergeCell ref="C17:D17"/>
    <mergeCell ref="C18:D18"/>
    <mergeCell ref="C20:D20"/>
    <mergeCell ref="C21:D21"/>
    <mergeCell ref="C22:D22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57:D57"/>
    <mergeCell ref="C58:D58"/>
    <mergeCell ref="C34:D34"/>
    <mergeCell ref="C38:D38"/>
    <mergeCell ref="C39:D39"/>
    <mergeCell ref="C40:D40"/>
    <mergeCell ref="C41:D41"/>
    <mergeCell ref="C42:D42"/>
    <mergeCell ref="C43:D43"/>
    <mergeCell ref="C50:D50"/>
    <mergeCell ref="C51:D51"/>
    <mergeCell ref="C52:D52"/>
    <mergeCell ref="C53:D53"/>
    <mergeCell ref="C54:D54"/>
    <mergeCell ref="C55:D55"/>
    <mergeCell ref="C81:D81"/>
    <mergeCell ref="C59:D59"/>
    <mergeCell ref="C61:D61"/>
    <mergeCell ref="C62:D62"/>
    <mergeCell ref="C63:D63"/>
    <mergeCell ref="C65:D65"/>
  </mergeCells>
  <printOptions/>
  <pageMargins left="0.25" right="0.25" top="0.75" bottom="0.75" header="0.3" footer="0.3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Uživatel systému Windows</cp:lastModifiedBy>
  <cp:lastPrinted>2023-02-06T10:15:40Z</cp:lastPrinted>
  <dcterms:created xsi:type="dcterms:W3CDTF">2021-10-20T09:08:07Z</dcterms:created>
  <dcterms:modified xsi:type="dcterms:W3CDTF">2023-02-06T10:16:30Z</dcterms:modified>
  <cp:category/>
  <cp:version/>
  <cp:contentType/>
  <cp:contentStatus/>
</cp:coreProperties>
</file>