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3695" activeTab="0"/>
  </bookViews>
  <sheets>
    <sheet name="Rekapitulace stavby" sheetId="1" r:id="rId1"/>
    <sheet name="I - Soupis prací" sheetId="2" r:id="rId2"/>
    <sheet name="Pokyny pro vyplnění" sheetId="3" r:id="rId3"/>
  </sheets>
  <definedNames>
    <definedName name="_xlnm._FilterDatabase" localSheetId="1" hidden="1">'I - Soupis prací'!$C$88:$K$88</definedName>
    <definedName name="_xlnm.Print_Titles" localSheetId="1">'I - Soupis prací'!$88:$88</definedName>
    <definedName name="_xlnm.Print_Titles" localSheetId="0">'Rekapitulace stavby'!$49:$49</definedName>
    <definedName name="_xlnm.Print_Area" localSheetId="1">'I - Soupis prací'!$C$4:$J$38,'I - Soupis prací'!$C$44:$J$68,'I - Soupis prací'!$C$74:$K$169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<sst xmlns="http://schemas.openxmlformats.org/spreadsheetml/2006/main" count="1258" uniqueCount="419">
  <si>
    <t>Export VZ</t>
  </si>
  <si>
    <t>List obsahuje:</t>
  </si>
  <si>
    <t>3.0</t>
  </si>
  <si>
    <t>False</t>
  </si>
  <si>
    <t>{7BDA4A5E-2143-4E88-8601-38D6AF0D6CE7}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</si>
  <si>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</si>
  <si>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</si>
  <si>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</si>
  <si>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</si>
  <si>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</si>
  <si>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</si>
  <si>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</si>
  <si>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</si>
  <si>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</si>
  <si>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068/0/14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</si>
  <si>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</si>
  <si>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</si>
  <si>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Vyznačení a optimalizace cyklistické trasy č. 17 Greenway Jizera na území Středočeského kraje</t>
  </si>
  <si>
    <t>0,1</t>
  </si>
  <si>
    <t>KSO:</t>
  </si>
  <si>
    <t>822 2</t>
  </si>
  <si>
    <t>CC-CZ:</t>
  </si>
  <si>
    <t>2112</t>
  </si>
  <si>
    <t>1</t>
  </si>
  <si>
    <t>Místo:</t>
  </si>
  <si>
    <t xml:space="preserve"> </t>
  </si>
  <si>
    <t>Datum:</t>
  </si>
  <si>
    <t>15.12.2014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</si>
  <si>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</si>
  <si>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</si>
  <si>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</si>
  <si>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</si>
  <si>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</si>
  <si>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</si>
  <si>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</si>
  <si>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</si>
  <si>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Projekce dopravní Filip, s.r.o.</t>
  </si>
  <si>
    <t>True</t>
  </si>
  <si>
    <t>Poznámka:</t>
  </si>
  <si>
    <t>Výkazy výměr byly změřeny digitálně v dwg. Pro výběr zhotovitele je soupis prací nedílnou součástí projektové dokumentace a nesmí být použit samostatně.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</si>
  <si>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</si>
  <si>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</si>
  <si>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</si>
  <si>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</si>
  <si>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</si>
  <si>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</si>
  <si>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</si>
  <si>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</si>
  <si>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</si>
  <si>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</si>
  <si>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</si>
  <si>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</si>
  <si>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</si>
  <si>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</si>
  <si>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</si>
  <si>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</si>
  <si>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</si>
  <si>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</si>
  <si>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</si>
  <si>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</si>
  <si>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</si>
  <si>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</si>
  <si>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</si>
  <si>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</si>
  <si>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</si>
  <si>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</si>
  <si>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</si>
  <si>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</si>
  <si>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</si>
  <si>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</si>
  <si>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</si>
  <si>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</si>
  <si>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</si>
  <si>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</si>
  <si>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</si>
  <si>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</si>
  <si>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</si>
  <si>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</si>
  <si>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</si>
  <si>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Cyklotrasa č. 17 Greenway Jizera</t>
  </si>
  <si>
    <t>ING</t>
  </si>
  <si>
    <t>{DC8FFF8F-CE1F-4C40-A48E-0E4037D073B7}</t>
  </si>
  <si>
    <t>2</t>
  </si>
  <si>
    <t>I</t>
  </si>
  <si>
    <t>Soupis prací</t>
  </si>
  <si>
    <t>Soupis</t>
  </si>
  <si>
    <t>{AF8E8AA4-F659-4A79-AB92-60FE935E6F89}</t>
  </si>
  <si>
    <t>Zpět na list:</t>
  </si>
  <si>
    <t>KRYCÍ LIST SOUPISU</t>
  </si>
  <si>
    <t>Objekt:</t>
  </si>
  <si>
    <t>01 - Cyklotrasa č. 17 Greenway Jizera</t>
  </si>
  <si>
    <t>Soupis:</t>
  </si>
  <si>
    <t>I - Soupis prací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</si>
  <si>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</si>
  <si>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</si>
  <si>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</si>
  <si>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</si>
  <si>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</si>
  <si>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</si>
  <si>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</t>
  </si>
  <si>
    <t xml:space="preserve">      96 - Bourání konstrukcí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</si>
  <si>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</si>
  <si>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</si>
  <si>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</si>
  <si>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</si>
  <si>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</si>
  <si>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</si>
  <si>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</si>
  <si>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</si>
  <si>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</si>
  <si>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</si>
  <si>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</si>
  <si>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</si>
  <si>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</si>
  <si>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</si>
  <si>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</si>
  <si>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</si>
  <si>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</si>
  <si>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</si>
  <si>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</si>
  <si>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</si>
  <si>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</si>
  <si>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</si>
  <si>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</si>
  <si>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</t>
  </si>
  <si>
    <t>K</t>
  </si>
  <si>
    <t>9139211RP</t>
  </si>
  <si>
    <t>Úprava stávajících značek přelepením čísla značek</t>
  </si>
  <si>
    <t>kus</t>
  </si>
  <si>
    <t>4</t>
  </si>
  <si>
    <t>1499240901</t>
  </si>
  <si>
    <t>PP</t>
  </si>
  <si>
    <t>použity - voděodolné vysoce přilnavé lepící pásky</t>
  </si>
  <si>
    <t>P</t>
  </si>
  <si>
    <t>Poznámka k položce:
položka vč. výkazu výměr je patrná z přílohy: Itinerář dopravního značení</t>
  </si>
  <si>
    <t>VV</t>
  </si>
  <si>
    <t>186</t>
  </si>
  <si>
    <t>914111111</t>
  </si>
  <si>
    <t>Montáž svislé dopravní značky do velikosti 1 m2 objímkami na sloupek nebo konzolu</t>
  </si>
  <si>
    <t>CS ÚRS 2015 01</t>
  </si>
  <si>
    <t>-308938213</t>
  </si>
  <si>
    <t>Montáž svislé dopravní značky základní velikosti do 1 m2 objímkami na sloupky nebo konzoly</t>
  </si>
  <si>
    <t>PSC</t>
  </si>
  <si>
    <t xml:space="preserve">Poznámka k souboru cen:
1. V cenách jsou započteny i náklady na montáž značek včetně upevňovacího materiálu na předem     připravenou nosnou konstrukci (sloupek, konzolu, sloup). 2. V cenách nejsou započteny náklady na:     a) dodání značek, tyto se oceňují ve specifikaci,     b) na montáž a dodávku ocelových nosných konstrukcí – sloupků, konzol, tyto se oceňují cenami         souboru cen 914 51 Montáž sloupku a 914 53 Montáž konzol a nástavců,     c) nátěry, tyto se oceňují jako práce PSV příslušnými cenami katalogu 800-783 Nátěry,     d) naložení a odklizení výkopku, tyto se oceňují cenami části A 01 katalogu 800-1 Zemní práce. 3. Ceny nelze použít pro osazení a montáž svislých dopravních značek:     a) světelných, tyto se oceňují cenami katalogu 21 M Elektromontáže – silnoproud,     b) upevněných na lanech, nebo speciálních konstrukcích nesoucích více značek, tyto se oceňují         individuálně. </t>
  </si>
  <si>
    <t>179</t>
  </si>
  <si>
    <t>3</t>
  </si>
  <si>
    <t>914111112</t>
  </si>
  <si>
    <t>Montáž svislé dopravní značky do velikosti 1 m2 páskováním na sloup</t>
  </si>
  <si>
    <t>806161852</t>
  </si>
  <si>
    <t>Montáž svislé dopravní značky základní velikosti do 1 m2 páskováním na sloupy</t>
  </si>
  <si>
    <t>127</t>
  </si>
  <si>
    <t>M</t>
  </si>
  <si>
    <t>404442010</t>
  </si>
  <si>
    <t>značka svislá zákazová FeZn JAC 500 mm (C9)</t>
  </si>
  <si>
    <t>8</t>
  </si>
  <si>
    <t>-1053909725</t>
  </si>
  <si>
    <t>výrobky a tabule orientační pro návěstí a zabezpečovací zařízení silniční značky dopravní svislé FeZn  plech FeZn AL     plech Al NK, 3M   povrchová úprava reflexní fólií tř.1 kruhové značky C1 - C14, IJ4b rozměr 500 mm FeZn</t>
  </si>
  <si>
    <t>5</t>
  </si>
  <si>
    <t>404443160</t>
  </si>
  <si>
    <t>značka svislá FeZn NK 500 X 300 mm (E13)</t>
  </si>
  <si>
    <t>-1524166177</t>
  </si>
  <si>
    <t>výrobky a tabule orientační pro návěstí a zabezpečovací zařízení silniční značky dopravní svislé FeZn  plech FeZn AL     plech Al NK, 3M   povrchová úprava reflexní fólií tř.1 obdélníkové značky IS 16a, 16b, 16c,16d,17,E7a,E7b,E12 500 X 300 mm FeZn</t>
  </si>
  <si>
    <t>6</t>
  </si>
  <si>
    <t>404442900.1</t>
  </si>
  <si>
    <t>značka svislá FeZn NK 850 x 200 mm (IS19)</t>
  </si>
  <si>
    <t>-1984686755</t>
  </si>
  <si>
    <t>výrobky a tabule orientační pro návěstí a zabezpečovací zařízení silniční značky dopravní svislé FeZn  plech FeZn AL     plech Al NK, 3M   povrchová úprava reflexní fólií tř.1 šipka - obdélník značka 850 x 200 mm FeZn</t>
  </si>
  <si>
    <t>135</t>
  </si>
  <si>
    <t>7</t>
  </si>
  <si>
    <t>404442560</t>
  </si>
  <si>
    <t>značka svislá FeZn NK 500 x 700 mm (IS20)</t>
  </si>
  <si>
    <t>1835210309</t>
  </si>
  <si>
    <t>výrobky a tabule orientační pro návěstí a zabezpečovací zařízení silniční značky dopravní svislé FeZn  plech FeZn AL     plech Al NK, 3M   povrchová úprava reflexní fólií tř.1 obdélníkové značky</t>
  </si>
  <si>
    <t>23</t>
  </si>
  <si>
    <t>404443230</t>
  </si>
  <si>
    <t>značka svislá FeZn NK 300 x 200 mm</t>
  </si>
  <si>
    <t>382644112</t>
  </si>
  <si>
    <t>výrobky a tabule orientační pro návěstí a zabezpečovací zařízení silniční značky dopravní svislé FeZn  plech FeZn AL     plech Al NK, 3M   povrchová úprava reflexní fólií tř.1 obdélníkové značky IS 18a, IS18b 300 x 200 mm FeZn</t>
  </si>
  <si>
    <t>109</t>
  </si>
  <si>
    <t>914511111</t>
  </si>
  <si>
    <t>Montáž sloupku dopravních značek délky do 3,5 m s betonovým základem</t>
  </si>
  <si>
    <t>-1835880974</t>
  </si>
  <si>
    <t>Montáž sloupku dopravních značek délky do 3,5 m do betonového základu</t>
  </si>
  <si>
    <t xml:space="preserve">Poznámka k souboru cen:
1. V cenách jsou započteny i náklady na:     a) vykopání jamek s odhozem výkopku na vzdálenost do 3 m,     b) osazení sloupku včetně montáže a dodávky plastového víčka, 2. V cenách -1111 jsou započteny i náklady na betonový základ. 3. V cenách -1112 jsou započteny i náklady na hliníkovou patku s betonovým základem. 4. V cenách nejsou započteny náklady na:     a) dodání sloupku, tyto se oceňují ve specifikaci     b) naložení a odklizení výkopku, tyto se oceňují cenami části A01 katalogu 800-1 Zemní práce. </t>
  </si>
  <si>
    <t>914511112</t>
  </si>
  <si>
    <t>Montáž sloupku dopravních značek délky do 3,5 m s betonovým základem a patkou</t>
  </si>
  <si>
    <t>-1016924984</t>
  </si>
  <si>
    <t>Montáž sloupku dopravních značek délky do 3,5 m do hliníkové patky</t>
  </si>
  <si>
    <t>53</t>
  </si>
  <si>
    <t>11</t>
  </si>
  <si>
    <t>404452250</t>
  </si>
  <si>
    <t>sloupek Zn 60 - 350</t>
  </si>
  <si>
    <t>274322742</t>
  </si>
  <si>
    <t>výrobky a tabule orientační pro návěstí a zabezpečovací zařízení silniční značky dopravní svislé sloupky Zn 60 - 350</t>
  </si>
  <si>
    <t>55</t>
  </si>
  <si>
    <t>96</t>
  </si>
  <si>
    <t>Bourání konstrukcí</t>
  </si>
  <si>
    <t>12</t>
  </si>
  <si>
    <t>966006132</t>
  </si>
  <si>
    <t>Odstranění značek dopravních nebo orientačních se sloupky s betonovými patkami</t>
  </si>
  <si>
    <t>-2047165276</t>
  </si>
  <si>
    <t>Odstranění dopravních nebo orientačních značek se sloupkem s uložením hmot na vzdálenost do 20 m nebo s naložením na dopravní prostředek, se zásypem jam a jeho zhutněním s betonovou patkou</t>
  </si>
  <si>
    <t xml:space="preserve">Poznámka k souboru cen:
1. Ceny jsou určeny pro odstranění značek z jakéhokoliv materiálu. 2. V cenách -6131 a -6132 nejsou započteny náklady na demontáž tabulí (značek) od sloupků, tyto se     oceňují cenou 966 00-6211 Odstranění svislých dopravních značek. 3. Přemístění vybouraných značek na vzdálenost přes 20 m se oceňuje cenami souboru cen 997 22-1     Vodorovná doprava vybouraných hmot. </t>
  </si>
  <si>
    <t>13</t>
  </si>
  <si>
    <t>966006211</t>
  </si>
  <si>
    <t>Odstranění svislých dopravních značek ze sloupů, sloupků nebo konzol</t>
  </si>
  <si>
    <t>-1239570428</t>
  </si>
  <si>
    <t>Odstranění (demontáž) svislých dopravních značek s odklizením materiálu na skládku na vzdálenost do 20 m nebo s naložením na dopravní prostředek ze sloupů, sloupků nebo konzol</t>
  </si>
  <si>
    <t xml:space="preserve">Poznámka k souboru cen:
1. Přemístění demontovaných značek na vzdálenost přes 20 m se oceňuje cenami souborů cen 997 22-1     Vodorovná doprava vybouraných hmot. </t>
  </si>
  <si>
    <t>148</t>
  </si>
  <si>
    <t>997</t>
  </si>
  <si>
    <t>Přesun sutě</t>
  </si>
  <si>
    <t>14</t>
  </si>
  <si>
    <t>997221561</t>
  </si>
  <si>
    <t>Vodorovná doprava suti z kusových materiálů do 1 km</t>
  </si>
  <si>
    <t>t</t>
  </si>
  <si>
    <t>-1561862039</t>
  </si>
  <si>
    <t>Vodorovná doprava suti bez naložení, ale se složením a s hrubým urovnáním z kusových materiálů, na vzdálenost do 1 km</t>
  </si>
  <si>
    <t xml:space="preserve">Poznámka k souboru cen:
1. Ceny nelze použít pro vodorovnou dopravu suti po železnici, po vodě nebo neobvyklými dopravními     prostředky. 2. Je-li na dopravní dráze pro vodorovnou dopravu suti překážka, pro kterou je nutno suť překládat     z jednoho dopravního prostředku na druhý, oceňuje se tato doprava v každém úseku samostatně. 3. Ceny 997 22-155 jsou určeny pro sypký materiál, např. kamenivo a hmoty kamenitého charakteru     stmelené vápnem, cementem nebo živicí. 4. Ceny 997 22-156 jsou určeny pro drobný kusový materiál (dlažební kostky, lomový kámen). </t>
  </si>
  <si>
    <t>997221569</t>
  </si>
  <si>
    <t>Příplatek ZKD 1 km u vodorovné dopravy suti z kusových materiálů</t>
  </si>
  <si>
    <t>-819743492</t>
  </si>
  <si>
    <t>Vodorovná doprava suti bez naložení, ale se složením a s hrubým urovnáním Příplatek k ceně za každý další i započatý 1 km přes 1 km</t>
  </si>
  <si>
    <t>1,002*49</t>
  </si>
  <si>
    <t>16</t>
  </si>
  <si>
    <t>997221815</t>
  </si>
  <si>
    <t>Poplatek za uložení betonového odpadu na skládce (skládkovné)</t>
  </si>
  <si>
    <t>-1912069273</t>
  </si>
  <si>
    <t>Poplatek za uložení stavebního odpadu na skládce (skládkovné) betonového</t>
  </si>
  <si>
    <t xml:space="preserve">Poznámka k souboru cen:
1. Ceny uvedené v souboru cen lze po dohodě upravit podle místních podmínek. 2. Uložení odpadů neuvedených v souboru cen se oceňuje individuálně. 3. V cenách je započítán poplatek za ukládání odpadu dle zákona 185/2001 Sb. 4. Případné drcení stavebního odpadu lze ocenit cenami souboru cen 997 00-60 Drcení stavebního     odpadu z katalogu 800-6 Demolice objektů. </t>
  </si>
  <si>
    <t>998</t>
  </si>
  <si>
    <t>Přesun hmot</t>
  </si>
  <si>
    <t>17</t>
  </si>
  <si>
    <t>998225111</t>
  </si>
  <si>
    <t>Přesun hmot pro pozemní komunikace s krytem z kamene, monolitickým betonovým nebo živičným</t>
  </si>
  <si>
    <t>-614887481</t>
  </si>
  <si>
    <t>Přesun hmot pro komunikace s krytem z kameniva, monolitickým betonovým nebo živičným dopravní vzdálenost do 200 m jakékoliv délky objektu</t>
  </si>
  <si>
    <t xml:space="preserve">Poznámka k souboru cen:
1. Ceny lze použít i pro plochy letišť s krytem monolitickým betonovým nebo živičným. </t>
  </si>
  <si>
    <t>VRN</t>
  </si>
  <si>
    <t>Vedlejší rozpočtové náklady</t>
  </si>
  <si>
    <t>VRN1</t>
  </si>
  <si>
    <t>Průzkumné, geodetické a projektové práce</t>
  </si>
  <si>
    <t>18</t>
  </si>
  <si>
    <t>013254000</t>
  </si>
  <si>
    <t>Dokumentace skutečného provedení stavby</t>
  </si>
  <si>
    <t>kpl</t>
  </si>
  <si>
    <t>1024</t>
  </si>
  <si>
    <t>1290350029</t>
  </si>
  <si>
    <t xml:space="preserve">Vyhotovení dokumentace skutečného provedení, včetně kompletního nafocení všech instalovaných (přelepovaných) dopravních značek, včetně zaznamenání času pořízení a očíslování jednotlivých značek dle realizační dokumentace.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</si>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</sst>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8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27" fillId="0" borderId="24" xfId="0" applyFont="1" applyBorder="1" applyAlignment="1">
      <alignment horizontal="left"/>
    </xf>
    <xf numFmtId="167" fontId="27" fillId="0" borderId="0" xfId="0" applyNumberFormat="1" applyFont="1" applyAlignment="1">
      <alignment horizontal="right"/>
    </xf>
    <xf numFmtId="167" fontId="27" fillId="0" borderId="25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center" vertical="center" wrapText="1"/>
    </xf>
    <xf numFmtId="168" fontId="32" fillId="0" borderId="36" xfId="0" applyNumberFormat="1" applyFont="1" applyBorder="1" applyAlignment="1">
      <alignment horizontal="right" vertical="center"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4" fillId="33" borderId="0" xfId="36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3BD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BC0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 descr="C:\KROSplusData\System\Temp\radB3BD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 descr="C:\KROSplusData\System\Temp\rad3BC0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0" t="s">
        <v>0</v>
      </c>
      <c r="B1" s="161"/>
      <c r="C1" s="161"/>
      <c r="D1" s="162" t="s">
        <v>1</v>
      </c>
      <c r="E1" s="161"/>
      <c r="F1" s="161"/>
      <c r="G1" s="161"/>
      <c r="H1" s="161"/>
      <c r="I1" s="161"/>
      <c r="J1" s="161"/>
      <c r="K1" s="163" t="s">
        <v>249</v>
      </c>
      <c r="L1" s="163"/>
      <c r="M1" s="163"/>
      <c r="N1" s="163"/>
      <c r="O1" s="163"/>
      <c r="P1" s="163"/>
      <c r="Q1" s="163"/>
      <c r="R1" s="163"/>
      <c r="S1" s="163"/>
      <c r="T1" s="161"/>
      <c r="U1" s="161"/>
      <c r="V1" s="161"/>
      <c r="W1" s="163" t="s">
        <v>250</v>
      </c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5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66" t="s">
        <v>5</v>
      </c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43" t="s">
        <v>14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Q5" s="12"/>
      <c r="BE5" s="239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44" t="s">
        <v>17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Q6" s="12"/>
      <c r="BE6" s="240"/>
      <c r="BS6" s="6" t="s">
        <v>18</v>
      </c>
    </row>
    <row r="7" spans="2:71" s="2" customFormat="1" ht="15" customHeight="1">
      <c r="B7" s="10"/>
      <c r="D7" s="18" t="s">
        <v>19</v>
      </c>
      <c r="K7" s="16" t="s">
        <v>20</v>
      </c>
      <c r="AK7" s="18" t="s">
        <v>21</v>
      </c>
      <c r="AN7" s="16" t="s">
        <v>22</v>
      </c>
      <c r="AQ7" s="12"/>
      <c r="BE7" s="240"/>
      <c r="BS7" s="6" t="s">
        <v>23</v>
      </c>
    </row>
    <row r="8" spans="2:71" s="2" customFormat="1" ht="15" customHeight="1">
      <c r="B8" s="10"/>
      <c r="D8" s="18" t="s">
        <v>24</v>
      </c>
      <c r="K8" s="16" t="s">
        <v>25</v>
      </c>
      <c r="AK8" s="18" t="s">
        <v>26</v>
      </c>
      <c r="AN8" s="19" t="s">
        <v>27</v>
      </c>
      <c r="AQ8" s="12"/>
      <c r="BE8" s="240"/>
      <c r="BS8" s="6" t="s">
        <v>28</v>
      </c>
    </row>
    <row r="9" spans="2:71" s="2" customFormat="1" ht="15" customHeight="1">
      <c r="B9" s="10"/>
      <c r="AQ9" s="12"/>
      <c r="BE9" s="240"/>
      <c r="BS9" s="6" t="s">
        <v>29</v>
      </c>
    </row>
    <row r="10" spans="2:71" s="2" customFormat="1" ht="15" customHeight="1">
      <c r="B10" s="10"/>
      <c r="D10" s="18" t="s">
        <v>30</v>
      </c>
      <c r="AK10" s="18" t="s">
        <v>31</v>
      </c>
      <c r="AN10" s="16"/>
      <c r="AQ10" s="12"/>
      <c r="BE10" s="240"/>
      <c r="BS10" s="6" t="s">
        <v>18</v>
      </c>
    </row>
    <row r="11" spans="2:71" s="2" customFormat="1" ht="19.5" customHeight="1">
      <c r="B11" s="10"/>
      <c r="E11" s="16" t="s">
        <v>25</v>
      </c>
      <c r="AK11" s="18" t="s">
        <v>32</v>
      </c>
      <c r="AN11" s="16"/>
      <c r="AQ11" s="12"/>
      <c r="BE11" s="240"/>
      <c r="BS11" s="6" t="s">
        <v>18</v>
      </c>
    </row>
    <row r="12" spans="2:71" s="2" customFormat="1" ht="7.5" customHeight="1">
      <c r="B12" s="10"/>
      <c r="AQ12" s="12"/>
      <c r="BE12" s="240"/>
      <c r="BS12" s="6" t="s">
        <v>18</v>
      </c>
    </row>
    <row r="13" spans="2:71" s="2" customFormat="1" ht="15" customHeight="1">
      <c r="B13" s="10"/>
      <c r="D13" s="18" t="s">
        <v>33</v>
      </c>
      <c r="AK13" s="18" t="s">
        <v>31</v>
      </c>
      <c r="AN13" s="20" t="s">
        <v>34</v>
      </c>
      <c r="AQ13" s="12"/>
      <c r="BE13" s="240"/>
      <c r="BS13" s="6" t="s">
        <v>18</v>
      </c>
    </row>
    <row r="14" spans="2:71" s="2" customFormat="1" ht="15.75" customHeight="1">
      <c r="B14" s="10"/>
      <c r="E14" s="245" t="s">
        <v>34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18" t="s">
        <v>32</v>
      </c>
      <c r="AN14" s="20" t="s">
        <v>34</v>
      </c>
      <c r="AQ14" s="12"/>
      <c r="BE14" s="240"/>
      <c r="BS14" s="6" t="s">
        <v>18</v>
      </c>
    </row>
    <row r="15" spans="2:71" s="2" customFormat="1" ht="7.5" customHeight="1">
      <c r="B15" s="10"/>
      <c r="AQ15" s="12"/>
      <c r="BE15" s="240"/>
      <c r="BS15" s="6" t="s">
        <v>3</v>
      </c>
    </row>
    <row r="16" spans="2:71" s="2" customFormat="1" ht="15" customHeight="1">
      <c r="B16" s="10"/>
      <c r="D16" s="18" t="s">
        <v>35</v>
      </c>
      <c r="AK16" s="18" t="s">
        <v>31</v>
      </c>
      <c r="AN16" s="16"/>
      <c r="AQ16" s="12"/>
      <c r="BE16" s="240"/>
      <c r="BS16" s="6" t="s">
        <v>3</v>
      </c>
    </row>
    <row r="17" spans="2:71" s="2" customFormat="1" ht="19.5" customHeight="1">
      <c r="B17" s="10"/>
      <c r="E17" s="16" t="s">
        <v>36</v>
      </c>
      <c r="AK17" s="18" t="s">
        <v>32</v>
      </c>
      <c r="AN17" s="16"/>
      <c r="AQ17" s="12"/>
      <c r="BE17" s="240"/>
      <c r="BS17" s="6" t="s">
        <v>37</v>
      </c>
    </row>
    <row r="18" spans="2:71" s="2" customFormat="1" ht="7.5" customHeight="1">
      <c r="B18" s="10"/>
      <c r="AQ18" s="12"/>
      <c r="BE18" s="240"/>
      <c r="BS18" s="6" t="s">
        <v>6</v>
      </c>
    </row>
    <row r="19" spans="2:71" s="2" customFormat="1" ht="15" customHeight="1">
      <c r="B19" s="10"/>
      <c r="D19" s="18" t="s">
        <v>38</v>
      </c>
      <c r="AQ19" s="12"/>
      <c r="BE19" s="240"/>
      <c r="BS19" s="6" t="s">
        <v>6</v>
      </c>
    </row>
    <row r="20" spans="2:71" s="2" customFormat="1" ht="25.5" customHeight="1">
      <c r="B20" s="10"/>
      <c r="E20" s="246" t="s">
        <v>39</v>
      </c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Q20" s="12"/>
      <c r="BE20" s="240"/>
      <c r="BS20" s="6" t="s">
        <v>3</v>
      </c>
    </row>
    <row r="21" spans="2:57" s="2" customFormat="1" ht="7.5" customHeight="1">
      <c r="B21" s="10"/>
      <c r="AQ21" s="12"/>
      <c r="BE21" s="240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40"/>
    </row>
    <row r="23" spans="2:57" s="6" customFormat="1" ht="27" customHeight="1">
      <c r="B23" s="22"/>
      <c r="D23" s="23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7">
        <f>ROUND($AG$51,2)</f>
        <v>0</v>
      </c>
      <c r="AL23" s="248"/>
      <c r="AM23" s="248"/>
      <c r="AN23" s="248"/>
      <c r="AO23" s="248"/>
      <c r="AQ23" s="25"/>
      <c r="BE23" s="241"/>
    </row>
    <row r="24" spans="2:57" s="6" customFormat="1" ht="7.5" customHeight="1">
      <c r="B24" s="22"/>
      <c r="AQ24" s="25"/>
      <c r="BE24" s="241"/>
    </row>
    <row r="25" spans="2:57" s="6" customFormat="1" ht="14.25" customHeight="1">
      <c r="B25" s="22"/>
      <c r="L25" s="249" t="s">
        <v>41</v>
      </c>
      <c r="M25" s="241"/>
      <c r="N25" s="241"/>
      <c r="O25" s="241"/>
      <c r="W25" s="249" t="s">
        <v>42</v>
      </c>
      <c r="X25" s="241"/>
      <c r="Y25" s="241"/>
      <c r="Z25" s="241"/>
      <c r="AA25" s="241"/>
      <c r="AB25" s="241"/>
      <c r="AC25" s="241"/>
      <c r="AD25" s="241"/>
      <c r="AE25" s="241"/>
      <c r="AK25" s="249" t="s">
        <v>43</v>
      </c>
      <c r="AL25" s="241"/>
      <c r="AM25" s="241"/>
      <c r="AN25" s="241"/>
      <c r="AO25" s="241"/>
      <c r="AQ25" s="25"/>
      <c r="BE25" s="241"/>
    </row>
    <row r="26" spans="2:57" s="6" customFormat="1" ht="15" customHeight="1">
      <c r="B26" s="27"/>
      <c r="D26" s="28" t="s">
        <v>44</v>
      </c>
      <c r="F26" s="28" t="s">
        <v>45</v>
      </c>
      <c r="L26" s="250">
        <v>0.21</v>
      </c>
      <c r="M26" s="242"/>
      <c r="N26" s="242"/>
      <c r="O26" s="242"/>
      <c r="W26" s="251">
        <f>ROUND($AZ$51,2)</f>
        <v>0</v>
      </c>
      <c r="X26" s="242"/>
      <c r="Y26" s="242"/>
      <c r="Z26" s="242"/>
      <c r="AA26" s="242"/>
      <c r="AB26" s="242"/>
      <c r="AC26" s="242"/>
      <c r="AD26" s="242"/>
      <c r="AE26" s="242"/>
      <c r="AK26" s="251">
        <f>ROUND($AV$51,2)</f>
        <v>0</v>
      </c>
      <c r="AL26" s="242"/>
      <c r="AM26" s="242"/>
      <c r="AN26" s="242"/>
      <c r="AO26" s="242"/>
      <c r="AQ26" s="29"/>
      <c r="BE26" s="242"/>
    </row>
    <row r="27" spans="2:57" s="6" customFormat="1" ht="15" customHeight="1">
      <c r="B27" s="27"/>
      <c r="F27" s="28" t="s">
        <v>46</v>
      </c>
      <c r="L27" s="250">
        <v>0.15</v>
      </c>
      <c r="M27" s="242"/>
      <c r="N27" s="242"/>
      <c r="O27" s="242"/>
      <c r="W27" s="251">
        <f>ROUND($BA$51,2)</f>
        <v>0</v>
      </c>
      <c r="X27" s="242"/>
      <c r="Y27" s="242"/>
      <c r="Z27" s="242"/>
      <c r="AA27" s="242"/>
      <c r="AB27" s="242"/>
      <c r="AC27" s="242"/>
      <c r="AD27" s="242"/>
      <c r="AE27" s="242"/>
      <c r="AK27" s="251">
        <f>ROUND($AW$51,2)</f>
        <v>0</v>
      </c>
      <c r="AL27" s="242"/>
      <c r="AM27" s="242"/>
      <c r="AN27" s="242"/>
      <c r="AO27" s="242"/>
      <c r="AQ27" s="29"/>
      <c r="BE27" s="242"/>
    </row>
    <row r="28" spans="2:57" s="6" customFormat="1" ht="15" customHeight="1" hidden="1">
      <c r="B28" s="27"/>
      <c r="F28" s="28" t="s">
        <v>47</v>
      </c>
      <c r="L28" s="250">
        <v>0.21</v>
      </c>
      <c r="M28" s="242"/>
      <c r="N28" s="242"/>
      <c r="O28" s="242"/>
      <c r="W28" s="251">
        <f>ROUND($BB$51,2)</f>
        <v>0</v>
      </c>
      <c r="X28" s="242"/>
      <c r="Y28" s="242"/>
      <c r="Z28" s="242"/>
      <c r="AA28" s="242"/>
      <c r="AB28" s="242"/>
      <c r="AC28" s="242"/>
      <c r="AD28" s="242"/>
      <c r="AE28" s="242"/>
      <c r="AK28" s="251">
        <v>0</v>
      </c>
      <c r="AL28" s="242"/>
      <c r="AM28" s="242"/>
      <c r="AN28" s="242"/>
      <c r="AO28" s="242"/>
      <c r="AQ28" s="29"/>
      <c r="BE28" s="242"/>
    </row>
    <row r="29" spans="2:57" s="6" customFormat="1" ht="15" customHeight="1" hidden="1">
      <c r="B29" s="27"/>
      <c r="F29" s="28" t="s">
        <v>48</v>
      </c>
      <c r="L29" s="250">
        <v>0.15</v>
      </c>
      <c r="M29" s="242"/>
      <c r="N29" s="242"/>
      <c r="O29" s="242"/>
      <c r="W29" s="251">
        <f>ROUND($BC$51,2)</f>
        <v>0</v>
      </c>
      <c r="X29" s="242"/>
      <c r="Y29" s="242"/>
      <c r="Z29" s="242"/>
      <c r="AA29" s="242"/>
      <c r="AB29" s="242"/>
      <c r="AC29" s="242"/>
      <c r="AD29" s="242"/>
      <c r="AE29" s="242"/>
      <c r="AK29" s="251">
        <v>0</v>
      </c>
      <c r="AL29" s="242"/>
      <c r="AM29" s="242"/>
      <c r="AN29" s="242"/>
      <c r="AO29" s="242"/>
      <c r="AQ29" s="29"/>
      <c r="BE29" s="242"/>
    </row>
    <row r="30" spans="2:57" s="6" customFormat="1" ht="15" customHeight="1" hidden="1">
      <c r="B30" s="27"/>
      <c r="F30" s="28" t="s">
        <v>49</v>
      </c>
      <c r="L30" s="250">
        <v>0</v>
      </c>
      <c r="M30" s="242"/>
      <c r="N30" s="242"/>
      <c r="O30" s="242"/>
      <c r="W30" s="251">
        <f>ROUND($BD$51,2)</f>
        <v>0</v>
      </c>
      <c r="X30" s="242"/>
      <c r="Y30" s="242"/>
      <c r="Z30" s="242"/>
      <c r="AA30" s="242"/>
      <c r="AB30" s="242"/>
      <c r="AC30" s="242"/>
      <c r="AD30" s="242"/>
      <c r="AE30" s="242"/>
      <c r="AK30" s="251">
        <v>0</v>
      </c>
      <c r="AL30" s="242"/>
      <c r="AM30" s="242"/>
      <c r="AN30" s="242"/>
      <c r="AO30" s="242"/>
      <c r="AQ30" s="29"/>
      <c r="BE30" s="242"/>
    </row>
    <row r="31" spans="2:57" s="6" customFormat="1" ht="7.5" customHeight="1">
      <c r="B31" s="22"/>
      <c r="AQ31" s="25"/>
      <c r="BE31" s="241"/>
    </row>
    <row r="32" spans="2:57" s="6" customFormat="1" ht="27" customHeight="1">
      <c r="B32" s="22"/>
      <c r="C32" s="30"/>
      <c r="D32" s="31" t="s">
        <v>50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51</v>
      </c>
      <c r="U32" s="32"/>
      <c r="V32" s="32"/>
      <c r="W32" s="32"/>
      <c r="X32" s="261" t="s">
        <v>52</v>
      </c>
      <c r="Y32" s="256"/>
      <c r="Z32" s="256"/>
      <c r="AA32" s="256"/>
      <c r="AB32" s="256"/>
      <c r="AC32" s="32"/>
      <c r="AD32" s="32"/>
      <c r="AE32" s="32"/>
      <c r="AF32" s="32"/>
      <c r="AG32" s="32"/>
      <c r="AH32" s="32"/>
      <c r="AI32" s="32"/>
      <c r="AJ32" s="32"/>
      <c r="AK32" s="262">
        <f>SUM($AK$23:$AK$30)</f>
        <v>0</v>
      </c>
      <c r="AL32" s="256"/>
      <c r="AM32" s="256"/>
      <c r="AN32" s="256"/>
      <c r="AO32" s="263"/>
      <c r="AP32" s="30"/>
      <c r="AQ32" s="35"/>
      <c r="BE32" s="241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53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068/0/14</v>
      </c>
      <c r="AR41" s="41"/>
    </row>
    <row r="42" spans="2:44" s="42" customFormat="1" ht="37.5" customHeight="1">
      <c r="B42" s="43"/>
      <c r="C42" s="42" t="s">
        <v>16</v>
      </c>
      <c r="L42" s="264" t="str">
        <f>$K$6</f>
        <v>Vyznačení a optimalizace cyklistické trasy č. 17 Greenway Jizera na území Středočeského kraje</v>
      </c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24</v>
      </c>
      <c r="L44" s="44" t="str">
        <f>IF($K$8="","",$K$8)</f>
        <v> </v>
      </c>
      <c r="AI44" s="18" t="s">
        <v>26</v>
      </c>
      <c r="AM44" s="265" t="str">
        <f>IF($AN$8="","",$AN$8)</f>
        <v>15.12.2014</v>
      </c>
      <c r="AN44" s="241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30</v>
      </c>
      <c r="L46" s="16" t="str">
        <f>IF($E$11="","",$E$11)</f>
        <v> </v>
      </c>
      <c r="AI46" s="18" t="s">
        <v>35</v>
      </c>
      <c r="AM46" s="243" t="str">
        <f>IF($E$17="","",$E$17)</f>
        <v>Projekce dopravní Filip, s.r.o.</v>
      </c>
      <c r="AN46" s="241"/>
      <c r="AO46" s="241"/>
      <c r="AP46" s="241"/>
      <c r="AR46" s="22"/>
      <c r="AS46" s="252" t="s">
        <v>54</v>
      </c>
      <c r="AT46" s="253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33</v>
      </c>
      <c r="L47" s="16">
        <f>IF($E$14="Vyplň údaj","",$E$14)</f>
      </c>
      <c r="AR47" s="22"/>
      <c r="AS47" s="254"/>
      <c r="AT47" s="241"/>
      <c r="BD47" s="49"/>
    </row>
    <row r="48" spans="2:56" s="6" customFormat="1" ht="12" customHeight="1">
      <c r="B48" s="22"/>
      <c r="AR48" s="22"/>
      <c r="AS48" s="254"/>
      <c r="AT48" s="241"/>
      <c r="BD48" s="49"/>
    </row>
    <row r="49" spans="2:57" s="6" customFormat="1" ht="30" customHeight="1">
      <c r="B49" s="22"/>
      <c r="C49" s="272" t="s">
        <v>55</v>
      </c>
      <c r="D49" s="256"/>
      <c r="E49" s="256"/>
      <c r="F49" s="256"/>
      <c r="G49" s="256"/>
      <c r="H49" s="32"/>
      <c r="I49" s="255" t="s">
        <v>56</v>
      </c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73" t="s">
        <v>57</v>
      </c>
      <c r="AH49" s="256"/>
      <c r="AI49" s="256"/>
      <c r="AJ49" s="256"/>
      <c r="AK49" s="256"/>
      <c r="AL49" s="256"/>
      <c r="AM49" s="256"/>
      <c r="AN49" s="255" t="s">
        <v>58</v>
      </c>
      <c r="AO49" s="256"/>
      <c r="AP49" s="256"/>
      <c r="AQ49" s="50" t="s">
        <v>59</v>
      </c>
      <c r="AR49" s="22"/>
      <c r="AS49" s="51" t="s">
        <v>60</v>
      </c>
      <c r="AT49" s="52" t="s">
        <v>61</v>
      </c>
      <c r="AU49" s="52" t="s">
        <v>62</v>
      </c>
      <c r="AV49" s="52" t="s">
        <v>63</v>
      </c>
      <c r="AW49" s="52" t="s">
        <v>64</v>
      </c>
      <c r="AX49" s="52" t="s">
        <v>65</v>
      </c>
      <c r="AY49" s="52" t="s">
        <v>66</v>
      </c>
      <c r="AZ49" s="52" t="s">
        <v>67</v>
      </c>
      <c r="BA49" s="52" t="s">
        <v>68</v>
      </c>
      <c r="BB49" s="52" t="s">
        <v>69</v>
      </c>
      <c r="BC49" s="52" t="s">
        <v>70</v>
      </c>
      <c r="BD49" s="53" t="s">
        <v>71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90" s="42" customFormat="1" ht="33" customHeight="1">
      <c r="B51" s="43"/>
      <c r="C51" s="56" t="s">
        <v>72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70">
        <f>ROUND($AG$52,2)</f>
        <v>0</v>
      </c>
      <c r="AH51" s="271"/>
      <c r="AI51" s="271"/>
      <c r="AJ51" s="271"/>
      <c r="AK51" s="271"/>
      <c r="AL51" s="271"/>
      <c r="AM51" s="271"/>
      <c r="AN51" s="270">
        <f>SUM($AG$51,$AT$51)</f>
        <v>0</v>
      </c>
      <c r="AO51" s="271"/>
      <c r="AP51" s="271"/>
      <c r="AQ51" s="58"/>
      <c r="AR51" s="43"/>
      <c r="AS51" s="59">
        <f>ROUND($AS$52,2)</f>
        <v>0</v>
      </c>
      <c r="AT51" s="60">
        <f>ROUND(SUM($AV$51:$AW$51),2)</f>
        <v>0</v>
      </c>
      <c r="AU51" s="61">
        <f>ROUND($AU$52,5)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ROUND($AZ$52,2)</f>
        <v>0</v>
      </c>
      <c r="BA51" s="60">
        <f>ROUND($BA$52,2)</f>
        <v>0</v>
      </c>
      <c r="BB51" s="60">
        <f>ROUND($BB$52,2)</f>
        <v>0</v>
      </c>
      <c r="BC51" s="60">
        <f>ROUND($BC$52,2)</f>
        <v>0</v>
      </c>
      <c r="BD51" s="62">
        <f>ROUND($BD$52,2)</f>
        <v>0</v>
      </c>
      <c r="BS51" s="42" t="s">
        <v>73</v>
      </c>
      <c r="BT51" s="42" t="s">
        <v>74</v>
      </c>
      <c r="BU51" s="63" t="s">
        <v>75</v>
      </c>
      <c r="BV51" s="42" t="s">
        <v>76</v>
      </c>
      <c r="BW51" s="42" t="s">
        <v>4</v>
      </c>
      <c r="BX51" s="42" t="s">
        <v>77</v>
      </c>
      <c r="CL51" s="42" t="s">
        <v>20</v>
      </c>
    </row>
    <row r="52" spans="2:91" s="64" customFormat="1" ht="28.5" customHeight="1">
      <c r="B52" s="65"/>
      <c r="C52" s="66"/>
      <c r="D52" s="259" t="s">
        <v>78</v>
      </c>
      <c r="E52" s="260"/>
      <c r="F52" s="260"/>
      <c r="G52" s="260"/>
      <c r="H52" s="260"/>
      <c r="I52" s="66"/>
      <c r="J52" s="259" t="s">
        <v>79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57">
        <f>ROUND($AG$53,2)</f>
        <v>0</v>
      </c>
      <c r="AH52" s="258"/>
      <c r="AI52" s="258"/>
      <c r="AJ52" s="258"/>
      <c r="AK52" s="258"/>
      <c r="AL52" s="258"/>
      <c r="AM52" s="258"/>
      <c r="AN52" s="257">
        <f>SUM($AG$52,$AT$52)</f>
        <v>0</v>
      </c>
      <c r="AO52" s="258"/>
      <c r="AP52" s="258"/>
      <c r="AQ52" s="67" t="s">
        <v>80</v>
      </c>
      <c r="AR52" s="65"/>
      <c r="AS52" s="68">
        <f>ROUND($AS$53,2)</f>
        <v>0</v>
      </c>
      <c r="AT52" s="69">
        <f>ROUND(SUM($AV$52:$AW$52),2)</f>
        <v>0</v>
      </c>
      <c r="AU52" s="70">
        <f>ROUND($AU$53,5)</f>
        <v>0</v>
      </c>
      <c r="AV52" s="69">
        <f>ROUND($AZ$52*$L$26,2)</f>
        <v>0</v>
      </c>
      <c r="AW52" s="69">
        <f>ROUND($BA$52*$L$27,2)</f>
        <v>0</v>
      </c>
      <c r="AX52" s="69">
        <f>ROUND($BB$52*$L$26,2)</f>
        <v>0</v>
      </c>
      <c r="AY52" s="69">
        <f>ROUND($BC$52*$L$27,2)</f>
        <v>0</v>
      </c>
      <c r="AZ52" s="69">
        <f>ROUND($AZ$53,2)</f>
        <v>0</v>
      </c>
      <c r="BA52" s="69">
        <f>ROUND($BA$53,2)</f>
        <v>0</v>
      </c>
      <c r="BB52" s="69">
        <f>ROUND($BB$53,2)</f>
        <v>0</v>
      </c>
      <c r="BC52" s="69">
        <f>ROUND($BC$53,2)</f>
        <v>0</v>
      </c>
      <c r="BD52" s="71">
        <f>ROUND($BD$53,2)</f>
        <v>0</v>
      </c>
      <c r="BS52" s="64" t="s">
        <v>73</v>
      </c>
      <c r="BT52" s="64" t="s">
        <v>23</v>
      </c>
      <c r="BU52" s="64" t="s">
        <v>75</v>
      </c>
      <c r="BV52" s="64" t="s">
        <v>76</v>
      </c>
      <c r="BW52" s="64" t="s">
        <v>81</v>
      </c>
      <c r="BX52" s="64" t="s">
        <v>4</v>
      </c>
      <c r="CL52" s="64" t="s">
        <v>20</v>
      </c>
      <c r="CM52" s="64" t="s">
        <v>82</v>
      </c>
    </row>
    <row r="53" spans="1:90" s="72" customFormat="1" ht="23.25" customHeight="1">
      <c r="A53" s="156" t="s">
        <v>251</v>
      </c>
      <c r="B53" s="73"/>
      <c r="C53" s="74"/>
      <c r="D53" s="74"/>
      <c r="E53" s="269" t="s">
        <v>83</v>
      </c>
      <c r="F53" s="268"/>
      <c r="G53" s="268"/>
      <c r="H53" s="268"/>
      <c r="I53" s="268"/>
      <c r="J53" s="74"/>
      <c r="K53" s="269" t="s">
        <v>84</v>
      </c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7">
        <f>'I - Soupis prací'!$J$29</f>
        <v>0</v>
      </c>
      <c r="AH53" s="268"/>
      <c r="AI53" s="268"/>
      <c r="AJ53" s="268"/>
      <c r="AK53" s="268"/>
      <c r="AL53" s="268"/>
      <c r="AM53" s="268"/>
      <c r="AN53" s="267">
        <f>SUM($AG$53,$AT$53)</f>
        <v>0</v>
      </c>
      <c r="AO53" s="268"/>
      <c r="AP53" s="268"/>
      <c r="AQ53" s="75" t="s">
        <v>85</v>
      </c>
      <c r="AR53" s="73"/>
      <c r="AS53" s="76">
        <v>0</v>
      </c>
      <c r="AT53" s="77">
        <f>ROUND(SUM($AV$53:$AW$53),2)</f>
        <v>0</v>
      </c>
      <c r="AU53" s="78">
        <f>'I - Soupis prací'!$P$89</f>
        <v>0</v>
      </c>
      <c r="AV53" s="77">
        <f>'I - Soupis prací'!$J$32</f>
        <v>0</v>
      </c>
      <c r="AW53" s="77">
        <f>'I - Soupis prací'!$J$33</f>
        <v>0</v>
      </c>
      <c r="AX53" s="77">
        <f>'I - Soupis prací'!$J$34</f>
        <v>0</v>
      </c>
      <c r="AY53" s="77">
        <f>'I - Soupis prací'!$J$35</f>
        <v>0</v>
      </c>
      <c r="AZ53" s="77">
        <f>'I - Soupis prací'!$F$32</f>
        <v>0</v>
      </c>
      <c r="BA53" s="77">
        <f>'I - Soupis prací'!$F$33</f>
        <v>0</v>
      </c>
      <c r="BB53" s="77">
        <f>'I - Soupis prací'!$F$34</f>
        <v>0</v>
      </c>
      <c r="BC53" s="77">
        <f>'I - Soupis prací'!$F$35</f>
        <v>0</v>
      </c>
      <c r="BD53" s="79">
        <f>'I - Soupis prací'!$F$36</f>
        <v>0</v>
      </c>
      <c r="BT53" s="72" t="s">
        <v>82</v>
      </c>
      <c r="BV53" s="72" t="s">
        <v>76</v>
      </c>
      <c r="BW53" s="72" t="s">
        <v>86</v>
      </c>
      <c r="BX53" s="72" t="s">
        <v>81</v>
      </c>
      <c r="CL53" s="72" t="s">
        <v>20</v>
      </c>
    </row>
    <row r="54" spans="2:44" s="6" customFormat="1" ht="30.75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AR2:BE2"/>
    <mergeCell ref="AN53:AP53"/>
    <mergeCell ref="AG53:AM53"/>
    <mergeCell ref="E53:I53"/>
    <mergeCell ref="K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I - Soupis prací'!C2" tooltip="I - Soupis prací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8"/>
      <c r="C1" s="158"/>
      <c r="D1" s="157" t="s">
        <v>1</v>
      </c>
      <c r="E1" s="158"/>
      <c r="F1" s="159" t="s">
        <v>252</v>
      </c>
      <c r="G1" s="275" t="s">
        <v>253</v>
      </c>
      <c r="H1" s="275"/>
      <c r="I1" s="158"/>
      <c r="J1" s="159" t="s">
        <v>254</v>
      </c>
      <c r="K1" s="157" t="s">
        <v>87</v>
      </c>
      <c r="L1" s="159" t="s">
        <v>255</v>
      </c>
      <c r="M1" s="159"/>
      <c r="N1" s="159"/>
      <c r="O1" s="159"/>
      <c r="P1" s="159"/>
      <c r="Q1" s="159"/>
      <c r="R1" s="159"/>
      <c r="S1" s="159"/>
      <c r="T1" s="159"/>
      <c r="U1" s="155"/>
      <c r="V1" s="15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6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82</v>
      </c>
    </row>
    <row r="4" spans="2:46" s="2" customFormat="1" ht="37.5" customHeight="1">
      <c r="B4" s="10"/>
      <c r="D4" s="11" t="s">
        <v>88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74" t="str">
        <f>'Rekapitulace stavby'!$K$6</f>
        <v>Vyznačení a optimalizace cyklistické trasy č. 17 Greenway Jizera na území Středočeského kraje</v>
      </c>
      <c r="F7" s="240"/>
      <c r="G7" s="240"/>
      <c r="H7" s="240"/>
      <c r="K7" s="12"/>
    </row>
    <row r="8" spans="2:11" s="2" customFormat="1" ht="15.75" customHeight="1">
      <c r="B8" s="10"/>
      <c r="D8" s="18" t="s">
        <v>89</v>
      </c>
      <c r="K8" s="12"/>
    </row>
    <row r="9" spans="2:11" s="80" customFormat="1" ht="16.5" customHeight="1">
      <c r="B9" s="81"/>
      <c r="E9" s="274" t="s">
        <v>90</v>
      </c>
      <c r="F9" s="276"/>
      <c r="G9" s="276"/>
      <c r="H9" s="276"/>
      <c r="K9" s="82"/>
    </row>
    <row r="10" spans="2:11" s="6" customFormat="1" ht="15.75" customHeight="1">
      <c r="B10" s="22"/>
      <c r="D10" s="18" t="s">
        <v>91</v>
      </c>
      <c r="K10" s="25"/>
    </row>
    <row r="11" spans="2:11" s="6" customFormat="1" ht="37.5" customHeight="1">
      <c r="B11" s="22"/>
      <c r="E11" s="264" t="s">
        <v>92</v>
      </c>
      <c r="F11" s="241"/>
      <c r="G11" s="241"/>
      <c r="H11" s="241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19</v>
      </c>
      <c r="F13" s="16" t="s">
        <v>20</v>
      </c>
      <c r="I13" s="18" t="s">
        <v>21</v>
      </c>
      <c r="J13" s="16" t="s">
        <v>22</v>
      </c>
      <c r="K13" s="25"/>
    </row>
    <row r="14" spans="2:11" s="6" customFormat="1" ht="15" customHeight="1">
      <c r="B14" s="22"/>
      <c r="D14" s="18" t="s">
        <v>24</v>
      </c>
      <c r="F14" s="16" t="s">
        <v>25</v>
      </c>
      <c r="I14" s="18" t="s">
        <v>26</v>
      </c>
      <c r="J14" s="45" t="str">
        <f>'Rekapitulace stavby'!$AN$8</f>
        <v>15.12.2014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30</v>
      </c>
      <c r="I16" s="18" t="s">
        <v>31</v>
      </c>
      <c r="J16" s="16">
        <f>IF('Rekapitulace stavby'!$AN$10="","",'Rekapitulace stavby'!$AN$10)</f>
      </c>
      <c r="K16" s="25"/>
    </row>
    <row r="17" spans="2:11" s="6" customFormat="1" ht="18.75" customHeight="1">
      <c r="B17" s="22"/>
      <c r="E17" s="16" t="str">
        <f>IF('Rekapitulace stavby'!$E$11="","",'Rekapitulace stavby'!$E$11)</f>
        <v> </v>
      </c>
      <c r="I17" s="18" t="s">
        <v>32</v>
      </c>
      <c r="J17" s="16">
        <f>IF('Rekapitulace stavby'!$AN$11="","",'Rekapitulace stavby'!$AN$11)</f>
      </c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33</v>
      </c>
      <c r="I19" s="18" t="s">
        <v>31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32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35</v>
      </c>
      <c r="I22" s="18" t="s">
        <v>31</v>
      </c>
      <c r="J22" s="16"/>
      <c r="K22" s="25"/>
    </row>
    <row r="23" spans="2:11" s="6" customFormat="1" ht="18.75" customHeight="1">
      <c r="B23" s="22"/>
      <c r="E23" s="16" t="s">
        <v>36</v>
      </c>
      <c r="I23" s="18" t="s">
        <v>32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38</v>
      </c>
      <c r="K25" s="25"/>
    </row>
    <row r="26" spans="2:11" s="80" customFormat="1" ht="138" customHeight="1">
      <c r="B26" s="81"/>
      <c r="E26" s="246" t="s">
        <v>39</v>
      </c>
      <c r="F26" s="276"/>
      <c r="G26" s="276"/>
      <c r="H26" s="276"/>
      <c r="K26" s="82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3"/>
    </row>
    <row r="29" spans="2:11" s="6" customFormat="1" ht="26.25" customHeight="1">
      <c r="B29" s="22"/>
      <c r="D29" s="84" t="s">
        <v>40</v>
      </c>
      <c r="J29" s="57">
        <f>ROUND($J$89,2)</f>
        <v>0</v>
      </c>
      <c r="K29" s="25"/>
    </row>
    <row r="30" spans="2:11" s="6" customFormat="1" ht="7.5" customHeight="1">
      <c r="B30" s="22"/>
      <c r="D30" s="46"/>
      <c r="E30" s="46"/>
      <c r="F30" s="46"/>
      <c r="G30" s="46"/>
      <c r="H30" s="46"/>
      <c r="I30" s="46"/>
      <c r="J30" s="46"/>
      <c r="K30" s="83"/>
    </row>
    <row r="31" spans="2:11" s="6" customFormat="1" ht="15" customHeight="1">
      <c r="B31" s="22"/>
      <c r="F31" s="26" t="s">
        <v>42</v>
      </c>
      <c r="I31" s="26" t="s">
        <v>41</v>
      </c>
      <c r="J31" s="26" t="s">
        <v>43</v>
      </c>
      <c r="K31" s="25"/>
    </row>
    <row r="32" spans="2:11" s="6" customFormat="1" ht="15" customHeight="1">
      <c r="B32" s="22"/>
      <c r="D32" s="28" t="s">
        <v>44</v>
      </c>
      <c r="E32" s="28" t="s">
        <v>45</v>
      </c>
      <c r="F32" s="85">
        <f>ROUND(SUM($BE$89:$BE$169),2)</f>
        <v>0</v>
      </c>
      <c r="I32" s="86">
        <v>0.21</v>
      </c>
      <c r="J32" s="85">
        <f>ROUND(ROUND((SUM($BE$89:$BE$169)),2)*$I$32,2)</f>
        <v>0</v>
      </c>
      <c r="K32" s="25"/>
    </row>
    <row r="33" spans="2:11" s="6" customFormat="1" ht="15" customHeight="1">
      <c r="B33" s="22"/>
      <c r="E33" s="28" t="s">
        <v>46</v>
      </c>
      <c r="F33" s="85">
        <f>ROUND(SUM($BF$89:$BF$169),2)</f>
        <v>0</v>
      </c>
      <c r="I33" s="86">
        <v>0.15</v>
      </c>
      <c r="J33" s="85">
        <f>ROUND(ROUND((SUM($BF$89:$BF$169)),2)*$I$33,2)</f>
        <v>0</v>
      </c>
      <c r="K33" s="25"/>
    </row>
    <row r="34" spans="2:11" s="6" customFormat="1" ht="15" customHeight="1" hidden="1">
      <c r="B34" s="22"/>
      <c r="E34" s="28" t="s">
        <v>47</v>
      </c>
      <c r="F34" s="85">
        <f>ROUND(SUM($BG$89:$BG$169),2)</f>
        <v>0</v>
      </c>
      <c r="I34" s="86">
        <v>0.21</v>
      </c>
      <c r="J34" s="85">
        <v>0</v>
      </c>
      <c r="K34" s="25"/>
    </row>
    <row r="35" spans="2:11" s="6" customFormat="1" ht="15" customHeight="1" hidden="1">
      <c r="B35" s="22"/>
      <c r="E35" s="28" t="s">
        <v>48</v>
      </c>
      <c r="F35" s="85">
        <f>ROUND(SUM($BH$89:$BH$169),2)</f>
        <v>0</v>
      </c>
      <c r="I35" s="86">
        <v>0.15</v>
      </c>
      <c r="J35" s="85">
        <v>0</v>
      </c>
      <c r="K35" s="25"/>
    </row>
    <row r="36" spans="2:11" s="6" customFormat="1" ht="15" customHeight="1" hidden="1">
      <c r="B36" s="22"/>
      <c r="E36" s="28" t="s">
        <v>49</v>
      </c>
      <c r="F36" s="85">
        <f>ROUND(SUM($BI$89:$BI$169),2)</f>
        <v>0</v>
      </c>
      <c r="I36" s="86">
        <v>0</v>
      </c>
      <c r="J36" s="85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0"/>
      <c r="D38" s="31" t="s">
        <v>50</v>
      </c>
      <c r="E38" s="32"/>
      <c r="F38" s="32"/>
      <c r="G38" s="87" t="s">
        <v>51</v>
      </c>
      <c r="H38" s="33" t="s">
        <v>52</v>
      </c>
      <c r="I38" s="32"/>
      <c r="J38" s="34">
        <f>SUM($J$29:$J$36)</f>
        <v>0</v>
      </c>
      <c r="K38" s="88"/>
    </row>
    <row r="39" spans="2:11" s="6" customFormat="1" ht="15" customHeight="1">
      <c r="B39" s="36"/>
      <c r="C39" s="37"/>
      <c r="D39" s="37"/>
      <c r="E39" s="37"/>
      <c r="F39" s="37"/>
      <c r="G39" s="37"/>
      <c r="H39" s="37"/>
      <c r="I39" s="37"/>
      <c r="J39" s="37"/>
      <c r="K39" s="38"/>
    </row>
    <row r="43" spans="2:11" s="6" customFormat="1" ht="7.5" customHeight="1">
      <c r="B43" s="39"/>
      <c r="C43" s="40"/>
      <c r="D43" s="40"/>
      <c r="E43" s="40"/>
      <c r="F43" s="40"/>
      <c r="G43" s="40"/>
      <c r="H43" s="40"/>
      <c r="I43" s="40"/>
      <c r="J43" s="40"/>
      <c r="K43" s="89"/>
    </row>
    <row r="44" spans="2:11" s="6" customFormat="1" ht="37.5" customHeight="1">
      <c r="B44" s="22"/>
      <c r="C44" s="11" t="s">
        <v>93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16</v>
      </c>
      <c r="K46" s="25"/>
    </row>
    <row r="47" spans="2:11" s="6" customFormat="1" ht="16.5" customHeight="1">
      <c r="B47" s="22"/>
      <c r="E47" s="274" t="str">
        <f>$E$7</f>
        <v>Vyznačení a optimalizace cyklistické trasy č. 17 Greenway Jizera na území Středočeského kraje</v>
      </c>
      <c r="F47" s="241"/>
      <c r="G47" s="241"/>
      <c r="H47" s="241"/>
      <c r="K47" s="25"/>
    </row>
    <row r="48" spans="2:11" s="2" customFormat="1" ht="15.75" customHeight="1">
      <c r="B48" s="10"/>
      <c r="C48" s="18" t="s">
        <v>89</v>
      </c>
      <c r="K48" s="12"/>
    </row>
    <row r="49" spans="2:11" s="6" customFormat="1" ht="16.5" customHeight="1">
      <c r="B49" s="22"/>
      <c r="E49" s="274" t="s">
        <v>90</v>
      </c>
      <c r="F49" s="241"/>
      <c r="G49" s="241"/>
      <c r="H49" s="241"/>
      <c r="K49" s="25"/>
    </row>
    <row r="50" spans="2:11" s="6" customFormat="1" ht="15" customHeight="1">
      <c r="B50" s="22"/>
      <c r="C50" s="18" t="s">
        <v>91</v>
      </c>
      <c r="K50" s="25"/>
    </row>
    <row r="51" spans="2:11" s="6" customFormat="1" ht="19.5" customHeight="1">
      <c r="B51" s="22"/>
      <c r="E51" s="264" t="str">
        <f>$E$11</f>
        <v>I - Soupis prací</v>
      </c>
      <c r="F51" s="241"/>
      <c r="G51" s="241"/>
      <c r="H51" s="241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24</v>
      </c>
      <c r="F53" s="16" t="str">
        <f>$F$14</f>
        <v> </v>
      </c>
      <c r="I53" s="18" t="s">
        <v>26</v>
      </c>
      <c r="J53" s="45" t="str">
        <f>IF($J$14="","",$J$14)</f>
        <v>15.12.2014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30</v>
      </c>
      <c r="F55" s="16" t="str">
        <f>$E$17</f>
        <v> </v>
      </c>
      <c r="I55" s="18" t="s">
        <v>35</v>
      </c>
      <c r="J55" s="16" t="str">
        <f>$E$23</f>
        <v>Projekce dopravní Filip, s.r.o.</v>
      </c>
      <c r="K55" s="25"/>
    </row>
    <row r="56" spans="2:11" s="6" customFormat="1" ht="15" customHeight="1">
      <c r="B56" s="22"/>
      <c r="C56" s="18" t="s">
        <v>33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0" t="s">
        <v>94</v>
      </c>
      <c r="D58" s="30"/>
      <c r="E58" s="30"/>
      <c r="F58" s="30"/>
      <c r="G58" s="30"/>
      <c r="H58" s="30"/>
      <c r="I58" s="30"/>
      <c r="J58" s="91" t="s">
        <v>95</v>
      </c>
      <c r="K58" s="35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6" t="s">
        <v>96</v>
      </c>
      <c r="J60" s="57">
        <f>$J$89</f>
        <v>0</v>
      </c>
      <c r="K60" s="25"/>
      <c r="AU60" s="6" t="s">
        <v>97</v>
      </c>
    </row>
    <row r="61" spans="2:11" s="63" customFormat="1" ht="25.5" customHeight="1">
      <c r="B61" s="92"/>
      <c r="D61" s="93" t="s">
        <v>98</v>
      </c>
      <c r="E61" s="93"/>
      <c r="F61" s="93"/>
      <c r="G61" s="93"/>
      <c r="H61" s="93"/>
      <c r="I61" s="93"/>
      <c r="J61" s="94">
        <f>$J$90</f>
        <v>0</v>
      </c>
      <c r="K61" s="95"/>
    </row>
    <row r="62" spans="2:11" s="72" customFormat="1" ht="21" customHeight="1">
      <c r="B62" s="96"/>
      <c r="D62" s="97" t="s">
        <v>99</v>
      </c>
      <c r="E62" s="97"/>
      <c r="F62" s="97"/>
      <c r="G62" s="97"/>
      <c r="H62" s="97"/>
      <c r="I62" s="97"/>
      <c r="J62" s="98">
        <f>$J$91</f>
        <v>0</v>
      </c>
      <c r="K62" s="99"/>
    </row>
    <row r="63" spans="2:11" s="72" customFormat="1" ht="15.75" customHeight="1">
      <c r="B63" s="96"/>
      <c r="D63" s="97" t="s">
        <v>100</v>
      </c>
      <c r="E63" s="97"/>
      <c r="F63" s="97"/>
      <c r="G63" s="97"/>
      <c r="H63" s="97"/>
      <c r="I63" s="97"/>
      <c r="J63" s="98">
        <f>$J$140</f>
        <v>0</v>
      </c>
      <c r="K63" s="99"/>
    </row>
    <row r="64" spans="2:11" s="72" customFormat="1" ht="21" customHeight="1">
      <c r="B64" s="96"/>
      <c r="D64" s="97" t="s">
        <v>101</v>
      </c>
      <c r="E64" s="97"/>
      <c r="F64" s="97"/>
      <c r="G64" s="97"/>
      <c r="H64" s="97"/>
      <c r="I64" s="97"/>
      <c r="J64" s="98">
        <f>$J$151</f>
        <v>0</v>
      </c>
      <c r="K64" s="99"/>
    </row>
    <row r="65" spans="2:11" s="72" customFormat="1" ht="21" customHeight="1">
      <c r="B65" s="96"/>
      <c r="D65" s="97" t="s">
        <v>102</v>
      </c>
      <c r="E65" s="97"/>
      <c r="F65" s="97"/>
      <c r="G65" s="97"/>
      <c r="H65" s="97"/>
      <c r="I65" s="97"/>
      <c r="J65" s="98">
        <f>$J$162</f>
        <v>0</v>
      </c>
      <c r="K65" s="99"/>
    </row>
    <row r="66" spans="2:11" s="63" customFormat="1" ht="25.5" customHeight="1">
      <c r="B66" s="92"/>
      <c r="D66" s="93" t="s">
        <v>103</v>
      </c>
      <c r="E66" s="93"/>
      <c r="F66" s="93"/>
      <c r="G66" s="93"/>
      <c r="H66" s="93"/>
      <c r="I66" s="93"/>
      <c r="J66" s="94">
        <f>$J$166</f>
        <v>0</v>
      </c>
      <c r="K66" s="95"/>
    </row>
    <row r="67" spans="2:11" s="72" customFormat="1" ht="21" customHeight="1">
      <c r="B67" s="96"/>
      <c r="D67" s="97" t="s">
        <v>104</v>
      </c>
      <c r="E67" s="97"/>
      <c r="F67" s="97"/>
      <c r="G67" s="97"/>
      <c r="H67" s="97"/>
      <c r="I67" s="97"/>
      <c r="J67" s="98">
        <f>$J$167</f>
        <v>0</v>
      </c>
      <c r="K67" s="99"/>
    </row>
    <row r="68" spans="2:11" s="6" customFormat="1" ht="22.5" customHeight="1">
      <c r="B68" s="22"/>
      <c r="K68" s="25"/>
    </row>
    <row r="69" spans="2:11" s="6" customFormat="1" ht="7.5" customHeight="1">
      <c r="B69" s="36"/>
      <c r="C69" s="37"/>
      <c r="D69" s="37"/>
      <c r="E69" s="37"/>
      <c r="F69" s="37"/>
      <c r="G69" s="37"/>
      <c r="H69" s="37"/>
      <c r="I69" s="37"/>
      <c r="J69" s="37"/>
      <c r="K69" s="38"/>
    </row>
    <row r="73" spans="2:12" s="6" customFormat="1" ht="7.5" customHeight="1"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22"/>
    </row>
    <row r="74" spans="2:12" s="6" customFormat="1" ht="37.5" customHeight="1">
      <c r="B74" s="22"/>
      <c r="C74" s="11" t="s">
        <v>105</v>
      </c>
      <c r="L74" s="22"/>
    </row>
    <row r="75" spans="2:12" s="6" customFormat="1" ht="7.5" customHeight="1">
      <c r="B75" s="22"/>
      <c r="L75" s="22"/>
    </row>
    <row r="76" spans="2:12" s="6" customFormat="1" ht="15" customHeight="1">
      <c r="B76" s="22"/>
      <c r="C76" s="18" t="s">
        <v>16</v>
      </c>
      <c r="L76" s="22"/>
    </row>
    <row r="77" spans="2:12" s="6" customFormat="1" ht="16.5" customHeight="1">
      <c r="B77" s="22"/>
      <c r="E77" s="274" t="str">
        <f>$E$7</f>
        <v>Vyznačení a optimalizace cyklistické trasy č. 17 Greenway Jizera na území Středočeského kraje</v>
      </c>
      <c r="F77" s="241"/>
      <c r="G77" s="241"/>
      <c r="H77" s="241"/>
      <c r="L77" s="22"/>
    </row>
    <row r="78" spans="2:12" s="2" customFormat="1" ht="15.75" customHeight="1">
      <c r="B78" s="10"/>
      <c r="C78" s="18" t="s">
        <v>89</v>
      </c>
      <c r="L78" s="10"/>
    </row>
    <row r="79" spans="2:12" s="6" customFormat="1" ht="16.5" customHeight="1">
      <c r="B79" s="22"/>
      <c r="E79" s="274" t="s">
        <v>90</v>
      </c>
      <c r="F79" s="241"/>
      <c r="G79" s="241"/>
      <c r="H79" s="241"/>
      <c r="L79" s="22"/>
    </row>
    <row r="80" spans="2:12" s="6" customFormat="1" ht="15" customHeight="1">
      <c r="B80" s="22"/>
      <c r="C80" s="18" t="s">
        <v>91</v>
      </c>
      <c r="L80" s="22"/>
    </row>
    <row r="81" spans="2:12" s="6" customFormat="1" ht="19.5" customHeight="1">
      <c r="B81" s="22"/>
      <c r="E81" s="264" t="str">
        <f>$E$11</f>
        <v>I - Soupis prací</v>
      </c>
      <c r="F81" s="241"/>
      <c r="G81" s="241"/>
      <c r="H81" s="241"/>
      <c r="L81" s="22"/>
    </row>
    <row r="82" spans="2:12" s="6" customFormat="1" ht="7.5" customHeight="1">
      <c r="B82" s="22"/>
      <c r="L82" s="22"/>
    </row>
    <row r="83" spans="2:12" s="6" customFormat="1" ht="18.75" customHeight="1">
      <c r="B83" s="22"/>
      <c r="C83" s="18" t="s">
        <v>24</v>
      </c>
      <c r="F83" s="16" t="str">
        <f>$F$14</f>
        <v> </v>
      </c>
      <c r="I83" s="18" t="s">
        <v>26</v>
      </c>
      <c r="J83" s="45" t="str">
        <f>IF($J$14="","",$J$14)</f>
        <v>15.12.2014</v>
      </c>
      <c r="L83" s="22"/>
    </row>
    <row r="84" spans="2:12" s="6" customFormat="1" ht="7.5" customHeight="1">
      <c r="B84" s="22"/>
      <c r="L84" s="22"/>
    </row>
    <row r="85" spans="2:12" s="6" customFormat="1" ht="15.75" customHeight="1">
      <c r="B85" s="22"/>
      <c r="C85" s="18" t="s">
        <v>30</v>
      </c>
      <c r="F85" s="16" t="str">
        <f>$E$17</f>
        <v> </v>
      </c>
      <c r="I85" s="18" t="s">
        <v>35</v>
      </c>
      <c r="J85" s="16" t="str">
        <f>$E$23</f>
        <v>Projekce dopravní Filip, s.r.o.</v>
      </c>
      <c r="L85" s="22"/>
    </row>
    <row r="86" spans="2:12" s="6" customFormat="1" ht="15" customHeight="1">
      <c r="B86" s="22"/>
      <c r="C86" s="18" t="s">
        <v>33</v>
      </c>
      <c r="F86" s="16">
        <f>IF($E$20="","",$E$20)</f>
      </c>
      <c r="L86" s="22"/>
    </row>
    <row r="87" spans="2:12" s="6" customFormat="1" ht="11.25" customHeight="1">
      <c r="B87" s="22"/>
      <c r="L87" s="22"/>
    </row>
    <row r="88" spans="2:20" s="100" customFormat="1" ht="30" customHeight="1">
      <c r="B88" s="101"/>
      <c r="C88" s="102" t="s">
        <v>106</v>
      </c>
      <c r="D88" s="103" t="s">
        <v>59</v>
      </c>
      <c r="E88" s="103" t="s">
        <v>55</v>
      </c>
      <c r="F88" s="103" t="s">
        <v>107</v>
      </c>
      <c r="G88" s="103" t="s">
        <v>108</v>
      </c>
      <c r="H88" s="103" t="s">
        <v>109</v>
      </c>
      <c r="I88" s="103" t="s">
        <v>110</v>
      </c>
      <c r="J88" s="103" t="s">
        <v>111</v>
      </c>
      <c r="K88" s="104" t="s">
        <v>112</v>
      </c>
      <c r="L88" s="101"/>
      <c r="M88" s="51" t="s">
        <v>113</v>
      </c>
      <c r="N88" s="52" t="s">
        <v>44</v>
      </c>
      <c r="O88" s="52" t="s">
        <v>114</v>
      </c>
      <c r="P88" s="52" t="s">
        <v>115</v>
      </c>
      <c r="Q88" s="52" t="s">
        <v>116</v>
      </c>
      <c r="R88" s="52" t="s">
        <v>117</v>
      </c>
      <c r="S88" s="52" t="s">
        <v>118</v>
      </c>
      <c r="T88" s="53" t="s">
        <v>119</v>
      </c>
    </row>
    <row r="89" spans="2:63" s="6" customFormat="1" ht="30" customHeight="1">
      <c r="B89" s="22"/>
      <c r="C89" s="56" t="s">
        <v>96</v>
      </c>
      <c r="J89" s="105">
        <f>$BK$89</f>
        <v>0</v>
      </c>
      <c r="L89" s="22"/>
      <c r="M89" s="55"/>
      <c r="N89" s="46"/>
      <c r="O89" s="46"/>
      <c r="P89" s="106">
        <f>$P$90+$P$166</f>
        <v>0</v>
      </c>
      <c r="Q89" s="46"/>
      <c r="R89" s="106">
        <f>$R$90+$R$166</f>
        <v>8.6503884688</v>
      </c>
      <c r="S89" s="46"/>
      <c r="T89" s="107">
        <f>$T$90+$T$166</f>
        <v>1.002</v>
      </c>
      <c r="AT89" s="6" t="s">
        <v>73</v>
      </c>
      <c r="AU89" s="6" t="s">
        <v>97</v>
      </c>
      <c r="BK89" s="108">
        <f>$BK$90+$BK$166</f>
        <v>0</v>
      </c>
    </row>
    <row r="90" spans="2:63" s="109" customFormat="1" ht="37.5" customHeight="1">
      <c r="B90" s="110"/>
      <c r="D90" s="111" t="s">
        <v>73</v>
      </c>
      <c r="E90" s="112" t="s">
        <v>120</v>
      </c>
      <c r="F90" s="112" t="s">
        <v>121</v>
      </c>
      <c r="J90" s="113">
        <f>$BK$90</f>
        <v>0</v>
      </c>
      <c r="L90" s="110"/>
      <c r="M90" s="114"/>
      <c r="P90" s="115">
        <f>$P$91+$P$151+$P$162</f>
        <v>0</v>
      </c>
      <c r="R90" s="115">
        <f>$R$91+$R$151+$R$162</f>
        <v>8.6503884688</v>
      </c>
      <c r="T90" s="116">
        <f>$T$91+$T$151+$T$162</f>
        <v>1.002</v>
      </c>
      <c r="AR90" s="111" t="s">
        <v>23</v>
      </c>
      <c r="AT90" s="111" t="s">
        <v>73</v>
      </c>
      <c r="AU90" s="111" t="s">
        <v>74</v>
      </c>
      <c r="AY90" s="111" t="s">
        <v>122</v>
      </c>
      <c r="BK90" s="117">
        <f>$BK$91+$BK$151+$BK$162</f>
        <v>0</v>
      </c>
    </row>
    <row r="91" spans="2:63" s="109" customFormat="1" ht="21" customHeight="1">
      <c r="B91" s="110"/>
      <c r="D91" s="111" t="s">
        <v>73</v>
      </c>
      <c r="E91" s="118" t="s">
        <v>123</v>
      </c>
      <c r="F91" s="118" t="s">
        <v>124</v>
      </c>
      <c r="J91" s="119">
        <f>$BK$91</f>
        <v>0</v>
      </c>
      <c r="L91" s="110"/>
      <c r="M91" s="114"/>
      <c r="P91" s="115">
        <f>$P$92+SUM($P$93:$P$140)</f>
        <v>0</v>
      </c>
      <c r="R91" s="115">
        <f>$R$92+SUM($R$93:$R$140)</f>
        <v>8.6503884688</v>
      </c>
      <c r="T91" s="116">
        <f>$T$92+SUM($T$93:$T$140)</f>
        <v>1.002</v>
      </c>
      <c r="AR91" s="111" t="s">
        <v>23</v>
      </c>
      <c r="AT91" s="111" t="s">
        <v>73</v>
      </c>
      <c r="AU91" s="111" t="s">
        <v>23</v>
      </c>
      <c r="AY91" s="111" t="s">
        <v>122</v>
      </c>
      <c r="BK91" s="117">
        <f>$BK$92+SUM($BK$93:$BK$140)</f>
        <v>0</v>
      </c>
    </row>
    <row r="92" spans="2:65" s="6" customFormat="1" ht="15.75" customHeight="1">
      <c r="B92" s="22"/>
      <c r="C92" s="120" t="s">
        <v>23</v>
      </c>
      <c r="D92" s="120" t="s">
        <v>125</v>
      </c>
      <c r="E92" s="121" t="s">
        <v>126</v>
      </c>
      <c r="F92" s="122" t="s">
        <v>127</v>
      </c>
      <c r="G92" s="123" t="s">
        <v>128</v>
      </c>
      <c r="H92" s="124">
        <v>186</v>
      </c>
      <c r="I92" s="125"/>
      <c r="J92" s="126">
        <f>ROUND($I$92*$H$92,2)</f>
        <v>0</v>
      </c>
      <c r="K92" s="122"/>
      <c r="L92" s="22"/>
      <c r="M92" s="127"/>
      <c r="N92" s="128" t="s">
        <v>45</v>
      </c>
      <c r="P92" s="129">
        <f>$O$92*$H$92</f>
        <v>0</v>
      </c>
      <c r="Q92" s="129">
        <v>0</v>
      </c>
      <c r="R92" s="129">
        <f>$Q$92*$H$92</f>
        <v>0</v>
      </c>
      <c r="S92" s="129">
        <v>0</v>
      </c>
      <c r="T92" s="130">
        <f>$S$92*$H$92</f>
        <v>0</v>
      </c>
      <c r="AR92" s="80" t="s">
        <v>129</v>
      </c>
      <c r="AT92" s="80" t="s">
        <v>125</v>
      </c>
      <c r="AU92" s="80" t="s">
        <v>82</v>
      </c>
      <c r="AY92" s="6" t="s">
        <v>122</v>
      </c>
      <c r="BE92" s="131">
        <f>IF($N$92="základní",$J$92,0)</f>
        <v>0</v>
      </c>
      <c r="BF92" s="131">
        <f>IF($N$92="snížená",$J$92,0)</f>
        <v>0</v>
      </c>
      <c r="BG92" s="131">
        <f>IF($N$92="zákl. přenesená",$J$92,0)</f>
        <v>0</v>
      </c>
      <c r="BH92" s="131">
        <f>IF($N$92="sníž. přenesená",$J$92,0)</f>
        <v>0</v>
      </c>
      <c r="BI92" s="131">
        <f>IF($N$92="nulová",$J$92,0)</f>
        <v>0</v>
      </c>
      <c r="BJ92" s="80" t="s">
        <v>23</v>
      </c>
      <c r="BK92" s="131">
        <f>ROUND($I$92*$H$92,2)</f>
        <v>0</v>
      </c>
      <c r="BL92" s="80" t="s">
        <v>129</v>
      </c>
      <c r="BM92" s="80" t="s">
        <v>130</v>
      </c>
    </row>
    <row r="93" spans="2:47" s="6" customFormat="1" ht="16.5" customHeight="1">
      <c r="B93" s="22"/>
      <c r="D93" s="132" t="s">
        <v>131</v>
      </c>
      <c r="F93" s="133" t="s">
        <v>132</v>
      </c>
      <c r="L93" s="22"/>
      <c r="M93" s="48"/>
      <c r="T93" s="49"/>
      <c r="AT93" s="6" t="s">
        <v>131</v>
      </c>
      <c r="AU93" s="6" t="s">
        <v>82</v>
      </c>
    </row>
    <row r="94" spans="2:47" s="6" customFormat="1" ht="30.75" customHeight="1">
      <c r="B94" s="22"/>
      <c r="D94" s="134" t="s">
        <v>133</v>
      </c>
      <c r="F94" s="135" t="s">
        <v>134</v>
      </c>
      <c r="L94" s="22"/>
      <c r="M94" s="48"/>
      <c r="T94" s="49"/>
      <c r="AT94" s="6" t="s">
        <v>133</v>
      </c>
      <c r="AU94" s="6" t="s">
        <v>82</v>
      </c>
    </row>
    <row r="95" spans="2:51" s="6" customFormat="1" ht="15.75" customHeight="1">
      <c r="B95" s="136"/>
      <c r="D95" s="134" t="s">
        <v>135</v>
      </c>
      <c r="E95" s="137"/>
      <c r="F95" s="138" t="s">
        <v>136</v>
      </c>
      <c r="H95" s="139">
        <v>186</v>
      </c>
      <c r="L95" s="136"/>
      <c r="M95" s="140"/>
      <c r="T95" s="141"/>
      <c r="AT95" s="137" t="s">
        <v>135</v>
      </c>
      <c r="AU95" s="137" t="s">
        <v>82</v>
      </c>
      <c r="AV95" s="137" t="s">
        <v>82</v>
      </c>
      <c r="AW95" s="137" t="s">
        <v>97</v>
      </c>
      <c r="AX95" s="137" t="s">
        <v>23</v>
      </c>
      <c r="AY95" s="137" t="s">
        <v>122</v>
      </c>
    </row>
    <row r="96" spans="2:65" s="6" customFormat="1" ht="15.75" customHeight="1">
      <c r="B96" s="22"/>
      <c r="C96" s="120" t="s">
        <v>82</v>
      </c>
      <c r="D96" s="120" t="s">
        <v>125</v>
      </c>
      <c r="E96" s="121" t="s">
        <v>137</v>
      </c>
      <c r="F96" s="122" t="s">
        <v>138</v>
      </c>
      <c r="G96" s="123" t="s">
        <v>128</v>
      </c>
      <c r="H96" s="124">
        <v>179</v>
      </c>
      <c r="I96" s="125"/>
      <c r="J96" s="126">
        <f>ROUND($I$96*$H$96,2)</f>
        <v>0</v>
      </c>
      <c r="K96" s="122" t="s">
        <v>139</v>
      </c>
      <c r="L96" s="22"/>
      <c r="M96" s="127"/>
      <c r="N96" s="128" t="s">
        <v>45</v>
      </c>
      <c r="P96" s="129">
        <f>$O$96*$H$96</f>
        <v>0</v>
      </c>
      <c r="Q96" s="129">
        <v>0.0007</v>
      </c>
      <c r="R96" s="129">
        <f>$Q$96*$H$96</f>
        <v>0.1253</v>
      </c>
      <c r="S96" s="129">
        <v>0</v>
      </c>
      <c r="T96" s="130">
        <f>$S$96*$H$96</f>
        <v>0</v>
      </c>
      <c r="AR96" s="80" t="s">
        <v>129</v>
      </c>
      <c r="AT96" s="80" t="s">
        <v>125</v>
      </c>
      <c r="AU96" s="80" t="s">
        <v>82</v>
      </c>
      <c r="AY96" s="6" t="s">
        <v>122</v>
      </c>
      <c r="BE96" s="131">
        <f>IF($N$96="základní",$J$96,0)</f>
        <v>0</v>
      </c>
      <c r="BF96" s="131">
        <f>IF($N$96="snížená",$J$96,0)</f>
        <v>0</v>
      </c>
      <c r="BG96" s="131">
        <f>IF($N$96="zákl. přenesená",$J$96,0)</f>
        <v>0</v>
      </c>
      <c r="BH96" s="131">
        <f>IF($N$96="sníž. přenesená",$J$96,0)</f>
        <v>0</v>
      </c>
      <c r="BI96" s="131">
        <f>IF($N$96="nulová",$J$96,0)</f>
        <v>0</v>
      </c>
      <c r="BJ96" s="80" t="s">
        <v>23</v>
      </c>
      <c r="BK96" s="131">
        <f>ROUND($I$96*$H$96,2)</f>
        <v>0</v>
      </c>
      <c r="BL96" s="80" t="s">
        <v>129</v>
      </c>
      <c r="BM96" s="80" t="s">
        <v>140</v>
      </c>
    </row>
    <row r="97" spans="2:47" s="6" customFormat="1" ht="16.5" customHeight="1">
      <c r="B97" s="22"/>
      <c r="D97" s="132" t="s">
        <v>131</v>
      </c>
      <c r="F97" s="133" t="s">
        <v>141</v>
      </c>
      <c r="L97" s="22"/>
      <c r="M97" s="48"/>
      <c r="T97" s="49"/>
      <c r="AT97" s="6" t="s">
        <v>131</v>
      </c>
      <c r="AU97" s="6" t="s">
        <v>82</v>
      </c>
    </row>
    <row r="98" spans="2:47" s="6" customFormat="1" ht="125.25" customHeight="1">
      <c r="B98" s="22"/>
      <c r="D98" s="134" t="s">
        <v>142</v>
      </c>
      <c r="F98" s="135" t="s">
        <v>143</v>
      </c>
      <c r="L98" s="22"/>
      <c r="M98" s="48"/>
      <c r="T98" s="49"/>
      <c r="AT98" s="6" t="s">
        <v>142</v>
      </c>
      <c r="AU98" s="6" t="s">
        <v>82</v>
      </c>
    </row>
    <row r="99" spans="2:47" s="6" customFormat="1" ht="30.75" customHeight="1">
      <c r="B99" s="22"/>
      <c r="D99" s="134" t="s">
        <v>133</v>
      </c>
      <c r="F99" s="135" t="s">
        <v>134</v>
      </c>
      <c r="L99" s="22"/>
      <c r="M99" s="48"/>
      <c r="T99" s="49"/>
      <c r="AT99" s="6" t="s">
        <v>133</v>
      </c>
      <c r="AU99" s="6" t="s">
        <v>82</v>
      </c>
    </row>
    <row r="100" spans="2:51" s="6" customFormat="1" ht="15.75" customHeight="1">
      <c r="B100" s="136"/>
      <c r="D100" s="134" t="s">
        <v>135</v>
      </c>
      <c r="E100" s="137"/>
      <c r="F100" s="138" t="s">
        <v>144</v>
      </c>
      <c r="H100" s="139">
        <v>179</v>
      </c>
      <c r="L100" s="136"/>
      <c r="M100" s="140"/>
      <c r="T100" s="141"/>
      <c r="AT100" s="137" t="s">
        <v>135</v>
      </c>
      <c r="AU100" s="137" t="s">
        <v>82</v>
      </c>
      <c r="AV100" s="137" t="s">
        <v>82</v>
      </c>
      <c r="AW100" s="137" t="s">
        <v>97</v>
      </c>
      <c r="AX100" s="137" t="s">
        <v>23</v>
      </c>
      <c r="AY100" s="137" t="s">
        <v>122</v>
      </c>
    </row>
    <row r="101" spans="2:65" s="6" customFormat="1" ht="15.75" customHeight="1">
      <c r="B101" s="22"/>
      <c r="C101" s="120" t="s">
        <v>145</v>
      </c>
      <c r="D101" s="120" t="s">
        <v>125</v>
      </c>
      <c r="E101" s="121" t="s">
        <v>146</v>
      </c>
      <c r="F101" s="122" t="s">
        <v>147</v>
      </c>
      <c r="G101" s="123" t="s">
        <v>128</v>
      </c>
      <c r="H101" s="124">
        <v>127</v>
      </c>
      <c r="I101" s="125"/>
      <c r="J101" s="126">
        <f>ROUND($I$101*$H$101,2)</f>
        <v>0</v>
      </c>
      <c r="K101" s="122" t="s">
        <v>139</v>
      </c>
      <c r="L101" s="22"/>
      <c r="M101" s="127"/>
      <c r="N101" s="128" t="s">
        <v>45</v>
      </c>
      <c r="P101" s="129">
        <f>$O$101*$H$101</f>
        <v>0</v>
      </c>
      <c r="Q101" s="129">
        <v>1.33344E-05</v>
      </c>
      <c r="R101" s="129">
        <f>$Q$101*$H$101</f>
        <v>0.0016934688000000001</v>
      </c>
      <c r="S101" s="129">
        <v>0</v>
      </c>
      <c r="T101" s="130">
        <f>$S$101*$H$101</f>
        <v>0</v>
      </c>
      <c r="AR101" s="80" t="s">
        <v>129</v>
      </c>
      <c r="AT101" s="80" t="s">
        <v>125</v>
      </c>
      <c r="AU101" s="80" t="s">
        <v>82</v>
      </c>
      <c r="AY101" s="6" t="s">
        <v>122</v>
      </c>
      <c r="BE101" s="131">
        <f>IF($N$101="základní",$J$101,0)</f>
        <v>0</v>
      </c>
      <c r="BF101" s="131">
        <f>IF($N$101="snížená",$J$101,0)</f>
        <v>0</v>
      </c>
      <c r="BG101" s="131">
        <f>IF($N$101="zákl. přenesená",$J$101,0)</f>
        <v>0</v>
      </c>
      <c r="BH101" s="131">
        <f>IF($N$101="sníž. přenesená",$J$101,0)</f>
        <v>0</v>
      </c>
      <c r="BI101" s="131">
        <f>IF($N$101="nulová",$J$101,0)</f>
        <v>0</v>
      </c>
      <c r="BJ101" s="80" t="s">
        <v>23</v>
      </c>
      <c r="BK101" s="131">
        <f>ROUND($I$101*$H$101,2)</f>
        <v>0</v>
      </c>
      <c r="BL101" s="80" t="s">
        <v>129</v>
      </c>
      <c r="BM101" s="80" t="s">
        <v>148</v>
      </c>
    </row>
    <row r="102" spans="2:47" s="6" customFormat="1" ht="16.5" customHeight="1">
      <c r="B102" s="22"/>
      <c r="D102" s="132" t="s">
        <v>131</v>
      </c>
      <c r="F102" s="133" t="s">
        <v>149</v>
      </c>
      <c r="L102" s="22"/>
      <c r="M102" s="48"/>
      <c r="T102" s="49"/>
      <c r="AT102" s="6" t="s">
        <v>131</v>
      </c>
      <c r="AU102" s="6" t="s">
        <v>82</v>
      </c>
    </row>
    <row r="103" spans="2:47" s="6" customFormat="1" ht="125.25" customHeight="1">
      <c r="B103" s="22"/>
      <c r="D103" s="134" t="s">
        <v>142</v>
      </c>
      <c r="F103" s="135" t="s">
        <v>143</v>
      </c>
      <c r="L103" s="22"/>
      <c r="M103" s="48"/>
      <c r="T103" s="49"/>
      <c r="AT103" s="6" t="s">
        <v>142</v>
      </c>
      <c r="AU103" s="6" t="s">
        <v>82</v>
      </c>
    </row>
    <row r="104" spans="2:47" s="6" customFormat="1" ht="30.75" customHeight="1">
      <c r="B104" s="22"/>
      <c r="D104" s="134" t="s">
        <v>133</v>
      </c>
      <c r="F104" s="135" t="s">
        <v>134</v>
      </c>
      <c r="L104" s="22"/>
      <c r="M104" s="48"/>
      <c r="T104" s="49"/>
      <c r="AT104" s="6" t="s">
        <v>133</v>
      </c>
      <c r="AU104" s="6" t="s">
        <v>82</v>
      </c>
    </row>
    <row r="105" spans="2:51" s="6" customFormat="1" ht="15.75" customHeight="1">
      <c r="B105" s="136"/>
      <c r="D105" s="134" t="s">
        <v>135</v>
      </c>
      <c r="E105" s="137"/>
      <c r="F105" s="138" t="s">
        <v>150</v>
      </c>
      <c r="H105" s="139">
        <v>127</v>
      </c>
      <c r="L105" s="136"/>
      <c r="M105" s="140"/>
      <c r="T105" s="141"/>
      <c r="AT105" s="137" t="s">
        <v>135</v>
      </c>
      <c r="AU105" s="137" t="s">
        <v>82</v>
      </c>
      <c r="AV105" s="137" t="s">
        <v>82</v>
      </c>
      <c r="AW105" s="137" t="s">
        <v>97</v>
      </c>
      <c r="AX105" s="137" t="s">
        <v>23</v>
      </c>
      <c r="AY105" s="137" t="s">
        <v>122</v>
      </c>
    </row>
    <row r="106" spans="2:65" s="6" customFormat="1" ht="15.75" customHeight="1">
      <c r="B106" s="22"/>
      <c r="C106" s="142" t="s">
        <v>129</v>
      </c>
      <c r="D106" s="142" t="s">
        <v>151</v>
      </c>
      <c r="E106" s="143" t="s">
        <v>152</v>
      </c>
      <c r="F106" s="144" t="s">
        <v>153</v>
      </c>
      <c r="G106" s="145" t="s">
        <v>128</v>
      </c>
      <c r="H106" s="146">
        <v>2</v>
      </c>
      <c r="I106" s="147"/>
      <c r="J106" s="148">
        <f>ROUND($I$106*$H$106,2)</f>
        <v>0</v>
      </c>
      <c r="K106" s="144" t="s">
        <v>139</v>
      </c>
      <c r="L106" s="149"/>
      <c r="M106" s="150"/>
      <c r="N106" s="151" t="s">
        <v>45</v>
      </c>
      <c r="P106" s="129">
        <f>$O$106*$H$106</f>
        <v>0</v>
      </c>
      <c r="Q106" s="129">
        <v>0.003</v>
      </c>
      <c r="R106" s="129">
        <f>$Q$106*$H$106</f>
        <v>0.006</v>
      </c>
      <c r="S106" s="129">
        <v>0</v>
      </c>
      <c r="T106" s="130">
        <f>$S$106*$H$106</f>
        <v>0</v>
      </c>
      <c r="AR106" s="80" t="s">
        <v>154</v>
      </c>
      <c r="AT106" s="80" t="s">
        <v>151</v>
      </c>
      <c r="AU106" s="80" t="s">
        <v>82</v>
      </c>
      <c r="AY106" s="6" t="s">
        <v>122</v>
      </c>
      <c r="BE106" s="131">
        <f>IF($N$106="základní",$J$106,0)</f>
        <v>0</v>
      </c>
      <c r="BF106" s="131">
        <f>IF($N$106="snížená",$J$106,0)</f>
        <v>0</v>
      </c>
      <c r="BG106" s="131">
        <f>IF($N$106="zákl. přenesená",$J$106,0)</f>
        <v>0</v>
      </c>
      <c r="BH106" s="131">
        <f>IF($N$106="sníž. přenesená",$J$106,0)</f>
        <v>0</v>
      </c>
      <c r="BI106" s="131">
        <f>IF($N$106="nulová",$J$106,0)</f>
        <v>0</v>
      </c>
      <c r="BJ106" s="80" t="s">
        <v>23</v>
      </c>
      <c r="BK106" s="131">
        <f>ROUND($I$106*$H$106,2)</f>
        <v>0</v>
      </c>
      <c r="BL106" s="80" t="s">
        <v>129</v>
      </c>
      <c r="BM106" s="80" t="s">
        <v>155</v>
      </c>
    </row>
    <row r="107" spans="2:47" s="6" customFormat="1" ht="27" customHeight="1">
      <c r="B107" s="22"/>
      <c r="D107" s="132" t="s">
        <v>131</v>
      </c>
      <c r="F107" s="133" t="s">
        <v>156</v>
      </c>
      <c r="L107" s="22"/>
      <c r="M107" s="48"/>
      <c r="T107" s="49"/>
      <c r="AT107" s="6" t="s">
        <v>131</v>
      </c>
      <c r="AU107" s="6" t="s">
        <v>82</v>
      </c>
    </row>
    <row r="108" spans="2:47" s="6" customFormat="1" ht="30.75" customHeight="1">
      <c r="B108" s="22"/>
      <c r="D108" s="134" t="s">
        <v>133</v>
      </c>
      <c r="F108" s="135" t="s">
        <v>134</v>
      </c>
      <c r="L108" s="22"/>
      <c r="M108" s="48"/>
      <c r="T108" s="49"/>
      <c r="AT108" s="6" t="s">
        <v>133</v>
      </c>
      <c r="AU108" s="6" t="s">
        <v>82</v>
      </c>
    </row>
    <row r="109" spans="2:51" s="6" customFormat="1" ht="15.75" customHeight="1">
      <c r="B109" s="136"/>
      <c r="D109" s="134" t="s">
        <v>135</v>
      </c>
      <c r="E109" s="137"/>
      <c r="F109" s="138" t="s">
        <v>82</v>
      </c>
      <c r="H109" s="139">
        <v>2</v>
      </c>
      <c r="L109" s="136"/>
      <c r="M109" s="140"/>
      <c r="T109" s="141"/>
      <c r="AT109" s="137" t="s">
        <v>135</v>
      </c>
      <c r="AU109" s="137" t="s">
        <v>82</v>
      </c>
      <c r="AV109" s="137" t="s">
        <v>82</v>
      </c>
      <c r="AW109" s="137" t="s">
        <v>97</v>
      </c>
      <c r="AX109" s="137" t="s">
        <v>23</v>
      </c>
      <c r="AY109" s="137" t="s">
        <v>122</v>
      </c>
    </row>
    <row r="110" spans="2:65" s="6" customFormat="1" ht="15.75" customHeight="1">
      <c r="B110" s="22"/>
      <c r="C110" s="142" t="s">
        <v>157</v>
      </c>
      <c r="D110" s="142" t="s">
        <v>151</v>
      </c>
      <c r="E110" s="143" t="s">
        <v>158</v>
      </c>
      <c r="F110" s="144" t="s">
        <v>159</v>
      </c>
      <c r="G110" s="145" t="s">
        <v>128</v>
      </c>
      <c r="H110" s="146">
        <v>2</v>
      </c>
      <c r="I110" s="147"/>
      <c r="J110" s="148">
        <f>ROUND($I$110*$H$110,2)</f>
        <v>0</v>
      </c>
      <c r="K110" s="144" t="s">
        <v>139</v>
      </c>
      <c r="L110" s="149"/>
      <c r="M110" s="150"/>
      <c r="N110" s="151" t="s">
        <v>45</v>
      </c>
      <c r="P110" s="129">
        <f>$O$110*$H$110</f>
        <v>0</v>
      </c>
      <c r="Q110" s="129">
        <v>0.006</v>
      </c>
      <c r="R110" s="129">
        <f>$Q$110*$H$110</f>
        <v>0.012</v>
      </c>
      <c r="S110" s="129">
        <v>0</v>
      </c>
      <c r="T110" s="130">
        <f>$S$110*$H$110</f>
        <v>0</v>
      </c>
      <c r="AR110" s="80" t="s">
        <v>154</v>
      </c>
      <c r="AT110" s="80" t="s">
        <v>151</v>
      </c>
      <c r="AU110" s="80" t="s">
        <v>82</v>
      </c>
      <c r="AY110" s="6" t="s">
        <v>122</v>
      </c>
      <c r="BE110" s="131">
        <f>IF($N$110="základní",$J$110,0)</f>
        <v>0</v>
      </c>
      <c r="BF110" s="131">
        <f>IF($N$110="snížená",$J$110,0)</f>
        <v>0</v>
      </c>
      <c r="BG110" s="131">
        <f>IF($N$110="zákl. přenesená",$J$110,0)</f>
        <v>0</v>
      </c>
      <c r="BH110" s="131">
        <f>IF($N$110="sníž. přenesená",$J$110,0)</f>
        <v>0</v>
      </c>
      <c r="BI110" s="131">
        <f>IF($N$110="nulová",$J$110,0)</f>
        <v>0</v>
      </c>
      <c r="BJ110" s="80" t="s">
        <v>23</v>
      </c>
      <c r="BK110" s="131">
        <f>ROUND($I$110*$H$110,2)</f>
        <v>0</v>
      </c>
      <c r="BL110" s="80" t="s">
        <v>129</v>
      </c>
      <c r="BM110" s="80" t="s">
        <v>160</v>
      </c>
    </row>
    <row r="111" spans="2:47" s="6" customFormat="1" ht="27" customHeight="1">
      <c r="B111" s="22"/>
      <c r="D111" s="132" t="s">
        <v>131</v>
      </c>
      <c r="F111" s="133" t="s">
        <v>161</v>
      </c>
      <c r="L111" s="22"/>
      <c r="M111" s="48"/>
      <c r="T111" s="49"/>
      <c r="AT111" s="6" t="s">
        <v>131</v>
      </c>
      <c r="AU111" s="6" t="s">
        <v>82</v>
      </c>
    </row>
    <row r="112" spans="2:47" s="6" customFormat="1" ht="30.75" customHeight="1">
      <c r="B112" s="22"/>
      <c r="D112" s="134" t="s">
        <v>133</v>
      </c>
      <c r="F112" s="135" t="s">
        <v>134</v>
      </c>
      <c r="L112" s="22"/>
      <c r="M112" s="48"/>
      <c r="T112" s="49"/>
      <c r="AT112" s="6" t="s">
        <v>133</v>
      </c>
      <c r="AU112" s="6" t="s">
        <v>82</v>
      </c>
    </row>
    <row r="113" spans="2:51" s="6" customFormat="1" ht="15.75" customHeight="1">
      <c r="B113" s="136"/>
      <c r="D113" s="134" t="s">
        <v>135</v>
      </c>
      <c r="E113" s="137"/>
      <c r="F113" s="138" t="s">
        <v>82</v>
      </c>
      <c r="H113" s="139">
        <v>2</v>
      </c>
      <c r="L113" s="136"/>
      <c r="M113" s="140"/>
      <c r="T113" s="141"/>
      <c r="AT113" s="137" t="s">
        <v>135</v>
      </c>
      <c r="AU113" s="137" t="s">
        <v>82</v>
      </c>
      <c r="AV113" s="137" t="s">
        <v>82</v>
      </c>
      <c r="AW113" s="137" t="s">
        <v>97</v>
      </c>
      <c r="AX113" s="137" t="s">
        <v>23</v>
      </c>
      <c r="AY113" s="137" t="s">
        <v>122</v>
      </c>
    </row>
    <row r="114" spans="2:65" s="6" customFormat="1" ht="15.75" customHeight="1">
      <c r="B114" s="22"/>
      <c r="C114" s="142" t="s">
        <v>162</v>
      </c>
      <c r="D114" s="142" t="s">
        <v>151</v>
      </c>
      <c r="E114" s="143" t="s">
        <v>163</v>
      </c>
      <c r="F114" s="144" t="s">
        <v>164</v>
      </c>
      <c r="G114" s="145" t="s">
        <v>128</v>
      </c>
      <c r="H114" s="146">
        <v>135</v>
      </c>
      <c r="I114" s="147"/>
      <c r="J114" s="148">
        <f>ROUND($I$114*$H$114,2)</f>
        <v>0</v>
      </c>
      <c r="K114" s="144"/>
      <c r="L114" s="149"/>
      <c r="M114" s="150"/>
      <c r="N114" s="151" t="s">
        <v>45</v>
      </c>
      <c r="P114" s="129">
        <f>$O$114*$H$114</f>
        <v>0</v>
      </c>
      <c r="Q114" s="129">
        <v>0.006</v>
      </c>
      <c r="R114" s="129">
        <f>$Q$114*$H$114</f>
        <v>0.81</v>
      </c>
      <c r="S114" s="129">
        <v>0</v>
      </c>
      <c r="T114" s="130">
        <f>$S$114*$H$114</f>
        <v>0</v>
      </c>
      <c r="AR114" s="80" t="s">
        <v>154</v>
      </c>
      <c r="AT114" s="80" t="s">
        <v>151</v>
      </c>
      <c r="AU114" s="80" t="s">
        <v>82</v>
      </c>
      <c r="AY114" s="6" t="s">
        <v>122</v>
      </c>
      <c r="BE114" s="131">
        <f>IF($N$114="základní",$J$114,0)</f>
        <v>0</v>
      </c>
      <c r="BF114" s="131">
        <f>IF($N$114="snížená",$J$114,0)</f>
        <v>0</v>
      </c>
      <c r="BG114" s="131">
        <f>IF($N$114="zákl. přenesená",$J$114,0)</f>
        <v>0</v>
      </c>
      <c r="BH114" s="131">
        <f>IF($N$114="sníž. přenesená",$J$114,0)</f>
        <v>0</v>
      </c>
      <c r="BI114" s="131">
        <f>IF($N$114="nulová",$J$114,0)</f>
        <v>0</v>
      </c>
      <c r="BJ114" s="80" t="s">
        <v>23</v>
      </c>
      <c r="BK114" s="131">
        <f>ROUND($I$114*$H$114,2)</f>
        <v>0</v>
      </c>
      <c r="BL114" s="80" t="s">
        <v>129</v>
      </c>
      <c r="BM114" s="80" t="s">
        <v>165</v>
      </c>
    </row>
    <row r="115" spans="2:47" s="6" customFormat="1" ht="27" customHeight="1">
      <c r="B115" s="22"/>
      <c r="D115" s="132" t="s">
        <v>131</v>
      </c>
      <c r="F115" s="133" t="s">
        <v>166</v>
      </c>
      <c r="L115" s="22"/>
      <c r="M115" s="48"/>
      <c r="T115" s="49"/>
      <c r="AT115" s="6" t="s">
        <v>131</v>
      </c>
      <c r="AU115" s="6" t="s">
        <v>82</v>
      </c>
    </row>
    <row r="116" spans="2:47" s="6" customFormat="1" ht="30.75" customHeight="1">
      <c r="B116" s="22"/>
      <c r="D116" s="134" t="s">
        <v>133</v>
      </c>
      <c r="F116" s="135" t="s">
        <v>134</v>
      </c>
      <c r="L116" s="22"/>
      <c r="M116" s="48"/>
      <c r="T116" s="49"/>
      <c r="AT116" s="6" t="s">
        <v>133</v>
      </c>
      <c r="AU116" s="6" t="s">
        <v>82</v>
      </c>
    </row>
    <row r="117" spans="2:51" s="6" customFormat="1" ht="15.75" customHeight="1">
      <c r="B117" s="136"/>
      <c r="D117" s="134" t="s">
        <v>135</v>
      </c>
      <c r="E117" s="137"/>
      <c r="F117" s="138" t="s">
        <v>167</v>
      </c>
      <c r="H117" s="139">
        <v>135</v>
      </c>
      <c r="L117" s="136"/>
      <c r="M117" s="140"/>
      <c r="T117" s="141"/>
      <c r="AT117" s="137" t="s">
        <v>135</v>
      </c>
      <c r="AU117" s="137" t="s">
        <v>82</v>
      </c>
      <c r="AV117" s="137" t="s">
        <v>82</v>
      </c>
      <c r="AW117" s="137" t="s">
        <v>97</v>
      </c>
      <c r="AX117" s="137" t="s">
        <v>23</v>
      </c>
      <c r="AY117" s="137" t="s">
        <v>122</v>
      </c>
    </row>
    <row r="118" spans="2:65" s="6" customFormat="1" ht="15.75" customHeight="1">
      <c r="B118" s="22"/>
      <c r="C118" s="142" t="s">
        <v>168</v>
      </c>
      <c r="D118" s="142" t="s">
        <v>151</v>
      </c>
      <c r="E118" s="143" t="s">
        <v>169</v>
      </c>
      <c r="F118" s="144" t="s">
        <v>170</v>
      </c>
      <c r="G118" s="145" t="s">
        <v>128</v>
      </c>
      <c r="H118" s="146">
        <v>23</v>
      </c>
      <c r="I118" s="147"/>
      <c r="J118" s="148">
        <f>ROUND($I$118*$H$118,2)</f>
        <v>0</v>
      </c>
      <c r="K118" s="144" t="s">
        <v>139</v>
      </c>
      <c r="L118" s="149"/>
      <c r="M118" s="150"/>
      <c r="N118" s="151" t="s">
        <v>45</v>
      </c>
      <c r="P118" s="129">
        <f>$O$118*$H$118</f>
        <v>0</v>
      </c>
      <c r="Q118" s="129">
        <v>0.004</v>
      </c>
      <c r="R118" s="129">
        <f>$Q$118*$H$118</f>
        <v>0.092</v>
      </c>
      <c r="S118" s="129">
        <v>0</v>
      </c>
      <c r="T118" s="130">
        <f>$S$118*$H$118</f>
        <v>0</v>
      </c>
      <c r="AR118" s="80" t="s">
        <v>154</v>
      </c>
      <c r="AT118" s="80" t="s">
        <v>151</v>
      </c>
      <c r="AU118" s="80" t="s">
        <v>82</v>
      </c>
      <c r="AY118" s="6" t="s">
        <v>122</v>
      </c>
      <c r="BE118" s="131">
        <f>IF($N$118="základní",$J$118,0)</f>
        <v>0</v>
      </c>
      <c r="BF118" s="131">
        <f>IF($N$118="snížená",$J$118,0)</f>
        <v>0</v>
      </c>
      <c r="BG118" s="131">
        <f>IF($N$118="zákl. přenesená",$J$118,0)</f>
        <v>0</v>
      </c>
      <c r="BH118" s="131">
        <f>IF($N$118="sníž. přenesená",$J$118,0)</f>
        <v>0</v>
      </c>
      <c r="BI118" s="131">
        <f>IF($N$118="nulová",$J$118,0)</f>
        <v>0</v>
      </c>
      <c r="BJ118" s="80" t="s">
        <v>23</v>
      </c>
      <c r="BK118" s="131">
        <f>ROUND($I$118*$H$118,2)</f>
        <v>0</v>
      </c>
      <c r="BL118" s="80" t="s">
        <v>129</v>
      </c>
      <c r="BM118" s="80" t="s">
        <v>171</v>
      </c>
    </row>
    <row r="119" spans="2:47" s="6" customFormat="1" ht="27" customHeight="1">
      <c r="B119" s="22"/>
      <c r="D119" s="132" t="s">
        <v>131</v>
      </c>
      <c r="F119" s="133" t="s">
        <v>172</v>
      </c>
      <c r="L119" s="22"/>
      <c r="M119" s="48"/>
      <c r="T119" s="49"/>
      <c r="AT119" s="6" t="s">
        <v>131</v>
      </c>
      <c r="AU119" s="6" t="s">
        <v>82</v>
      </c>
    </row>
    <row r="120" spans="2:47" s="6" customFormat="1" ht="30.75" customHeight="1">
      <c r="B120" s="22"/>
      <c r="D120" s="134" t="s">
        <v>133</v>
      </c>
      <c r="F120" s="135" t="s">
        <v>134</v>
      </c>
      <c r="L120" s="22"/>
      <c r="M120" s="48"/>
      <c r="T120" s="49"/>
      <c r="AT120" s="6" t="s">
        <v>133</v>
      </c>
      <c r="AU120" s="6" t="s">
        <v>82</v>
      </c>
    </row>
    <row r="121" spans="2:51" s="6" customFormat="1" ht="15.75" customHeight="1">
      <c r="B121" s="136"/>
      <c r="D121" s="134" t="s">
        <v>135</v>
      </c>
      <c r="E121" s="137"/>
      <c r="F121" s="138" t="s">
        <v>173</v>
      </c>
      <c r="H121" s="139">
        <v>23</v>
      </c>
      <c r="L121" s="136"/>
      <c r="M121" s="140"/>
      <c r="T121" s="141"/>
      <c r="AT121" s="137" t="s">
        <v>135</v>
      </c>
      <c r="AU121" s="137" t="s">
        <v>82</v>
      </c>
      <c r="AV121" s="137" t="s">
        <v>82</v>
      </c>
      <c r="AW121" s="137" t="s">
        <v>97</v>
      </c>
      <c r="AX121" s="137" t="s">
        <v>23</v>
      </c>
      <c r="AY121" s="137" t="s">
        <v>122</v>
      </c>
    </row>
    <row r="122" spans="2:65" s="6" customFormat="1" ht="15.75" customHeight="1">
      <c r="B122" s="22"/>
      <c r="C122" s="142" t="s">
        <v>154</v>
      </c>
      <c r="D122" s="142" t="s">
        <v>151</v>
      </c>
      <c r="E122" s="143" t="s">
        <v>174</v>
      </c>
      <c r="F122" s="144" t="s">
        <v>175</v>
      </c>
      <c r="G122" s="145" t="s">
        <v>128</v>
      </c>
      <c r="H122" s="146">
        <v>109</v>
      </c>
      <c r="I122" s="147"/>
      <c r="J122" s="148">
        <f>ROUND($I$122*$H$122,2)</f>
        <v>0</v>
      </c>
      <c r="K122" s="144" t="s">
        <v>139</v>
      </c>
      <c r="L122" s="149"/>
      <c r="M122" s="150"/>
      <c r="N122" s="151" t="s">
        <v>45</v>
      </c>
      <c r="P122" s="129">
        <f>$O$122*$H$122</f>
        <v>0</v>
      </c>
      <c r="Q122" s="129">
        <v>0.006</v>
      </c>
      <c r="R122" s="129">
        <f>$Q$122*$H$122</f>
        <v>0.654</v>
      </c>
      <c r="S122" s="129">
        <v>0</v>
      </c>
      <c r="T122" s="130">
        <f>$S$122*$H$122</f>
        <v>0</v>
      </c>
      <c r="AR122" s="80" t="s">
        <v>154</v>
      </c>
      <c r="AT122" s="80" t="s">
        <v>151</v>
      </c>
      <c r="AU122" s="80" t="s">
        <v>82</v>
      </c>
      <c r="AY122" s="6" t="s">
        <v>122</v>
      </c>
      <c r="BE122" s="131">
        <f>IF($N$122="základní",$J$122,0)</f>
        <v>0</v>
      </c>
      <c r="BF122" s="131">
        <f>IF($N$122="snížená",$J$122,0)</f>
        <v>0</v>
      </c>
      <c r="BG122" s="131">
        <f>IF($N$122="zákl. přenesená",$J$122,0)</f>
        <v>0</v>
      </c>
      <c r="BH122" s="131">
        <f>IF($N$122="sníž. přenesená",$J$122,0)</f>
        <v>0</v>
      </c>
      <c r="BI122" s="131">
        <f>IF($N$122="nulová",$J$122,0)</f>
        <v>0</v>
      </c>
      <c r="BJ122" s="80" t="s">
        <v>23</v>
      </c>
      <c r="BK122" s="131">
        <f>ROUND($I$122*$H$122,2)</f>
        <v>0</v>
      </c>
      <c r="BL122" s="80" t="s">
        <v>129</v>
      </c>
      <c r="BM122" s="80" t="s">
        <v>176</v>
      </c>
    </row>
    <row r="123" spans="2:47" s="6" customFormat="1" ht="27" customHeight="1">
      <c r="B123" s="22"/>
      <c r="D123" s="132" t="s">
        <v>131</v>
      </c>
      <c r="F123" s="133" t="s">
        <v>177</v>
      </c>
      <c r="L123" s="22"/>
      <c r="M123" s="48"/>
      <c r="T123" s="49"/>
      <c r="AT123" s="6" t="s">
        <v>131</v>
      </c>
      <c r="AU123" s="6" t="s">
        <v>82</v>
      </c>
    </row>
    <row r="124" spans="2:47" s="6" customFormat="1" ht="30.75" customHeight="1">
      <c r="B124" s="22"/>
      <c r="D124" s="134" t="s">
        <v>133</v>
      </c>
      <c r="F124" s="135" t="s">
        <v>134</v>
      </c>
      <c r="L124" s="22"/>
      <c r="M124" s="48"/>
      <c r="T124" s="49"/>
      <c r="AT124" s="6" t="s">
        <v>133</v>
      </c>
      <c r="AU124" s="6" t="s">
        <v>82</v>
      </c>
    </row>
    <row r="125" spans="2:51" s="6" customFormat="1" ht="15.75" customHeight="1">
      <c r="B125" s="136"/>
      <c r="D125" s="134" t="s">
        <v>135</v>
      </c>
      <c r="E125" s="137"/>
      <c r="F125" s="138" t="s">
        <v>178</v>
      </c>
      <c r="H125" s="139">
        <v>109</v>
      </c>
      <c r="L125" s="136"/>
      <c r="M125" s="140"/>
      <c r="T125" s="141"/>
      <c r="AT125" s="137" t="s">
        <v>135</v>
      </c>
      <c r="AU125" s="137" t="s">
        <v>82</v>
      </c>
      <c r="AV125" s="137" t="s">
        <v>82</v>
      </c>
      <c r="AW125" s="137" t="s">
        <v>97</v>
      </c>
      <c r="AX125" s="137" t="s">
        <v>23</v>
      </c>
      <c r="AY125" s="137" t="s">
        <v>122</v>
      </c>
    </row>
    <row r="126" spans="2:65" s="6" customFormat="1" ht="15.75" customHeight="1">
      <c r="B126" s="22"/>
      <c r="C126" s="120" t="s">
        <v>123</v>
      </c>
      <c r="D126" s="120" t="s">
        <v>125</v>
      </c>
      <c r="E126" s="121" t="s">
        <v>179</v>
      </c>
      <c r="F126" s="122" t="s">
        <v>180</v>
      </c>
      <c r="G126" s="123" t="s">
        <v>128</v>
      </c>
      <c r="H126" s="124">
        <v>6</v>
      </c>
      <c r="I126" s="125"/>
      <c r="J126" s="126">
        <f>ROUND($I$126*$H$126,2)</f>
        <v>0</v>
      </c>
      <c r="K126" s="122" t="s">
        <v>139</v>
      </c>
      <c r="L126" s="22"/>
      <c r="M126" s="127"/>
      <c r="N126" s="128" t="s">
        <v>45</v>
      </c>
      <c r="P126" s="129">
        <f>$O$126*$H$126</f>
        <v>0</v>
      </c>
      <c r="Q126" s="129">
        <v>0.109405</v>
      </c>
      <c r="R126" s="129">
        <f>$Q$126*$H$126</f>
        <v>0.6564300000000001</v>
      </c>
      <c r="S126" s="129">
        <v>0</v>
      </c>
      <c r="T126" s="130">
        <f>$S$126*$H$126</f>
        <v>0</v>
      </c>
      <c r="AR126" s="80" t="s">
        <v>129</v>
      </c>
      <c r="AT126" s="80" t="s">
        <v>125</v>
      </c>
      <c r="AU126" s="80" t="s">
        <v>82</v>
      </c>
      <c r="AY126" s="6" t="s">
        <v>122</v>
      </c>
      <c r="BE126" s="131">
        <f>IF($N$126="základní",$J$126,0)</f>
        <v>0</v>
      </c>
      <c r="BF126" s="131">
        <f>IF($N$126="snížená",$J$126,0)</f>
        <v>0</v>
      </c>
      <c r="BG126" s="131">
        <f>IF($N$126="zákl. přenesená",$J$126,0)</f>
        <v>0</v>
      </c>
      <c r="BH126" s="131">
        <f>IF($N$126="sníž. přenesená",$J$126,0)</f>
        <v>0</v>
      </c>
      <c r="BI126" s="131">
        <f>IF($N$126="nulová",$J$126,0)</f>
        <v>0</v>
      </c>
      <c r="BJ126" s="80" t="s">
        <v>23</v>
      </c>
      <c r="BK126" s="131">
        <f>ROUND($I$126*$H$126,2)</f>
        <v>0</v>
      </c>
      <c r="BL126" s="80" t="s">
        <v>129</v>
      </c>
      <c r="BM126" s="80" t="s">
        <v>181</v>
      </c>
    </row>
    <row r="127" spans="2:47" s="6" customFormat="1" ht="16.5" customHeight="1">
      <c r="B127" s="22"/>
      <c r="D127" s="132" t="s">
        <v>131</v>
      </c>
      <c r="F127" s="133" t="s">
        <v>182</v>
      </c>
      <c r="L127" s="22"/>
      <c r="M127" s="48"/>
      <c r="T127" s="49"/>
      <c r="AT127" s="6" t="s">
        <v>131</v>
      </c>
      <c r="AU127" s="6" t="s">
        <v>82</v>
      </c>
    </row>
    <row r="128" spans="2:47" s="6" customFormat="1" ht="84.75" customHeight="1">
      <c r="B128" s="22"/>
      <c r="D128" s="134" t="s">
        <v>142</v>
      </c>
      <c r="F128" s="135" t="s">
        <v>183</v>
      </c>
      <c r="L128" s="22"/>
      <c r="M128" s="48"/>
      <c r="T128" s="49"/>
      <c r="AT128" s="6" t="s">
        <v>142</v>
      </c>
      <c r="AU128" s="6" t="s">
        <v>82</v>
      </c>
    </row>
    <row r="129" spans="2:47" s="6" customFormat="1" ht="30.75" customHeight="1">
      <c r="B129" s="22"/>
      <c r="D129" s="134" t="s">
        <v>133</v>
      </c>
      <c r="F129" s="135" t="s">
        <v>134</v>
      </c>
      <c r="L129" s="22"/>
      <c r="M129" s="48"/>
      <c r="T129" s="49"/>
      <c r="AT129" s="6" t="s">
        <v>133</v>
      </c>
      <c r="AU129" s="6" t="s">
        <v>82</v>
      </c>
    </row>
    <row r="130" spans="2:51" s="6" customFormat="1" ht="15.75" customHeight="1">
      <c r="B130" s="136"/>
      <c r="D130" s="134" t="s">
        <v>135</v>
      </c>
      <c r="E130" s="137"/>
      <c r="F130" s="138" t="s">
        <v>162</v>
      </c>
      <c r="H130" s="139">
        <v>6</v>
      </c>
      <c r="L130" s="136"/>
      <c r="M130" s="140"/>
      <c r="T130" s="141"/>
      <c r="AT130" s="137" t="s">
        <v>135</v>
      </c>
      <c r="AU130" s="137" t="s">
        <v>82</v>
      </c>
      <c r="AV130" s="137" t="s">
        <v>82</v>
      </c>
      <c r="AW130" s="137" t="s">
        <v>97</v>
      </c>
      <c r="AX130" s="137" t="s">
        <v>23</v>
      </c>
      <c r="AY130" s="137" t="s">
        <v>122</v>
      </c>
    </row>
    <row r="131" spans="2:65" s="6" customFormat="1" ht="15.75" customHeight="1">
      <c r="B131" s="22"/>
      <c r="C131" s="120" t="s">
        <v>28</v>
      </c>
      <c r="D131" s="120" t="s">
        <v>125</v>
      </c>
      <c r="E131" s="121" t="s">
        <v>184</v>
      </c>
      <c r="F131" s="122" t="s">
        <v>185</v>
      </c>
      <c r="G131" s="123" t="s">
        <v>128</v>
      </c>
      <c r="H131" s="124">
        <v>53</v>
      </c>
      <c r="I131" s="125"/>
      <c r="J131" s="126">
        <f>ROUND($I$131*$H$131,2)</f>
        <v>0</v>
      </c>
      <c r="K131" s="122" t="s">
        <v>139</v>
      </c>
      <c r="L131" s="22"/>
      <c r="M131" s="127"/>
      <c r="N131" s="128" t="s">
        <v>45</v>
      </c>
      <c r="P131" s="129">
        <f>$O$131*$H$131</f>
        <v>0</v>
      </c>
      <c r="Q131" s="129">
        <v>0.112405</v>
      </c>
      <c r="R131" s="129">
        <f>$Q$131*$H$131</f>
        <v>5.957465</v>
      </c>
      <c r="S131" s="129">
        <v>0</v>
      </c>
      <c r="T131" s="130">
        <f>$S$131*$H$131</f>
        <v>0</v>
      </c>
      <c r="AR131" s="80" t="s">
        <v>129</v>
      </c>
      <c r="AT131" s="80" t="s">
        <v>125</v>
      </c>
      <c r="AU131" s="80" t="s">
        <v>82</v>
      </c>
      <c r="AY131" s="6" t="s">
        <v>122</v>
      </c>
      <c r="BE131" s="131">
        <f>IF($N$131="základní",$J$131,0)</f>
        <v>0</v>
      </c>
      <c r="BF131" s="131">
        <f>IF($N$131="snížená",$J$131,0)</f>
        <v>0</v>
      </c>
      <c r="BG131" s="131">
        <f>IF($N$131="zákl. přenesená",$J$131,0)</f>
        <v>0</v>
      </c>
      <c r="BH131" s="131">
        <f>IF($N$131="sníž. přenesená",$J$131,0)</f>
        <v>0</v>
      </c>
      <c r="BI131" s="131">
        <f>IF($N$131="nulová",$J$131,0)</f>
        <v>0</v>
      </c>
      <c r="BJ131" s="80" t="s">
        <v>23</v>
      </c>
      <c r="BK131" s="131">
        <f>ROUND($I$131*$H$131,2)</f>
        <v>0</v>
      </c>
      <c r="BL131" s="80" t="s">
        <v>129</v>
      </c>
      <c r="BM131" s="80" t="s">
        <v>186</v>
      </c>
    </row>
    <row r="132" spans="2:47" s="6" customFormat="1" ht="16.5" customHeight="1">
      <c r="B132" s="22"/>
      <c r="D132" s="132" t="s">
        <v>131</v>
      </c>
      <c r="F132" s="133" t="s">
        <v>187</v>
      </c>
      <c r="L132" s="22"/>
      <c r="M132" s="48"/>
      <c r="T132" s="49"/>
      <c r="AT132" s="6" t="s">
        <v>131</v>
      </c>
      <c r="AU132" s="6" t="s">
        <v>82</v>
      </c>
    </row>
    <row r="133" spans="2:47" s="6" customFormat="1" ht="84.75" customHeight="1">
      <c r="B133" s="22"/>
      <c r="D133" s="134" t="s">
        <v>142</v>
      </c>
      <c r="F133" s="135" t="s">
        <v>183</v>
      </c>
      <c r="L133" s="22"/>
      <c r="M133" s="48"/>
      <c r="T133" s="49"/>
      <c r="AT133" s="6" t="s">
        <v>142</v>
      </c>
      <c r="AU133" s="6" t="s">
        <v>82</v>
      </c>
    </row>
    <row r="134" spans="2:47" s="6" customFormat="1" ht="30.75" customHeight="1">
      <c r="B134" s="22"/>
      <c r="D134" s="134" t="s">
        <v>133</v>
      </c>
      <c r="F134" s="135" t="s">
        <v>134</v>
      </c>
      <c r="L134" s="22"/>
      <c r="M134" s="48"/>
      <c r="T134" s="49"/>
      <c r="AT134" s="6" t="s">
        <v>133</v>
      </c>
      <c r="AU134" s="6" t="s">
        <v>82</v>
      </c>
    </row>
    <row r="135" spans="2:51" s="6" customFormat="1" ht="15.75" customHeight="1">
      <c r="B135" s="136"/>
      <c r="D135" s="134" t="s">
        <v>135</v>
      </c>
      <c r="E135" s="137"/>
      <c r="F135" s="138" t="s">
        <v>188</v>
      </c>
      <c r="H135" s="139">
        <v>53</v>
      </c>
      <c r="L135" s="136"/>
      <c r="M135" s="140"/>
      <c r="T135" s="141"/>
      <c r="AT135" s="137" t="s">
        <v>135</v>
      </c>
      <c r="AU135" s="137" t="s">
        <v>82</v>
      </c>
      <c r="AV135" s="137" t="s">
        <v>82</v>
      </c>
      <c r="AW135" s="137" t="s">
        <v>97</v>
      </c>
      <c r="AX135" s="137" t="s">
        <v>23</v>
      </c>
      <c r="AY135" s="137" t="s">
        <v>122</v>
      </c>
    </row>
    <row r="136" spans="2:65" s="6" customFormat="1" ht="15.75" customHeight="1">
      <c r="B136" s="22"/>
      <c r="C136" s="142" t="s">
        <v>189</v>
      </c>
      <c r="D136" s="142" t="s">
        <v>151</v>
      </c>
      <c r="E136" s="143" t="s">
        <v>190</v>
      </c>
      <c r="F136" s="144" t="s">
        <v>191</v>
      </c>
      <c r="G136" s="145" t="s">
        <v>128</v>
      </c>
      <c r="H136" s="146">
        <v>55</v>
      </c>
      <c r="I136" s="147"/>
      <c r="J136" s="148">
        <f>ROUND($I$136*$H$136,2)</f>
        <v>0</v>
      </c>
      <c r="K136" s="144" t="s">
        <v>139</v>
      </c>
      <c r="L136" s="149"/>
      <c r="M136" s="150"/>
      <c r="N136" s="151" t="s">
        <v>45</v>
      </c>
      <c r="P136" s="129">
        <f>$O$136*$H$136</f>
        <v>0</v>
      </c>
      <c r="Q136" s="129">
        <v>0.0061</v>
      </c>
      <c r="R136" s="129">
        <f>$Q$136*$H$136</f>
        <v>0.3355</v>
      </c>
      <c r="S136" s="129">
        <v>0</v>
      </c>
      <c r="T136" s="130">
        <f>$S$136*$H$136</f>
        <v>0</v>
      </c>
      <c r="AR136" s="80" t="s">
        <v>154</v>
      </c>
      <c r="AT136" s="80" t="s">
        <v>151</v>
      </c>
      <c r="AU136" s="80" t="s">
        <v>82</v>
      </c>
      <c r="AY136" s="6" t="s">
        <v>122</v>
      </c>
      <c r="BE136" s="131">
        <f>IF($N$136="základní",$J$136,0)</f>
        <v>0</v>
      </c>
      <c r="BF136" s="131">
        <f>IF($N$136="snížená",$J$136,0)</f>
        <v>0</v>
      </c>
      <c r="BG136" s="131">
        <f>IF($N$136="zákl. přenesená",$J$136,0)</f>
        <v>0</v>
      </c>
      <c r="BH136" s="131">
        <f>IF($N$136="sníž. přenesená",$J$136,0)</f>
        <v>0</v>
      </c>
      <c r="BI136" s="131">
        <f>IF($N$136="nulová",$J$136,0)</f>
        <v>0</v>
      </c>
      <c r="BJ136" s="80" t="s">
        <v>23</v>
      </c>
      <c r="BK136" s="131">
        <f>ROUND($I$136*$H$136,2)</f>
        <v>0</v>
      </c>
      <c r="BL136" s="80" t="s">
        <v>129</v>
      </c>
      <c r="BM136" s="80" t="s">
        <v>192</v>
      </c>
    </row>
    <row r="137" spans="2:47" s="6" customFormat="1" ht="16.5" customHeight="1">
      <c r="B137" s="22"/>
      <c r="D137" s="132" t="s">
        <v>131</v>
      </c>
      <c r="F137" s="133" t="s">
        <v>193</v>
      </c>
      <c r="L137" s="22"/>
      <c r="M137" s="48"/>
      <c r="T137" s="49"/>
      <c r="AT137" s="6" t="s">
        <v>131</v>
      </c>
      <c r="AU137" s="6" t="s">
        <v>82</v>
      </c>
    </row>
    <row r="138" spans="2:47" s="6" customFormat="1" ht="30.75" customHeight="1">
      <c r="B138" s="22"/>
      <c r="D138" s="134" t="s">
        <v>133</v>
      </c>
      <c r="F138" s="135" t="s">
        <v>134</v>
      </c>
      <c r="L138" s="22"/>
      <c r="M138" s="48"/>
      <c r="T138" s="49"/>
      <c r="AT138" s="6" t="s">
        <v>133</v>
      </c>
      <c r="AU138" s="6" t="s">
        <v>82</v>
      </c>
    </row>
    <row r="139" spans="2:51" s="6" customFormat="1" ht="15.75" customHeight="1">
      <c r="B139" s="136"/>
      <c r="D139" s="134" t="s">
        <v>135</v>
      </c>
      <c r="E139" s="137"/>
      <c r="F139" s="138" t="s">
        <v>194</v>
      </c>
      <c r="H139" s="139">
        <v>55</v>
      </c>
      <c r="L139" s="136"/>
      <c r="M139" s="140"/>
      <c r="T139" s="141"/>
      <c r="AT139" s="137" t="s">
        <v>135</v>
      </c>
      <c r="AU139" s="137" t="s">
        <v>82</v>
      </c>
      <c r="AV139" s="137" t="s">
        <v>82</v>
      </c>
      <c r="AW139" s="137" t="s">
        <v>97</v>
      </c>
      <c r="AX139" s="137" t="s">
        <v>23</v>
      </c>
      <c r="AY139" s="137" t="s">
        <v>122</v>
      </c>
    </row>
    <row r="140" spans="2:63" s="109" customFormat="1" ht="23.25" customHeight="1">
      <c r="B140" s="110"/>
      <c r="D140" s="111" t="s">
        <v>73</v>
      </c>
      <c r="E140" s="118" t="s">
        <v>195</v>
      </c>
      <c r="F140" s="118" t="s">
        <v>196</v>
      </c>
      <c r="J140" s="119">
        <f>$BK$140</f>
        <v>0</v>
      </c>
      <c r="L140" s="110"/>
      <c r="M140" s="114"/>
      <c r="P140" s="115">
        <f>SUM($P$141:$P$150)</f>
        <v>0</v>
      </c>
      <c r="R140" s="115">
        <f>SUM($R$141:$R$150)</f>
        <v>0</v>
      </c>
      <c r="T140" s="116">
        <f>SUM($T$141:$T$150)</f>
        <v>1.002</v>
      </c>
      <c r="AR140" s="111" t="s">
        <v>23</v>
      </c>
      <c r="AT140" s="111" t="s">
        <v>73</v>
      </c>
      <c r="AU140" s="111" t="s">
        <v>82</v>
      </c>
      <c r="AY140" s="111" t="s">
        <v>122</v>
      </c>
      <c r="BK140" s="117">
        <f>SUM($BK$141:$BK$150)</f>
        <v>0</v>
      </c>
    </row>
    <row r="141" spans="2:65" s="6" customFormat="1" ht="15.75" customHeight="1">
      <c r="B141" s="22"/>
      <c r="C141" s="120" t="s">
        <v>197</v>
      </c>
      <c r="D141" s="120" t="s">
        <v>125</v>
      </c>
      <c r="E141" s="121" t="s">
        <v>198</v>
      </c>
      <c r="F141" s="122" t="s">
        <v>199</v>
      </c>
      <c r="G141" s="123" t="s">
        <v>128</v>
      </c>
      <c r="H141" s="124">
        <v>5</v>
      </c>
      <c r="I141" s="125"/>
      <c r="J141" s="126">
        <f>ROUND($I$141*$H$141,2)</f>
        <v>0</v>
      </c>
      <c r="K141" s="122" t="s">
        <v>139</v>
      </c>
      <c r="L141" s="22"/>
      <c r="M141" s="127"/>
      <c r="N141" s="128" t="s">
        <v>45</v>
      </c>
      <c r="P141" s="129">
        <f>$O$141*$H$141</f>
        <v>0</v>
      </c>
      <c r="Q141" s="129">
        <v>0</v>
      </c>
      <c r="R141" s="129">
        <f>$Q$141*$H$141</f>
        <v>0</v>
      </c>
      <c r="S141" s="129">
        <v>0.082</v>
      </c>
      <c r="T141" s="130">
        <f>$S$141*$H$141</f>
        <v>0.41000000000000003</v>
      </c>
      <c r="AR141" s="80" t="s">
        <v>129</v>
      </c>
      <c r="AT141" s="80" t="s">
        <v>125</v>
      </c>
      <c r="AU141" s="80" t="s">
        <v>145</v>
      </c>
      <c r="AY141" s="6" t="s">
        <v>122</v>
      </c>
      <c r="BE141" s="131">
        <f>IF($N$141="základní",$J$141,0)</f>
        <v>0</v>
      </c>
      <c r="BF141" s="131">
        <f>IF($N$141="snížená",$J$141,0)</f>
        <v>0</v>
      </c>
      <c r="BG141" s="131">
        <f>IF($N$141="zákl. přenesená",$J$141,0)</f>
        <v>0</v>
      </c>
      <c r="BH141" s="131">
        <f>IF($N$141="sníž. přenesená",$J$141,0)</f>
        <v>0</v>
      </c>
      <c r="BI141" s="131">
        <f>IF($N$141="nulová",$J$141,0)</f>
        <v>0</v>
      </c>
      <c r="BJ141" s="80" t="s">
        <v>23</v>
      </c>
      <c r="BK141" s="131">
        <f>ROUND($I$141*$H$141,2)</f>
        <v>0</v>
      </c>
      <c r="BL141" s="80" t="s">
        <v>129</v>
      </c>
      <c r="BM141" s="80" t="s">
        <v>200</v>
      </c>
    </row>
    <row r="142" spans="2:47" s="6" customFormat="1" ht="27" customHeight="1">
      <c r="B142" s="22"/>
      <c r="D142" s="132" t="s">
        <v>131</v>
      </c>
      <c r="F142" s="133" t="s">
        <v>201</v>
      </c>
      <c r="L142" s="22"/>
      <c r="M142" s="48"/>
      <c r="T142" s="49"/>
      <c r="AT142" s="6" t="s">
        <v>131</v>
      </c>
      <c r="AU142" s="6" t="s">
        <v>145</v>
      </c>
    </row>
    <row r="143" spans="2:47" s="6" customFormat="1" ht="71.25" customHeight="1">
      <c r="B143" s="22"/>
      <c r="D143" s="134" t="s">
        <v>142</v>
      </c>
      <c r="F143" s="135" t="s">
        <v>202</v>
      </c>
      <c r="L143" s="22"/>
      <c r="M143" s="48"/>
      <c r="T143" s="49"/>
      <c r="AT143" s="6" t="s">
        <v>142</v>
      </c>
      <c r="AU143" s="6" t="s">
        <v>145</v>
      </c>
    </row>
    <row r="144" spans="2:47" s="6" customFormat="1" ht="30.75" customHeight="1">
      <c r="B144" s="22"/>
      <c r="D144" s="134" t="s">
        <v>133</v>
      </c>
      <c r="F144" s="135" t="s">
        <v>134</v>
      </c>
      <c r="L144" s="22"/>
      <c r="M144" s="48"/>
      <c r="T144" s="49"/>
      <c r="AT144" s="6" t="s">
        <v>133</v>
      </c>
      <c r="AU144" s="6" t="s">
        <v>145</v>
      </c>
    </row>
    <row r="145" spans="2:51" s="6" customFormat="1" ht="15.75" customHeight="1">
      <c r="B145" s="136"/>
      <c r="D145" s="134" t="s">
        <v>135</v>
      </c>
      <c r="E145" s="137"/>
      <c r="F145" s="138" t="s">
        <v>157</v>
      </c>
      <c r="H145" s="139">
        <v>5</v>
      </c>
      <c r="L145" s="136"/>
      <c r="M145" s="140"/>
      <c r="T145" s="141"/>
      <c r="AT145" s="137" t="s">
        <v>135</v>
      </c>
      <c r="AU145" s="137" t="s">
        <v>145</v>
      </c>
      <c r="AV145" s="137" t="s">
        <v>82</v>
      </c>
      <c r="AW145" s="137" t="s">
        <v>97</v>
      </c>
      <c r="AX145" s="137" t="s">
        <v>23</v>
      </c>
      <c r="AY145" s="137" t="s">
        <v>122</v>
      </c>
    </row>
    <row r="146" spans="2:65" s="6" customFormat="1" ht="15.75" customHeight="1">
      <c r="B146" s="22"/>
      <c r="C146" s="120" t="s">
        <v>203</v>
      </c>
      <c r="D146" s="120" t="s">
        <v>125</v>
      </c>
      <c r="E146" s="121" t="s">
        <v>204</v>
      </c>
      <c r="F146" s="122" t="s">
        <v>205</v>
      </c>
      <c r="G146" s="123" t="s">
        <v>128</v>
      </c>
      <c r="H146" s="124">
        <v>148</v>
      </c>
      <c r="I146" s="125"/>
      <c r="J146" s="126">
        <f>ROUND($I$146*$H$146,2)</f>
        <v>0</v>
      </c>
      <c r="K146" s="122" t="s">
        <v>139</v>
      </c>
      <c r="L146" s="22"/>
      <c r="M146" s="127"/>
      <c r="N146" s="128" t="s">
        <v>45</v>
      </c>
      <c r="P146" s="129">
        <f>$O$146*$H$146</f>
        <v>0</v>
      </c>
      <c r="Q146" s="129">
        <v>0</v>
      </c>
      <c r="R146" s="129">
        <f>$Q$146*$H$146</f>
        <v>0</v>
      </c>
      <c r="S146" s="129">
        <v>0.004</v>
      </c>
      <c r="T146" s="130">
        <f>$S$146*$H$146</f>
        <v>0.592</v>
      </c>
      <c r="AR146" s="80" t="s">
        <v>129</v>
      </c>
      <c r="AT146" s="80" t="s">
        <v>125</v>
      </c>
      <c r="AU146" s="80" t="s">
        <v>145</v>
      </c>
      <c r="AY146" s="6" t="s">
        <v>122</v>
      </c>
      <c r="BE146" s="131">
        <f>IF($N$146="základní",$J$146,0)</f>
        <v>0</v>
      </c>
      <c r="BF146" s="131">
        <f>IF($N$146="snížená",$J$146,0)</f>
        <v>0</v>
      </c>
      <c r="BG146" s="131">
        <f>IF($N$146="zákl. přenesená",$J$146,0)</f>
        <v>0</v>
      </c>
      <c r="BH146" s="131">
        <f>IF($N$146="sníž. přenesená",$J$146,0)</f>
        <v>0</v>
      </c>
      <c r="BI146" s="131">
        <f>IF($N$146="nulová",$J$146,0)</f>
        <v>0</v>
      </c>
      <c r="BJ146" s="80" t="s">
        <v>23</v>
      </c>
      <c r="BK146" s="131">
        <f>ROUND($I$146*$H$146,2)</f>
        <v>0</v>
      </c>
      <c r="BL146" s="80" t="s">
        <v>129</v>
      </c>
      <c r="BM146" s="80" t="s">
        <v>206</v>
      </c>
    </row>
    <row r="147" spans="2:47" s="6" customFormat="1" ht="27" customHeight="1">
      <c r="B147" s="22"/>
      <c r="D147" s="132" t="s">
        <v>131</v>
      </c>
      <c r="F147" s="133" t="s">
        <v>207</v>
      </c>
      <c r="L147" s="22"/>
      <c r="M147" s="48"/>
      <c r="T147" s="49"/>
      <c r="AT147" s="6" t="s">
        <v>131</v>
      </c>
      <c r="AU147" s="6" t="s">
        <v>145</v>
      </c>
    </row>
    <row r="148" spans="2:47" s="6" customFormat="1" ht="44.25" customHeight="1">
      <c r="B148" s="22"/>
      <c r="D148" s="134" t="s">
        <v>142</v>
      </c>
      <c r="F148" s="135" t="s">
        <v>208</v>
      </c>
      <c r="L148" s="22"/>
      <c r="M148" s="48"/>
      <c r="T148" s="49"/>
      <c r="AT148" s="6" t="s">
        <v>142</v>
      </c>
      <c r="AU148" s="6" t="s">
        <v>145</v>
      </c>
    </row>
    <row r="149" spans="2:47" s="6" customFormat="1" ht="30.75" customHeight="1">
      <c r="B149" s="22"/>
      <c r="D149" s="134" t="s">
        <v>133</v>
      </c>
      <c r="F149" s="135" t="s">
        <v>134</v>
      </c>
      <c r="L149" s="22"/>
      <c r="M149" s="48"/>
      <c r="T149" s="49"/>
      <c r="AT149" s="6" t="s">
        <v>133</v>
      </c>
      <c r="AU149" s="6" t="s">
        <v>145</v>
      </c>
    </row>
    <row r="150" spans="2:51" s="6" customFormat="1" ht="15.75" customHeight="1">
      <c r="B150" s="136"/>
      <c r="D150" s="134" t="s">
        <v>135</v>
      </c>
      <c r="E150" s="137"/>
      <c r="F150" s="138" t="s">
        <v>209</v>
      </c>
      <c r="H150" s="139">
        <v>148</v>
      </c>
      <c r="L150" s="136"/>
      <c r="M150" s="140"/>
      <c r="T150" s="141"/>
      <c r="AT150" s="137" t="s">
        <v>135</v>
      </c>
      <c r="AU150" s="137" t="s">
        <v>145</v>
      </c>
      <c r="AV150" s="137" t="s">
        <v>82</v>
      </c>
      <c r="AW150" s="137" t="s">
        <v>97</v>
      </c>
      <c r="AX150" s="137" t="s">
        <v>23</v>
      </c>
      <c r="AY150" s="137" t="s">
        <v>122</v>
      </c>
    </row>
    <row r="151" spans="2:63" s="109" customFormat="1" ht="30.75" customHeight="1">
      <c r="B151" s="110"/>
      <c r="D151" s="111" t="s">
        <v>73</v>
      </c>
      <c r="E151" s="118" t="s">
        <v>210</v>
      </c>
      <c r="F151" s="118" t="s">
        <v>211</v>
      </c>
      <c r="J151" s="119">
        <f>$BK$151</f>
        <v>0</v>
      </c>
      <c r="L151" s="110"/>
      <c r="M151" s="114"/>
      <c r="P151" s="115">
        <f>SUM($P$152:$P$161)</f>
        <v>0</v>
      </c>
      <c r="R151" s="115">
        <f>SUM($R$152:$R$161)</f>
        <v>0</v>
      </c>
      <c r="T151" s="116">
        <f>SUM($T$152:$T$161)</f>
        <v>0</v>
      </c>
      <c r="AR151" s="111" t="s">
        <v>23</v>
      </c>
      <c r="AT151" s="111" t="s">
        <v>73</v>
      </c>
      <c r="AU151" s="111" t="s">
        <v>23</v>
      </c>
      <c r="AY151" s="111" t="s">
        <v>122</v>
      </c>
      <c r="BK151" s="117">
        <f>SUM($BK$152:$BK$161)</f>
        <v>0</v>
      </c>
    </row>
    <row r="152" spans="2:65" s="6" customFormat="1" ht="15.75" customHeight="1">
      <c r="B152" s="22"/>
      <c r="C152" s="120" t="s">
        <v>212</v>
      </c>
      <c r="D152" s="120" t="s">
        <v>125</v>
      </c>
      <c r="E152" s="121" t="s">
        <v>213</v>
      </c>
      <c r="F152" s="122" t="s">
        <v>214</v>
      </c>
      <c r="G152" s="123" t="s">
        <v>215</v>
      </c>
      <c r="H152" s="124">
        <v>1.002</v>
      </c>
      <c r="I152" s="125"/>
      <c r="J152" s="126">
        <f>ROUND($I$152*$H$152,2)</f>
        <v>0</v>
      </c>
      <c r="K152" s="122" t="s">
        <v>139</v>
      </c>
      <c r="L152" s="22"/>
      <c r="M152" s="127"/>
      <c r="N152" s="128" t="s">
        <v>45</v>
      </c>
      <c r="P152" s="129">
        <f>$O$152*$H$152</f>
        <v>0</v>
      </c>
      <c r="Q152" s="129">
        <v>0</v>
      </c>
      <c r="R152" s="129">
        <f>$Q$152*$H$152</f>
        <v>0</v>
      </c>
      <c r="S152" s="129">
        <v>0</v>
      </c>
      <c r="T152" s="130">
        <f>$S$152*$H$152</f>
        <v>0</v>
      </c>
      <c r="AR152" s="80" t="s">
        <v>129</v>
      </c>
      <c r="AT152" s="80" t="s">
        <v>125</v>
      </c>
      <c r="AU152" s="80" t="s">
        <v>82</v>
      </c>
      <c r="AY152" s="6" t="s">
        <v>122</v>
      </c>
      <c r="BE152" s="131">
        <f>IF($N$152="základní",$J$152,0)</f>
        <v>0</v>
      </c>
      <c r="BF152" s="131">
        <f>IF($N$152="snížená",$J$152,0)</f>
        <v>0</v>
      </c>
      <c r="BG152" s="131">
        <f>IF($N$152="zákl. přenesená",$J$152,0)</f>
        <v>0</v>
      </c>
      <c r="BH152" s="131">
        <f>IF($N$152="sníž. přenesená",$J$152,0)</f>
        <v>0</v>
      </c>
      <c r="BI152" s="131">
        <f>IF($N$152="nulová",$J$152,0)</f>
        <v>0</v>
      </c>
      <c r="BJ152" s="80" t="s">
        <v>23</v>
      </c>
      <c r="BK152" s="131">
        <f>ROUND($I$152*$H$152,2)</f>
        <v>0</v>
      </c>
      <c r="BL152" s="80" t="s">
        <v>129</v>
      </c>
      <c r="BM152" s="80" t="s">
        <v>216</v>
      </c>
    </row>
    <row r="153" spans="2:47" s="6" customFormat="1" ht="16.5" customHeight="1">
      <c r="B153" s="22"/>
      <c r="D153" s="132" t="s">
        <v>131</v>
      </c>
      <c r="F153" s="133" t="s">
        <v>217</v>
      </c>
      <c r="L153" s="22"/>
      <c r="M153" s="48"/>
      <c r="T153" s="49"/>
      <c r="AT153" s="6" t="s">
        <v>131</v>
      </c>
      <c r="AU153" s="6" t="s">
        <v>82</v>
      </c>
    </row>
    <row r="154" spans="2:47" s="6" customFormat="1" ht="84.75" customHeight="1">
      <c r="B154" s="22"/>
      <c r="D154" s="134" t="s">
        <v>142</v>
      </c>
      <c r="F154" s="135" t="s">
        <v>218</v>
      </c>
      <c r="L154" s="22"/>
      <c r="M154" s="48"/>
      <c r="T154" s="49"/>
      <c r="AT154" s="6" t="s">
        <v>142</v>
      </c>
      <c r="AU154" s="6" t="s">
        <v>82</v>
      </c>
    </row>
    <row r="155" spans="2:65" s="6" customFormat="1" ht="15.75" customHeight="1">
      <c r="B155" s="22"/>
      <c r="C155" s="120" t="s">
        <v>8</v>
      </c>
      <c r="D155" s="120" t="s">
        <v>125</v>
      </c>
      <c r="E155" s="121" t="s">
        <v>219</v>
      </c>
      <c r="F155" s="122" t="s">
        <v>220</v>
      </c>
      <c r="G155" s="123" t="s">
        <v>215</v>
      </c>
      <c r="H155" s="124">
        <v>49.098</v>
      </c>
      <c r="I155" s="125"/>
      <c r="J155" s="126">
        <f>ROUND($I$155*$H$155,2)</f>
        <v>0</v>
      </c>
      <c r="K155" s="122" t="s">
        <v>139</v>
      </c>
      <c r="L155" s="22"/>
      <c r="M155" s="127"/>
      <c r="N155" s="128" t="s">
        <v>45</v>
      </c>
      <c r="P155" s="129">
        <f>$O$155*$H$155</f>
        <v>0</v>
      </c>
      <c r="Q155" s="129">
        <v>0</v>
      </c>
      <c r="R155" s="129">
        <f>$Q$155*$H$155</f>
        <v>0</v>
      </c>
      <c r="S155" s="129">
        <v>0</v>
      </c>
      <c r="T155" s="130">
        <f>$S$155*$H$155</f>
        <v>0</v>
      </c>
      <c r="AR155" s="80" t="s">
        <v>129</v>
      </c>
      <c r="AT155" s="80" t="s">
        <v>125</v>
      </c>
      <c r="AU155" s="80" t="s">
        <v>82</v>
      </c>
      <c r="AY155" s="6" t="s">
        <v>122</v>
      </c>
      <c r="BE155" s="131">
        <f>IF($N$155="základní",$J$155,0)</f>
        <v>0</v>
      </c>
      <c r="BF155" s="131">
        <f>IF($N$155="snížená",$J$155,0)</f>
        <v>0</v>
      </c>
      <c r="BG155" s="131">
        <f>IF($N$155="zákl. přenesená",$J$155,0)</f>
        <v>0</v>
      </c>
      <c r="BH155" s="131">
        <f>IF($N$155="sníž. přenesená",$J$155,0)</f>
        <v>0</v>
      </c>
      <c r="BI155" s="131">
        <f>IF($N$155="nulová",$J$155,0)</f>
        <v>0</v>
      </c>
      <c r="BJ155" s="80" t="s">
        <v>23</v>
      </c>
      <c r="BK155" s="131">
        <f>ROUND($I$155*$H$155,2)</f>
        <v>0</v>
      </c>
      <c r="BL155" s="80" t="s">
        <v>129</v>
      </c>
      <c r="BM155" s="80" t="s">
        <v>221</v>
      </c>
    </row>
    <row r="156" spans="2:47" s="6" customFormat="1" ht="27" customHeight="1">
      <c r="B156" s="22"/>
      <c r="D156" s="132" t="s">
        <v>131</v>
      </c>
      <c r="F156" s="133" t="s">
        <v>222</v>
      </c>
      <c r="L156" s="22"/>
      <c r="M156" s="48"/>
      <c r="T156" s="49"/>
      <c r="AT156" s="6" t="s">
        <v>131</v>
      </c>
      <c r="AU156" s="6" t="s">
        <v>82</v>
      </c>
    </row>
    <row r="157" spans="2:47" s="6" customFormat="1" ht="84.75" customHeight="1">
      <c r="B157" s="22"/>
      <c r="D157" s="134" t="s">
        <v>142</v>
      </c>
      <c r="F157" s="135" t="s">
        <v>218</v>
      </c>
      <c r="L157" s="22"/>
      <c r="M157" s="48"/>
      <c r="T157" s="49"/>
      <c r="AT157" s="6" t="s">
        <v>142</v>
      </c>
      <c r="AU157" s="6" t="s">
        <v>82</v>
      </c>
    </row>
    <row r="158" spans="2:51" s="6" customFormat="1" ht="15.75" customHeight="1">
      <c r="B158" s="136"/>
      <c r="D158" s="134" t="s">
        <v>135</v>
      </c>
      <c r="E158" s="137"/>
      <c r="F158" s="138" t="s">
        <v>223</v>
      </c>
      <c r="H158" s="139">
        <v>49.098</v>
      </c>
      <c r="L158" s="136"/>
      <c r="M158" s="140"/>
      <c r="T158" s="141"/>
      <c r="AT158" s="137" t="s">
        <v>135</v>
      </c>
      <c r="AU158" s="137" t="s">
        <v>82</v>
      </c>
      <c r="AV158" s="137" t="s">
        <v>82</v>
      </c>
      <c r="AW158" s="137" t="s">
        <v>97</v>
      </c>
      <c r="AX158" s="137" t="s">
        <v>23</v>
      </c>
      <c r="AY158" s="137" t="s">
        <v>122</v>
      </c>
    </row>
    <row r="159" spans="2:65" s="6" customFormat="1" ht="15.75" customHeight="1">
      <c r="B159" s="22"/>
      <c r="C159" s="120" t="s">
        <v>224</v>
      </c>
      <c r="D159" s="120" t="s">
        <v>125</v>
      </c>
      <c r="E159" s="121" t="s">
        <v>225</v>
      </c>
      <c r="F159" s="122" t="s">
        <v>226</v>
      </c>
      <c r="G159" s="123" t="s">
        <v>215</v>
      </c>
      <c r="H159" s="124">
        <v>1.002</v>
      </c>
      <c r="I159" s="125"/>
      <c r="J159" s="126">
        <f>ROUND($I$159*$H$159,2)</f>
        <v>0</v>
      </c>
      <c r="K159" s="122" t="s">
        <v>139</v>
      </c>
      <c r="L159" s="22"/>
      <c r="M159" s="127"/>
      <c r="N159" s="128" t="s">
        <v>45</v>
      </c>
      <c r="P159" s="129">
        <f>$O$159*$H$159</f>
        <v>0</v>
      </c>
      <c r="Q159" s="129">
        <v>0</v>
      </c>
      <c r="R159" s="129">
        <f>$Q$159*$H$159</f>
        <v>0</v>
      </c>
      <c r="S159" s="129">
        <v>0</v>
      </c>
      <c r="T159" s="130">
        <f>$S$159*$H$159</f>
        <v>0</v>
      </c>
      <c r="AR159" s="80" t="s">
        <v>129</v>
      </c>
      <c r="AT159" s="80" t="s">
        <v>125</v>
      </c>
      <c r="AU159" s="80" t="s">
        <v>82</v>
      </c>
      <c r="AY159" s="6" t="s">
        <v>122</v>
      </c>
      <c r="BE159" s="131">
        <f>IF($N$159="základní",$J$159,0)</f>
        <v>0</v>
      </c>
      <c r="BF159" s="131">
        <f>IF($N$159="snížená",$J$159,0)</f>
        <v>0</v>
      </c>
      <c r="BG159" s="131">
        <f>IF($N$159="zákl. přenesená",$J$159,0)</f>
        <v>0</v>
      </c>
      <c r="BH159" s="131">
        <f>IF($N$159="sníž. přenesená",$J$159,0)</f>
        <v>0</v>
      </c>
      <c r="BI159" s="131">
        <f>IF($N$159="nulová",$J$159,0)</f>
        <v>0</v>
      </c>
      <c r="BJ159" s="80" t="s">
        <v>23</v>
      </c>
      <c r="BK159" s="131">
        <f>ROUND($I$159*$H$159,2)</f>
        <v>0</v>
      </c>
      <c r="BL159" s="80" t="s">
        <v>129</v>
      </c>
      <c r="BM159" s="80" t="s">
        <v>227</v>
      </c>
    </row>
    <row r="160" spans="2:47" s="6" customFormat="1" ht="16.5" customHeight="1">
      <c r="B160" s="22"/>
      <c r="D160" s="132" t="s">
        <v>131</v>
      </c>
      <c r="F160" s="133" t="s">
        <v>228</v>
      </c>
      <c r="L160" s="22"/>
      <c r="M160" s="48"/>
      <c r="T160" s="49"/>
      <c r="AT160" s="6" t="s">
        <v>131</v>
      </c>
      <c r="AU160" s="6" t="s">
        <v>82</v>
      </c>
    </row>
    <row r="161" spans="2:47" s="6" customFormat="1" ht="57.75" customHeight="1">
      <c r="B161" s="22"/>
      <c r="D161" s="134" t="s">
        <v>142</v>
      </c>
      <c r="F161" s="135" t="s">
        <v>229</v>
      </c>
      <c r="L161" s="22"/>
      <c r="M161" s="48"/>
      <c r="T161" s="49"/>
      <c r="AT161" s="6" t="s">
        <v>142</v>
      </c>
      <c r="AU161" s="6" t="s">
        <v>82</v>
      </c>
    </row>
    <row r="162" spans="2:63" s="109" customFormat="1" ht="30.75" customHeight="1">
      <c r="B162" s="110"/>
      <c r="D162" s="111" t="s">
        <v>73</v>
      </c>
      <c r="E162" s="118" t="s">
        <v>230</v>
      </c>
      <c r="F162" s="118" t="s">
        <v>231</v>
      </c>
      <c r="J162" s="119">
        <f>$BK$162</f>
        <v>0</v>
      </c>
      <c r="L162" s="110"/>
      <c r="M162" s="114"/>
      <c r="P162" s="115">
        <f>SUM($P$163:$P$165)</f>
        <v>0</v>
      </c>
      <c r="R162" s="115">
        <f>SUM($R$163:$R$165)</f>
        <v>0</v>
      </c>
      <c r="T162" s="116">
        <f>SUM($T$163:$T$165)</f>
        <v>0</v>
      </c>
      <c r="AR162" s="111" t="s">
        <v>23</v>
      </c>
      <c r="AT162" s="111" t="s">
        <v>73</v>
      </c>
      <c r="AU162" s="111" t="s">
        <v>23</v>
      </c>
      <c r="AY162" s="111" t="s">
        <v>122</v>
      </c>
      <c r="BK162" s="117">
        <f>SUM($BK$163:$BK$165)</f>
        <v>0</v>
      </c>
    </row>
    <row r="163" spans="2:65" s="6" customFormat="1" ht="15.75" customHeight="1">
      <c r="B163" s="22"/>
      <c r="C163" s="120" t="s">
        <v>232</v>
      </c>
      <c r="D163" s="120" t="s">
        <v>125</v>
      </c>
      <c r="E163" s="121" t="s">
        <v>233</v>
      </c>
      <c r="F163" s="122" t="s">
        <v>234</v>
      </c>
      <c r="G163" s="123" t="s">
        <v>215</v>
      </c>
      <c r="H163" s="124">
        <v>8.65</v>
      </c>
      <c r="I163" s="125"/>
      <c r="J163" s="126">
        <f>ROUND($I$163*$H$163,2)</f>
        <v>0</v>
      </c>
      <c r="K163" s="122" t="s">
        <v>139</v>
      </c>
      <c r="L163" s="22"/>
      <c r="M163" s="127"/>
      <c r="N163" s="128" t="s">
        <v>45</v>
      </c>
      <c r="P163" s="129">
        <f>$O$163*$H$163</f>
        <v>0</v>
      </c>
      <c r="Q163" s="129">
        <v>0</v>
      </c>
      <c r="R163" s="129">
        <f>$Q$163*$H$163</f>
        <v>0</v>
      </c>
      <c r="S163" s="129">
        <v>0</v>
      </c>
      <c r="T163" s="130">
        <f>$S$163*$H$163</f>
        <v>0</v>
      </c>
      <c r="AR163" s="80" t="s">
        <v>129</v>
      </c>
      <c r="AT163" s="80" t="s">
        <v>125</v>
      </c>
      <c r="AU163" s="80" t="s">
        <v>82</v>
      </c>
      <c r="AY163" s="6" t="s">
        <v>122</v>
      </c>
      <c r="BE163" s="131">
        <f>IF($N$163="základní",$J$163,0)</f>
        <v>0</v>
      </c>
      <c r="BF163" s="131">
        <f>IF($N$163="snížená",$J$163,0)</f>
        <v>0</v>
      </c>
      <c r="BG163" s="131">
        <f>IF($N$163="zákl. přenesená",$J$163,0)</f>
        <v>0</v>
      </c>
      <c r="BH163" s="131">
        <f>IF($N$163="sníž. přenesená",$J$163,0)</f>
        <v>0</v>
      </c>
      <c r="BI163" s="131">
        <f>IF($N$163="nulová",$J$163,0)</f>
        <v>0</v>
      </c>
      <c r="BJ163" s="80" t="s">
        <v>23</v>
      </c>
      <c r="BK163" s="131">
        <f>ROUND($I$163*$H$163,2)</f>
        <v>0</v>
      </c>
      <c r="BL163" s="80" t="s">
        <v>129</v>
      </c>
      <c r="BM163" s="80" t="s">
        <v>235</v>
      </c>
    </row>
    <row r="164" spans="2:47" s="6" customFormat="1" ht="27" customHeight="1">
      <c r="B164" s="22"/>
      <c r="D164" s="132" t="s">
        <v>131</v>
      </c>
      <c r="F164" s="133" t="s">
        <v>236</v>
      </c>
      <c r="L164" s="22"/>
      <c r="M164" s="48"/>
      <c r="T164" s="49"/>
      <c r="AT164" s="6" t="s">
        <v>131</v>
      </c>
      <c r="AU164" s="6" t="s">
        <v>82</v>
      </c>
    </row>
    <row r="165" spans="2:47" s="6" customFormat="1" ht="30.75" customHeight="1">
      <c r="B165" s="22"/>
      <c r="D165" s="134" t="s">
        <v>142</v>
      </c>
      <c r="F165" s="135" t="s">
        <v>237</v>
      </c>
      <c r="L165" s="22"/>
      <c r="M165" s="48"/>
      <c r="T165" s="49"/>
      <c r="AT165" s="6" t="s">
        <v>142</v>
      </c>
      <c r="AU165" s="6" t="s">
        <v>82</v>
      </c>
    </row>
    <row r="166" spans="2:63" s="109" customFormat="1" ht="37.5" customHeight="1">
      <c r="B166" s="110"/>
      <c r="D166" s="111" t="s">
        <v>73</v>
      </c>
      <c r="E166" s="112" t="s">
        <v>238</v>
      </c>
      <c r="F166" s="112" t="s">
        <v>239</v>
      </c>
      <c r="J166" s="113">
        <f>$BK$166</f>
        <v>0</v>
      </c>
      <c r="L166" s="110"/>
      <c r="M166" s="114"/>
      <c r="P166" s="115">
        <f>$P$167</f>
        <v>0</v>
      </c>
      <c r="R166" s="115">
        <f>$R$167</f>
        <v>0</v>
      </c>
      <c r="T166" s="116">
        <f>$T$167</f>
        <v>0</v>
      </c>
      <c r="AR166" s="111" t="s">
        <v>157</v>
      </c>
      <c r="AT166" s="111" t="s">
        <v>73</v>
      </c>
      <c r="AU166" s="111" t="s">
        <v>74</v>
      </c>
      <c r="AY166" s="111" t="s">
        <v>122</v>
      </c>
      <c r="BK166" s="117">
        <f>$BK$167</f>
        <v>0</v>
      </c>
    </row>
    <row r="167" spans="2:63" s="109" customFormat="1" ht="21" customHeight="1">
      <c r="B167" s="110"/>
      <c r="D167" s="111" t="s">
        <v>73</v>
      </c>
      <c r="E167" s="118" t="s">
        <v>240</v>
      </c>
      <c r="F167" s="118" t="s">
        <v>241</v>
      </c>
      <c r="J167" s="119">
        <f>$BK$167</f>
        <v>0</v>
      </c>
      <c r="L167" s="110"/>
      <c r="M167" s="114"/>
      <c r="P167" s="115">
        <f>SUM($P$168:$P$169)</f>
        <v>0</v>
      </c>
      <c r="R167" s="115">
        <f>SUM($R$168:$R$169)</f>
        <v>0</v>
      </c>
      <c r="T167" s="116">
        <f>SUM($T$168:$T$169)</f>
        <v>0</v>
      </c>
      <c r="AR167" s="111" t="s">
        <v>157</v>
      </c>
      <c r="AT167" s="111" t="s">
        <v>73</v>
      </c>
      <c r="AU167" s="111" t="s">
        <v>23</v>
      </c>
      <c r="AY167" s="111" t="s">
        <v>122</v>
      </c>
      <c r="BK167" s="117">
        <f>SUM($BK$168:$BK$169)</f>
        <v>0</v>
      </c>
    </row>
    <row r="168" spans="2:65" s="6" customFormat="1" ht="15.75" customHeight="1">
      <c r="B168" s="22"/>
      <c r="C168" s="120" t="s">
        <v>242</v>
      </c>
      <c r="D168" s="120" t="s">
        <v>125</v>
      </c>
      <c r="E168" s="121" t="s">
        <v>243</v>
      </c>
      <c r="F168" s="122" t="s">
        <v>244</v>
      </c>
      <c r="G168" s="123" t="s">
        <v>245</v>
      </c>
      <c r="H168" s="124">
        <v>1</v>
      </c>
      <c r="I168" s="125"/>
      <c r="J168" s="126">
        <f>ROUND($I$168*$H$168,2)</f>
        <v>0</v>
      </c>
      <c r="K168" s="122" t="s">
        <v>139</v>
      </c>
      <c r="L168" s="22"/>
      <c r="M168" s="127"/>
      <c r="N168" s="128" t="s">
        <v>45</v>
      </c>
      <c r="P168" s="129">
        <f>$O$168*$H$168</f>
        <v>0</v>
      </c>
      <c r="Q168" s="129">
        <v>0</v>
      </c>
      <c r="R168" s="129">
        <f>$Q$168*$H$168</f>
        <v>0</v>
      </c>
      <c r="S168" s="129">
        <v>0</v>
      </c>
      <c r="T168" s="130">
        <f>$S$168*$H$168</f>
        <v>0</v>
      </c>
      <c r="AR168" s="80" t="s">
        <v>246</v>
      </c>
      <c r="AT168" s="80" t="s">
        <v>125</v>
      </c>
      <c r="AU168" s="80" t="s">
        <v>82</v>
      </c>
      <c r="AY168" s="6" t="s">
        <v>122</v>
      </c>
      <c r="BE168" s="131">
        <f>IF($N$168="základní",$J$168,0)</f>
        <v>0</v>
      </c>
      <c r="BF168" s="131">
        <f>IF($N$168="snížená",$J$168,0)</f>
        <v>0</v>
      </c>
      <c r="BG168" s="131">
        <f>IF($N$168="zákl. přenesená",$J$168,0)</f>
        <v>0</v>
      </c>
      <c r="BH168" s="131">
        <f>IF($N$168="sníž. přenesená",$J$168,0)</f>
        <v>0</v>
      </c>
      <c r="BI168" s="131">
        <f>IF($N$168="nulová",$J$168,0)</f>
        <v>0</v>
      </c>
      <c r="BJ168" s="80" t="s">
        <v>23</v>
      </c>
      <c r="BK168" s="131">
        <f>ROUND($I$168*$H$168,2)</f>
        <v>0</v>
      </c>
      <c r="BL168" s="80" t="s">
        <v>246</v>
      </c>
      <c r="BM168" s="80" t="s">
        <v>247</v>
      </c>
    </row>
    <row r="169" spans="2:47" s="6" customFormat="1" ht="27" customHeight="1">
      <c r="B169" s="22"/>
      <c r="D169" s="132" t="s">
        <v>131</v>
      </c>
      <c r="F169" s="133" t="s">
        <v>248</v>
      </c>
      <c r="L169" s="22"/>
      <c r="M169" s="152"/>
      <c r="N169" s="153"/>
      <c r="O169" s="153"/>
      <c r="P169" s="153"/>
      <c r="Q169" s="153"/>
      <c r="R169" s="153"/>
      <c r="S169" s="153"/>
      <c r="T169" s="154"/>
      <c r="AT169" s="6" t="s">
        <v>131</v>
      </c>
      <c r="AU169" s="6" t="s">
        <v>82</v>
      </c>
    </row>
    <row r="170" spans="2:12" s="6" customFormat="1" ht="7.5" customHeight="1">
      <c r="B170" s="36"/>
      <c r="C170" s="37"/>
      <c r="D170" s="37"/>
      <c r="E170" s="37"/>
      <c r="F170" s="37"/>
      <c r="G170" s="37"/>
      <c r="H170" s="37"/>
      <c r="I170" s="37"/>
      <c r="J170" s="37"/>
      <c r="K170" s="37"/>
      <c r="L170" s="22"/>
    </row>
    <row r="171" s="2" customFormat="1" ht="14.25" customHeight="1"/>
  </sheetData>
  <sheetProtection/>
  <autoFilter ref="C88:K88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7:H77"/>
    <mergeCell ref="E79:H79"/>
    <mergeCell ref="E81:H81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4"/>
      <c r="C2" s="165"/>
      <c r="D2" s="165"/>
      <c r="E2" s="165"/>
      <c r="F2" s="165"/>
      <c r="G2" s="165"/>
      <c r="H2" s="165"/>
      <c r="I2" s="165"/>
      <c r="J2" s="165"/>
      <c r="K2" s="166"/>
    </row>
    <row r="3" spans="2:11" s="169" customFormat="1" ht="45" customHeight="1">
      <c r="B3" s="167"/>
      <c r="C3" s="277" t="s">
        <v>256</v>
      </c>
      <c r="D3" s="277"/>
      <c r="E3" s="277"/>
      <c r="F3" s="277"/>
      <c r="G3" s="277"/>
      <c r="H3" s="277"/>
      <c r="I3" s="277"/>
      <c r="J3" s="277"/>
      <c r="K3" s="168"/>
    </row>
    <row r="4" spans="2:11" ht="25.5" customHeight="1">
      <c r="B4" s="170"/>
      <c r="C4" s="278" t="s">
        <v>257</v>
      </c>
      <c r="D4" s="278"/>
      <c r="E4" s="278"/>
      <c r="F4" s="278"/>
      <c r="G4" s="278"/>
      <c r="H4" s="278"/>
      <c r="I4" s="278"/>
      <c r="J4" s="278"/>
      <c r="K4" s="171"/>
    </row>
    <row r="5" spans="2:11" ht="5.25" customHeight="1">
      <c r="B5" s="170"/>
      <c r="C5" s="172"/>
      <c r="D5" s="172"/>
      <c r="E5" s="172"/>
      <c r="F5" s="172"/>
      <c r="G5" s="172"/>
      <c r="H5" s="172"/>
      <c r="I5" s="172"/>
      <c r="J5" s="172"/>
      <c r="K5" s="171"/>
    </row>
    <row r="6" spans="2:11" ht="15" customHeight="1">
      <c r="B6" s="170"/>
      <c r="C6" s="279" t="s">
        <v>258</v>
      </c>
      <c r="D6" s="279"/>
      <c r="E6" s="279"/>
      <c r="F6" s="279"/>
      <c r="G6" s="279"/>
      <c r="H6" s="279"/>
      <c r="I6" s="279"/>
      <c r="J6" s="279"/>
      <c r="K6" s="171"/>
    </row>
    <row r="7" spans="2:11" ht="15" customHeight="1">
      <c r="B7" s="174"/>
      <c r="C7" s="279" t="s">
        <v>259</v>
      </c>
      <c r="D7" s="279"/>
      <c r="E7" s="279"/>
      <c r="F7" s="279"/>
      <c r="G7" s="279"/>
      <c r="H7" s="279"/>
      <c r="I7" s="279"/>
      <c r="J7" s="279"/>
      <c r="K7" s="171"/>
    </row>
    <row r="8" spans="2:11" ht="12.75" customHeight="1">
      <c r="B8" s="174"/>
      <c r="C8" s="173"/>
      <c r="D8" s="173"/>
      <c r="E8" s="173"/>
      <c r="F8" s="173"/>
      <c r="G8" s="173"/>
      <c r="H8" s="173"/>
      <c r="I8" s="173"/>
      <c r="J8" s="173"/>
      <c r="K8" s="171"/>
    </row>
    <row r="9" spans="2:11" ht="15" customHeight="1">
      <c r="B9" s="174"/>
      <c r="C9" s="279" t="s">
        <v>260</v>
      </c>
      <c r="D9" s="279"/>
      <c r="E9" s="279"/>
      <c r="F9" s="279"/>
      <c r="G9" s="279"/>
      <c r="H9" s="279"/>
      <c r="I9" s="279"/>
      <c r="J9" s="279"/>
      <c r="K9" s="171"/>
    </row>
    <row r="10" spans="2:11" ht="15" customHeight="1">
      <c r="B10" s="174"/>
      <c r="C10" s="173"/>
      <c r="D10" s="279" t="s">
        <v>261</v>
      </c>
      <c r="E10" s="279"/>
      <c r="F10" s="279"/>
      <c r="G10" s="279"/>
      <c r="H10" s="279"/>
      <c r="I10" s="279"/>
      <c r="J10" s="279"/>
      <c r="K10" s="171"/>
    </row>
    <row r="11" spans="2:11" ht="15" customHeight="1">
      <c r="B11" s="174"/>
      <c r="C11" s="175"/>
      <c r="D11" s="279" t="s">
        <v>262</v>
      </c>
      <c r="E11" s="279"/>
      <c r="F11" s="279"/>
      <c r="G11" s="279"/>
      <c r="H11" s="279"/>
      <c r="I11" s="279"/>
      <c r="J11" s="279"/>
      <c r="K11" s="171"/>
    </row>
    <row r="12" spans="2:11" ht="12.75" customHeight="1">
      <c r="B12" s="174"/>
      <c r="C12" s="175"/>
      <c r="D12" s="175"/>
      <c r="E12" s="175"/>
      <c r="F12" s="175"/>
      <c r="G12" s="175"/>
      <c r="H12" s="175"/>
      <c r="I12" s="175"/>
      <c r="J12" s="175"/>
      <c r="K12" s="171"/>
    </row>
    <row r="13" spans="2:11" ht="15" customHeight="1">
      <c r="B13" s="174"/>
      <c r="C13" s="175"/>
      <c r="D13" s="279" t="s">
        <v>263</v>
      </c>
      <c r="E13" s="279"/>
      <c r="F13" s="279"/>
      <c r="G13" s="279"/>
      <c r="H13" s="279"/>
      <c r="I13" s="279"/>
      <c r="J13" s="279"/>
      <c r="K13" s="171"/>
    </row>
    <row r="14" spans="2:11" ht="15" customHeight="1">
      <c r="B14" s="174"/>
      <c r="C14" s="175"/>
      <c r="D14" s="279" t="s">
        <v>264</v>
      </c>
      <c r="E14" s="279"/>
      <c r="F14" s="279"/>
      <c r="G14" s="279"/>
      <c r="H14" s="279"/>
      <c r="I14" s="279"/>
      <c r="J14" s="279"/>
      <c r="K14" s="171"/>
    </row>
    <row r="15" spans="2:11" ht="15" customHeight="1">
      <c r="B15" s="174"/>
      <c r="C15" s="175"/>
      <c r="D15" s="279" t="s">
        <v>265</v>
      </c>
      <c r="E15" s="279"/>
      <c r="F15" s="279"/>
      <c r="G15" s="279"/>
      <c r="H15" s="279"/>
      <c r="I15" s="279"/>
      <c r="J15" s="279"/>
      <c r="K15" s="171"/>
    </row>
    <row r="16" spans="2:11" ht="15" customHeight="1">
      <c r="B16" s="174"/>
      <c r="C16" s="175"/>
      <c r="D16" s="175"/>
      <c r="E16" s="176" t="s">
        <v>266</v>
      </c>
      <c r="F16" s="279" t="s">
        <v>267</v>
      </c>
      <c r="G16" s="279"/>
      <c r="H16" s="279"/>
      <c r="I16" s="279"/>
      <c r="J16" s="279"/>
      <c r="K16" s="171"/>
    </row>
    <row r="17" spans="2:11" ht="15" customHeight="1">
      <c r="B17" s="174"/>
      <c r="C17" s="175"/>
      <c r="D17" s="175"/>
      <c r="E17" s="176" t="s">
        <v>80</v>
      </c>
      <c r="F17" s="279" t="s">
        <v>268</v>
      </c>
      <c r="G17" s="279"/>
      <c r="H17" s="279"/>
      <c r="I17" s="279"/>
      <c r="J17" s="279"/>
      <c r="K17" s="171"/>
    </row>
    <row r="18" spans="2:11" ht="15" customHeight="1">
      <c r="B18" s="174"/>
      <c r="C18" s="175"/>
      <c r="D18" s="175"/>
      <c r="E18" s="176" t="s">
        <v>269</v>
      </c>
      <c r="F18" s="279" t="s">
        <v>270</v>
      </c>
      <c r="G18" s="279"/>
      <c r="H18" s="279"/>
      <c r="I18" s="279"/>
      <c r="J18" s="279"/>
      <c r="K18" s="171"/>
    </row>
    <row r="19" spans="2:11" ht="15" customHeight="1">
      <c r="B19" s="174"/>
      <c r="C19" s="175"/>
      <c r="D19" s="175"/>
      <c r="E19" s="176" t="s">
        <v>271</v>
      </c>
      <c r="F19" s="279" t="s">
        <v>272</v>
      </c>
      <c r="G19" s="279"/>
      <c r="H19" s="279"/>
      <c r="I19" s="279"/>
      <c r="J19" s="279"/>
      <c r="K19" s="171"/>
    </row>
    <row r="20" spans="2:11" ht="15" customHeight="1">
      <c r="B20" s="174"/>
      <c r="C20" s="175"/>
      <c r="D20" s="175"/>
      <c r="E20" s="176" t="s">
        <v>273</v>
      </c>
      <c r="F20" s="279" t="s">
        <v>274</v>
      </c>
      <c r="G20" s="279"/>
      <c r="H20" s="279"/>
      <c r="I20" s="279"/>
      <c r="J20" s="279"/>
      <c r="K20" s="171"/>
    </row>
    <row r="21" spans="2:11" ht="15" customHeight="1">
      <c r="B21" s="174"/>
      <c r="C21" s="175"/>
      <c r="D21" s="175"/>
      <c r="E21" s="176" t="s">
        <v>85</v>
      </c>
      <c r="F21" s="279" t="s">
        <v>275</v>
      </c>
      <c r="G21" s="279"/>
      <c r="H21" s="279"/>
      <c r="I21" s="279"/>
      <c r="J21" s="279"/>
      <c r="K21" s="171"/>
    </row>
    <row r="22" spans="2:11" ht="12.7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1"/>
    </row>
    <row r="23" spans="2:11" ht="15" customHeight="1">
      <c r="B23" s="174"/>
      <c r="C23" s="279" t="s">
        <v>276</v>
      </c>
      <c r="D23" s="279"/>
      <c r="E23" s="279"/>
      <c r="F23" s="279"/>
      <c r="G23" s="279"/>
      <c r="H23" s="279"/>
      <c r="I23" s="279"/>
      <c r="J23" s="279"/>
      <c r="K23" s="171"/>
    </row>
    <row r="24" spans="2:11" ht="15" customHeight="1">
      <c r="B24" s="174"/>
      <c r="C24" s="279" t="s">
        <v>277</v>
      </c>
      <c r="D24" s="279"/>
      <c r="E24" s="279"/>
      <c r="F24" s="279"/>
      <c r="G24" s="279"/>
      <c r="H24" s="279"/>
      <c r="I24" s="279"/>
      <c r="J24" s="279"/>
      <c r="K24" s="171"/>
    </row>
    <row r="25" spans="2:11" ht="15" customHeight="1">
      <c r="B25" s="174"/>
      <c r="C25" s="173"/>
      <c r="D25" s="279" t="s">
        <v>278</v>
      </c>
      <c r="E25" s="279"/>
      <c r="F25" s="279"/>
      <c r="G25" s="279"/>
      <c r="H25" s="279"/>
      <c r="I25" s="279"/>
      <c r="J25" s="279"/>
      <c r="K25" s="171"/>
    </row>
    <row r="26" spans="2:11" ht="15" customHeight="1">
      <c r="B26" s="174"/>
      <c r="C26" s="175"/>
      <c r="D26" s="279" t="s">
        <v>279</v>
      </c>
      <c r="E26" s="279"/>
      <c r="F26" s="279"/>
      <c r="G26" s="279"/>
      <c r="H26" s="279"/>
      <c r="I26" s="279"/>
      <c r="J26" s="279"/>
      <c r="K26" s="171"/>
    </row>
    <row r="27" spans="2:11" ht="12.75" customHeight="1">
      <c r="B27" s="174"/>
      <c r="C27" s="175"/>
      <c r="D27" s="175"/>
      <c r="E27" s="175"/>
      <c r="F27" s="175"/>
      <c r="G27" s="175"/>
      <c r="H27" s="175"/>
      <c r="I27" s="175"/>
      <c r="J27" s="175"/>
      <c r="K27" s="171"/>
    </row>
    <row r="28" spans="2:11" ht="15" customHeight="1">
      <c r="B28" s="174"/>
      <c r="C28" s="175"/>
      <c r="D28" s="279" t="s">
        <v>280</v>
      </c>
      <c r="E28" s="279"/>
      <c r="F28" s="279"/>
      <c r="G28" s="279"/>
      <c r="H28" s="279"/>
      <c r="I28" s="279"/>
      <c r="J28" s="279"/>
      <c r="K28" s="171"/>
    </row>
    <row r="29" spans="2:11" ht="15" customHeight="1">
      <c r="B29" s="174"/>
      <c r="C29" s="175"/>
      <c r="D29" s="279" t="s">
        <v>281</v>
      </c>
      <c r="E29" s="279"/>
      <c r="F29" s="279"/>
      <c r="G29" s="279"/>
      <c r="H29" s="279"/>
      <c r="I29" s="279"/>
      <c r="J29" s="279"/>
      <c r="K29" s="171"/>
    </row>
    <row r="30" spans="2:11" ht="12.75" customHeight="1">
      <c r="B30" s="174"/>
      <c r="C30" s="175"/>
      <c r="D30" s="175"/>
      <c r="E30" s="175"/>
      <c r="F30" s="175"/>
      <c r="G30" s="175"/>
      <c r="H30" s="175"/>
      <c r="I30" s="175"/>
      <c r="J30" s="175"/>
      <c r="K30" s="171"/>
    </row>
    <row r="31" spans="2:11" ht="15" customHeight="1">
      <c r="B31" s="174"/>
      <c r="C31" s="175"/>
      <c r="D31" s="279" t="s">
        <v>282</v>
      </c>
      <c r="E31" s="279"/>
      <c r="F31" s="279"/>
      <c r="G31" s="279"/>
      <c r="H31" s="279"/>
      <c r="I31" s="279"/>
      <c r="J31" s="279"/>
      <c r="K31" s="171"/>
    </row>
    <row r="32" spans="2:11" ht="15" customHeight="1">
      <c r="B32" s="174"/>
      <c r="C32" s="175"/>
      <c r="D32" s="279" t="s">
        <v>283</v>
      </c>
      <c r="E32" s="279"/>
      <c r="F32" s="279"/>
      <c r="G32" s="279"/>
      <c r="H32" s="279"/>
      <c r="I32" s="279"/>
      <c r="J32" s="279"/>
      <c r="K32" s="171"/>
    </row>
    <row r="33" spans="2:11" ht="15" customHeight="1">
      <c r="B33" s="174"/>
      <c r="C33" s="175"/>
      <c r="D33" s="279" t="s">
        <v>284</v>
      </c>
      <c r="E33" s="279"/>
      <c r="F33" s="279"/>
      <c r="G33" s="279"/>
      <c r="H33" s="279"/>
      <c r="I33" s="279"/>
      <c r="J33" s="279"/>
      <c r="K33" s="171"/>
    </row>
    <row r="34" spans="2:11" ht="15" customHeight="1">
      <c r="B34" s="174"/>
      <c r="C34" s="175"/>
      <c r="D34" s="173"/>
      <c r="E34" s="177" t="s">
        <v>106</v>
      </c>
      <c r="F34" s="173"/>
      <c r="G34" s="279" t="s">
        <v>285</v>
      </c>
      <c r="H34" s="279"/>
      <c r="I34" s="279"/>
      <c r="J34" s="279"/>
      <c r="K34" s="171"/>
    </row>
    <row r="35" spans="2:11" ht="30.75" customHeight="1">
      <c r="B35" s="174"/>
      <c r="C35" s="175"/>
      <c r="D35" s="173"/>
      <c r="E35" s="177" t="s">
        <v>286</v>
      </c>
      <c r="F35" s="173"/>
      <c r="G35" s="279" t="s">
        <v>287</v>
      </c>
      <c r="H35" s="279"/>
      <c r="I35" s="279"/>
      <c r="J35" s="279"/>
      <c r="K35" s="171"/>
    </row>
    <row r="36" spans="2:11" ht="15" customHeight="1">
      <c r="B36" s="174"/>
      <c r="C36" s="175"/>
      <c r="D36" s="173"/>
      <c r="E36" s="177" t="s">
        <v>55</v>
      </c>
      <c r="F36" s="173"/>
      <c r="G36" s="279" t="s">
        <v>288</v>
      </c>
      <c r="H36" s="279"/>
      <c r="I36" s="279"/>
      <c r="J36" s="279"/>
      <c r="K36" s="171"/>
    </row>
    <row r="37" spans="2:11" ht="15" customHeight="1">
      <c r="B37" s="174"/>
      <c r="C37" s="175"/>
      <c r="D37" s="173"/>
      <c r="E37" s="177" t="s">
        <v>107</v>
      </c>
      <c r="F37" s="173"/>
      <c r="G37" s="279" t="s">
        <v>289</v>
      </c>
      <c r="H37" s="279"/>
      <c r="I37" s="279"/>
      <c r="J37" s="279"/>
      <c r="K37" s="171"/>
    </row>
    <row r="38" spans="2:11" ht="15" customHeight="1">
      <c r="B38" s="174"/>
      <c r="C38" s="175"/>
      <c r="D38" s="173"/>
      <c r="E38" s="177" t="s">
        <v>108</v>
      </c>
      <c r="F38" s="173"/>
      <c r="G38" s="279" t="s">
        <v>290</v>
      </c>
      <c r="H38" s="279"/>
      <c r="I38" s="279"/>
      <c r="J38" s="279"/>
      <c r="K38" s="171"/>
    </row>
    <row r="39" spans="2:11" ht="15" customHeight="1">
      <c r="B39" s="174"/>
      <c r="C39" s="175"/>
      <c r="D39" s="173"/>
      <c r="E39" s="177" t="s">
        <v>109</v>
      </c>
      <c r="F39" s="173"/>
      <c r="G39" s="279" t="s">
        <v>291</v>
      </c>
      <c r="H39" s="279"/>
      <c r="I39" s="279"/>
      <c r="J39" s="279"/>
      <c r="K39" s="171"/>
    </row>
    <row r="40" spans="2:11" ht="15" customHeight="1">
      <c r="B40" s="174"/>
      <c r="C40" s="175"/>
      <c r="D40" s="173"/>
      <c r="E40" s="177" t="s">
        <v>292</v>
      </c>
      <c r="F40" s="173"/>
      <c r="G40" s="279" t="s">
        <v>293</v>
      </c>
      <c r="H40" s="279"/>
      <c r="I40" s="279"/>
      <c r="J40" s="279"/>
      <c r="K40" s="171"/>
    </row>
    <row r="41" spans="2:11" ht="15" customHeight="1">
      <c r="B41" s="174"/>
      <c r="C41" s="175"/>
      <c r="D41" s="173"/>
      <c r="E41" s="177"/>
      <c r="F41" s="173"/>
      <c r="G41" s="279" t="s">
        <v>294</v>
      </c>
      <c r="H41" s="279"/>
      <c r="I41" s="279"/>
      <c r="J41" s="279"/>
      <c r="K41" s="171"/>
    </row>
    <row r="42" spans="2:11" ht="15" customHeight="1">
      <c r="B42" s="174"/>
      <c r="C42" s="175"/>
      <c r="D42" s="173"/>
      <c r="E42" s="177" t="s">
        <v>295</v>
      </c>
      <c r="F42" s="173"/>
      <c r="G42" s="279" t="s">
        <v>296</v>
      </c>
      <c r="H42" s="279"/>
      <c r="I42" s="279"/>
      <c r="J42" s="279"/>
      <c r="K42" s="171"/>
    </row>
    <row r="43" spans="2:11" ht="15" customHeight="1">
      <c r="B43" s="174"/>
      <c r="C43" s="175"/>
      <c r="D43" s="173"/>
      <c r="E43" s="177" t="s">
        <v>112</v>
      </c>
      <c r="F43" s="173"/>
      <c r="G43" s="279" t="s">
        <v>297</v>
      </c>
      <c r="H43" s="279"/>
      <c r="I43" s="279"/>
      <c r="J43" s="279"/>
      <c r="K43" s="171"/>
    </row>
    <row r="44" spans="2:11" ht="12.75" customHeight="1">
      <c r="B44" s="174"/>
      <c r="C44" s="175"/>
      <c r="D44" s="173"/>
      <c r="E44" s="173"/>
      <c r="F44" s="173"/>
      <c r="G44" s="173"/>
      <c r="H44" s="173"/>
      <c r="I44" s="173"/>
      <c r="J44" s="173"/>
      <c r="K44" s="171"/>
    </row>
    <row r="45" spans="2:11" ht="15" customHeight="1">
      <c r="B45" s="174"/>
      <c r="C45" s="175"/>
      <c r="D45" s="279" t="s">
        <v>298</v>
      </c>
      <c r="E45" s="279"/>
      <c r="F45" s="279"/>
      <c r="G45" s="279"/>
      <c r="H45" s="279"/>
      <c r="I45" s="279"/>
      <c r="J45" s="279"/>
      <c r="K45" s="171"/>
    </row>
    <row r="46" spans="2:11" ht="15" customHeight="1">
      <c r="B46" s="174"/>
      <c r="C46" s="175"/>
      <c r="D46" s="175"/>
      <c r="E46" s="279" t="s">
        <v>299</v>
      </c>
      <c r="F46" s="279"/>
      <c r="G46" s="279"/>
      <c r="H46" s="279"/>
      <c r="I46" s="279"/>
      <c r="J46" s="279"/>
      <c r="K46" s="171"/>
    </row>
    <row r="47" spans="2:11" ht="15" customHeight="1">
      <c r="B47" s="174"/>
      <c r="C47" s="175"/>
      <c r="D47" s="175"/>
      <c r="E47" s="279" t="s">
        <v>300</v>
      </c>
      <c r="F47" s="279"/>
      <c r="G47" s="279"/>
      <c r="H47" s="279"/>
      <c r="I47" s="279"/>
      <c r="J47" s="279"/>
      <c r="K47" s="171"/>
    </row>
    <row r="48" spans="2:11" ht="15" customHeight="1">
      <c r="B48" s="174"/>
      <c r="C48" s="175"/>
      <c r="D48" s="175"/>
      <c r="E48" s="279" t="s">
        <v>301</v>
      </c>
      <c r="F48" s="279"/>
      <c r="G48" s="279"/>
      <c r="H48" s="279"/>
      <c r="I48" s="279"/>
      <c r="J48" s="279"/>
      <c r="K48" s="171"/>
    </row>
    <row r="49" spans="2:11" ht="15" customHeight="1">
      <c r="B49" s="174"/>
      <c r="C49" s="175"/>
      <c r="D49" s="279" t="s">
        <v>302</v>
      </c>
      <c r="E49" s="279"/>
      <c r="F49" s="279"/>
      <c r="G49" s="279"/>
      <c r="H49" s="279"/>
      <c r="I49" s="279"/>
      <c r="J49" s="279"/>
      <c r="K49" s="171"/>
    </row>
    <row r="50" spans="2:11" ht="25.5" customHeight="1">
      <c r="B50" s="170"/>
      <c r="C50" s="278" t="s">
        <v>303</v>
      </c>
      <c r="D50" s="278"/>
      <c r="E50" s="278"/>
      <c r="F50" s="278"/>
      <c r="G50" s="278"/>
      <c r="H50" s="278"/>
      <c r="I50" s="278"/>
      <c r="J50" s="278"/>
      <c r="K50" s="171"/>
    </row>
    <row r="51" spans="2:11" ht="5.25" customHeight="1">
      <c r="B51" s="170"/>
      <c r="C51" s="172"/>
      <c r="D51" s="172"/>
      <c r="E51" s="172"/>
      <c r="F51" s="172"/>
      <c r="G51" s="172"/>
      <c r="H51" s="172"/>
      <c r="I51" s="172"/>
      <c r="J51" s="172"/>
      <c r="K51" s="171"/>
    </row>
    <row r="52" spans="2:11" ht="15" customHeight="1">
      <c r="B52" s="170"/>
      <c r="C52" s="279" t="s">
        <v>304</v>
      </c>
      <c r="D52" s="279"/>
      <c r="E52" s="279"/>
      <c r="F52" s="279"/>
      <c r="G52" s="279"/>
      <c r="H52" s="279"/>
      <c r="I52" s="279"/>
      <c r="J52" s="279"/>
      <c r="K52" s="171"/>
    </row>
    <row r="53" spans="2:11" ht="15" customHeight="1">
      <c r="B53" s="170"/>
      <c r="C53" s="279" t="s">
        <v>305</v>
      </c>
      <c r="D53" s="279"/>
      <c r="E53" s="279"/>
      <c r="F53" s="279"/>
      <c r="G53" s="279"/>
      <c r="H53" s="279"/>
      <c r="I53" s="279"/>
      <c r="J53" s="279"/>
      <c r="K53" s="171"/>
    </row>
    <row r="54" spans="2:11" ht="12.75" customHeight="1">
      <c r="B54" s="170"/>
      <c r="C54" s="173"/>
      <c r="D54" s="173"/>
      <c r="E54" s="173"/>
      <c r="F54" s="173"/>
      <c r="G54" s="173"/>
      <c r="H54" s="173"/>
      <c r="I54" s="173"/>
      <c r="J54" s="173"/>
      <c r="K54" s="171"/>
    </row>
    <row r="55" spans="2:11" ht="15" customHeight="1">
      <c r="B55" s="170"/>
      <c r="C55" s="279" t="s">
        <v>306</v>
      </c>
      <c r="D55" s="279"/>
      <c r="E55" s="279"/>
      <c r="F55" s="279"/>
      <c r="G55" s="279"/>
      <c r="H55" s="279"/>
      <c r="I55" s="279"/>
      <c r="J55" s="279"/>
      <c r="K55" s="171"/>
    </row>
    <row r="56" spans="2:11" ht="15" customHeight="1">
      <c r="B56" s="170"/>
      <c r="C56" s="175"/>
      <c r="D56" s="279" t="s">
        <v>307</v>
      </c>
      <c r="E56" s="279"/>
      <c r="F56" s="279"/>
      <c r="G56" s="279"/>
      <c r="H56" s="279"/>
      <c r="I56" s="279"/>
      <c r="J56" s="279"/>
      <c r="K56" s="171"/>
    </row>
    <row r="57" spans="2:11" ht="15" customHeight="1">
      <c r="B57" s="170"/>
      <c r="C57" s="175"/>
      <c r="D57" s="279" t="s">
        <v>308</v>
      </c>
      <c r="E57" s="279"/>
      <c r="F57" s="279"/>
      <c r="G57" s="279"/>
      <c r="H57" s="279"/>
      <c r="I57" s="279"/>
      <c r="J57" s="279"/>
      <c r="K57" s="171"/>
    </row>
    <row r="58" spans="2:11" ht="15" customHeight="1">
      <c r="B58" s="170"/>
      <c r="C58" s="175"/>
      <c r="D58" s="279" t="s">
        <v>309</v>
      </c>
      <c r="E58" s="279"/>
      <c r="F58" s="279"/>
      <c r="G58" s="279"/>
      <c r="H58" s="279"/>
      <c r="I58" s="279"/>
      <c r="J58" s="279"/>
      <c r="K58" s="171"/>
    </row>
    <row r="59" spans="2:11" ht="15" customHeight="1">
      <c r="B59" s="170"/>
      <c r="C59" s="175"/>
      <c r="D59" s="279" t="s">
        <v>310</v>
      </c>
      <c r="E59" s="279"/>
      <c r="F59" s="279"/>
      <c r="G59" s="279"/>
      <c r="H59" s="279"/>
      <c r="I59" s="279"/>
      <c r="J59" s="279"/>
      <c r="K59" s="171"/>
    </row>
    <row r="60" spans="2:11" ht="15" customHeight="1">
      <c r="B60" s="170"/>
      <c r="C60" s="175"/>
      <c r="D60" s="280" t="s">
        <v>311</v>
      </c>
      <c r="E60" s="280"/>
      <c r="F60" s="280"/>
      <c r="G60" s="280"/>
      <c r="H60" s="280"/>
      <c r="I60" s="280"/>
      <c r="J60" s="280"/>
      <c r="K60" s="171"/>
    </row>
    <row r="61" spans="2:11" ht="15" customHeight="1">
      <c r="B61" s="170"/>
      <c r="C61" s="175"/>
      <c r="D61" s="279" t="s">
        <v>312</v>
      </c>
      <c r="E61" s="279"/>
      <c r="F61" s="279"/>
      <c r="G61" s="279"/>
      <c r="H61" s="279"/>
      <c r="I61" s="279"/>
      <c r="J61" s="279"/>
      <c r="K61" s="171"/>
    </row>
    <row r="62" spans="2:11" ht="12.75" customHeight="1">
      <c r="B62" s="170"/>
      <c r="C62" s="175"/>
      <c r="D62" s="175"/>
      <c r="E62" s="178"/>
      <c r="F62" s="175"/>
      <c r="G62" s="175"/>
      <c r="H62" s="175"/>
      <c r="I62" s="175"/>
      <c r="J62" s="175"/>
      <c r="K62" s="171"/>
    </row>
    <row r="63" spans="2:11" ht="15" customHeight="1">
      <c r="B63" s="170"/>
      <c r="C63" s="175"/>
      <c r="D63" s="279" t="s">
        <v>313</v>
      </c>
      <c r="E63" s="279"/>
      <c r="F63" s="279"/>
      <c r="G63" s="279"/>
      <c r="H63" s="279"/>
      <c r="I63" s="279"/>
      <c r="J63" s="279"/>
      <c r="K63" s="171"/>
    </row>
    <row r="64" spans="2:11" ht="15" customHeight="1">
      <c r="B64" s="170"/>
      <c r="C64" s="175"/>
      <c r="D64" s="280" t="s">
        <v>314</v>
      </c>
      <c r="E64" s="280"/>
      <c r="F64" s="280"/>
      <c r="G64" s="280"/>
      <c r="H64" s="280"/>
      <c r="I64" s="280"/>
      <c r="J64" s="280"/>
      <c r="K64" s="171"/>
    </row>
    <row r="65" spans="2:11" ht="15" customHeight="1">
      <c r="B65" s="170"/>
      <c r="C65" s="175"/>
      <c r="D65" s="279" t="s">
        <v>315</v>
      </c>
      <c r="E65" s="279"/>
      <c r="F65" s="279"/>
      <c r="G65" s="279"/>
      <c r="H65" s="279"/>
      <c r="I65" s="279"/>
      <c r="J65" s="279"/>
      <c r="K65" s="171"/>
    </row>
    <row r="66" spans="2:11" ht="15" customHeight="1">
      <c r="B66" s="170"/>
      <c r="C66" s="175"/>
      <c r="D66" s="279" t="s">
        <v>316</v>
      </c>
      <c r="E66" s="279"/>
      <c r="F66" s="279"/>
      <c r="G66" s="279"/>
      <c r="H66" s="279"/>
      <c r="I66" s="279"/>
      <c r="J66" s="279"/>
      <c r="K66" s="171"/>
    </row>
    <row r="67" spans="2:11" ht="15" customHeight="1">
      <c r="B67" s="170"/>
      <c r="C67" s="175"/>
      <c r="D67" s="279" t="s">
        <v>317</v>
      </c>
      <c r="E67" s="279"/>
      <c r="F67" s="279"/>
      <c r="G67" s="279"/>
      <c r="H67" s="279"/>
      <c r="I67" s="279"/>
      <c r="J67" s="279"/>
      <c r="K67" s="171"/>
    </row>
    <row r="68" spans="2:11" ht="15" customHeight="1">
      <c r="B68" s="170"/>
      <c r="C68" s="175"/>
      <c r="D68" s="279" t="s">
        <v>318</v>
      </c>
      <c r="E68" s="279"/>
      <c r="F68" s="279"/>
      <c r="G68" s="279"/>
      <c r="H68" s="279"/>
      <c r="I68" s="279"/>
      <c r="J68" s="279"/>
      <c r="K68" s="171"/>
    </row>
    <row r="69" spans="2:11" ht="12.75" customHeight="1">
      <c r="B69" s="179"/>
      <c r="C69" s="180"/>
      <c r="D69" s="180"/>
      <c r="E69" s="180"/>
      <c r="F69" s="180"/>
      <c r="G69" s="180"/>
      <c r="H69" s="180"/>
      <c r="I69" s="180"/>
      <c r="J69" s="180"/>
      <c r="K69" s="181"/>
    </row>
    <row r="70" spans="2:11" ht="18.75" customHeight="1">
      <c r="B70" s="182"/>
      <c r="C70" s="182"/>
      <c r="D70" s="182"/>
      <c r="E70" s="182"/>
      <c r="F70" s="182"/>
      <c r="G70" s="182"/>
      <c r="H70" s="182"/>
      <c r="I70" s="182"/>
      <c r="J70" s="182"/>
      <c r="K70" s="183"/>
    </row>
    <row r="71" spans="2:11" ht="18.75" customHeight="1">
      <c r="B71" s="183"/>
      <c r="C71" s="183"/>
      <c r="D71" s="183"/>
      <c r="E71" s="183"/>
      <c r="F71" s="183"/>
      <c r="G71" s="183"/>
      <c r="H71" s="183"/>
      <c r="I71" s="183"/>
      <c r="J71" s="183"/>
      <c r="K71" s="183"/>
    </row>
    <row r="72" spans="2:11" ht="7.5" customHeight="1">
      <c r="B72" s="184"/>
      <c r="C72" s="185"/>
      <c r="D72" s="185"/>
      <c r="E72" s="185"/>
      <c r="F72" s="185"/>
      <c r="G72" s="185"/>
      <c r="H72" s="185"/>
      <c r="I72" s="185"/>
      <c r="J72" s="185"/>
      <c r="K72" s="186"/>
    </row>
    <row r="73" spans="2:11" ht="45" customHeight="1">
      <c r="B73" s="187"/>
      <c r="C73" s="281" t="s">
        <v>255</v>
      </c>
      <c r="D73" s="281"/>
      <c r="E73" s="281"/>
      <c r="F73" s="281"/>
      <c r="G73" s="281"/>
      <c r="H73" s="281"/>
      <c r="I73" s="281"/>
      <c r="J73" s="281"/>
      <c r="K73" s="188"/>
    </row>
    <row r="74" spans="2:11" ht="17.25" customHeight="1">
      <c r="B74" s="187"/>
      <c r="C74" s="189" t="s">
        <v>319</v>
      </c>
      <c r="D74" s="189"/>
      <c r="E74" s="189"/>
      <c r="F74" s="189" t="s">
        <v>320</v>
      </c>
      <c r="G74" s="190"/>
      <c r="H74" s="189" t="s">
        <v>107</v>
      </c>
      <c r="I74" s="189" t="s">
        <v>59</v>
      </c>
      <c r="J74" s="189" t="s">
        <v>321</v>
      </c>
      <c r="K74" s="188"/>
    </row>
    <row r="75" spans="2:11" ht="17.25" customHeight="1">
      <c r="B75" s="187"/>
      <c r="C75" s="191" t="s">
        <v>322</v>
      </c>
      <c r="D75" s="191"/>
      <c r="E75" s="191"/>
      <c r="F75" s="192" t="s">
        <v>323</v>
      </c>
      <c r="G75" s="193"/>
      <c r="H75" s="191"/>
      <c r="I75" s="191"/>
      <c r="J75" s="191" t="s">
        <v>324</v>
      </c>
      <c r="K75" s="188"/>
    </row>
    <row r="76" spans="2:11" ht="5.25" customHeight="1">
      <c r="B76" s="187"/>
      <c r="C76" s="194"/>
      <c r="D76" s="194"/>
      <c r="E76" s="194"/>
      <c r="F76" s="194"/>
      <c r="G76" s="195"/>
      <c r="H76" s="194"/>
      <c r="I76" s="194"/>
      <c r="J76" s="194"/>
      <c r="K76" s="188"/>
    </row>
    <row r="77" spans="2:11" ht="15" customHeight="1">
      <c r="B77" s="187"/>
      <c r="C77" s="177" t="s">
        <v>55</v>
      </c>
      <c r="D77" s="194"/>
      <c r="E77" s="194"/>
      <c r="F77" s="196" t="s">
        <v>325</v>
      </c>
      <c r="G77" s="195"/>
      <c r="H77" s="177" t="s">
        <v>326</v>
      </c>
      <c r="I77" s="177" t="s">
        <v>327</v>
      </c>
      <c r="J77" s="177">
        <v>20</v>
      </c>
      <c r="K77" s="188"/>
    </row>
    <row r="78" spans="2:11" ht="15" customHeight="1">
      <c r="B78" s="187"/>
      <c r="C78" s="177" t="s">
        <v>328</v>
      </c>
      <c r="D78" s="177"/>
      <c r="E78" s="177"/>
      <c r="F78" s="196" t="s">
        <v>325</v>
      </c>
      <c r="G78" s="195"/>
      <c r="H78" s="177" t="s">
        <v>329</v>
      </c>
      <c r="I78" s="177" t="s">
        <v>327</v>
      </c>
      <c r="J78" s="177">
        <v>120</v>
      </c>
      <c r="K78" s="188"/>
    </row>
    <row r="79" spans="2:11" ht="15" customHeight="1">
      <c r="B79" s="197"/>
      <c r="C79" s="177" t="s">
        <v>330</v>
      </c>
      <c r="D79" s="177"/>
      <c r="E79" s="177"/>
      <c r="F79" s="196" t="s">
        <v>331</v>
      </c>
      <c r="G79" s="195"/>
      <c r="H79" s="177" t="s">
        <v>332</v>
      </c>
      <c r="I79" s="177" t="s">
        <v>327</v>
      </c>
      <c r="J79" s="177">
        <v>50</v>
      </c>
      <c r="K79" s="188"/>
    </row>
    <row r="80" spans="2:11" ht="15" customHeight="1">
      <c r="B80" s="197"/>
      <c r="C80" s="177" t="s">
        <v>333</v>
      </c>
      <c r="D80" s="177"/>
      <c r="E80" s="177"/>
      <c r="F80" s="196" t="s">
        <v>325</v>
      </c>
      <c r="G80" s="195"/>
      <c r="H80" s="177" t="s">
        <v>334</v>
      </c>
      <c r="I80" s="177" t="s">
        <v>335</v>
      </c>
      <c r="J80" s="177"/>
      <c r="K80" s="188"/>
    </row>
    <row r="81" spans="2:11" ht="15" customHeight="1">
      <c r="B81" s="197"/>
      <c r="C81" s="198" t="s">
        <v>336</v>
      </c>
      <c r="D81" s="198"/>
      <c r="E81" s="198"/>
      <c r="F81" s="199" t="s">
        <v>331</v>
      </c>
      <c r="G81" s="198"/>
      <c r="H81" s="198" t="s">
        <v>337</v>
      </c>
      <c r="I81" s="198" t="s">
        <v>327</v>
      </c>
      <c r="J81" s="198">
        <v>15</v>
      </c>
      <c r="K81" s="188"/>
    </row>
    <row r="82" spans="2:11" ht="15" customHeight="1">
      <c r="B82" s="197"/>
      <c r="C82" s="198" t="s">
        <v>338</v>
      </c>
      <c r="D82" s="198"/>
      <c r="E82" s="198"/>
      <c r="F82" s="199" t="s">
        <v>331</v>
      </c>
      <c r="G82" s="198"/>
      <c r="H82" s="198" t="s">
        <v>339</v>
      </c>
      <c r="I82" s="198" t="s">
        <v>327</v>
      </c>
      <c r="J82" s="198">
        <v>15</v>
      </c>
      <c r="K82" s="188"/>
    </row>
    <row r="83" spans="2:11" ht="15" customHeight="1">
      <c r="B83" s="197"/>
      <c r="C83" s="198" t="s">
        <v>340</v>
      </c>
      <c r="D83" s="198"/>
      <c r="E83" s="198"/>
      <c r="F83" s="199" t="s">
        <v>331</v>
      </c>
      <c r="G83" s="198"/>
      <c r="H83" s="198" t="s">
        <v>341</v>
      </c>
      <c r="I83" s="198" t="s">
        <v>327</v>
      </c>
      <c r="J83" s="198">
        <v>20</v>
      </c>
      <c r="K83" s="188"/>
    </row>
    <row r="84" spans="2:11" ht="15" customHeight="1">
      <c r="B84" s="197"/>
      <c r="C84" s="198" t="s">
        <v>342</v>
      </c>
      <c r="D84" s="198"/>
      <c r="E84" s="198"/>
      <c r="F84" s="199" t="s">
        <v>331</v>
      </c>
      <c r="G84" s="198"/>
      <c r="H84" s="198" t="s">
        <v>343</v>
      </c>
      <c r="I84" s="198" t="s">
        <v>327</v>
      </c>
      <c r="J84" s="198">
        <v>20</v>
      </c>
      <c r="K84" s="188"/>
    </row>
    <row r="85" spans="2:11" ht="15" customHeight="1">
      <c r="B85" s="197"/>
      <c r="C85" s="177" t="s">
        <v>344</v>
      </c>
      <c r="D85" s="177"/>
      <c r="E85" s="177"/>
      <c r="F85" s="196" t="s">
        <v>331</v>
      </c>
      <c r="G85" s="195"/>
      <c r="H85" s="177" t="s">
        <v>345</v>
      </c>
      <c r="I85" s="177" t="s">
        <v>327</v>
      </c>
      <c r="J85" s="177">
        <v>50</v>
      </c>
      <c r="K85" s="188"/>
    </row>
    <row r="86" spans="2:11" ht="15" customHeight="1">
      <c r="B86" s="197"/>
      <c r="C86" s="177" t="s">
        <v>346</v>
      </c>
      <c r="D86" s="177"/>
      <c r="E86" s="177"/>
      <c r="F86" s="196" t="s">
        <v>331</v>
      </c>
      <c r="G86" s="195"/>
      <c r="H86" s="177" t="s">
        <v>347</v>
      </c>
      <c r="I86" s="177" t="s">
        <v>327</v>
      </c>
      <c r="J86" s="177">
        <v>20</v>
      </c>
      <c r="K86" s="188"/>
    </row>
    <row r="87" spans="2:11" ht="15" customHeight="1">
      <c r="B87" s="197"/>
      <c r="C87" s="177" t="s">
        <v>348</v>
      </c>
      <c r="D87" s="177"/>
      <c r="E87" s="177"/>
      <c r="F87" s="196" t="s">
        <v>331</v>
      </c>
      <c r="G87" s="195"/>
      <c r="H87" s="177" t="s">
        <v>349</v>
      </c>
      <c r="I87" s="177" t="s">
        <v>327</v>
      </c>
      <c r="J87" s="177">
        <v>20</v>
      </c>
      <c r="K87" s="188"/>
    </row>
    <row r="88" spans="2:11" ht="15" customHeight="1">
      <c r="B88" s="197"/>
      <c r="C88" s="177" t="s">
        <v>350</v>
      </c>
      <c r="D88" s="177"/>
      <c r="E88" s="177"/>
      <c r="F88" s="196" t="s">
        <v>331</v>
      </c>
      <c r="G88" s="195"/>
      <c r="H88" s="177" t="s">
        <v>351</v>
      </c>
      <c r="I88" s="177" t="s">
        <v>327</v>
      </c>
      <c r="J88" s="177">
        <v>50</v>
      </c>
      <c r="K88" s="188"/>
    </row>
    <row r="89" spans="2:11" ht="15" customHeight="1">
      <c r="B89" s="197"/>
      <c r="C89" s="177" t="s">
        <v>352</v>
      </c>
      <c r="D89" s="177"/>
      <c r="E89" s="177"/>
      <c r="F89" s="196" t="s">
        <v>331</v>
      </c>
      <c r="G89" s="195"/>
      <c r="H89" s="177" t="s">
        <v>352</v>
      </c>
      <c r="I89" s="177" t="s">
        <v>327</v>
      </c>
      <c r="J89" s="177">
        <v>50</v>
      </c>
      <c r="K89" s="188"/>
    </row>
    <row r="90" spans="2:11" ht="15" customHeight="1">
      <c r="B90" s="197"/>
      <c r="C90" s="177" t="s">
        <v>113</v>
      </c>
      <c r="D90" s="177"/>
      <c r="E90" s="177"/>
      <c r="F90" s="196" t="s">
        <v>331</v>
      </c>
      <c r="G90" s="195"/>
      <c r="H90" s="177" t="s">
        <v>353</v>
      </c>
      <c r="I90" s="177" t="s">
        <v>327</v>
      </c>
      <c r="J90" s="177">
        <v>255</v>
      </c>
      <c r="K90" s="188"/>
    </row>
    <row r="91" spans="2:11" ht="15" customHeight="1">
      <c r="B91" s="197"/>
      <c r="C91" s="177" t="s">
        <v>354</v>
      </c>
      <c r="D91" s="177"/>
      <c r="E91" s="177"/>
      <c r="F91" s="196" t="s">
        <v>325</v>
      </c>
      <c r="G91" s="195"/>
      <c r="H91" s="177" t="s">
        <v>355</v>
      </c>
      <c r="I91" s="177" t="s">
        <v>356</v>
      </c>
      <c r="J91" s="177"/>
      <c r="K91" s="188"/>
    </row>
    <row r="92" spans="2:11" ht="15" customHeight="1">
      <c r="B92" s="197"/>
      <c r="C92" s="177" t="s">
        <v>357</v>
      </c>
      <c r="D92" s="177"/>
      <c r="E92" s="177"/>
      <c r="F92" s="196" t="s">
        <v>325</v>
      </c>
      <c r="G92" s="195"/>
      <c r="H92" s="177" t="s">
        <v>358</v>
      </c>
      <c r="I92" s="177" t="s">
        <v>359</v>
      </c>
      <c r="J92" s="177"/>
      <c r="K92" s="188"/>
    </row>
    <row r="93" spans="2:11" ht="15" customHeight="1">
      <c r="B93" s="197"/>
      <c r="C93" s="177" t="s">
        <v>360</v>
      </c>
      <c r="D93" s="177"/>
      <c r="E93" s="177"/>
      <c r="F93" s="196" t="s">
        <v>325</v>
      </c>
      <c r="G93" s="195"/>
      <c r="H93" s="177" t="s">
        <v>360</v>
      </c>
      <c r="I93" s="177" t="s">
        <v>359</v>
      </c>
      <c r="J93" s="177"/>
      <c r="K93" s="188"/>
    </row>
    <row r="94" spans="2:11" ht="15" customHeight="1">
      <c r="B94" s="197"/>
      <c r="C94" s="177" t="s">
        <v>40</v>
      </c>
      <c r="D94" s="177"/>
      <c r="E94" s="177"/>
      <c r="F94" s="196" t="s">
        <v>325</v>
      </c>
      <c r="G94" s="195"/>
      <c r="H94" s="177" t="s">
        <v>361</v>
      </c>
      <c r="I94" s="177" t="s">
        <v>359</v>
      </c>
      <c r="J94" s="177"/>
      <c r="K94" s="188"/>
    </row>
    <row r="95" spans="2:11" ht="15" customHeight="1">
      <c r="B95" s="197"/>
      <c r="C95" s="177" t="s">
        <v>50</v>
      </c>
      <c r="D95" s="177"/>
      <c r="E95" s="177"/>
      <c r="F95" s="196" t="s">
        <v>325</v>
      </c>
      <c r="G95" s="195"/>
      <c r="H95" s="177" t="s">
        <v>362</v>
      </c>
      <c r="I95" s="177" t="s">
        <v>359</v>
      </c>
      <c r="J95" s="177"/>
      <c r="K95" s="188"/>
    </row>
    <row r="96" spans="2:11" ht="15" customHeight="1">
      <c r="B96" s="200"/>
      <c r="C96" s="201"/>
      <c r="D96" s="201"/>
      <c r="E96" s="201"/>
      <c r="F96" s="201"/>
      <c r="G96" s="201"/>
      <c r="H96" s="201"/>
      <c r="I96" s="201"/>
      <c r="J96" s="201"/>
      <c r="K96" s="202"/>
    </row>
    <row r="97" spans="2:11" ht="18.75" customHeight="1">
      <c r="B97" s="203"/>
      <c r="C97" s="204"/>
      <c r="D97" s="204"/>
      <c r="E97" s="204"/>
      <c r="F97" s="204"/>
      <c r="G97" s="204"/>
      <c r="H97" s="204"/>
      <c r="I97" s="204"/>
      <c r="J97" s="204"/>
      <c r="K97" s="203"/>
    </row>
    <row r="98" spans="2:11" ht="18.75" customHeight="1">
      <c r="B98" s="183"/>
      <c r="C98" s="183"/>
      <c r="D98" s="183"/>
      <c r="E98" s="183"/>
      <c r="F98" s="183"/>
      <c r="G98" s="183"/>
      <c r="H98" s="183"/>
      <c r="I98" s="183"/>
      <c r="J98" s="183"/>
      <c r="K98" s="183"/>
    </row>
    <row r="99" spans="2:11" ht="7.5" customHeight="1">
      <c r="B99" s="184"/>
      <c r="C99" s="185"/>
      <c r="D99" s="185"/>
      <c r="E99" s="185"/>
      <c r="F99" s="185"/>
      <c r="G99" s="185"/>
      <c r="H99" s="185"/>
      <c r="I99" s="185"/>
      <c r="J99" s="185"/>
      <c r="K99" s="186"/>
    </row>
    <row r="100" spans="2:11" ht="45" customHeight="1">
      <c r="B100" s="187"/>
      <c r="C100" s="281" t="s">
        <v>363</v>
      </c>
      <c r="D100" s="281"/>
      <c r="E100" s="281"/>
      <c r="F100" s="281"/>
      <c r="G100" s="281"/>
      <c r="H100" s="281"/>
      <c r="I100" s="281"/>
      <c r="J100" s="281"/>
      <c r="K100" s="188"/>
    </row>
    <row r="101" spans="2:11" ht="17.25" customHeight="1">
      <c r="B101" s="187"/>
      <c r="C101" s="189" t="s">
        <v>319</v>
      </c>
      <c r="D101" s="189"/>
      <c r="E101" s="189"/>
      <c r="F101" s="189" t="s">
        <v>320</v>
      </c>
      <c r="G101" s="190"/>
      <c r="H101" s="189" t="s">
        <v>107</v>
      </c>
      <c r="I101" s="189" t="s">
        <v>59</v>
      </c>
      <c r="J101" s="189" t="s">
        <v>321</v>
      </c>
      <c r="K101" s="188"/>
    </row>
    <row r="102" spans="2:11" ht="17.25" customHeight="1">
      <c r="B102" s="187"/>
      <c r="C102" s="191" t="s">
        <v>322</v>
      </c>
      <c r="D102" s="191"/>
      <c r="E102" s="191"/>
      <c r="F102" s="192" t="s">
        <v>323</v>
      </c>
      <c r="G102" s="193"/>
      <c r="H102" s="191"/>
      <c r="I102" s="191"/>
      <c r="J102" s="191" t="s">
        <v>324</v>
      </c>
      <c r="K102" s="188"/>
    </row>
    <row r="103" spans="2:11" ht="5.25" customHeight="1">
      <c r="B103" s="187"/>
      <c r="C103" s="189"/>
      <c r="D103" s="189"/>
      <c r="E103" s="189"/>
      <c r="F103" s="189"/>
      <c r="G103" s="205"/>
      <c r="H103" s="189"/>
      <c r="I103" s="189"/>
      <c r="J103" s="189"/>
      <c r="K103" s="188"/>
    </row>
    <row r="104" spans="2:11" ht="15" customHeight="1">
      <c r="B104" s="187"/>
      <c r="C104" s="177" t="s">
        <v>55</v>
      </c>
      <c r="D104" s="194"/>
      <c r="E104" s="194"/>
      <c r="F104" s="196" t="s">
        <v>325</v>
      </c>
      <c r="G104" s="205"/>
      <c r="H104" s="177" t="s">
        <v>364</v>
      </c>
      <c r="I104" s="177" t="s">
        <v>327</v>
      </c>
      <c r="J104" s="177">
        <v>20</v>
      </c>
      <c r="K104" s="188"/>
    </row>
    <row r="105" spans="2:11" ht="15" customHeight="1">
      <c r="B105" s="187"/>
      <c r="C105" s="177" t="s">
        <v>328</v>
      </c>
      <c r="D105" s="177"/>
      <c r="E105" s="177"/>
      <c r="F105" s="196" t="s">
        <v>325</v>
      </c>
      <c r="G105" s="177"/>
      <c r="H105" s="177" t="s">
        <v>364</v>
      </c>
      <c r="I105" s="177" t="s">
        <v>327</v>
      </c>
      <c r="J105" s="177">
        <v>120</v>
      </c>
      <c r="K105" s="188"/>
    </row>
    <row r="106" spans="2:11" ht="15" customHeight="1">
      <c r="B106" s="197"/>
      <c r="C106" s="177" t="s">
        <v>330</v>
      </c>
      <c r="D106" s="177"/>
      <c r="E106" s="177"/>
      <c r="F106" s="196" t="s">
        <v>331</v>
      </c>
      <c r="G106" s="177"/>
      <c r="H106" s="177" t="s">
        <v>364</v>
      </c>
      <c r="I106" s="177" t="s">
        <v>327</v>
      </c>
      <c r="J106" s="177">
        <v>50</v>
      </c>
      <c r="K106" s="188"/>
    </row>
    <row r="107" spans="2:11" ht="15" customHeight="1">
      <c r="B107" s="197"/>
      <c r="C107" s="177" t="s">
        <v>333</v>
      </c>
      <c r="D107" s="177"/>
      <c r="E107" s="177"/>
      <c r="F107" s="196" t="s">
        <v>325</v>
      </c>
      <c r="G107" s="177"/>
      <c r="H107" s="177" t="s">
        <v>364</v>
      </c>
      <c r="I107" s="177" t="s">
        <v>335</v>
      </c>
      <c r="J107" s="177"/>
      <c r="K107" s="188"/>
    </row>
    <row r="108" spans="2:11" ht="15" customHeight="1">
      <c r="B108" s="197"/>
      <c r="C108" s="177" t="s">
        <v>344</v>
      </c>
      <c r="D108" s="177"/>
      <c r="E108" s="177"/>
      <c r="F108" s="196" t="s">
        <v>331</v>
      </c>
      <c r="G108" s="177"/>
      <c r="H108" s="177" t="s">
        <v>364</v>
      </c>
      <c r="I108" s="177" t="s">
        <v>327</v>
      </c>
      <c r="J108" s="177">
        <v>50</v>
      </c>
      <c r="K108" s="188"/>
    </row>
    <row r="109" spans="2:11" ht="15" customHeight="1">
      <c r="B109" s="197"/>
      <c r="C109" s="177" t="s">
        <v>352</v>
      </c>
      <c r="D109" s="177"/>
      <c r="E109" s="177"/>
      <c r="F109" s="196" t="s">
        <v>331</v>
      </c>
      <c r="G109" s="177"/>
      <c r="H109" s="177" t="s">
        <v>364</v>
      </c>
      <c r="I109" s="177" t="s">
        <v>327</v>
      </c>
      <c r="J109" s="177">
        <v>50</v>
      </c>
      <c r="K109" s="188"/>
    </row>
    <row r="110" spans="2:11" ht="15" customHeight="1">
      <c r="B110" s="197"/>
      <c r="C110" s="177" t="s">
        <v>350</v>
      </c>
      <c r="D110" s="177"/>
      <c r="E110" s="177"/>
      <c r="F110" s="196" t="s">
        <v>331</v>
      </c>
      <c r="G110" s="177"/>
      <c r="H110" s="177" t="s">
        <v>364</v>
      </c>
      <c r="I110" s="177" t="s">
        <v>327</v>
      </c>
      <c r="J110" s="177">
        <v>50</v>
      </c>
      <c r="K110" s="188"/>
    </row>
    <row r="111" spans="2:11" ht="15" customHeight="1">
      <c r="B111" s="197"/>
      <c r="C111" s="177" t="s">
        <v>55</v>
      </c>
      <c r="D111" s="177"/>
      <c r="E111" s="177"/>
      <c r="F111" s="196" t="s">
        <v>325</v>
      </c>
      <c r="G111" s="177"/>
      <c r="H111" s="177" t="s">
        <v>365</v>
      </c>
      <c r="I111" s="177" t="s">
        <v>327</v>
      </c>
      <c r="J111" s="177">
        <v>20</v>
      </c>
      <c r="K111" s="188"/>
    </row>
    <row r="112" spans="2:11" ht="15" customHeight="1">
      <c r="B112" s="197"/>
      <c r="C112" s="177" t="s">
        <v>366</v>
      </c>
      <c r="D112" s="177"/>
      <c r="E112" s="177"/>
      <c r="F112" s="196" t="s">
        <v>325</v>
      </c>
      <c r="G112" s="177"/>
      <c r="H112" s="177" t="s">
        <v>367</v>
      </c>
      <c r="I112" s="177" t="s">
        <v>327</v>
      </c>
      <c r="J112" s="177">
        <v>120</v>
      </c>
      <c r="K112" s="188"/>
    </row>
    <row r="113" spans="2:11" ht="15" customHeight="1">
      <c r="B113" s="197"/>
      <c r="C113" s="177" t="s">
        <v>40</v>
      </c>
      <c r="D113" s="177"/>
      <c r="E113" s="177"/>
      <c r="F113" s="196" t="s">
        <v>325</v>
      </c>
      <c r="G113" s="177"/>
      <c r="H113" s="177" t="s">
        <v>368</v>
      </c>
      <c r="I113" s="177" t="s">
        <v>359</v>
      </c>
      <c r="J113" s="177"/>
      <c r="K113" s="188"/>
    </row>
    <row r="114" spans="2:11" ht="15" customHeight="1">
      <c r="B114" s="197"/>
      <c r="C114" s="177" t="s">
        <v>50</v>
      </c>
      <c r="D114" s="177"/>
      <c r="E114" s="177"/>
      <c r="F114" s="196" t="s">
        <v>325</v>
      </c>
      <c r="G114" s="177"/>
      <c r="H114" s="177" t="s">
        <v>369</v>
      </c>
      <c r="I114" s="177" t="s">
        <v>359</v>
      </c>
      <c r="J114" s="177"/>
      <c r="K114" s="188"/>
    </row>
    <row r="115" spans="2:11" ht="15" customHeight="1">
      <c r="B115" s="197"/>
      <c r="C115" s="177" t="s">
        <v>59</v>
      </c>
      <c r="D115" s="177"/>
      <c r="E115" s="177"/>
      <c r="F115" s="196" t="s">
        <v>325</v>
      </c>
      <c r="G115" s="177"/>
      <c r="H115" s="177" t="s">
        <v>370</v>
      </c>
      <c r="I115" s="177" t="s">
        <v>371</v>
      </c>
      <c r="J115" s="177"/>
      <c r="K115" s="188"/>
    </row>
    <row r="116" spans="2:11" ht="15" customHeight="1">
      <c r="B116" s="200"/>
      <c r="C116" s="206"/>
      <c r="D116" s="206"/>
      <c r="E116" s="206"/>
      <c r="F116" s="206"/>
      <c r="G116" s="206"/>
      <c r="H116" s="206"/>
      <c r="I116" s="206"/>
      <c r="J116" s="206"/>
      <c r="K116" s="202"/>
    </row>
    <row r="117" spans="2:11" ht="18.75" customHeight="1">
      <c r="B117" s="207"/>
      <c r="C117" s="173"/>
      <c r="D117" s="173"/>
      <c r="E117" s="173"/>
      <c r="F117" s="208"/>
      <c r="G117" s="173"/>
      <c r="H117" s="173"/>
      <c r="I117" s="173"/>
      <c r="J117" s="173"/>
      <c r="K117" s="207"/>
    </row>
    <row r="118" spans="2:11" ht="18.75" customHeight="1"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</row>
    <row r="119" spans="2:11" ht="7.5" customHeight="1">
      <c r="B119" s="209"/>
      <c r="C119" s="210"/>
      <c r="D119" s="210"/>
      <c r="E119" s="210"/>
      <c r="F119" s="210"/>
      <c r="G119" s="210"/>
      <c r="H119" s="210"/>
      <c r="I119" s="210"/>
      <c r="J119" s="210"/>
      <c r="K119" s="211"/>
    </row>
    <row r="120" spans="2:11" ht="45" customHeight="1">
      <c r="B120" s="212"/>
      <c r="C120" s="277" t="s">
        <v>372</v>
      </c>
      <c r="D120" s="277"/>
      <c r="E120" s="277"/>
      <c r="F120" s="277"/>
      <c r="G120" s="277"/>
      <c r="H120" s="277"/>
      <c r="I120" s="277"/>
      <c r="J120" s="277"/>
      <c r="K120" s="213"/>
    </row>
    <row r="121" spans="2:11" ht="17.25" customHeight="1">
      <c r="B121" s="214"/>
      <c r="C121" s="189" t="s">
        <v>319</v>
      </c>
      <c r="D121" s="189"/>
      <c r="E121" s="189"/>
      <c r="F121" s="189" t="s">
        <v>320</v>
      </c>
      <c r="G121" s="190"/>
      <c r="H121" s="189" t="s">
        <v>107</v>
      </c>
      <c r="I121" s="189" t="s">
        <v>59</v>
      </c>
      <c r="J121" s="189" t="s">
        <v>321</v>
      </c>
      <c r="K121" s="215"/>
    </row>
    <row r="122" spans="2:11" ht="17.25" customHeight="1">
      <c r="B122" s="214"/>
      <c r="C122" s="191" t="s">
        <v>322</v>
      </c>
      <c r="D122" s="191"/>
      <c r="E122" s="191"/>
      <c r="F122" s="192" t="s">
        <v>323</v>
      </c>
      <c r="G122" s="193"/>
      <c r="H122" s="191"/>
      <c r="I122" s="191"/>
      <c r="J122" s="191" t="s">
        <v>324</v>
      </c>
      <c r="K122" s="215"/>
    </row>
    <row r="123" spans="2:11" ht="5.25" customHeight="1">
      <c r="B123" s="216"/>
      <c r="C123" s="194"/>
      <c r="D123" s="194"/>
      <c r="E123" s="194"/>
      <c r="F123" s="194"/>
      <c r="G123" s="177"/>
      <c r="H123" s="194"/>
      <c r="I123" s="194"/>
      <c r="J123" s="194"/>
      <c r="K123" s="217"/>
    </row>
    <row r="124" spans="2:11" ht="15" customHeight="1">
      <c r="B124" s="216"/>
      <c r="C124" s="177" t="s">
        <v>328</v>
      </c>
      <c r="D124" s="194"/>
      <c r="E124" s="194"/>
      <c r="F124" s="196" t="s">
        <v>325</v>
      </c>
      <c r="G124" s="177"/>
      <c r="H124" s="177" t="s">
        <v>364</v>
      </c>
      <c r="I124" s="177" t="s">
        <v>327</v>
      </c>
      <c r="J124" s="177">
        <v>120</v>
      </c>
      <c r="K124" s="218"/>
    </row>
    <row r="125" spans="2:11" ht="15" customHeight="1">
      <c r="B125" s="216"/>
      <c r="C125" s="177" t="s">
        <v>373</v>
      </c>
      <c r="D125" s="177"/>
      <c r="E125" s="177"/>
      <c r="F125" s="196" t="s">
        <v>325</v>
      </c>
      <c r="G125" s="177"/>
      <c r="H125" s="177" t="s">
        <v>374</v>
      </c>
      <c r="I125" s="177" t="s">
        <v>327</v>
      </c>
      <c r="J125" s="177" t="s">
        <v>375</v>
      </c>
      <c r="K125" s="218"/>
    </row>
    <row r="126" spans="2:11" ht="15" customHeight="1">
      <c r="B126" s="216"/>
      <c r="C126" s="177" t="s">
        <v>85</v>
      </c>
      <c r="D126" s="177"/>
      <c r="E126" s="177"/>
      <c r="F126" s="196" t="s">
        <v>325</v>
      </c>
      <c r="G126" s="177"/>
      <c r="H126" s="177" t="s">
        <v>376</v>
      </c>
      <c r="I126" s="177" t="s">
        <v>327</v>
      </c>
      <c r="J126" s="177" t="s">
        <v>375</v>
      </c>
      <c r="K126" s="218"/>
    </row>
    <row r="127" spans="2:11" ht="15" customHeight="1">
      <c r="B127" s="216"/>
      <c r="C127" s="177" t="s">
        <v>336</v>
      </c>
      <c r="D127" s="177"/>
      <c r="E127" s="177"/>
      <c r="F127" s="196" t="s">
        <v>331</v>
      </c>
      <c r="G127" s="177"/>
      <c r="H127" s="177" t="s">
        <v>337</v>
      </c>
      <c r="I127" s="177" t="s">
        <v>327</v>
      </c>
      <c r="J127" s="177">
        <v>15</v>
      </c>
      <c r="K127" s="218"/>
    </row>
    <row r="128" spans="2:11" ht="15" customHeight="1">
      <c r="B128" s="216"/>
      <c r="C128" s="198" t="s">
        <v>338</v>
      </c>
      <c r="D128" s="198"/>
      <c r="E128" s="198"/>
      <c r="F128" s="199" t="s">
        <v>331</v>
      </c>
      <c r="G128" s="198"/>
      <c r="H128" s="198" t="s">
        <v>339</v>
      </c>
      <c r="I128" s="198" t="s">
        <v>327</v>
      </c>
      <c r="J128" s="198">
        <v>15</v>
      </c>
      <c r="K128" s="218"/>
    </row>
    <row r="129" spans="2:11" ht="15" customHeight="1">
      <c r="B129" s="216"/>
      <c r="C129" s="198" t="s">
        <v>340</v>
      </c>
      <c r="D129" s="198"/>
      <c r="E129" s="198"/>
      <c r="F129" s="199" t="s">
        <v>331</v>
      </c>
      <c r="G129" s="198"/>
      <c r="H129" s="198" t="s">
        <v>341</v>
      </c>
      <c r="I129" s="198" t="s">
        <v>327</v>
      </c>
      <c r="J129" s="198">
        <v>20</v>
      </c>
      <c r="K129" s="218"/>
    </row>
    <row r="130" spans="2:11" ht="15" customHeight="1">
      <c r="B130" s="216"/>
      <c r="C130" s="198" t="s">
        <v>342</v>
      </c>
      <c r="D130" s="198"/>
      <c r="E130" s="198"/>
      <c r="F130" s="199" t="s">
        <v>331</v>
      </c>
      <c r="G130" s="198"/>
      <c r="H130" s="198" t="s">
        <v>343</v>
      </c>
      <c r="I130" s="198" t="s">
        <v>327</v>
      </c>
      <c r="J130" s="198">
        <v>20</v>
      </c>
      <c r="K130" s="218"/>
    </row>
    <row r="131" spans="2:11" ht="15" customHeight="1">
      <c r="B131" s="216"/>
      <c r="C131" s="177" t="s">
        <v>330</v>
      </c>
      <c r="D131" s="177"/>
      <c r="E131" s="177"/>
      <c r="F131" s="196" t="s">
        <v>331</v>
      </c>
      <c r="G131" s="177"/>
      <c r="H131" s="177" t="s">
        <v>364</v>
      </c>
      <c r="I131" s="177" t="s">
        <v>327</v>
      </c>
      <c r="J131" s="177">
        <v>50</v>
      </c>
      <c r="K131" s="218"/>
    </row>
    <row r="132" spans="2:11" ht="15" customHeight="1">
      <c r="B132" s="216"/>
      <c r="C132" s="177" t="s">
        <v>344</v>
      </c>
      <c r="D132" s="177"/>
      <c r="E132" s="177"/>
      <c r="F132" s="196" t="s">
        <v>331</v>
      </c>
      <c r="G132" s="177"/>
      <c r="H132" s="177" t="s">
        <v>364</v>
      </c>
      <c r="I132" s="177" t="s">
        <v>327</v>
      </c>
      <c r="J132" s="177">
        <v>50</v>
      </c>
      <c r="K132" s="218"/>
    </row>
    <row r="133" spans="2:11" ht="15" customHeight="1">
      <c r="B133" s="216"/>
      <c r="C133" s="177" t="s">
        <v>350</v>
      </c>
      <c r="D133" s="177"/>
      <c r="E133" s="177"/>
      <c r="F133" s="196" t="s">
        <v>331</v>
      </c>
      <c r="G133" s="177"/>
      <c r="H133" s="177" t="s">
        <v>364</v>
      </c>
      <c r="I133" s="177" t="s">
        <v>327</v>
      </c>
      <c r="J133" s="177">
        <v>50</v>
      </c>
      <c r="K133" s="218"/>
    </row>
    <row r="134" spans="2:11" ht="15" customHeight="1">
      <c r="B134" s="216"/>
      <c r="C134" s="177" t="s">
        <v>352</v>
      </c>
      <c r="D134" s="177"/>
      <c r="E134" s="177"/>
      <c r="F134" s="196" t="s">
        <v>331</v>
      </c>
      <c r="G134" s="177"/>
      <c r="H134" s="177" t="s">
        <v>364</v>
      </c>
      <c r="I134" s="177" t="s">
        <v>327</v>
      </c>
      <c r="J134" s="177">
        <v>50</v>
      </c>
      <c r="K134" s="218"/>
    </row>
    <row r="135" spans="2:11" ht="15" customHeight="1">
      <c r="B135" s="216"/>
      <c r="C135" s="177" t="s">
        <v>113</v>
      </c>
      <c r="D135" s="177"/>
      <c r="E135" s="177"/>
      <c r="F135" s="196" t="s">
        <v>331</v>
      </c>
      <c r="G135" s="177"/>
      <c r="H135" s="177" t="s">
        <v>377</v>
      </c>
      <c r="I135" s="177" t="s">
        <v>327</v>
      </c>
      <c r="J135" s="177">
        <v>255</v>
      </c>
      <c r="K135" s="218"/>
    </row>
    <row r="136" spans="2:11" ht="15" customHeight="1">
      <c r="B136" s="216"/>
      <c r="C136" s="177" t="s">
        <v>354</v>
      </c>
      <c r="D136" s="177"/>
      <c r="E136" s="177"/>
      <c r="F136" s="196" t="s">
        <v>325</v>
      </c>
      <c r="G136" s="177"/>
      <c r="H136" s="177" t="s">
        <v>378</v>
      </c>
      <c r="I136" s="177" t="s">
        <v>356</v>
      </c>
      <c r="J136" s="177"/>
      <c r="K136" s="218"/>
    </row>
    <row r="137" spans="2:11" ht="15" customHeight="1">
      <c r="B137" s="216"/>
      <c r="C137" s="177" t="s">
        <v>357</v>
      </c>
      <c r="D137" s="177"/>
      <c r="E137" s="177"/>
      <c r="F137" s="196" t="s">
        <v>325</v>
      </c>
      <c r="G137" s="177"/>
      <c r="H137" s="177" t="s">
        <v>379</v>
      </c>
      <c r="I137" s="177" t="s">
        <v>359</v>
      </c>
      <c r="J137" s="177"/>
      <c r="K137" s="218"/>
    </row>
    <row r="138" spans="2:11" ht="15" customHeight="1">
      <c r="B138" s="216"/>
      <c r="C138" s="177" t="s">
        <v>360</v>
      </c>
      <c r="D138" s="177"/>
      <c r="E138" s="177"/>
      <c r="F138" s="196" t="s">
        <v>325</v>
      </c>
      <c r="G138" s="177"/>
      <c r="H138" s="177" t="s">
        <v>360</v>
      </c>
      <c r="I138" s="177" t="s">
        <v>359</v>
      </c>
      <c r="J138" s="177"/>
      <c r="K138" s="218"/>
    </row>
    <row r="139" spans="2:11" ht="15" customHeight="1">
      <c r="B139" s="216"/>
      <c r="C139" s="177" t="s">
        <v>40</v>
      </c>
      <c r="D139" s="177"/>
      <c r="E139" s="177"/>
      <c r="F139" s="196" t="s">
        <v>325</v>
      </c>
      <c r="G139" s="177"/>
      <c r="H139" s="177" t="s">
        <v>380</v>
      </c>
      <c r="I139" s="177" t="s">
        <v>359</v>
      </c>
      <c r="J139" s="177"/>
      <c r="K139" s="218"/>
    </row>
    <row r="140" spans="2:11" ht="15" customHeight="1">
      <c r="B140" s="216"/>
      <c r="C140" s="177" t="s">
        <v>381</v>
      </c>
      <c r="D140" s="177"/>
      <c r="E140" s="177"/>
      <c r="F140" s="196" t="s">
        <v>325</v>
      </c>
      <c r="G140" s="177"/>
      <c r="H140" s="177" t="s">
        <v>382</v>
      </c>
      <c r="I140" s="177" t="s">
        <v>359</v>
      </c>
      <c r="J140" s="177"/>
      <c r="K140" s="218"/>
    </row>
    <row r="141" spans="2:11" ht="15" customHeight="1">
      <c r="B141" s="219"/>
      <c r="C141" s="220"/>
      <c r="D141" s="220"/>
      <c r="E141" s="220"/>
      <c r="F141" s="220"/>
      <c r="G141" s="220"/>
      <c r="H141" s="220"/>
      <c r="I141" s="220"/>
      <c r="J141" s="220"/>
      <c r="K141" s="221"/>
    </row>
    <row r="142" spans="2:11" ht="18.75" customHeight="1">
      <c r="B142" s="173"/>
      <c r="C142" s="173"/>
      <c r="D142" s="173"/>
      <c r="E142" s="173"/>
      <c r="F142" s="208"/>
      <c r="G142" s="173"/>
      <c r="H142" s="173"/>
      <c r="I142" s="173"/>
      <c r="J142" s="173"/>
      <c r="K142" s="173"/>
    </row>
    <row r="143" spans="2:11" ht="18.75" customHeight="1"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</row>
    <row r="144" spans="2:11" ht="7.5" customHeight="1">
      <c r="B144" s="184"/>
      <c r="C144" s="185"/>
      <c r="D144" s="185"/>
      <c r="E144" s="185"/>
      <c r="F144" s="185"/>
      <c r="G144" s="185"/>
      <c r="H144" s="185"/>
      <c r="I144" s="185"/>
      <c r="J144" s="185"/>
      <c r="K144" s="186"/>
    </row>
    <row r="145" spans="2:11" ht="45" customHeight="1">
      <c r="B145" s="187"/>
      <c r="C145" s="281" t="s">
        <v>383</v>
      </c>
      <c r="D145" s="281"/>
      <c r="E145" s="281"/>
      <c r="F145" s="281"/>
      <c r="G145" s="281"/>
      <c r="H145" s="281"/>
      <c r="I145" s="281"/>
      <c r="J145" s="281"/>
      <c r="K145" s="188"/>
    </row>
    <row r="146" spans="2:11" ht="17.25" customHeight="1">
      <c r="B146" s="187"/>
      <c r="C146" s="189" t="s">
        <v>319</v>
      </c>
      <c r="D146" s="189"/>
      <c r="E146" s="189"/>
      <c r="F146" s="189" t="s">
        <v>320</v>
      </c>
      <c r="G146" s="190"/>
      <c r="H146" s="189" t="s">
        <v>107</v>
      </c>
      <c r="I146" s="189" t="s">
        <v>59</v>
      </c>
      <c r="J146" s="189" t="s">
        <v>321</v>
      </c>
      <c r="K146" s="188"/>
    </row>
    <row r="147" spans="2:11" ht="17.25" customHeight="1">
      <c r="B147" s="187"/>
      <c r="C147" s="191" t="s">
        <v>322</v>
      </c>
      <c r="D147" s="191"/>
      <c r="E147" s="191"/>
      <c r="F147" s="192" t="s">
        <v>323</v>
      </c>
      <c r="G147" s="193"/>
      <c r="H147" s="191"/>
      <c r="I147" s="191"/>
      <c r="J147" s="191" t="s">
        <v>324</v>
      </c>
      <c r="K147" s="188"/>
    </row>
    <row r="148" spans="2:11" ht="5.25" customHeight="1">
      <c r="B148" s="197"/>
      <c r="C148" s="194"/>
      <c r="D148" s="194"/>
      <c r="E148" s="194"/>
      <c r="F148" s="194"/>
      <c r="G148" s="195"/>
      <c r="H148" s="194"/>
      <c r="I148" s="194"/>
      <c r="J148" s="194"/>
      <c r="K148" s="218"/>
    </row>
    <row r="149" spans="2:11" ht="15" customHeight="1">
      <c r="B149" s="197"/>
      <c r="C149" s="222" t="s">
        <v>328</v>
      </c>
      <c r="D149" s="177"/>
      <c r="E149" s="177"/>
      <c r="F149" s="223" t="s">
        <v>325</v>
      </c>
      <c r="G149" s="177"/>
      <c r="H149" s="222" t="s">
        <v>364</v>
      </c>
      <c r="I149" s="222" t="s">
        <v>327</v>
      </c>
      <c r="J149" s="222">
        <v>120</v>
      </c>
      <c r="K149" s="218"/>
    </row>
    <row r="150" spans="2:11" ht="15" customHeight="1">
      <c r="B150" s="197"/>
      <c r="C150" s="222" t="s">
        <v>373</v>
      </c>
      <c r="D150" s="177"/>
      <c r="E150" s="177"/>
      <c r="F150" s="223" t="s">
        <v>325</v>
      </c>
      <c r="G150" s="177"/>
      <c r="H150" s="222" t="s">
        <v>384</v>
      </c>
      <c r="I150" s="222" t="s">
        <v>327</v>
      </c>
      <c r="J150" s="222" t="s">
        <v>375</v>
      </c>
      <c r="K150" s="218"/>
    </row>
    <row r="151" spans="2:11" ht="15" customHeight="1">
      <c r="B151" s="197"/>
      <c r="C151" s="222" t="s">
        <v>85</v>
      </c>
      <c r="D151" s="177"/>
      <c r="E151" s="177"/>
      <c r="F151" s="223" t="s">
        <v>325</v>
      </c>
      <c r="G151" s="177"/>
      <c r="H151" s="222" t="s">
        <v>385</v>
      </c>
      <c r="I151" s="222" t="s">
        <v>327</v>
      </c>
      <c r="J151" s="222" t="s">
        <v>375</v>
      </c>
      <c r="K151" s="218"/>
    </row>
    <row r="152" spans="2:11" ht="15" customHeight="1">
      <c r="B152" s="197"/>
      <c r="C152" s="222" t="s">
        <v>330</v>
      </c>
      <c r="D152" s="177"/>
      <c r="E152" s="177"/>
      <c r="F152" s="223" t="s">
        <v>331</v>
      </c>
      <c r="G152" s="177"/>
      <c r="H152" s="222" t="s">
        <v>364</v>
      </c>
      <c r="I152" s="222" t="s">
        <v>327</v>
      </c>
      <c r="J152" s="222">
        <v>50</v>
      </c>
      <c r="K152" s="218"/>
    </row>
    <row r="153" spans="2:11" ht="15" customHeight="1">
      <c r="B153" s="197"/>
      <c r="C153" s="222" t="s">
        <v>333</v>
      </c>
      <c r="D153" s="177"/>
      <c r="E153" s="177"/>
      <c r="F153" s="223" t="s">
        <v>325</v>
      </c>
      <c r="G153" s="177"/>
      <c r="H153" s="222" t="s">
        <v>364</v>
      </c>
      <c r="I153" s="222" t="s">
        <v>335</v>
      </c>
      <c r="J153" s="222"/>
      <c r="K153" s="218"/>
    </row>
    <row r="154" spans="2:11" ht="15" customHeight="1">
      <c r="B154" s="197"/>
      <c r="C154" s="222" t="s">
        <v>344</v>
      </c>
      <c r="D154" s="177"/>
      <c r="E154" s="177"/>
      <c r="F154" s="223" t="s">
        <v>331</v>
      </c>
      <c r="G154" s="177"/>
      <c r="H154" s="222" t="s">
        <v>364</v>
      </c>
      <c r="I154" s="222" t="s">
        <v>327</v>
      </c>
      <c r="J154" s="222">
        <v>50</v>
      </c>
      <c r="K154" s="218"/>
    </row>
    <row r="155" spans="2:11" ht="15" customHeight="1">
      <c r="B155" s="197"/>
      <c r="C155" s="222" t="s">
        <v>352</v>
      </c>
      <c r="D155" s="177"/>
      <c r="E155" s="177"/>
      <c r="F155" s="223" t="s">
        <v>331</v>
      </c>
      <c r="G155" s="177"/>
      <c r="H155" s="222" t="s">
        <v>364</v>
      </c>
      <c r="I155" s="222" t="s">
        <v>327</v>
      </c>
      <c r="J155" s="222">
        <v>50</v>
      </c>
      <c r="K155" s="218"/>
    </row>
    <row r="156" spans="2:11" ht="15" customHeight="1">
      <c r="B156" s="197"/>
      <c r="C156" s="222" t="s">
        <v>350</v>
      </c>
      <c r="D156" s="177"/>
      <c r="E156" s="177"/>
      <c r="F156" s="223" t="s">
        <v>331</v>
      </c>
      <c r="G156" s="177"/>
      <c r="H156" s="222" t="s">
        <v>364</v>
      </c>
      <c r="I156" s="222" t="s">
        <v>327</v>
      </c>
      <c r="J156" s="222">
        <v>50</v>
      </c>
      <c r="K156" s="218"/>
    </row>
    <row r="157" spans="2:11" ht="15" customHeight="1">
      <c r="B157" s="197"/>
      <c r="C157" s="222" t="s">
        <v>94</v>
      </c>
      <c r="D157" s="177"/>
      <c r="E157" s="177"/>
      <c r="F157" s="223" t="s">
        <v>325</v>
      </c>
      <c r="G157" s="177"/>
      <c r="H157" s="222" t="s">
        <v>386</v>
      </c>
      <c r="I157" s="222" t="s">
        <v>327</v>
      </c>
      <c r="J157" s="222" t="s">
        <v>387</v>
      </c>
      <c r="K157" s="218"/>
    </row>
    <row r="158" spans="2:11" ht="15" customHeight="1">
      <c r="B158" s="197"/>
      <c r="C158" s="222" t="s">
        <v>388</v>
      </c>
      <c r="D158" s="177"/>
      <c r="E158" s="177"/>
      <c r="F158" s="223" t="s">
        <v>325</v>
      </c>
      <c r="G158" s="177"/>
      <c r="H158" s="222" t="s">
        <v>389</v>
      </c>
      <c r="I158" s="222" t="s">
        <v>359</v>
      </c>
      <c r="J158" s="222"/>
      <c r="K158" s="218"/>
    </row>
    <row r="159" spans="2:11" ht="15" customHeight="1">
      <c r="B159" s="224"/>
      <c r="C159" s="206"/>
      <c r="D159" s="206"/>
      <c r="E159" s="206"/>
      <c r="F159" s="206"/>
      <c r="G159" s="206"/>
      <c r="H159" s="206"/>
      <c r="I159" s="206"/>
      <c r="J159" s="206"/>
      <c r="K159" s="225"/>
    </row>
    <row r="160" spans="2:11" ht="18.75" customHeight="1">
      <c r="B160" s="173"/>
      <c r="C160" s="177"/>
      <c r="D160" s="177"/>
      <c r="E160" s="177"/>
      <c r="F160" s="196"/>
      <c r="G160" s="177"/>
      <c r="H160" s="177"/>
      <c r="I160" s="177"/>
      <c r="J160" s="177"/>
      <c r="K160" s="173"/>
    </row>
    <row r="161" spans="2:11" ht="18.75" customHeight="1"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</row>
    <row r="162" spans="2:11" ht="7.5" customHeight="1">
      <c r="B162" s="164"/>
      <c r="C162" s="165"/>
      <c r="D162" s="165"/>
      <c r="E162" s="165"/>
      <c r="F162" s="165"/>
      <c r="G162" s="165"/>
      <c r="H162" s="165"/>
      <c r="I162" s="165"/>
      <c r="J162" s="165"/>
      <c r="K162" s="166"/>
    </row>
    <row r="163" spans="2:11" ht="45" customHeight="1">
      <c r="B163" s="167"/>
      <c r="C163" s="277" t="s">
        <v>84</v>
      </c>
      <c r="D163" s="277"/>
      <c r="E163" s="277"/>
      <c r="F163" s="277"/>
      <c r="G163" s="277"/>
      <c r="H163" s="277"/>
      <c r="I163" s="277"/>
      <c r="J163" s="277"/>
      <c r="K163" s="168"/>
    </row>
    <row r="164" spans="2:11" ht="17.25" customHeight="1">
      <c r="B164" s="167"/>
      <c r="C164" s="189" t="s">
        <v>319</v>
      </c>
      <c r="D164" s="189"/>
      <c r="E164" s="189"/>
      <c r="F164" s="189" t="s">
        <v>320</v>
      </c>
      <c r="G164" s="226"/>
      <c r="H164" s="227" t="s">
        <v>107</v>
      </c>
      <c r="I164" s="227" t="s">
        <v>59</v>
      </c>
      <c r="J164" s="189" t="s">
        <v>321</v>
      </c>
      <c r="K164" s="168"/>
    </row>
    <row r="165" spans="2:11" ht="17.25" customHeight="1">
      <c r="B165" s="170"/>
      <c r="C165" s="191" t="s">
        <v>322</v>
      </c>
      <c r="D165" s="191"/>
      <c r="E165" s="191"/>
      <c r="F165" s="192" t="s">
        <v>323</v>
      </c>
      <c r="G165" s="228"/>
      <c r="H165" s="229"/>
      <c r="I165" s="229"/>
      <c r="J165" s="191" t="s">
        <v>324</v>
      </c>
      <c r="K165" s="171"/>
    </row>
    <row r="166" spans="2:11" ht="5.25" customHeight="1">
      <c r="B166" s="197"/>
      <c r="C166" s="194"/>
      <c r="D166" s="194"/>
      <c r="E166" s="194"/>
      <c r="F166" s="194"/>
      <c r="G166" s="195"/>
      <c r="H166" s="194"/>
      <c r="I166" s="194"/>
      <c r="J166" s="194"/>
      <c r="K166" s="218"/>
    </row>
    <row r="167" spans="2:11" ht="15" customHeight="1">
      <c r="B167" s="197"/>
      <c r="C167" s="177" t="s">
        <v>328</v>
      </c>
      <c r="D167" s="177"/>
      <c r="E167" s="177"/>
      <c r="F167" s="196" t="s">
        <v>325</v>
      </c>
      <c r="G167" s="177"/>
      <c r="H167" s="177" t="s">
        <v>364</v>
      </c>
      <c r="I167" s="177" t="s">
        <v>327</v>
      </c>
      <c r="J167" s="177">
        <v>120</v>
      </c>
      <c r="K167" s="218"/>
    </row>
    <row r="168" spans="2:11" ht="15" customHeight="1">
      <c r="B168" s="197"/>
      <c r="C168" s="177" t="s">
        <v>373</v>
      </c>
      <c r="D168" s="177"/>
      <c r="E168" s="177"/>
      <c r="F168" s="196" t="s">
        <v>325</v>
      </c>
      <c r="G168" s="177"/>
      <c r="H168" s="177" t="s">
        <v>374</v>
      </c>
      <c r="I168" s="177" t="s">
        <v>327</v>
      </c>
      <c r="J168" s="177" t="s">
        <v>375</v>
      </c>
      <c r="K168" s="218"/>
    </row>
    <row r="169" spans="2:11" ht="15" customHeight="1">
      <c r="B169" s="197"/>
      <c r="C169" s="177" t="s">
        <v>85</v>
      </c>
      <c r="D169" s="177"/>
      <c r="E169" s="177"/>
      <c r="F169" s="196" t="s">
        <v>325</v>
      </c>
      <c r="G169" s="177"/>
      <c r="H169" s="177" t="s">
        <v>390</v>
      </c>
      <c r="I169" s="177" t="s">
        <v>327</v>
      </c>
      <c r="J169" s="177" t="s">
        <v>375</v>
      </c>
      <c r="K169" s="218"/>
    </row>
    <row r="170" spans="2:11" ht="15" customHeight="1">
      <c r="B170" s="197"/>
      <c r="C170" s="177" t="s">
        <v>330</v>
      </c>
      <c r="D170" s="177"/>
      <c r="E170" s="177"/>
      <c r="F170" s="196" t="s">
        <v>331</v>
      </c>
      <c r="G170" s="177"/>
      <c r="H170" s="177" t="s">
        <v>390</v>
      </c>
      <c r="I170" s="177" t="s">
        <v>327</v>
      </c>
      <c r="J170" s="177">
        <v>50</v>
      </c>
      <c r="K170" s="218"/>
    </row>
    <row r="171" spans="2:11" ht="15" customHeight="1">
      <c r="B171" s="197"/>
      <c r="C171" s="177" t="s">
        <v>333</v>
      </c>
      <c r="D171" s="177"/>
      <c r="E171" s="177"/>
      <c r="F171" s="196" t="s">
        <v>325</v>
      </c>
      <c r="G171" s="177"/>
      <c r="H171" s="177" t="s">
        <v>390</v>
      </c>
      <c r="I171" s="177" t="s">
        <v>335</v>
      </c>
      <c r="J171" s="177"/>
      <c r="K171" s="218"/>
    </row>
    <row r="172" spans="2:11" ht="15" customHeight="1">
      <c r="B172" s="197"/>
      <c r="C172" s="177" t="s">
        <v>344</v>
      </c>
      <c r="D172" s="177"/>
      <c r="E172" s="177"/>
      <c r="F172" s="196" t="s">
        <v>331</v>
      </c>
      <c r="G172" s="177"/>
      <c r="H172" s="177" t="s">
        <v>390</v>
      </c>
      <c r="I172" s="177" t="s">
        <v>327</v>
      </c>
      <c r="J172" s="177">
        <v>50</v>
      </c>
      <c r="K172" s="218"/>
    </row>
    <row r="173" spans="2:11" ht="15" customHeight="1">
      <c r="B173" s="197"/>
      <c r="C173" s="177" t="s">
        <v>352</v>
      </c>
      <c r="D173" s="177"/>
      <c r="E173" s="177"/>
      <c r="F173" s="196" t="s">
        <v>331</v>
      </c>
      <c r="G173" s="177"/>
      <c r="H173" s="177" t="s">
        <v>390</v>
      </c>
      <c r="I173" s="177" t="s">
        <v>327</v>
      </c>
      <c r="J173" s="177">
        <v>50</v>
      </c>
      <c r="K173" s="218"/>
    </row>
    <row r="174" spans="2:11" ht="15" customHeight="1">
      <c r="B174" s="197"/>
      <c r="C174" s="177" t="s">
        <v>350</v>
      </c>
      <c r="D174" s="177"/>
      <c r="E174" s="177"/>
      <c r="F174" s="196" t="s">
        <v>331</v>
      </c>
      <c r="G174" s="177"/>
      <c r="H174" s="177" t="s">
        <v>390</v>
      </c>
      <c r="I174" s="177" t="s">
        <v>327</v>
      </c>
      <c r="J174" s="177">
        <v>50</v>
      </c>
      <c r="K174" s="218"/>
    </row>
    <row r="175" spans="2:11" ht="15" customHeight="1">
      <c r="B175" s="197"/>
      <c r="C175" s="177" t="s">
        <v>106</v>
      </c>
      <c r="D175" s="177"/>
      <c r="E175" s="177"/>
      <c r="F175" s="196" t="s">
        <v>325</v>
      </c>
      <c r="G175" s="177"/>
      <c r="H175" s="177" t="s">
        <v>391</v>
      </c>
      <c r="I175" s="177" t="s">
        <v>392</v>
      </c>
      <c r="J175" s="177"/>
      <c r="K175" s="218"/>
    </row>
    <row r="176" spans="2:11" ht="15" customHeight="1">
      <c r="B176" s="197"/>
      <c r="C176" s="177" t="s">
        <v>59</v>
      </c>
      <c r="D176" s="177"/>
      <c r="E176" s="177"/>
      <c r="F176" s="196" t="s">
        <v>325</v>
      </c>
      <c r="G176" s="177"/>
      <c r="H176" s="177" t="s">
        <v>393</v>
      </c>
      <c r="I176" s="177" t="s">
        <v>394</v>
      </c>
      <c r="J176" s="177">
        <v>1</v>
      </c>
      <c r="K176" s="218"/>
    </row>
    <row r="177" spans="2:11" ht="15" customHeight="1">
      <c r="B177" s="197"/>
      <c r="C177" s="177" t="s">
        <v>55</v>
      </c>
      <c r="D177" s="177"/>
      <c r="E177" s="177"/>
      <c r="F177" s="196" t="s">
        <v>325</v>
      </c>
      <c r="G177" s="177"/>
      <c r="H177" s="177" t="s">
        <v>395</v>
      </c>
      <c r="I177" s="177" t="s">
        <v>327</v>
      </c>
      <c r="J177" s="177">
        <v>20</v>
      </c>
      <c r="K177" s="218"/>
    </row>
    <row r="178" spans="2:11" ht="15" customHeight="1">
      <c r="B178" s="197"/>
      <c r="C178" s="177" t="s">
        <v>107</v>
      </c>
      <c r="D178" s="177"/>
      <c r="E178" s="177"/>
      <c r="F178" s="196" t="s">
        <v>325</v>
      </c>
      <c r="G178" s="177"/>
      <c r="H178" s="177" t="s">
        <v>396</v>
      </c>
      <c r="I178" s="177" t="s">
        <v>327</v>
      </c>
      <c r="J178" s="177">
        <v>255</v>
      </c>
      <c r="K178" s="218"/>
    </row>
    <row r="179" spans="2:11" ht="15" customHeight="1">
      <c r="B179" s="197"/>
      <c r="C179" s="177" t="s">
        <v>108</v>
      </c>
      <c r="D179" s="177"/>
      <c r="E179" s="177"/>
      <c r="F179" s="196" t="s">
        <v>325</v>
      </c>
      <c r="G179" s="177"/>
      <c r="H179" s="177" t="s">
        <v>290</v>
      </c>
      <c r="I179" s="177" t="s">
        <v>327</v>
      </c>
      <c r="J179" s="177">
        <v>10</v>
      </c>
      <c r="K179" s="218"/>
    </row>
    <row r="180" spans="2:11" ht="15" customHeight="1">
      <c r="B180" s="197"/>
      <c r="C180" s="177" t="s">
        <v>109</v>
      </c>
      <c r="D180" s="177"/>
      <c r="E180" s="177"/>
      <c r="F180" s="196" t="s">
        <v>325</v>
      </c>
      <c r="G180" s="177"/>
      <c r="H180" s="177" t="s">
        <v>397</v>
      </c>
      <c r="I180" s="177" t="s">
        <v>359</v>
      </c>
      <c r="J180" s="177"/>
      <c r="K180" s="218"/>
    </row>
    <row r="181" spans="2:11" ht="15" customHeight="1">
      <c r="B181" s="197"/>
      <c r="C181" s="177" t="s">
        <v>398</v>
      </c>
      <c r="D181" s="177"/>
      <c r="E181" s="177"/>
      <c r="F181" s="196" t="s">
        <v>325</v>
      </c>
      <c r="G181" s="177"/>
      <c r="H181" s="177" t="s">
        <v>399</v>
      </c>
      <c r="I181" s="177" t="s">
        <v>359</v>
      </c>
      <c r="J181" s="177"/>
      <c r="K181" s="218"/>
    </row>
    <row r="182" spans="2:11" ht="15" customHeight="1">
      <c r="B182" s="197"/>
      <c r="C182" s="177" t="s">
        <v>388</v>
      </c>
      <c r="D182" s="177"/>
      <c r="E182" s="177"/>
      <c r="F182" s="196" t="s">
        <v>325</v>
      </c>
      <c r="G182" s="177"/>
      <c r="H182" s="177" t="s">
        <v>400</v>
      </c>
      <c r="I182" s="177" t="s">
        <v>359</v>
      </c>
      <c r="J182" s="177"/>
      <c r="K182" s="218"/>
    </row>
    <row r="183" spans="2:11" ht="15" customHeight="1">
      <c r="B183" s="197"/>
      <c r="C183" s="177" t="s">
        <v>112</v>
      </c>
      <c r="D183" s="177"/>
      <c r="E183" s="177"/>
      <c r="F183" s="196" t="s">
        <v>331</v>
      </c>
      <c r="G183" s="177"/>
      <c r="H183" s="177" t="s">
        <v>401</v>
      </c>
      <c r="I183" s="177" t="s">
        <v>327</v>
      </c>
      <c r="J183" s="177">
        <v>50</v>
      </c>
      <c r="K183" s="218"/>
    </row>
    <row r="184" spans="2:11" ht="15" customHeight="1">
      <c r="B184" s="224"/>
      <c r="C184" s="206"/>
      <c r="D184" s="206"/>
      <c r="E184" s="206"/>
      <c r="F184" s="206"/>
      <c r="G184" s="206"/>
      <c r="H184" s="206"/>
      <c r="I184" s="206"/>
      <c r="J184" s="206"/>
      <c r="K184" s="225"/>
    </row>
    <row r="185" spans="2:11" ht="18.75" customHeight="1">
      <c r="B185" s="173"/>
      <c r="C185" s="177"/>
      <c r="D185" s="177"/>
      <c r="E185" s="177"/>
      <c r="F185" s="196"/>
      <c r="G185" s="177"/>
      <c r="H185" s="177"/>
      <c r="I185" s="177"/>
      <c r="J185" s="177"/>
      <c r="K185" s="173"/>
    </row>
    <row r="186" spans="2:11" ht="18.75" customHeight="1"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</row>
    <row r="187" spans="2:11" ht="13.5">
      <c r="B187" s="164"/>
      <c r="C187" s="165"/>
      <c r="D187" s="165"/>
      <c r="E187" s="165"/>
      <c r="F187" s="165"/>
      <c r="G187" s="165"/>
      <c r="H187" s="165"/>
      <c r="I187" s="165"/>
      <c r="J187" s="165"/>
      <c r="K187" s="166"/>
    </row>
    <row r="188" spans="2:11" ht="21">
      <c r="B188" s="167"/>
      <c r="C188" s="277" t="s">
        <v>402</v>
      </c>
      <c r="D188" s="277"/>
      <c r="E188" s="277"/>
      <c r="F188" s="277"/>
      <c r="G188" s="277"/>
      <c r="H188" s="277"/>
      <c r="I188" s="277"/>
      <c r="J188" s="277"/>
      <c r="K188" s="168"/>
    </row>
    <row r="189" spans="2:11" ht="25.5" customHeight="1">
      <c r="B189" s="167"/>
      <c r="C189" s="230" t="s">
        <v>403</v>
      </c>
      <c r="D189" s="230"/>
      <c r="E189" s="230"/>
      <c r="F189" s="230" t="s">
        <v>404</v>
      </c>
      <c r="G189" s="231"/>
      <c r="H189" s="283" t="s">
        <v>405</v>
      </c>
      <c r="I189" s="283"/>
      <c r="J189" s="283"/>
      <c r="K189" s="168"/>
    </row>
    <row r="190" spans="2:11" ht="5.25" customHeight="1">
      <c r="B190" s="197"/>
      <c r="C190" s="194"/>
      <c r="D190" s="194"/>
      <c r="E190" s="194"/>
      <c r="F190" s="194"/>
      <c r="G190" s="177"/>
      <c r="H190" s="194"/>
      <c r="I190" s="194"/>
      <c r="J190" s="194"/>
      <c r="K190" s="218"/>
    </row>
    <row r="191" spans="2:11" ht="15" customHeight="1">
      <c r="B191" s="197"/>
      <c r="C191" s="177" t="s">
        <v>406</v>
      </c>
      <c r="D191" s="177"/>
      <c r="E191" s="177"/>
      <c r="F191" s="196" t="s">
        <v>45</v>
      </c>
      <c r="G191" s="177"/>
      <c r="H191" s="284" t="s">
        <v>407</v>
      </c>
      <c r="I191" s="284"/>
      <c r="J191" s="284"/>
      <c r="K191" s="218"/>
    </row>
    <row r="192" spans="2:11" ht="15" customHeight="1">
      <c r="B192" s="197"/>
      <c r="C192" s="203"/>
      <c r="D192" s="177"/>
      <c r="E192" s="177"/>
      <c r="F192" s="196" t="s">
        <v>46</v>
      </c>
      <c r="G192" s="177"/>
      <c r="H192" s="284" t="s">
        <v>408</v>
      </c>
      <c r="I192" s="284"/>
      <c r="J192" s="284"/>
      <c r="K192" s="218"/>
    </row>
    <row r="193" spans="2:11" ht="15" customHeight="1">
      <c r="B193" s="197"/>
      <c r="C193" s="203"/>
      <c r="D193" s="177"/>
      <c r="E193" s="177"/>
      <c r="F193" s="196" t="s">
        <v>49</v>
      </c>
      <c r="G193" s="177"/>
      <c r="H193" s="284" t="s">
        <v>409</v>
      </c>
      <c r="I193" s="284"/>
      <c r="J193" s="284"/>
      <c r="K193" s="218"/>
    </row>
    <row r="194" spans="2:11" ht="15" customHeight="1">
      <c r="B194" s="197"/>
      <c r="C194" s="177"/>
      <c r="D194" s="177"/>
      <c r="E194" s="177"/>
      <c r="F194" s="196" t="s">
        <v>47</v>
      </c>
      <c r="G194" s="177"/>
      <c r="H194" s="284" t="s">
        <v>410</v>
      </c>
      <c r="I194" s="284"/>
      <c r="J194" s="284"/>
      <c r="K194" s="218"/>
    </row>
    <row r="195" spans="2:11" ht="15" customHeight="1">
      <c r="B195" s="197"/>
      <c r="C195" s="177"/>
      <c r="D195" s="177"/>
      <c r="E195" s="177"/>
      <c r="F195" s="196" t="s">
        <v>48</v>
      </c>
      <c r="G195" s="177"/>
      <c r="H195" s="284" t="s">
        <v>411</v>
      </c>
      <c r="I195" s="284"/>
      <c r="J195" s="284"/>
      <c r="K195" s="218"/>
    </row>
    <row r="196" spans="2:11" ht="15" customHeight="1">
      <c r="B196" s="197"/>
      <c r="C196" s="177"/>
      <c r="D196" s="177"/>
      <c r="E196" s="177"/>
      <c r="F196" s="196"/>
      <c r="G196" s="177"/>
      <c r="H196" s="177"/>
      <c r="I196" s="177"/>
      <c r="J196" s="177"/>
      <c r="K196" s="218"/>
    </row>
    <row r="197" spans="2:11" ht="15" customHeight="1">
      <c r="B197" s="197"/>
      <c r="C197" s="177" t="s">
        <v>371</v>
      </c>
      <c r="D197" s="177"/>
      <c r="E197" s="177"/>
      <c r="F197" s="196" t="s">
        <v>266</v>
      </c>
      <c r="G197" s="177"/>
      <c r="H197" s="284" t="s">
        <v>412</v>
      </c>
      <c r="I197" s="284"/>
      <c r="J197" s="284"/>
      <c r="K197" s="218"/>
    </row>
    <row r="198" spans="2:11" ht="15" customHeight="1">
      <c r="B198" s="197"/>
      <c r="C198" s="203"/>
      <c r="D198" s="177"/>
      <c r="E198" s="177"/>
      <c r="F198" s="196" t="s">
        <v>269</v>
      </c>
      <c r="G198" s="177"/>
      <c r="H198" s="284" t="s">
        <v>270</v>
      </c>
      <c r="I198" s="284"/>
      <c r="J198" s="284"/>
      <c r="K198" s="218"/>
    </row>
    <row r="199" spans="2:11" ht="15" customHeight="1">
      <c r="B199" s="197"/>
      <c r="C199" s="177"/>
      <c r="D199" s="177"/>
      <c r="E199" s="177"/>
      <c r="F199" s="196" t="s">
        <v>80</v>
      </c>
      <c r="G199" s="177"/>
      <c r="H199" s="284" t="s">
        <v>413</v>
      </c>
      <c r="I199" s="284"/>
      <c r="J199" s="284"/>
      <c r="K199" s="218"/>
    </row>
    <row r="200" spans="2:11" ht="15" customHeight="1">
      <c r="B200" s="232"/>
      <c r="C200" s="203"/>
      <c r="D200" s="203"/>
      <c r="E200" s="203"/>
      <c r="F200" s="196" t="s">
        <v>271</v>
      </c>
      <c r="G200" s="182"/>
      <c r="H200" s="282" t="s">
        <v>272</v>
      </c>
      <c r="I200" s="282"/>
      <c r="J200" s="282"/>
      <c r="K200" s="233"/>
    </row>
    <row r="201" spans="2:11" ht="15" customHeight="1">
      <c r="B201" s="232"/>
      <c r="C201" s="203"/>
      <c r="D201" s="203"/>
      <c r="E201" s="203"/>
      <c r="F201" s="196" t="s">
        <v>273</v>
      </c>
      <c r="G201" s="182"/>
      <c r="H201" s="282" t="s">
        <v>414</v>
      </c>
      <c r="I201" s="282"/>
      <c r="J201" s="282"/>
      <c r="K201" s="233"/>
    </row>
    <row r="202" spans="2:11" ht="15" customHeight="1">
      <c r="B202" s="232"/>
      <c r="C202" s="203"/>
      <c r="D202" s="203"/>
      <c r="E202" s="203"/>
      <c r="F202" s="234"/>
      <c r="G202" s="182"/>
      <c r="H202" s="235"/>
      <c r="I202" s="235"/>
      <c r="J202" s="235"/>
      <c r="K202" s="233"/>
    </row>
    <row r="203" spans="2:11" ht="15" customHeight="1">
      <c r="B203" s="232"/>
      <c r="C203" s="177" t="s">
        <v>394</v>
      </c>
      <c r="D203" s="203"/>
      <c r="E203" s="203"/>
      <c r="F203" s="196">
        <v>1</v>
      </c>
      <c r="G203" s="182"/>
      <c r="H203" s="282" t="s">
        <v>415</v>
      </c>
      <c r="I203" s="282"/>
      <c r="J203" s="282"/>
      <c r="K203" s="233"/>
    </row>
    <row r="204" spans="2:11" ht="15" customHeight="1">
      <c r="B204" s="232"/>
      <c r="C204" s="203"/>
      <c r="D204" s="203"/>
      <c r="E204" s="203"/>
      <c r="F204" s="196">
        <v>2</v>
      </c>
      <c r="G204" s="182"/>
      <c r="H204" s="282" t="s">
        <v>416</v>
      </c>
      <c r="I204" s="282"/>
      <c r="J204" s="282"/>
      <c r="K204" s="233"/>
    </row>
    <row r="205" spans="2:11" ht="15" customHeight="1">
      <c r="B205" s="232"/>
      <c r="C205" s="203"/>
      <c r="D205" s="203"/>
      <c r="E205" s="203"/>
      <c r="F205" s="196">
        <v>3</v>
      </c>
      <c r="G205" s="182"/>
      <c r="H205" s="282" t="s">
        <v>417</v>
      </c>
      <c r="I205" s="282"/>
      <c r="J205" s="282"/>
      <c r="K205" s="233"/>
    </row>
    <row r="206" spans="2:11" ht="15" customHeight="1">
      <c r="B206" s="232"/>
      <c r="C206" s="203"/>
      <c r="D206" s="203"/>
      <c r="E206" s="203"/>
      <c r="F206" s="196">
        <v>4</v>
      </c>
      <c r="G206" s="182"/>
      <c r="H206" s="282" t="s">
        <v>418</v>
      </c>
      <c r="I206" s="282"/>
      <c r="J206" s="282"/>
      <c r="K206" s="233"/>
    </row>
    <row r="207" spans="2:11" ht="12.75" customHeight="1">
      <c r="B207" s="236"/>
      <c r="C207" s="237"/>
      <c r="D207" s="237"/>
      <c r="E207" s="237"/>
      <c r="F207" s="237"/>
      <c r="G207" s="237"/>
      <c r="H207" s="237"/>
      <c r="I207" s="237"/>
      <c r="J207" s="237"/>
      <c r="K207" s="238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Klimeš Pavel</dc:creator>
  <cp:keywords/>
  <dc:description/>
  <cp:lastModifiedBy>Administrator</cp:lastModifiedBy>
  <cp:lastPrinted>2015-01-22T13:45:56Z</cp:lastPrinted>
  <dcterms:created xsi:type="dcterms:W3CDTF">2015-01-27T14:21:10Z</dcterms:created>
  <dcterms:modified xsi:type="dcterms:W3CDTF">2015-01-27T14:21:10Z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