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31 - Rekonstrukce silnic..." sheetId="2" r:id="rId2"/>
    <sheet name="181 - DIO" sheetId="3" r:id="rId3"/>
    <sheet name="201 - Rekonstrukce mostu ..." sheetId="4" r:id="rId4"/>
    <sheet name="801 - Vegetační úpravy" sheetId="5" r:id="rId5"/>
    <sheet name="Pokyny pro vyplnění" sheetId="6" r:id="rId6"/>
  </sheets>
  <definedNames>
    <definedName name="_xlnm._FilterDatabase" localSheetId="1" hidden="1">'131 - Rekonstrukce silnic...'!$C$85:$K$85</definedName>
    <definedName name="_xlnm._FilterDatabase" localSheetId="2" hidden="1">'181 - DIO'!$C$78:$K$78</definedName>
    <definedName name="_xlnm._FilterDatabase" localSheetId="3" hidden="1">'201 - Rekonstrukce mostu ...'!$C$89:$K$89</definedName>
    <definedName name="_xlnm._FilterDatabase" localSheetId="4" hidden="1">'801 - Vegetační úpravy'!$C$79:$K$79</definedName>
    <definedName name="_xlnm.Print_Titles" localSheetId="1">'131 - Rekonstrukce silnic...'!$85:$85</definedName>
    <definedName name="_xlnm.Print_Titles" localSheetId="2">'181 - DIO'!$78:$78</definedName>
    <definedName name="_xlnm.Print_Titles" localSheetId="3">'201 - Rekonstrukce mostu ...'!$89:$89</definedName>
    <definedName name="_xlnm.Print_Titles" localSheetId="4">'801 - Vegetační úpravy'!$79:$79</definedName>
    <definedName name="_xlnm.Print_Titles" localSheetId="0">'Rekapitulace stavby'!$49:$49</definedName>
    <definedName name="_xlnm.Print_Area" localSheetId="1">'131 - Rekonstrukce silnic...'!$C$4:$J$36,'131 - Rekonstrukce silnic...'!$C$42:$J$67,'131 - Rekonstrukce silnic...'!$C$73:$K$318</definedName>
    <definedName name="_xlnm.Print_Area" localSheetId="2">'181 - DIO'!$C$4:$J$36,'181 - DIO'!$C$42:$J$60,'181 - DIO'!$C$66:$K$134</definedName>
    <definedName name="_xlnm.Print_Area" localSheetId="3">'201 - Rekonstrukce mostu ...'!$C$4:$J$36,'201 - Rekonstrukce mostu ...'!$C$42:$J$71,'201 - Rekonstrukce mostu ...'!$C$77:$K$857</definedName>
    <definedName name="_xlnm.Print_Area" localSheetId="4">'801 - Vegetační úpravy'!$C$4:$J$36,'801 - Vegetační úpravy'!$C$42:$J$61,'801 - Vegetační úpravy'!$C$67:$K$118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<sst xmlns="http://schemas.openxmlformats.org/spreadsheetml/2006/main" count="11488" uniqueCount="2030">
  <si>
    <t>Export VZ</t>
  </si>
  <si>
    <t>List obsahuje:</t>
  </si>
  <si>
    <t>3.0</t>
  </si>
  <si>
    <t>False</t>
  </si>
  <si>
    <t>{291FFDC8-7D5C-40F7-93E1-9FEBC4483261}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</si>
  <si>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</si>
  <si>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</si>
  <si>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</si>
  <si>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</si>
  <si>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</si>
  <si>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</si>
  <si>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</si>
  <si>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</si>
  <si>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</si>
  <si>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12-548-7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</si>
  <si>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</si>
  <si>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</si>
  <si>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 26811 Hoškovice, rekonstrukce mostu ev.č. 26811-2</t>
  </si>
  <si>
    <t>0,1</t>
  </si>
  <si>
    <t>KSO:</t>
  </si>
  <si>
    <t>CC-CZ:</t>
  </si>
  <si>
    <t>1</t>
  </si>
  <si>
    <t>Místo:</t>
  </si>
  <si>
    <t xml:space="preserve"> </t>
  </si>
  <si>
    <t>Datum:</t>
  </si>
  <si>
    <t>30.06.2014</t>
  </si>
  <si>
    <t>10</t>
  </si>
  <si>
    <t>100</t>
  </si>
  <si>
    <t>Zadavatel:</t>
  </si>
  <si>
    <t>IČ:</t>
  </si>
  <si>
    <t>70891095</t>
  </si>
  <si>
    <t xml:space="preserve">Středočeský kraj, Zborovská 11, 150 21 Praha 5 </t>
  </si>
  <si>
    <t>DIČ:</t>
  </si>
  <si>
    <t>CZ 70891095</t>
  </si>
  <si>
    <t>Uchazeč:</t>
  </si>
  <si>
    <t>Vyplň údaj</t>
  </si>
  <si>
    <t>Projektant:</t>
  </si>
  <si>
    <t>45272387</t>
  </si>
  <si>
    <t>PRAGOPROJEKT a.s.,   Ateliér Praha II</t>
  </si>
  <si>
    <t>CZ 45272387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</si>
  <si>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</si>
  <si>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</si>
  <si>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</si>
  <si>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</si>
  <si>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</si>
  <si>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</si>
  <si>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</si>
  <si>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</si>
  <si>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</si>
  <si>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</si>
  <si>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</si>
  <si>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</si>
  <si>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</si>
  <si>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</si>
  <si>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</si>
  <si>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</si>
  <si>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</si>
  <si>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</si>
  <si>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</si>
  <si>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</si>
  <si>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</si>
  <si>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</si>
  <si>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</si>
  <si>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</si>
  <si>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</si>
  <si>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</si>
  <si>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</si>
  <si>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</si>
  <si>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</si>
  <si>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</si>
  <si>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</si>
  <si>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</si>
  <si>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</si>
  <si>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</si>
  <si>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</si>
  <si>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</si>
  <si>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</si>
  <si>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</si>
  <si>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</si>
  <si>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</si>
  <si>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</si>
  <si>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131</t>
  </si>
  <si>
    <t>Rekonstrukce silnice III/26811</t>
  </si>
  <si>
    <t>STA</t>
  </si>
  <si>
    <t>{2815F79C-001B-4BFA-90EC-54E86B3F3E8C}</t>
  </si>
  <si>
    <t>2</t>
  </si>
  <si>
    <t>181</t>
  </si>
  <si>
    <t>DIO</t>
  </si>
  <si>
    <t>{08B4CB30-3FD5-4976-BC7D-043234C6E7D7}</t>
  </si>
  <si>
    <t>201</t>
  </si>
  <si>
    <t>Rekonstrukce mostu ev.č. 26811-2</t>
  </si>
  <si>
    <t>{478E7855-0893-46FA-A253-93568FFA0F91}</t>
  </si>
  <si>
    <t>801</t>
  </si>
  <si>
    <t>Vegetační úpravy</t>
  </si>
  <si>
    <t>{E0FC0884-9A5E-44E2-A081-6E8AB70A55A8}</t>
  </si>
  <si>
    <t>Zpět na list:</t>
  </si>
  <si>
    <t>KRYCÍ LIST SOUPISU</t>
  </si>
  <si>
    <t>Objekt:</t>
  </si>
  <si>
    <t>131 - Rekonstrukce silnice III/26811</t>
  </si>
  <si>
    <t>REKAPITULACE ČLENĚNÍ SOUPISU PRACÍ</t>
  </si>
  <si>
    <t>Kód dílu - Popis</t>
  </si>
  <si>
    <t>Cena celkem [CZK]</t>
  </si>
  <si>
    <t>Náklady soupisu celkem</t>
  </si>
  <si>
    <t>-1</t>
  </si>
  <si>
    <t>HSV -    Práce a dodávky HSV</t>
  </si>
  <si>
    <t xml:space="preserve">    1 -   Zemní práce</t>
  </si>
  <si>
    <t xml:space="preserve">    2 -   Zakládání</t>
  </si>
  <si>
    <t xml:space="preserve">    4 -   Vodorovné konstrukce</t>
  </si>
  <si>
    <t xml:space="preserve">    5 -   Komunikace</t>
  </si>
  <si>
    <t xml:space="preserve">    9 -   Ostatní konstrukce a práce-bourání</t>
  </si>
  <si>
    <t xml:space="preserve">    99 -    Přesun hmot</t>
  </si>
  <si>
    <t xml:space="preserve">    997 -   Přesun sutě</t>
  </si>
  <si>
    <t>VRN -   Vedlejší rozpočtové náklady</t>
  </si>
  <si>
    <t xml:space="preserve">    0 -  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</si>
  <si>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</si>
  <si>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</si>
  <si>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</si>
  <si>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</si>
  <si>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</si>
  <si>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</si>
  <si>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</si>
  <si>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</si>
  <si>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</si>
  <si>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</si>
  <si>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</si>
  <si>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</si>
  <si>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</si>
  <si>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</si>
  <si>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</si>
  <si>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</si>
  <si>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  Práce a dodávky HSV</t>
  </si>
  <si>
    <t>ROZPOCET</t>
  </si>
  <si>
    <t xml:space="preserve">  Zemní práce</t>
  </si>
  <si>
    <t>K</t>
  </si>
  <si>
    <t>111201101</t>
  </si>
  <si>
    <t>Odstranění křovin a stromů průměru kmene do 100 mm i s kořeny z celkové plochy do 1000 m2</t>
  </si>
  <si>
    <t>m2</t>
  </si>
  <si>
    <t>CS ÚRS 2014 01</t>
  </si>
  <si>
    <t>4</t>
  </si>
  <si>
    <t>-2113142744</t>
  </si>
  <si>
    <t>VV</t>
  </si>
  <si>
    <t>661</t>
  </si>
  <si>
    <t>112101101</t>
  </si>
  <si>
    <t>Kácení stromů listnatých D kmene do 300 mm</t>
  </si>
  <si>
    <t>kus</t>
  </si>
  <si>
    <t>1851594540</t>
  </si>
  <si>
    <t>"dřeviny průměr  10-25 cm" 13</t>
  </si>
  <si>
    <t>"dřeviny průměr  25-30 cm" 5</t>
  </si>
  <si>
    <t>Součet</t>
  </si>
  <si>
    <t>3</t>
  </si>
  <si>
    <t>112101102</t>
  </si>
  <si>
    <t>Kácení stromů listnatých D kmene do 500 mm</t>
  </si>
  <si>
    <t>-1410498037</t>
  </si>
  <si>
    <t>"odstranění náletových dřevin do průměru kmene 40 cm"  4</t>
  </si>
  <si>
    <t>"dřeviny průměr 30-50 cm"  2</t>
  </si>
  <si>
    <t>112201101</t>
  </si>
  <si>
    <t>Odstranění pařezů D do 300 mm</t>
  </si>
  <si>
    <t>992872701</t>
  </si>
  <si>
    <t>5</t>
  </si>
  <si>
    <t>112201102</t>
  </si>
  <si>
    <t>Odstranění pařezů D do 500 mm</t>
  </si>
  <si>
    <t>-2058089316</t>
  </si>
  <si>
    <t>6</t>
  </si>
  <si>
    <t>113107223</t>
  </si>
  <si>
    <t>Odstranění podkladu pl přes 200 m2 z kameniva drceného tl 300 mm</t>
  </si>
  <si>
    <t>2048315528</t>
  </si>
  <si>
    <t>bourání konstrukce vozovky podkladní vrstvy nestmelené v tl. 300 mm (zplanimetrováno)</t>
  </si>
  <si>
    <t>316,5+1038</t>
  </si>
  <si>
    <t>7</t>
  </si>
  <si>
    <t>113107242</t>
  </si>
  <si>
    <t>Odstranění podkladu pl přes 200 m2 živičných tl 100 mm</t>
  </si>
  <si>
    <t>1649219198</t>
  </si>
  <si>
    <t xml:space="preserve">bourání konstrukce vozovky asfaltové vrstvy v tl. 100 mm </t>
  </si>
  <si>
    <t>8</t>
  </si>
  <si>
    <t>113154112</t>
  </si>
  <si>
    <t>Frézování živičného krytu tl 40 mm pruh š 0,5 m pl do 500 m2 bez překážek v trase</t>
  </si>
  <si>
    <t>-1551028650</t>
  </si>
  <si>
    <t xml:space="preserve">odvoz na mezideponii k použití </t>
  </si>
  <si>
    <t xml:space="preserve">Odfrézování krytu, napojení na stávající vozovky na hloubku 40 mm </t>
  </si>
  <si>
    <t>72+93+7</t>
  </si>
  <si>
    <t>9</t>
  </si>
  <si>
    <t>121101103</t>
  </si>
  <si>
    <t>Sejmutí ornice s přemístěním na vzdálenost do 250 m</t>
  </si>
  <si>
    <t>m3</t>
  </si>
  <si>
    <t>-1470880448</t>
  </si>
  <si>
    <t>"30 % z položky 182301135" 630,667*0,3*0,3</t>
  </si>
  <si>
    <t>122302203</t>
  </si>
  <si>
    <t>Odkopávky a prokopávky nezapažené pro silnice objemu do 5000 m3 v hornině tř. 4</t>
  </si>
  <si>
    <t>-2018000633</t>
  </si>
  <si>
    <t>1447,4</t>
  </si>
  <si>
    <t>11</t>
  </si>
  <si>
    <t>132301101</t>
  </si>
  <si>
    <t>Hloubení rýh š do 600 mm v hornině tř. 4 objemu do 100 m3</t>
  </si>
  <si>
    <t>1388047310</t>
  </si>
  <si>
    <t>" pro prahy "  3*0,5*0,3</t>
  </si>
  <si>
    <t>12</t>
  </si>
  <si>
    <t>132301109</t>
  </si>
  <si>
    <t>Příplatek za lepivost k hloubení rýh š do 600 mm v hornině tř. 4</t>
  </si>
  <si>
    <t>-1740059936</t>
  </si>
  <si>
    <t>"dle pol.č.132301101" 0,45</t>
  </si>
  <si>
    <t>13</t>
  </si>
  <si>
    <t>132301201</t>
  </si>
  <si>
    <t>Hloubení rýh š do 2000 mm v hornině tř. 4 objemu do 100 m3</t>
  </si>
  <si>
    <t>-1086519679</t>
  </si>
  <si>
    <t>"výkop pro vsakovací jímku"  (1,5*1,6*2)*3</t>
  </si>
  <si>
    <t>"výkop pro vývařiště"  (1,6*1,6*0,5)*1</t>
  </si>
  <si>
    <t>" pro dlažbu z LK"  12*0,35</t>
  </si>
  <si>
    <t>14</t>
  </si>
  <si>
    <t>132301209</t>
  </si>
  <si>
    <t>Příplatek za lepivost k hloubení rýh š do 2000 mm v hornině tř. 4</t>
  </si>
  <si>
    <t>-1203352709</t>
  </si>
  <si>
    <t>"50% z pol.č.132301201" 19,88*0,5</t>
  </si>
  <si>
    <t>162301401</t>
  </si>
  <si>
    <t>Vodorovné přemístění větví stromů listnatých do 5 km D kmene do 300 mm</t>
  </si>
  <si>
    <t>1671552628</t>
  </si>
  <si>
    <t>16</t>
  </si>
  <si>
    <t>162301402</t>
  </si>
  <si>
    <t>Vodorovné přemístění větví stromů listnatých do 5 km D kmene do 500 mm</t>
  </si>
  <si>
    <t>1898245296</t>
  </si>
  <si>
    <t>17</t>
  </si>
  <si>
    <t>162301411</t>
  </si>
  <si>
    <t>Vodorovné přemístění kmenů stromů listnatých do 5 km D kmene do 300 mm</t>
  </si>
  <si>
    <t>-543737826</t>
  </si>
  <si>
    <t>18</t>
  </si>
  <si>
    <t>162301412</t>
  </si>
  <si>
    <t>Vodorovné přemístění kmenů stromů listnatých do 5 km D kmene do 500 mm</t>
  </si>
  <si>
    <t>1575963423</t>
  </si>
  <si>
    <t>19</t>
  </si>
  <si>
    <t>162301421.01</t>
  </si>
  <si>
    <t>Vodorovné přemístění pařezů do 5 km D do 300 mm, vč. likvidace štěpkováním</t>
  </si>
  <si>
    <t>-1117456078</t>
  </si>
  <si>
    <t>20</t>
  </si>
  <si>
    <t>162301422</t>
  </si>
  <si>
    <t>Vodorovné přemístění pařezů do 5 km D do 500 mm</t>
  </si>
  <si>
    <t>2061392130</t>
  </si>
  <si>
    <t>162301501.01</t>
  </si>
  <si>
    <t>Vodorovné přemístění křovin do 5 km D kmene do 100 mm vč. likvidace štěpkováním</t>
  </si>
  <si>
    <t>-517379294</t>
  </si>
  <si>
    <t>22</t>
  </si>
  <si>
    <t>162501102</t>
  </si>
  <si>
    <t>Vodorovné přemístění do 3000 m výkopku/sypaniny z horniny tř. 1 až 4</t>
  </si>
  <si>
    <t>-1622926435</t>
  </si>
  <si>
    <t>Odvoz na mezideponii</t>
  </si>
  <si>
    <t>"ornice dle pol.č.121101103" 56,76</t>
  </si>
  <si>
    <t>"materiál pro pol.č.569951133" 88,9*0,15</t>
  </si>
  <si>
    <t>"dle pol.č.569903311"  24,10</t>
  </si>
  <si>
    <t>Mezisoučet</t>
  </si>
  <si>
    <t>Dovoz z mezideponie</t>
  </si>
  <si>
    <t>94,195</t>
  </si>
  <si>
    <t>23</t>
  </si>
  <si>
    <t>162701105</t>
  </si>
  <si>
    <t>Vodorovné přemístění do 10000 m výkopku/sypaniny z horniny tř. 1 až 4</t>
  </si>
  <si>
    <t>901142087</t>
  </si>
  <si>
    <t xml:space="preserve">přebytek zeminy na trvalou skládku </t>
  </si>
  <si>
    <t>1447,40+0,45+21,92</t>
  </si>
  <si>
    <t>"odpočet dle pol.č.569903311"  -24,10</t>
  </si>
  <si>
    <t>24</t>
  </si>
  <si>
    <t>162701109</t>
  </si>
  <si>
    <t>Příplatek k vodorovnému přemístění výkopku/sypaniny z horniny tř. 1 až 4 ZKD 1000 m přes 10000 m</t>
  </si>
  <si>
    <t>-794426076</t>
  </si>
  <si>
    <t>"dle pol.č.162701105" 1445,670*10</t>
  </si>
  <si>
    <t>25</t>
  </si>
  <si>
    <t>167101102</t>
  </si>
  <si>
    <t>Nakládání výkopku z hornin tř. 1 až 4 přes 100 m3</t>
  </si>
  <si>
    <t>297500656</t>
  </si>
  <si>
    <t>26</t>
  </si>
  <si>
    <t>171101103</t>
  </si>
  <si>
    <t>Uložení sypaniny z hornin soudržných do násypů zhutněných do 100 % PS</t>
  </si>
  <si>
    <t>1220467638</t>
  </si>
  <si>
    <t>2,1</t>
  </si>
  <si>
    <t>27</t>
  </si>
  <si>
    <t>171101111</t>
  </si>
  <si>
    <t>Uložení sypaniny z hornin nesoudržných sypkých s vlhkostí l(d) 0,9 v aktivní zóně</t>
  </si>
  <si>
    <t>987055937</t>
  </si>
  <si>
    <t>"Násyp (aktivní zóna - nakoupený materiál)" 1071,50</t>
  </si>
  <si>
    <t>28</t>
  </si>
  <si>
    <t>M</t>
  </si>
  <si>
    <t>583312099.R</t>
  </si>
  <si>
    <t xml:space="preserve">kamenivo těžené zásypový materiál </t>
  </si>
  <si>
    <t>973068575</t>
  </si>
  <si>
    <t>nákup a dovoz vhodného materiálu</t>
  </si>
  <si>
    <t>"pro násyp dle pol.č..171101103"   2,1</t>
  </si>
  <si>
    <t xml:space="preserve">"pro AZ dle pol.č.171101111"  1071,5 </t>
  </si>
  <si>
    <t>29</t>
  </si>
  <si>
    <t>171201201</t>
  </si>
  <si>
    <t>Uložení sypaniny na skládky</t>
  </si>
  <si>
    <t>288153570</t>
  </si>
  <si>
    <t>na mezideponii</t>
  </si>
  <si>
    <t>na skládku</t>
  </si>
  <si>
    <t>"dle pol.č.162701105" 1445,67</t>
  </si>
  <si>
    <t>"dle pol.č.113107223" 1354*0,3</t>
  </si>
  <si>
    <t>"dle pol.č.113107242"  1354*0,1</t>
  </si>
  <si>
    <t>"odpočet vhodného materiálu pro pol.č.569951133" 172*0,04-88,9*0,15</t>
  </si>
  <si>
    <t>30</t>
  </si>
  <si>
    <t>171201211</t>
  </si>
  <si>
    <t>Poplatek za uložení odpadu ze sypaniny na skládce (skládkovné)</t>
  </si>
  <si>
    <t>t</t>
  </si>
  <si>
    <t>1523784291</t>
  </si>
  <si>
    <t>"dle pol.č.162701105" 1445,670*2</t>
  </si>
  <si>
    <t>31</t>
  </si>
  <si>
    <t>175101201</t>
  </si>
  <si>
    <t>Obsypání objektů bez prohození sypaniny z hornin tř. 1 až 4 uloženým do 30 m od kraje objektu</t>
  </si>
  <si>
    <t>1952478081</t>
  </si>
  <si>
    <t>"vsakovací jímka - hrubý štěrk "  (1,1*2*1)*3</t>
  </si>
  <si>
    <t>32</t>
  </si>
  <si>
    <t>583440030</t>
  </si>
  <si>
    <t>kamenivo drcené hrubé frakce 63-125</t>
  </si>
  <si>
    <t>283763106</t>
  </si>
  <si>
    <t>k pol.č.175101201</t>
  </si>
  <si>
    <t>"vsakovací jímka - hrubý štěrk 16/64"  (1,1*2*1)*3*1,9</t>
  </si>
  <si>
    <t>33</t>
  </si>
  <si>
    <t>182301135</t>
  </si>
  <si>
    <t>Rozprostření ornice pl přes 500 m2 ve svahu přes 1:5 tl vrstvy do 300 mm</t>
  </si>
  <si>
    <t>539706786</t>
  </si>
  <si>
    <t>189,2/0,3</t>
  </si>
  <si>
    <t>34</t>
  </si>
  <si>
    <t>103211001</t>
  </si>
  <si>
    <t>zemina vhodná pro ohumusování, nákup a dovoz</t>
  </si>
  <si>
    <t>-784894626</t>
  </si>
  <si>
    <t>"dle pol.č.182301135" 189,2</t>
  </si>
  <si>
    <t>"odpočet dle pol.č.121101103" -56,76</t>
  </si>
  <si>
    <t xml:space="preserve">  Zakládání</t>
  </si>
  <si>
    <t>35</t>
  </si>
  <si>
    <t>213141113</t>
  </si>
  <si>
    <t>Zřízení vrstvy z geotextilie v rovině nebo ve sklonu do 1:5 š do 8,5 m</t>
  </si>
  <si>
    <t>710006812</t>
  </si>
  <si>
    <t>16*45+16*144,8</t>
  </si>
  <si>
    <t>36</t>
  </si>
  <si>
    <t>693111990</t>
  </si>
  <si>
    <t>textilie 300 g/m2 do š 8,8 m</t>
  </si>
  <si>
    <t>1136206838</t>
  </si>
  <si>
    <t xml:space="preserve">filtračně - separační geotextilie tl. při zatížení 2kPa… 4,2 mm, plošná hmotnost 300 g/m2, </t>
  </si>
  <si>
    <t>odolnost vůči proražení 10 mm, pevnost v tahu podélná 15,5 kN/m</t>
  </si>
  <si>
    <t>"dle pol.č.213141113 + 15%" 3036*1,15</t>
  </si>
  <si>
    <t>37</t>
  </si>
  <si>
    <t>275311127</t>
  </si>
  <si>
    <t>Základové patky a bloky z betonu prostého C 25/30</t>
  </si>
  <si>
    <t>539309951</t>
  </si>
  <si>
    <t>Vývarová jímka z betonu C 25/30 XF4</t>
  </si>
  <si>
    <t>(0,6*1,6+0,2*1,6+2,2*0,4)*4</t>
  </si>
  <si>
    <t>38</t>
  </si>
  <si>
    <t>275354111</t>
  </si>
  <si>
    <t>Bednění základových patek - zřízení</t>
  </si>
  <si>
    <t>-765901627</t>
  </si>
  <si>
    <t>systémové bednění povrch vodovzdorná překližka nebo ocelové bednění</t>
  </si>
  <si>
    <t>K pol.č.275311127 - vývarová jímka 4 ks</t>
  </si>
  <si>
    <t>(1,6*4*0,6+1*4*0,6)*4</t>
  </si>
  <si>
    <t>39</t>
  </si>
  <si>
    <t>275354211</t>
  </si>
  <si>
    <t>Bednění základových patek - odstranění</t>
  </si>
  <si>
    <t>898114476</t>
  </si>
  <si>
    <t>"dle pol.č.275354111"  24,96</t>
  </si>
  <si>
    <t xml:space="preserve">  Vodorovné konstrukce</t>
  </si>
  <si>
    <t>40</t>
  </si>
  <si>
    <t>451315136</t>
  </si>
  <si>
    <t>Podkladní nebo výplňová vrstva z betonu C 20/25 tl do 200 mm</t>
  </si>
  <si>
    <t>-1213272326</t>
  </si>
  <si>
    <t>"pod dlažbu z LK zplanimetrováno v tl. 100 mm "  12</t>
  </si>
  <si>
    <t>41</t>
  </si>
  <si>
    <t>451576121</t>
  </si>
  <si>
    <t>Podkladní a výplňová vrstva ze štěrkopísku tl do 200 mm</t>
  </si>
  <si>
    <t>812161645</t>
  </si>
  <si>
    <t>42</t>
  </si>
  <si>
    <t>452318510</t>
  </si>
  <si>
    <t>Zajišťovací práh z betonu prostého</t>
  </si>
  <si>
    <t>1796479138</t>
  </si>
  <si>
    <t>"opěrný práh z betonu C20/25 XF4" 3*0,5*0,3</t>
  </si>
  <si>
    <t>43</t>
  </si>
  <si>
    <t>465513127</t>
  </si>
  <si>
    <t>Dlažba z lomového kamene na cementovou maltu s vyspárováním tl 200 mm</t>
  </si>
  <si>
    <t>-481062074</t>
  </si>
  <si>
    <t>dlažba z kamene tl. 150mm, do bet. lože C20/25n XF3, zaspárování dlažby M25 XF4</t>
  </si>
  <si>
    <t>1,5*1,6*4+1*0,6*4</t>
  </si>
  <si>
    <t xml:space="preserve">  Komunikace</t>
  </si>
  <si>
    <t>44</t>
  </si>
  <si>
    <t>564851111</t>
  </si>
  <si>
    <t>Podklad ze štěrkodrtě ŠD tl 150 mm</t>
  </si>
  <si>
    <t>19538214</t>
  </si>
  <si>
    <t>ŠDb  0/32 Ge</t>
  </si>
  <si>
    <t>1322+((45,16+137,247)*2*1,3)</t>
  </si>
  <si>
    <t>45</t>
  </si>
  <si>
    <t>564952111</t>
  </si>
  <si>
    <t>Podklad z mechanicky zpevněného kameniva MZK tl 150 mm</t>
  </si>
  <si>
    <t>-491023098</t>
  </si>
  <si>
    <t>MZK  0/32  Ga</t>
  </si>
  <si>
    <t>1322+((10,6+10,7+141+13,7)*0,38)</t>
  </si>
  <si>
    <t>46</t>
  </si>
  <si>
    <t>565145121</t>
  </si>
  <si>
    <t>Asfaltový beton vrstva podkladní ACP 16 (obalované kamenivo OKS) tl 60 mm š přes 3 m</t>
  </si>
  <si>
    <t>1414365184</t>
  </si>
  <si>
    <t>1322+((10,6+10,7+141+13,7)*0,09)</t>
  </si>
  <si>
    <t>47</t>
  </si>
  <si>
    <t>569903311</t>
  </si>
  <si>
    <t>Zřízení zemních krajnic se zhutněním</t>
  </si>
  <si>
    <t>-216909615</t>
  </si>
  <si>
    <t>24,1</t>
  </si>
  <si>
    <t>48</t>
  </si>
  <si>
    <t>569951133</t>
  </si>
  <si>
    <t>Zpevnění krajnic asfaltovým recyklátem tl 150 mm</t>
  </si>
  <si>
    <t>-869436283</t>
  </si>
  <si>
    <t>(10,6+10,7+11,2+23,2+122,1)*0,5</t>
  </si>
  <si>
    <t>použit odfrézovaný materiál + materiál vybouraný z asf. vrstev vozovky</t>
  </si>
  <si>
    <t>49</t>
  </si>
  <si>
    <t>573111111.R</t>
  </si>
  <si>
    <t>Postřik živičný infiltrační z asfaltové emulze s posypem kamenivem, v množství 0,60 kg/m2</t>
  </si>
  <si>
    <t>-1889375699</t>
  </si>
  <si>
    <t xml:space="preserve">Infiltrační postřik  PI-E  C 50 BP 5 v množství 0,6 kg/m2 </t>
  </si>
  <si>
    <t>1322+((10,6+10,7+141+13,7)*0,17)</t>
  </si>
  <si>
    <t>50</t>
  </si>
  <si>
    <t>573231111.R1</t>
  </si>
  <si>
    <t>Postřik živičný spojovací ze silniční emulze v množství do 0,35 kg/m2</t>
  </si>
  <si>
    <t>-840580573</t>
  </si>
  <si>
    <t>Spojovací postřik PS-E  C 60 BP 5 v množství 0,30 kg/m2</t>
  </si>
  <si>
    <t>1322+((10,6+10,7+141+13,7)*0,07)+172</t>
  </si>
  <si>
    <t>51</t>
  </si>
  <si>
    <t>577134121</t>
  </si>
  <si>
    <t>Asfaltový beton vrstva obrusná ACO 11 (ABS) tř. I tl 40 mm š přes 3 m z nemodifikovaného asfaltu</t>
  </si>
  <si>
    <t>1605661391</t>
  </si>
  <si>
    <t>"na stávající vozovku dle položky frézování " 172</t>
  </si>
  <si>
    <t>"na nové konstrukci vozovky - zplanimetrováno"  504+521+149+148</t>
  </si>
  <si>
    <t xml:space="preserve">  Ostatní konstrukce a práce-bourání</t>
  </si>
  <si>
    <t>52</t>
  </si>
  <si>
    <t>911331123</t>
  </si>
  <si>
    <t>Svodidlo ocelové jednostranné zádržnosti N2 typ JSNH4/N2 se zaberaněním sloupků do 4 m</t>
  </si>
  <si>
    <t>m</t>
  </si>
  <si>
    <t>2090234067</t>
  </si>
  <si>
    <t>41+41+133+110+25</t>
  </si>
  <si>
    <t>53</t>
  </si>
  <si>
    <t>911331131</t>
  </si>
  <si>
    <t>Svodidlo ocelové jednostranné zádržnosti H1 typ KB1 RH1 C se zaberaněním sloupků do 2 m</t>
  </si>
  <si>
    <t>1327186898</t>
  </si>
  <si>
    <t>12+12+12+12</t>
  </si>
  <si>
    <t>54</t>
  </si>
  <si>
    <t>914111111</t>
  </si>
  <si>
    <t>Montáž svislé dopravní značky do velikosti 1 m2 objímkami na sloupek nebo konzolu</t>
  </si>
  <si>
    <t>1994263979</t>
  </si>
  <si>
    <t xml:space="preserve">nové svislé dz </t>
  </si>
  <si>
    <t>"12xZ3 + 2xA1 + 2XIP5 "  12+2+2</t>
  </si>
  <si>
    <t xml:space="preserve">"přemístění stáv dz"  5 </t>
  </si>
  <si>
    <t>55</t>
  </si>
  <si>
    <t>404440000</t>
  </si>
  <si>
    <t>značka dopravní svislá výstražná FeZn A1 - A30, P1,P4 700 mm</t>
  </si>
  <si>
    <t>-2070284722</t>
  </si>
  <si>
    <t>"A1a," 2</t>
  </si>
  <si>
    <t>56</t>
  </si>
  <si>
    <t>404442300</t>
  </si>
  <si>
    <t>značka svislá FeZn NK 500 x 500 mm</t>
  </si>
  <si>
    <t>-386505731</t>
  </si>
  <si>
    <t>"IP5" 2</t>
  </si>
  <si>
    <t>57</t>
  </si>
  <si>
    <t>404442850</t>
  </si>
  <si>
    <t>značka svislá FeZn NK 1100 (1350) x 500 mm</t>
  </si>
  <si>
    <t>-2130603513</t>
  </si>
  <si>
    <t>"Z3" 12</t>
  </si>
  <si>
    <t>58</t>
  </si>
  <si>
    <t>914511112</t>
  </si>
  <si>
    <t>Montáž sloupku dopravních značek délky do 3,5 m s betonovým základem a patkou</t>
  </si>
  <si>
    <t>404660063</t>
  </si>
  <si>
    <t>12+2+5</t>
  </si>
  <si>
    <t>59</t>
  </si>
  <si>
    <t>404452250</t>
  </si>
  <si>
    <t>sloupek Zn 60 - 350</t>
  </si>
  <si>
    <t>-38410288</t>
  </si>
  <si>
    <t>12+2</t>
  </si>
  <si>
    <t>60</t>
  </si>
  <si>
    <t>915111111</t>
  </si>
  <si>
    <t>Vodorovné dopravní značení šířky 125 mm bílou barvou dělící čáry souvislé</t>
  </si>
  <si>
    <t>-196467003</t>
  </si>
  <si>
    <t>"V1a"  269</t>
  </si>
  <si>
    <t>"V4" 142+123+124+107+13</t>
  </si>
  <si>
    <t>61</t>
  </si>
  <si>
    <t>915111121</t>
  </si>
  <si>
    <t>Vodorovné dopravní značení šířky 125 mm bílou barvou dělící čáry přerušované</t>
  </si>
  <si>
    <t>1085685231</t>
  </si>
  <si>
    <t>"V2b " 30</t>
  </si>
  <si>
    <t>62</t>
  </si>
  <si>
    <t>916921112</t>
  </si>
  <si>
    <t>Monolitické příkopy, krajníky nebo obrubníky pl do 0,15 m2 v přímce nebo oblouku r přes 20 m</t>
  </si>
  <si>
    <t>-1510889862</t>
  </si>
  <si>
    <t>"monolitický žlábek š.=0,5 m, beton C25/30-XF4, spáry po 2 m utěsněny silikonem" 35+36+122</t>
  </si>
  <si>
    <t>63</t>
  </si>
  <si>
    <t>919112223</t>
  </si>
  <si>
    <t>Řezání spár pro vytvoření komůrky š 15 mm hl 30 mm pro těsnící zálivku v živičném krytu</t>
  </si>
  <si>
    <t>-1252775085</t>
  </si>
  <si>
    <t>"Proříznutí spár v místě žlábku na hl. 30 mm a šířku 15 mm"</t>
  </si>
  <si>
    <t>35+36+122</t>
  </si>
  <si>
    <t>"V místě napojení na stáv. vozovku" 2*7</t>
  </si>
  <si>
    <t>64</t>
  </si>
  <si>
    <t>919121233</t>
  </si>
  <si>
    <t>Těsnění spár zálivkou za studena pro komůrky š 20 mm hl 40 mm bez těsnicího profilu</t>
  </si>
  <si>
    <t>1962958937</t>
  </si>
  <si>
    <t>zalití asf. zálivkou N2</t>
  </si>
  <si>
    <t>"dle pol.č.919112233"     207</t>
  </si>
  <si>
    <t>65</t>
  </si>
  <si>
    <t>919735111</t>
  </si>
  <si>
    <t>Řezání stávajícího živičného krytu hl do 50 mm</t>
  </si>
  <si>
    <t>399121117</t>
  </si>
  <si>
    <t>"v místě napojení na stávající vozovku  " 2*7</t>
  </si>
  <si>
    <t>66</t>
  </si>
  <si>
    <t>935112211</t>
  </si>
  <si>
    <t>Osazení příkopového žlabu do betonu tl 100 mm z betonových tvárnic š 800 mm</t>
  </si>
  <si>
    <t>631417547</t>
  </si>
  <si>
    <t>prefabrikované betonové tvárnice š. 0,6 m, do bet lože C16/20n XF1</t>
  </si>
  <si>
    <t>14+5+8,5+8,5</t>
  </si>
  <si>
    <t>67</t>
  </si>
  <si>
    <t>592277280</t>
  </si>
  <si>
    <t xml:space="preserve">žlab betonový odvodňovací  50/65/16 </t>
  </si>
  <si>
    <t>-2076559993</t>
  </si>
  <si>
    <t>+1% ztratné</t>
  </si>
  <si>
    <t>36/0,5*1,01</t>
  </si>
  <si>
    <t>68</t>
  </si>
  <si>
    <t>938902112</t>
  </si>
  <si>
    <t>Čištění příkopů komunikací příkopovým rypadlem objem nánosu do 0,3 m3/m</t>
  </si>
  <si>
    <t>-661755183</t>
  </si>
  <si>
    <t>20+60+70+100</t>
  </si>
  <si>
    <t>69</t>
  </si>
  <si>
    <t>938902113.R</t>
  </si>
  <si>
    <t xml:space="preserve">Čištění  propustků </t>
  </si>
  <si>
    <t>222573822</t>
  </si>
  <si>
    <t xml:space="preserve">"Pročištění stáv. propustků " </t>
  </si>
  <si>
    <t>"DN 1000" 18+38</t>
  </si>
  <si>
    <t>70</t>
  </si>
  <si>
    <t>938908411</t>
  </si>
  <si>
    <t>Čištění vozovek splachováním vodou</t>
  </si>
  <si>
    <t>1830562809</t>
  </si>
  <si>
    <t>"dle pol.č.113154112"    172</t>
  </si>
  <si>
    <t>71</t>
  </si>
  <si>
    <t>966005311</t>
  </si>
  <si>
    <t>Rozebrání a odstranění silničního svodidla s jednou pásnicí</t>
  </si>
  <si>
    <t>-463349679</t>
  </si>
  <si>
    <t xml:space="preserve">"odstranění ocelových svodidel s odvozem, předání investorovi" </t>
  </si>
  <si>
    <t>122+23+144+48+48</t>
  </si>
  <si>
    <t>72</t>
  </si>
  <si>
    <t>966006132</t>
  </si>
  <si>
    <t>Odstranění značek dopravních nebo orientačních se sloupky s betonovými patkami</t>
  </si>
  <si>
    <t>95831803</t>
  </si>
  <si>
    <t>"odstranění vč. přesunu pro osazení" 5</t>
  </si>
  <si>
    <t>99</t>
  </si>
  <si>
    <t xml:space="preserve">   Přesun hmot</t>
  </si>
  <si>
    <t>73</t>
  </si>
  <si>
    <t>998225111</t>
  </si>
  <si>
    <t>Přesun hmot pro pozemní komunikace s krytem z kamene, monolitickým betonovým nebo živičným</t>
  </si>
  <si>
    <t>-584663342</t>
  </si>
  <si>
    <t>997</t>
  </si>
  <si>
    <t xml:space="preserve">  Přesun sutě</t>
  </si>
  <si>
    <t>74</t>
  </si>
  <si>
    <t>997211511</t>
  </si>
  <si>
    <t>Vodorovná doprava suti po suchu na vzdálenost do 1 km</t>
  </si>
  <si>
    <t>1059903485</t>
  </si>
  <si>
    <t xml:space="preserve">na skládku  </t>
  </si>
  <si>
    <t>"dle pol.č.113107223" 1285*0,400</t>
  </si>
  <si>
    <t>"dle pol.č.113107242"  1285*0,181</t>
  </si>
  <si>
    <t xml:space="preserve">"odpočet vhodného materiálu pro pol.č.569951133 - 88,9*0,15-172*0,04=6,455 m3"     -6,455*2,2 </t>
  </si>
  <si>
    <t>75</t>
  </si>
  <si>
    <t>997211519</t>
  </si>
  <si>
    <t>Příplatek ZKD 1 km u vodorovné dopravy suti</t>
  </si>
  <si>
    <t>1184391898</t>
  </si>
  <si>
    <t>"dle pol.č.997211511 x 19"  732,384*19</t>
  </si>
  <si>
    <t>76</t>
  </si>
  <si>
    <t>997221855</t>
  </si>
  <si>
    <t>Poplatek za uložení odpadu z kameniva na skládce (skládkovné)</t>
  </si>
  <si>
    <t>-815742489</t>
  </si>
  <si>
    <t>"dle pol.č.997211511" 732,384</t>
  </si>
  <si>
    <t>VRN</t>
  </si>
  <si>
    <t xml:space="preserve">  Vedlejší rozpočtové náklady</t>
  </si>
  <si>
    <t>77</t>
  </si>
  <si>
    <t>012103000</t>
  </si>
  <si>
    <t>Geodetické práce před výstavbou</t>
  </si>
  <si>
    <t>Kč</t>
  </si>
  <si>
    <t>1024</t>
  </si>
  <si>
    <t>-435180322</t>
  </si>
  <si>
    <t>78</t>
  </si>
  <si>
    <t>012203000</t>
  </si>
  <si>
    <t>Geodetické práce při provádění stavby</t>
  </si>
  <si>
    <t>-1793300220</t>
  </si>
  <si>
    <t>79</t>
  </si>
  <si>
    <t>012303000</t>
  </si>
  <si>
    <t>Geodetické práce po výstavbě</t>
  </si>
  <si>
    <t>-677387662</t>
  </si>
  <si>
    <t>80</t>
  </si>
  <si>
    <t>013254000</t>
  </si>
  <si>
    <t>Dokumentace skutečného provedení stavby</t>
  </si>
  <si>
    <t>-1846869528</t>
  </si>
  <si>
    <t>81</t>
  </si>
  <si>
    <t>030001000</t>
  </si>
  <si>
    <t>Zařízení staveniště</t>
  </si>
  <si>
    <t>-1977584401</t>
  </si>
  <si>
    <t>82</t>
  </si>
  <si>
    <t>072002000</t>
  </si>
  <si>
    <t>Silniční provoz</t>
  </si>
  <si>
    <t>144946197</t>
  </si>
  <si>
    <t>181 - DIO</t>
  </si>
  <si>
    <t>HSV -   Práce a dodávky HSV</t>
  </si>
  <si>
    <t xml:space="preserve">    9 - Ostatní konstrukce a práce-bourání</t>
  </si>
  <si>
    <t>VRN - Vedlejší rozpočtové náklady</t>
  </si>
  <si>
    <t xml:space="preserve">  Práce a dodávky HSV</t>
  </si>
  <si>
    <t>Ostatní konstrukce a práce-bourání</t>
  </si>
  <si>
    <t>911381146.R</t>
  </si>
  <si>
    <t>Silniční svodidlo betonové oboustranné průběžné délky 4 m výšky 1,0 m</t>
  </si>
  <si>
    <t>1728527775</t>
  </si>
  <si>
    <t>"dodvoz, montáž, vč. pronájmu po dobu umístění "    88</t>
  </si>
  <si>
    <t>911381823</t>
  </si>
  <si>
    <t>Odstranění silničního betonového svodidla délky 4 m výšky 1,0 m</t>
  </si>
  <si>
    <t>1625337288</t>
  </si>
  <si>
    <t>"vč. odvozu"  88</t>
  </si>
  <si>
    <t>913111111</t>
  </si>
  <si>
    <t>Montáž a demontáž plastového podstavce dočasné dopravní značky</t>
  </si>
  <si>
    <t>-1741672562</t>
  </si>
  <si>
    <t>"SDZ na objízdné trasy, ocel, základní vel., fol. tř. 1"  20</t>
  </si>
  <si>
    <t xml:space="preserve">"SDZ, ocel, zvětšené, folie tř. 2  (ks  6x přemístění, 2 sloupky)"  62*6*2 </t>
  </si>
  <si>
    <t xml:space="preserve">"Z4/Z5, folie tř. 2  (ks   6x přemístění)"     150*6 </t>
  </si>
  <si>
    <t>"SDZ, ocel,100x150cm, fol tř .1   2 sloupky"       5*2</t>
  </si>
  <si>
    <t>"Zábrana Z2  2 sloupky "   8*2</t>
  </si>
  <si>
    <t>913111112</t>
  </si>
  <si>
    <t>Montáž a demontáž sloupku délky do 2 m dočasné dopravní značky</t>
  </si>
  <si>
    <t>-1746379300</t>
  </si>
  <si>
    <t>"dle pol.č.913111111"    1690</t>
  </si>
  <si>
    <t>913111115</t>
  </si>
  <si>
    <t>Montáž a demontáž dočasné dopravní značky samostatné základní</t>
  </si>
  <si>
    <t>1408105658</t>
  </si>
  <si>
    <t>913111116</t>
  </si>
  <si>
    <t>Montáž a demontáž dočasné dopravní značky samostatné zvětšené</t>
  </si>
  <si>
    <t>-1903663888</t>
  </si>
  <si>
    <t xml:space="preserve">"SDZ, ocel, zvětšené, folie tř. 2  (ks  6x přemístění)"    62*6 </t>
  </si>
  <si>
    <t>"SDZ, ocel,100x150cm, fol tř . 1"       5</t>
  </si>
  <si>
    <t>913111211</t>
  </si>
  <si>
    <t>Příplatek k dočasnému podstavci plastovému za první a ZKD den použití</t>
  </si>
  <si>
    <t>571621246</t>
  </si>
  <si>
    <t>" předpokládaná doba 14 týdnů"   (62*2)*14*7</t>
  </si>
  <si>
    <t>" předpokládaná doba 14 týdnů" 150*14*7</t>
  </si>
  <si>
    <t>" předpokládaná doba 20 týdnů" 20*20*7</t>
  </si>
  <si>
    <t>" předpokládaná doba 20 týdnů" 5*2*20*7</t>
  </si>
  <si>
    <t>" předpokládaná doba 20 týdnů" 8*2*20*7</t>
  </si>
  <si>
    <t>913111212</t>
  </si>
  <si>
    <t>Příplatek k dočasnému sloupku délky do 2 m za první a ZKD den použití</t>
  </si>
  <si>
    <t>1865256189</t>
  </si>
  <si>
    <t>"dle pol.č.913111211"  33292</t>
  </si>
  <si>
    <t>913111215</t>
  </si>
  <si>
    <t>Příplatek k dočasné dopravní značce samostatné základní za první a ZKD den použití</t>
  </si>
  <si>
    <t>-607203894</t>
  </si>
  <si>
    <t>"dle pol.č.913111115 po dobu 20 týdnů "  20*20*7</t>
  </si>
  <si>
    <t>913111216</t>
  </si>
  <si>
    <t>Příplatek k dočasné dopravní značce samostatné zvětšené za první a ZKD den použití</t>
  </si>
  <si>
    <t>1930386728</t>
  </si>
  <si>
    <t>"dle pol.č.913111116"</t>
  </si>
  <si>
    <t>" předpokládaná doba 14 týdnů"   62*14*7</t>
  </si>
  <si>
    <t>" předpokládaná doba 20 týdnů" 5*20*7</t>
  </si>
  <si>
    <t>913211113</t>
  </si>
  <si>
    <t>Montáž a demontáž dočasné dopravní zábrany Z2 reflexní šířky 3 m</t>
  </si>
  <si>
    <t>-1262694962</t>
  </si>
  <si>
    <t>"Zábrana Z2"   8</t>
  </si>
  <si>
    <t>913211213</t>
  </si>
  <si>
    <t>Příplatek k dočasné dopravní zábraně Z2 reflexní 3 m za první a ZKD den použití</t>
  </si>
  <si>
    <t>645975565</t>
  </si>
  <si>
    <t>"předpoklad 20 týdnů"   8*20*7</t>
  </si>
  <si>
    <t>913921131</t>
  </si>
  <si>
    <t>Dočasné omezení platnosti zakrytí základní dopravní značky</t>
  </si>
  <si>
    <t>340401399</t>
  </si>
  <si>
    <t>913921132</t>
  </si>
  <si>
    <t>Dočasné omezení platnosti odkrytí základní dopravní značky</t>
  </si>
  <si>
    <t>-1844604882</t>
  </si>
  <si>
    <t>915321.R</t>
  </si>
  <si>
    <t>Vodor doprav znač z folie dočas odstarnitel - dod, pokládka a odstranění</t>
  </si>
  <si>
    <t>-1981042071</t>
  </si>
  <si>
    <t>0,125*(6*(100+120+100+50+120+50)+(100+120+50+50+120+50)+0,33*2527)</t>
  </si>
  <si>
    <t>Vedlejší rozpočtové náklady</t>
  </si>
  <si>
    <t>049002000R</t>
  </si>
  <si>
    <t>Ostatní inženýrská činnost</t>
  </si>
  <si>
    <t>kpl</t>
  </si>
  <si>
    <t>-845247712</t>
  </si>
  <si>
    <t xml:space="preserve">vypracování RDS pro všechny etapy, projednání s úřady, </t>
  </si>
  <si>
    <t>vč. zajištění přechodné úpravy provozu na PK a rozhodnutí o uzavírce</t>
  </si>
  <si>
    <t>"kpl"  1</t>
  </si>
  <si>
    <t>091703000R</t>
  </si>
  <si>
    <t xml:space="preserve">Náklady zajištění údržby, servisu, kontroly…. atd po celou dobu stavby
</t>
  </si>
  <si>
    <t>262144</t>
  </si>
  <si>
    <t>-455759481</t>
  </si>
  <si>
    <t>201 - Rekonstrukce mostu ev.č. 26811-2</t>
  </si>
  <si>
    <t xml:space="preserve">    3 -   Svislé a kompletní konstrukce</t>
  </si>
  <si>
    <t xml:space="preserve">    6 -   Úpravy povrchů, podlahy a osazování výplní</t>
  </si>
  <si>
    <t xml:space="preserve">    8 -   Trubní vedení</t>
  </si>
  <si>
    <t xml:space="preserve">    998 -   Přesun hmot</t>
  </si>
  <si>
    <t>PSV -   Práce a dodávky PSV</t>
  </si>
  <si>
    <t xml:space="preserve">    711 -   Izolace proti vodě, vlhkosti a plynům</t>
  </si>
  <si>
    <t>0 -   Vedlejší rozpočtové náklady</t>
  </si>
  <si>
    <t>113107162</t>
  </si>
  <si>
    <t>Odstranění podkladu pl přes 50 do 200 m2 z kameniva drceného tl 200 mm</t>
  </si>
  <si>
    <t>-431745143</t>
  </si>
  <si>
    <t>odbourání  konstrukčních vrstev a aktivní zóny vozovky před a za mostem, tl. vozovky bez horní vrstvy</t>
  </si>
  <si>
    <t>(frézování) a vrstvy obalovaného štěrkopísku je 0,9-0,10-0,15=0,65m</t>
  </si>
  <si>
    <t>1 vrsva ( k pol.č.113107165 ) - 150 mm</t>
  </si>
  <si>
    <t>(68,2-61,0)*10,0</t>
  </si>
  <si>
    <t>113107165</t>
  </si>
  <si>
    <t>Odstranění podkladu pl přes 50 do 200 m2 z kameniva drceného tl 500 mm</t>
  </si>
  <si>
    <t>-1695886385</t>
  </si>
  <si>
    <t>2 vrsva ( k pol.č.113107162 )</t>
  </si>
  <si>
    <t>113107172</t>
  </si>
  <si>
    <t>Odstranění podkladu pl přes 50 do 200 m2 z betonu prostého tl 300 mm</t>
  </si>
  <si>
    <t>-1065412630</t>
  </si>
  <si>
    <t>vybourání skluzu na svazích v celkové tl. 200  mm</t>
  </si>
  <si>
    <t>0,8*(15,5+13,5+17,8+18,0)</t>
  </si>
  <si>
    <t>113107183</t>
  </si>
  <si>
    <t>Odstranění podkladu pl přes 50 do 200 m2 živičných tl 150 mm</t>
  </si>
  <si>
    <t>-1826708183</t>
  </si>
  <si>
    <t>odstranění vrstvy obalovaného štěrkopísku odhad tl. 150 mm před a za mostem</t>
  </si>
  <si>
    <t>(68,2-61,0)*8,5</t>
  </si>
  <si>
    <t>113107230</t>
  </si>
  <si>
    <t>Odstranění podkladu pl nad 200 m2 z betonu prostého tl 100 mm</t>
  </si>
  <si>
    <t>1818381612</t>
  </si>
  <si>
    <t>'odbourání dlažby tl.60 mm vč. podkladního betonu tl. 200 mm na svazích</t>
  </si>
  <si>
    <t>(11,0+12,0)*10,8</t>
  </si>
  <si>
    <t>-1193108570</t>
  </si>
  <si>
    <t>povinný odkup zhotovitelem, odvoz zahrnut v položce 997211511 a 997211519</t>
  </si>
  <si>
    <t>odstranění vrstvy obalovaného štěrkopísku odhad tl. 40 mm na mostě</t>
  </si>
  <si>
    <t>61,0*6,5</t>
  </si>
  <si>
    <t>113154124</t>
  </si>
  <si>
    <t>Frézování živičného krytu tl 100 mm pruh š 1 m pl do 500 m2 bez překážek v trase</t>
  </si>
  <si>
    <t>-1143505013</t>
  </si>
  <si>
    <t>na mostě tl. 0,09 m, mimo most tl. 0,10 m</t>
  </si>
  <si>
    <t>"vozovka na mostě:"  61,0*6,5</t>
  </si>
  <si>
    <t>"vozovka mimo most:"   (68,2-61,0)*6,5</t>
  </si>
  <si>
    <t>1244584318</t>
  </si>
  <si>
    <t xml:space="preserve">z pol. 182301125 (využitelných 30% stávající plochy) </t>
  </si>
  <si>
    <t>"využitelná tloušťka 0,15m:"  352,5*0,3*0,15</t>
  </si>
  <si>
    <t>131301102</t>
  </si>
  <si>
    <t xml:space="preserve">Hloubení jam nezapažených v hornině tř. I </t>
  </si>
  <si>
    <t>1406752416</t>
  </si>
  <si>
    <t>'Pro zhotovení sanací povrchů spodní stavby</t>
  </si>
  <si>
    <t>"Výkop u opěry O1 pod přechodovou deskou a podél křídel:" 1,25*0,45*(8,4+1,5+1,8)+2*4,5*0,6/2*2,0</t>
  </si>
  <si>
    <t>"Výkop u pilíře P2:" 0,95*(1,90+0,95/1,5)*(9,315+0,95/1,5)+2,91*0,4*10,85</t>
  </si>
  <si>
    <t>"Výkop u pilíře P3:" 1,45*(1,90+1,45/1,5)*(9,33+1,45/1,5)</t>
  </si>
  <si>
    <t>"Výkop u pilíře P4:" 0,90*(1,90+0,90/1,5)*(9,325+0,90/1,5)+1,9*0,4*10,85</t>
  </si>
  <si>
    <t>"Výkop u opěry O5 pod přechodovou deskou a podél křídel:" 1,25*0,45*(8,5+2,3+2,5)+2*5,0*0,25/2*2,0</t>
  </si>
  <si>
    <t>"Odkop pod stávající dlažbou u O1:"  10,85*(1,015+9,185)*0,15</t>
  </si>
  <si>
    <t>"Odkop pod stávající dlažbou u O5:"  10,87*(0,955+10,46)*0,15</t>
  </si>
  <si>
    <t>Pro opravu svah.kuželů u opěr (plochy řezů z přílohy 10):</t>
  </si>
  <si>
    <t>"O1 vlevo:"  ((3,0+3*1,2)*0,9)*(10,0+5,0)</t>
  </si>
  <si>
    <t>"O1 vpravo:"  ((3+1,3)*0,7)*(10,0+5,0)</t>
  </si>
  <si>
    <t>"O5 vlevo:"  ((3+5*1,2)*0,95)*(10,0+5,0)</t>
  </si>
  <si>
    <t>"O5 vpravo:"  ((3+3*1,35)*0,75)*(10,0+5,0)</t>
  </si>
  <si>
    <t>131301109</t>
  </si>
  <si>
    <t>Příplatek za lepivost u hloubení jam nezapažených v hornině tř. 4</t>
  </si>
  <si>
    <t>-1252157676</t>
  </si>
  <si>
    <t>"50 % z pol.č.131301102 "  508,937*0,5</t>
  </si>
  <si>
    <t>Hloubení rýh š do 600 mm v hornině tř. I objemu do 100 m3</t>
  </si>
  <si>
    <t>-624714197</t>
  </si>
  <si>
    <t>"Příčný práh u P2:"  0,4*0,4*10,9</t>
  </si>
  <si>
    <t>"Příčný práh u P4:"  0,4*0,4*10,9</t>
  </si>
  <si>
    <t>"Rýha pro drenážní trubky za opěrami:"  (12,5+14,5)*0,3*0,3</t>
  </si>
  <si>
    <t>Příplatek za lepivost k hloubení rýh š do 600 mm v hornině tř. I</t>
  </si>
  <si>
    <t>-2140959324</t>
  </si>
  <si>
    <t>"50 % z pol.č.132301102" 5,918*0,5</t>
  </si>
  <si>
    <t>Hloubení rýh š do 2000 mm v hornině tř. I objemu do 100 m3</t>
  </si>
  <si>
    <t>1533206433</t>
  </si>
  <si>
    <t>"pro vývařiště  "  3*2*0,6*2</t>
  </si>
  <si>
    <t>Příplatek za lepivost k hloubení rýh š do 2000 mm v hornině tř. I</t>
  </si>
  <si>
    <t>1876145512</t>
  </si>
  <si>
    <t>"50 % dle pol.č.132301201" 7,2*0,5</t>
  </si>
  <si>
    <t>161101101</t>
  </si>
  <si>
    <t>Svislé přemístění výkopku z horniny tř. 1 až 4 hl výkopu do 2,5 m</t>
  </si>
  <si>
    <t>300745390</t>
  </si>
  <si>
    <t>"dle pol.č.131301102 - 8%" 508,937*0,08</t>
  </si>
  <si>
    <t>162201101</t>
  </si>
  <si>
    <t>Vodorovné přemístění do 20 m výkopku/sypaniny z horniny tř. 1 až 4</t>
  </si>
  <si>
    <t>-102568766</t>
  </si>
  <si>
    <t>"pro zához po vybouraných skluzech dle pol.č.174101101" 15,552</t>
  </si>
  <si>
    <t>Vodorovné přemístění na mezideponii i zpět výkopku/sypaniny z horniny tř. 1 až 4</t>
  </si>
  <si>
    <t>-1064291364</t>
  </si>
  <si>
    <t>"dle pol.č.113107162" 72*0,15</t>
  </si>
  <si>
    <t>"dle pol.č.113107165" 72*0,5</t>
  </si>
  <si>
    <t>"dle pol.č.113107172" 51,84*0,3</t>
  </si>
  <si>
    <t>"dle pol.č.113107183" 61,20*0,15</t>
  </si>
  <si>
    <t>"dle pol.č.113107230" 248,4*0,1</t>
  </si>
  <si>
    <t>"dle pol.č.121101103" 15,863</t>
  </si>
  <si>
    <t>"dle pol.č.131301102"  508,937</t>
  </si>
  <si>
    <t>"dle pol.č.132301101"  5,918</t>
  </si>
  <si>
    <t>"dle pol.č.132301201"  7,200</t>
  </si>
  <si>
    <t>"odpočet dle pol.č.162201101" -15,552</t>
  </si>
  <si>
    <t>"pro pol.č.171101101" 128,217</t>
  </si>
  <si>
    <t>"pro pol.č.171101111" 330,050</t>
  </si>
  <si>
    <t>"pro pol.č.174101101" 38,990-15,552</t>
  </si>
  <si>
    <t>"pro pol.č.175101201" 2,7</t>
  </si>
  <si>
    <t>"dle pol.č.121101103 zpět pro ohumusování" 15,863</t>
  </si>
  <si>
    <t>526507283</t>
  </si>
  <si>
    <t xml:space="preserve">přebytek zeminy na trvalou z meziskládky na skládku </t>
  </si>
  <si>
    <t>"celkový objem odkopávek zeminy viz pol.č.162501102" 618,738</t>
  </si>
  <si>
    <t>"odpočet objemu pro násypy a zásypy viz pol.č.162501102" -500,268</t>
  </si>
  <si>
    <t>1451413382</t>
  </si>
  <si>
    <t>"dle pol.č.162701105" 118,470*19</t>
  </si>
  <si>
    <t>1745111980</t>
  </si>
  <si>
    <t>"naložení na mezideponii z výkopů dle pol.č.162501102" 500,268</t>
  </si>
  <si>
    <t>171101101</t>
  </si>
  <si>
    <t>Uložení sypaniny z hornin soudržných do násypů zhutněných na 95 % PS</t>
  </si>
  <si>
    <t>2031439157</t>
  </si>
  <si>
    <t>svahové kužele u opěr ke konci křídla, zemina vhodná nebo podmínečně vhodná do násypu, hutnění na Id=0,8, resp. 95 % PS</t>
  </si>
  <si>
    <t>Využití z výkopů</t>
  </si>
  <si>
    <t>"Opěra 01:"  2*4,5*0,6/2*2,0</t>
  </si>
  <si>
    <t>"Opěra 05:"  2*5,0*0,25/2*2,0</t>
  </si>
  <si>
    <t>"Zasypání výkopu u pilíře P2:"  0,95*(1,90+0,95/1,5)*(9,315+0,95/1,5)+2,91*0,4*10,85</t>
  </si>
  <si>
    <t>"Zasypání výkopu u pilíře P3:"  1,45*(1,90+1,45/1,5)*(9,33+1,45/1,5)</t>
  </si>
  <si>
    <t>"Zasypání výkopu u pilíře P4:"  0,90*(1,90+0,90/1,5)*(9,325+0,90/1,5)+1,9*0,4*10,85</t>
  </si>
  <si>
    <t>"„Zasypání stávajících vybouraných skluzů:“"   0,8*(15,5+13,5+17,8+18,0)*0,2</t>
  </si>
  <si>
    <t>1469243056</t>
  </si>
  <si>
    <t>aktivní zóna pod vozovkou s hutněním na Id= 0,85  , resp. 100 % PS z vybouraných materiálů</t>
  </si>
  <si>
    <t>"v předpolí O1:"   0,65*3,2*10,0</t>
  </si>
  <si>
    <t>"v předpolí O5:"   0,65*3,5*10,0</t>
  </si>
  <si>
    <t>Pro opravu svah.kuželů u opěr (plochy řezů z přílohy  10):</t>
  </si>
  <si>
    <t>"O1 vlevo:"  ((3+3*1,2)*0,7)*(10,0+5,0)</t>
  </si>
  <si>
    <t>"O1 vpravo:"  ((3+1,3)*0,5)*(10,0+5,0)</t>
  </si>
  <si>
    <t>"O5 vlevo:" ((3+5*1,2)*0,9)*(10,0+5,0)</t>
  </si>
  <si>
    <t>"O5 vpravo:" ((3+3*1,35)*0,6)*(10,0+5,0)</t>
  </si>
  <si>
    <t>-836248532</t>
  </si>
  <si>
    <t>"na meziskládku celkový objem odkopávek zeminy " 618,738</t>
  </si>
  <si>
    <t>"na skládku dle pol.č.162701105" 118,470</t>
  </si>
  <si>
    <t>-303011913</t>
  </si>
  <si>
    <t>"dle pol.č.162701105" 118,470*2</t>
  </si>
  <si>
    <t>171201299</t>
  </si>
  <si>
    <t>Předrcení materiálu na meziskládce</t>
  </si>
  <si>
    <t>664626953</t>
  </si>
  <si>
    <t>174101101</t>
  </si>
  <si>
    <t>Zásyp jam, šachet rýh nebo kolem objektů sypaninou se zhutněním</t>
  </si>
  <si>
    <t>197135382</t>
  </si>
  <si>
    <t>Ochranný zásyp za opěrami pod přechodovou deskou s hutněním na Id= 0,85</t>
  </si>
  <si>
    <t>"v předpolí O1:"  1,25*0,75*(8,4+1,5+1,8)</t>
  </si>
  <si>
    <t>"v předpolí O5:"  1,25*0,75*(8,5+2,3+2,5)</t>
  </si>
  <si>
    <t>" zásyp po vybouraných skluzech dle pol.č.113107172" 51,84*0,3</t>
  </si>
  <si>
    <t>175101101</t>
  </si>
  <si>
    <t>Obsypání potrubí bez prohození sypaniny z hornin tř. 1 až 4 uloženým do 3 m od kraje výkopu</t>
  </si>
  <si>
    <t>776606348</t>
  </si>
  <si>
    <t>'pro drenáž DN 150 za rubem opěr - lože + obsyp</t>
  </si>
  <si>
    <t>"U opěry O1:"  12,5*0,3*0,3</t>
  </si>
  <si>
    <t>"U opěry O5:"  14,5*0,3*0,3</t>
  </si>
  <si>
    <t>583312010</t>
  </si>
  <si>
    <t>kamenivo těžené stabilizační zemina</t>
  </si>
  <si>
    <t>-53866510</t>
  </si>
  <si>
    <t>2,43*2,0</t>
  </si>
  <si>
    <t>-1445600253</t>
  </si>
  <si>
    <t>zemina "vhodná nebo podmínečně vhodná do násypu", hutnění na Id=0,8, resp. 95 % PS</t>
  </si>
  <si>
    <t>"obsyp vývařiště" 3*2*0,6*2-2,5*1,5*0,6*2</t>
  </si>
  <si>
    <t>181102302</t>
  </si>
  <si>
    <t>Úprava pláně v zářezech se zhutněním</t>
  </si>
  <si>
    <t>-668973055</t>
  </si>
  <si>
    <t>'hutnění pláně na Edef.2 min 60 MPa</t>
  </si>
  <si>
    <t>"v předpolí O1:"   3,2*10,0</t>
  </si>
  <si>
    <t>"v předpolí O5:"   3,5*10,5</t>
  </si>
  <si>
    <t>182301125</t>
  </si>
  <si>
    <t>Rozprostření ornice pl do 500 m2 ve svahu přes 1:5 tl vrstvy do 300 mm</t>
  </si>
  <si>
    <t>-1082706228</t>
  </si>
  <si>
    <t>"O1 vlevo:"  7,0*(10,0+5,0)</t>
  </si>
  <si>
    <t>"O1 vpravo:"  4,5*(10,0+5,0)</t>
  </si>
  <si>
    <t>"O5 vlevo:" 7,5*(10,0+5,0)</t>
  </si>
  <si>
    <t>"O5 vpravo:" 4,5*(10,0+5,0)</t>
  </si>
  <si>
    <t>1797415583</t>
  </si>
  <si>
    <t>"dle pol.č.182301125" 352,500*0,3</t>
  </si>
  <si>
    <t>"odpočet dle pol.č.121101103" -15,86</t>
  </si>
  <si>
    <t>212792212</t>
  </si>
  <si>
    <t>Odvodnění mostní opěry - drenážní flexibilní plastové potrubí DN 160</t>
  </si>
  <si>
    <t>-1454719765</t>
  </si>
  <si>
    <t xml:space="preserve">drenážní tr. HDPE DN 150 SN8 děrovaná s plným dnem za rubem opěr, </t>
  </si>
  <si>
    <t>"U opěry O1:"  12,5</t>
  </si>
  <si>
    <t>"U opěry O5:" 14,5</t>
  </si>
  <si>
    <t>21341.R</t>
  </si>
  <si>
    <t>Drenážní vrstvy z plastbetonu</t>
  </si>
  <si>
    <t>1967320467</t>
  </si>
  <si>
    <t>'drenážní proužek pod odvodňovacím žlábkem, dále kolem odvod. trubiček a odvodňovačů</t>
  </si>
  <si>
    <t>"Pod odvodňovacím proužkem:"   2*0,035*(0,15*(60,5-6,0)+(0,30*26,0))</t>
  </si>
  <si>
    <t>"Kolem odvodňovačů:"   4*0,04*0,1*(2*(0,4+0,6))</t>
  </si>
  <si>
    <t>"Před mostními závěry:"   2*0,035*0,15*7,55</t>
  </si>
  <si>
    <t>"Kolem odvodňovacích trubiček:"  10*0,04*(0,7+0,6)*0,4</t>
  </si>
  <si>
    <t>"Příčná žebra:"  6*0,035*0,4*0,45</t>
  </si>
  <si>
    <t>21363.R</t>
  </si>
  <si>
    <t>Drenážní vrstvy z geomatrace</t>
  </si>
  <si>
    <t>-1841289856</t>
  </si>
  <si>
    <t>drenážní geokompozit (drenážní jádro+oboustranná geotextilie) min. tl. po stlačení 6 mm</t>
  </si>
  <si>
    <t>"Rub opěr - svisle + přesah"  (1,1+0,6)*(8,6+8,65)</t>
  </si>
  <si>
    <t>"Rub křídel"   (1,8+1,9+2,46+2,46)*(1,2+0,6)</t>
  </si>
  <si>
    <t>275311128</t>
  </si>
  <si>
    <t>Základové patky a bloky z betonu prostého C 30/37</t>
  </si>
  <si>
    <t>243526528</t>
  </si>
  <si>
    <t>Vývařiště sv. 1,1x1,6m z prost. betonu C30/37-XF4,  2 ks</t>
  </si>
  <si>
    <t>"deska:" (2,5*1,8*0,15 )*2</t>
  </si>
  <si>
    <t>"stěny:"  ((0,62*0,25 )*2+1,6*0,45*0,3+1,6*0,6*0,4)*2</t>
  </si>
  <si>
    <t>"beton pod dlažbu:"  (0,23*1 )*2</t>
  </si>
  <si>
    <t>1168271702</t>
  </si>
  <si>
    <t>K pol.č.275311128 - vývařiště 2 ks</t>
  </si>
  <si>
    <t>"deska:" ((2,5*2+1,8*2)*0,15)*2</t>
  </si>
  <si>
    <t>"stěny:"   (0,62*4+1,6*0,45*2+1,6*0,6*2)*2</t>
  </si>
  <si>
    <t>394239330</t>
  </si>
  <si>
    <t>"dle pol.č.275354111"  14,26</t>
  </si>
  <si>
    <t>290000001.R</t>
  </si>
  <si>
    <t>Kotevní trny prům 10 mm vč. vyvrtání a vlepení trnu</t>
  </si>
  <si>
    <t>ks</t>
  </si>
  <si>
    <t>899282867</t>
  </si>
  <si>
    <t>Stativa vrt 12-150 dle detailu 204</t>
  </si>
  <si>
    <t>115*3</t>
  </si>
  <si>
    <t>290000002.R</t>
  </si>
  <si>
    <t>Kotevní trny prům 12 mm vč. vyvrtání a vlepení trnu</t>
  </si>
  <si>
    <t>833620885</t>
  </si>
  <si>
    <t>Kotevní trny spřažené desky. Odvrtání otvoru prům. 14 mm hloubky 200 mm ve spáře mezi nosníky (v petlicovém styku).</t>
  </si>
  <si>
    <t>Vsazená betonářská výztuž prům. 12 mm délky 450 mm á 400 mm z oceli B500B. Ochrana výztuže ve spáře nátěrem +/-50mm.</t>
  </si>
  <si>
    <t>1216</t>
  </si>
  <si>
    <t>290000003.R</t>
  </si>
  <si>
    <t>Kotevní trny prům 14 mm vč. vyvrtání a vlepení trnu</t>
  </si>
  <si>
    <t>623478205</t>
  </si>
  <si>
    <t>"délka 100 mm"  304</t>
  </si>
  <si>
    <t>290000004.R</t>
  </si>
  <si>
    <t>-1345717858</t>
  </si>
  <si>
    <t>"bloky na opěrách, vrty prům 14 délky 250" 108</t>
  </si>
  <si>
    <t>290000005.R</t>
  </si>
  <si>
    <t>Kotevní trny prům 16 mm vč. vyvrtání a vlepení trnu</t>
  </si>
  <si>
    <t>-660595341</t>
  </si>
  <si>
    <t xml:space="preserve">Odvrtání otvoru prům. 20 mm hloubky 250 mm. Vsazená betonářská výztuž prům. 16 mm délky 400 mm á 400 mm z oceli B500B. </t>
  </si>
  <si>
    <t>Ochrana výztuže ve spáře nátěrem +/-50mm.</t>
  </si>
  <si>
    <t>"Kotvení křídel do stávající spodní stavby:"  4*8</t>
  </si>
  <si>
    <t>"Kotvení závěrné zídky do stávající spodní stavby:"  4*48</t>
  </si>
  <si>
    <t xml:space="preserve">  Svislé a kompletní konstrukce</t>
  </si>
  <si>
    <t>317171127</t>
  </si>
  <si>
    <t>Kotvení monolitického betonu římsy do mostovky kotvou talířovou</t>
  </si>
  <si>
    <t>-76772534</t>
  </si>
  <si>
    <t>Kotvy říms na mostě s povrchovou ochranou dle TZ, TKP  19A</t>
  </si>
  <si>
    <t>60+150</t>
  </si>
  <si>
    <t>548792060</t>
  </si>
  <si>
    <t xml:space="preserve">kotva římsy na mostě a křídlech s povrchovou ochranou dle TZ, TKP 19A </t>
  </si>
  <si>
    <t>547757236</t>
  </si>
  <si>
    <t>"podle detailu 401"  60+150</t>
  </si>
  <si>
    <t>317321118</t>
  </si>
  <si>
    <t>Mostní římsy ze ŽB C 30/37 - XF4+XD3</t>
  </si>
  <si>
    <t>-117736141</t>
  </si>
  <si>
    <t>beton C30/37 XF4+XD3</t>
  </si>
  <si>
    <t>(0,23*1,55+0,25*0,27)*65,9+(0,23*0,8+0,25*0,27)*65,86</t>
  </si>
  <si>
    <t>317353121</t>
  </si>
  <si>
    <t>Bednění mostních říms všech tvarů - zřízení vč. potřebného lešení</t>
  </si>
  <si>
    <t>377439134</t>
  </si>
  <si>
    <t>systémové bednění, povrchová úprava celoplošné vícevrstvé desky se strukturou dřeva zpevněné povrchově pečetící pryskyřičnou vrstvou</t>
  </si>
  <si>
    <t>(0,25+0,5+0,23)*(65,9+65,86)+2*(0,23*1,55+0,25*0,27)+2*(0,23*0,8+0,25*0,27)</t>
  </si>
  <si>
    <t>317353221</t>
  </si>
  <si>
    <t>Bednění mostních říms všech tvarů - odstranění</t>
  </si>
  <si>
    <t>23337483</t>
  </si>
  <si>
    <t>317361116</t>
  </si>
  <si>
    <t>Výztuž mostních říms z betonářské oceli 10 505</t>
  </si>
  <si>
    <t>1076960008</t>
  </si>
  <si>
    <t>odhad 150 kg/m3</t>
  </si>
  <si>
    <t>44,505*0,15</t>
  </si>
  <si>
    <t>334121110</t>
  </si>
  <si>
    <t>Osazení prefabrikovaných opěr nebo pilířů z ŽB hmotnosti do 1 t</t>
  </si>
  <si>
    <t>-688657487</t>
  </si>
  <si>
    <t>Ložiskové prefabrikované bloky uložené do nadbetonávky stativ. 3 typy 0,02 až 0,06m3, specifikace TZ, výška cca 0,2m,</t>
  </si>
  <si>
    <t>S vybráním pro osazení ložiska.</t>
  </si>
  <si>
    <t>18+12+48</t>
  </si>
  <si>
    <t>592000001</t>
  </si>
  <si>
    <t>Ložiskové prefabrikované bloky uložené do nadbetonávky stativ</t>
  </si>
  <si>
    <t>2047827088</t>
  </si>
  <si>
    <t>Prefabrikované dílce z železobetonu C30/37-XF4</t>
  </si>
  <si>
    <t>334323118</t>
  </si>
  <si>
    <t>Mostní opěry a úložné prahy ze ŽB C 30/37</t>
  </si>
  <si>
    <t>1636263243</t>
  </si>
  <si>
    <t>vč. nátěru zasypaných ploch proti zemní vlhkosti, beton C30/37-XF4+XD3</t>
  </si>
  <si>
    <t>"Opěra 01 – křídla"   1,95*0,4*1,15+1,95*0,4*1,2</t>
  </si>
  <si>
    <t>"Opěra 01 - závěrná zídka"   0,82*0,4*9,41</t>
  </si>
  <si>
    <t>"Opěra 01 – ložisk.bloky"   9*0,5*0,35*0,1</t>
  </si>
  <si>
    <t>"Opěra 05 – křídla"   2,5*0,4*1,2+2,5*0,4*1,35</t>
  </si>
  <si>
    <t>"Opěra 05 - závěrná zídka"   0,83*0,4*9,44</t>
  </si>
  <si>
    <t>"Opěra 05 – ložisk.bloky"  9*0,5*0,35*0,1</t>
  </si>
  <si>
    <t>334323418</t>
  </si>
  <si>
    <t>Mostní pilíře a sloupy ze ŽB C 30/37</t>
  </si>
  <si>
    <t>-2074727730</t>
  </si>
  <si>
    <t>Nabetonávka stativa ze ŽLB  C30/37 XF4+XD3</t>
  </si>
  <si>
    <t>3*0,1*1,7*9,3</t>
  </si>
  <si>
    <t>334351112</t>
  </si>
  <si>
    <t>Bednění systémové mostních opěr a úložných prahů z překližek pro ŽB - zřízení</t>
  </si>
  <si>
    <t>-24709253</t>
  </si>
  <si>
    <t>"Opěra 01 – křídla"   2*1,95*1,15+2*1,95*1,2+0,4*(1,15+1,2)</t>
  </si>
  <si>
    <t>"Opěra 01- závěrná zídka"   2*0,82*9,41+0,4*(0,74+0,8)</t>
  </si>
  <si>
    <t>"Opěra 05 – křídla"  2*2,5*1,2+2*2,5*1,35+0,4*(1,2+1,35)</t>
  </si>
  <si>
    <t>"Opěra 05 – závěrná zídka"   2*0,83*9,44+0,4*(0,75+0,91)</t>
  </si>
  <si>
    <t>334351211</t>
  </si>
  <si>
    <t>Bednění systémové mostních opěr a úložných prahů z překližek - odstranění</t>
  </si>
  <si>
    <t>-1962841617</t>
  </si>
  <si>
    <t>56,257</t>
  </si>
  <si>
    <t>334353112</t>
  </si>
  <si>
    <t>Bednění stativ - zřízení</t>
  </si>
  <si>
    <t>-596207298</t>
  </si>
  <si>
    <t>"Po obvodu stativa:"  3*0,1*(2*(1,7+9,3))</t>
  </si>
  <si>
    <t>"V pracovní spáře:"  3*0,1*9,3</t>
  </si>
  <si>
    <t>334353212</t>
  </si>
  <si>
    <t>Bednění stativ - odstranění</t>
  </si>
  <si>
    <t>-897312237</t>
  </si>
  <si>
    <t>334361216</t>
  </si>
  <si>
    <t>Výztuž dříků opěr z betonářské oceli 10 505</t>
  </si>
  <si>
    <t>718650640</t>
  </si>
  <si>
    <t>Výztuž závěrné zídky a křídel na opěrách.</t>
  </si>
  <si>
    <t>"odhad 170kg/m3" 10,919*0,17</t>
  </si>
  <si>
    <t>334361412</t>
  </si>
  <si>
    <t>Výztuž opěr, prahů, křídel, pilířů, sloupů ze svařovaných sítí do 6 kg/m2</t>
  </si>
  <si>
    <t>1933719740</t>
  </si>
  <si>
    <t>Výztuž stativ z betonářské oceli 10 505</t>
  </si>
  <si>
    <t>Výztuž nabetonávky na stativech. Ze svařovaných sítí Ocel B500B. Odhad 150 kg/m 3</t>
  </si>
  <si>
    <t>0,15*4,743</t>
  </si>
  <si>
    <t>388995214</t>
  </si>
  <si>
    <t xml:space="preserve">Chránička kabelů z trub HDPE  DN 150 vč. dod. trubky
</t>
  </si>
  <si>
    <t>321266910</t>
  </si>
  <si>
    <t>"Objekt vyústění drenáže " 3*1,35</t>
  </si>
  <si>
    <t>"Chránička pro kabel O2"  11</t>
  </si>
  <si>
    <t>421321128</t>
  </si>
  <si>
    <t>Mostní nosné konstrukce deskové ze ŽB C 30/37</t>
  </si>
  <si>
    <t>789708332</t>
  </si>
  <si>
    <t>Spřažená deska z betonu C30/37 XF2+XD1</t>
  </si>
  <si>
    <t>"Spřažená deska:"  2*14,5*9,35*0,09+2*14,7*9,35*(0,12+0,09)/2</t>
  </si>
  <si>
    <t>"Bezdilatační spojení detail 306:" 3*(0,1+0,12)*0,5*9,35</t>
  </si>
  <si>
    <t>421361236</t>
  </si>
  <si>
    <t>Výztuž ŽB spřahující desky z betonářské oceli 10 505</t>
  </si>
  <si>
    <t>1488609726</t>
  </si>
  <si>
    <t>Betonářská výztuž mostních deskových konstr. z oceli B 500B</t>
  </si>
  <si>
    <t>"Výztužné svařované sítě 8/100:"  1,2*(60,0*9,35)*0,0079</t>
  </si>
  <si>
    <t>"Doplňková výztuž odhad 10kg/m3:"  0,010*55,371</t>
  </si>
  <si>
    <t>421955114</t>
  </si>
  <si>
    <t>Pracovní podlaha z fošen na mostní skruži - zřízení</t>
  </si>
  <si>
    <t>1077784805</t>
  </si>
  <si>
    <t>na skruži dle pol.č.848411111</t>
  </si>
  <si>
    <t>"kolem pilířů:"  6*11,0*2,5</t>
  </si>
  <si>
    <t>"kolem opěr:"  2*11,0*2,5</t>
  </si>
  <si>
    <t>421955214</t>
  </si>
  <si>
    <t>Pracovní podlaha z fošen na mostní skruži - odstranění</t>
  </si>
  <si>
    <t>1426056870</t>
  </si>
  <si>
    <t>"dle pol.č.421955114" 220</t>
  </si>
  <si>
    <t>423352131</t>
  </si>
  <si>
    <t>Bednění boku mostovky výšky do 350 mm - zřízení</t>
  </si>
  <si>
    <t>688195244</t>
  </si>
  <si>
    <t>'systémové bednění, povrchová úprava celoplošné vícevrstvé desky se strukturou dřeva zpevněné povrchově pečetící pryskyřičnou vrstvou</t>
  </si>
  <si>
    <t>"Boky spřažené desky:"  2*(9,4+45,4)*0,1</t>
  </si>
  <si>
    <t>423352231</t>
  </si>
  <si>
    <t>Bednění boku mostovky výšky do 350 mm - odstranění</t>
  </si>
  <si>
    <t>1176005256</t>
  </si>
  <si>
    <t>423357112.R</t>
  </si>
  <si>
    <t>Bednění podhledu uvnitř nosníku v bezdilatačním spojení – zřízení</t>
  </si>
  <si>
    <t>429234323</t>
  </si>
  <si>
    <t>"Bednění podhledu bezdilatačního spojení"  3*0,4*9,35</t>
  </si>
  <si>
    <t>423357113.R</t>
  </si>
  <si>
    <t>Bednění podhledu uvnitř nosníku v bezdilatačním spojení – odstranění</t>
  </si>
  <si>
    <t>-2097248203</t>
  </si>
  <si>
    <t>423905212</t>
  </si>
  <si>
    <t>Zdvih nebo spuštění pole z tyčových dílců přes 5000 kN</t>
  </si>
  <si>
    <t>-1287706113</t>
  </si>
  <si>
    <t>"Postupné zdvihání polí ve fázích, vč. zajištění polohy zdviženého  pole." 4</t>
  </si>
  <si>
    <t>"spuštění nosníků na ložiska"  4</t>
  </si>
  <si>
    <t>423905298.R</t>
  </si>
  <si>
    <t xml:space="preserve">Rektifikační vana a příčník pro spuštění </t>
  </si>
  <si>
    <t>751270763</t>
  </si>
  <si>
    <t>"k pol.č.423905212" 1</t>
  </si>
  <si>
    <t>423905299.R</t>
  </si>
  <si>
    <t>Nájem hydraulických zvedáků po dobu zdvihu polí</t>
  </si>
  <si>
    <t>-1328023393</t>
  </si>
  <si>
    <t>Nájem všech hydraulických zvedáků potřebných pro zvednutí polí dle jednotlivých etap ( výkr. 8 ) k pol.č.423905212</t>
  </si>
  <si>
    <t>"dle harmonogramu dodavatele  komplet "  1</t>
  </si>
  <si>
    <t>428351111</t>
  </si>
  <si>
    <t>Bednění bloku ložiska zřízení nebo odstranění</t>
  </si>
  <si>
    <t>1146486854</t>
  </si>
  <si>
    <t>Bednění ložisek ze tří stran. Čtvrtá strana slouží k zapěchování betonové směsi mezi ložisko a nosnou konstrukci.</t>
  </si>
  <si>
    <t>126*(3*0,25)*0,07</t>
  </si>
  <si>
    <t>Odstranění bednění boku ložisek</t>
  </si>
  <si>
    <t>6,615</t>
  </si>
  <si>
    <t>428992112</t>
  </si>
  <si>
    <t>Osazení mostního ložiska elastomerového zatížení do 1800 kN</t>
  </si>
  <si>
    <t>1200273371</t>
  </si>
  <si>
    <t>Osazení mostního ložiska elastomerového zatížení do  1000 kN</t>
  </si>
  <si>
    <t>Elastomerová ložiska na opěrách TYP B. Pro zatížení do 0,6 MN a celkový posun do 76 mm</t>
  </si>
  <si>
    <t>"Všesměrná"   2*9</t>
  </si>
  <si>
    <t>Osazení mostního ložiska elastomerového zatížení do 500 kN</t>
  </si>
  <si>
    <t>Elastomerová ložiska na pilířích TYP B. Pro zatížení do 0,3 MN a celkový posun do 18 mm</t>
  </si>
  <si>
    <t>"Všesměrná"   3*2*18</t>
  </si>
  <si>
    <t>428000001.R</t>
  </si>
  <si>
    <t>elastomerová ložiska na opěrách všesměrná 150/300/60</t>
  </si>
  <si>
    <t>-1006758871</t>
  </si>
  <si>
    <t>Elastomerová ložiska na opěrách TYP B. Pro zatížení do 0,6 MN a celkový posun do  76 mm</t>
  </si>
  <si>
    <t>428000002.R</t>
  </si>
  <si>
    <t>elastomerová ložiska na opěrách všesměrná 150/200/45</t>
  </si>
  <si>
    <t>1177109503</t>
  </si>
  <si>
    <t>Elastomerová ložiska na pilířích TYP B. Pro zatížení do 0,3 MN a celkový posun do  18 mm</t>
  </si>
  <si>
    <t>434115.R</t>
  </si>
  <si>
    <t>Schodiště z betonových dílů do C30/37 vč. dodání prefabrikátů, dle detailu 207</t>
  </si>
  <si>
    <t>325764536</t>
  </si>
  <si>
    <t>kompletní služební schodiště z beton. dílů 600x750x180 z bet. C30/37 XF4+XD3, spárování cem. maltou MC25 XF4</t>
  </si>
  <si>
    <t>(13+17)*0,6*0,75*0,18</t>
  </si>
  <si>
    <t>451475121.R</t>
  </si>
  <si>
    <t>Dusaný plastbeton mezi ložiskem a spodní plochou nosníku</t>
  </si>
  <si>
    <t>-919216185</t>
  </si>
  <si>
    <t>průměrné tloušťky 40mm podle detailu 302, 303</t>
  </si>
  <si>
    <t>0,04*0,19*0,34*18+0,04*0,19*0,24*108</t>
  </si>
  <si>
    <t>451577877</t>
  </si>
  <si>
    <t>Podklad nebo lože pod dlažbu vodorovný nebo do sklonu 1:5 ze štěrkopísku tl do 100 mm</t>
  </si>
  <si>
    <t>-1925085118</t>
  </si>
  <si>
    <t>"Pod schodiště:"    (3,6+4,6)*1,45</t>
  </si>
  <si>
    <t>"Svahy pod mostem:"   (1,0+8,75+9,6+0,95)*10,85</t>
  </si>
  <si>
    <t>"Svahy podél křídel"   (3,4+4,4)*0,75</t>
  </si>
  <si>
    <t>"Pod zámkovou dlažbou:"   2*4,0*1,65+2*4,0*0,75/2+2*2,5*0,8</t>
  </si>
  <si>
    <t>452311131</t>
  </si>
  <si>
    <t>Podkladní desky z betonu prostého tř. C 12/15 otevřený výkop</t>
  </si>
  <si>
    <t>243744063</t>
  </si>
  <si>
    <t>'"Podkladní beton C" 12/15-X0</t>
  </si>
  <si>
    <t>"Pod křídla opěr"  2*1,46*0,15*0,7+2*2,22*0,15*0,7</t>
  </si>
  <si>
    <t>"Pod závěrnou zídku O5"  0,15*0,35*8,65</t>
  </si>
  <si>
    <t>452311151</t>
  </si>
  <si>
    <t>Podkladní desky z betonu prostého tř. C 20/25 otevřený výkop</t>
  </si>
  <si>
    <t>-2071686685</t>
  </si>
  <si>
    <t>Podkladní beton C20/25n XF3 tl. 100 mm pod dlažbu:</t>
  </si>
  <si>
    <t>"Pod schodištěm:"    (3,6+4,6)*1,45*0,1</t>
  </si>
  <si>
    <t>"Pod zámkovou dlažbou:"   (2*4,0*1,65+2*4,0*0,75/2+2*2,5*0,8)*0,1</t>
  </si>
  <si>
    <t xml:space="preserve">Zajišťovací práh z betonu prostého, včetně bednění a odbednění </t>
  </si>
  <si>
    <t>-1485135220</t>
  </si>
  <si>
    <t>Betonové prahy v patě svahů a shodišť, beton C30/37-XF4</t>
  </si>
  <si>
    <t>2*10,9*0,8*0,4+2*1,3*0,65*0,65</t>
  </si>
  <si>
    <t>452471131.R</t>
  </si>
  <si>
    <t xml:space="preserve">Vyrovnávací a spád. vrstvy ze zvláštního betonu </t>
  </si>
  <si>
    <t>-1529806428</t>
  </si>
  <si>
    <t>'Polymerní beton pod ložiska, tl. min. 10 mm, elektroizolační odpor min. 5kohm</t>
  </si>
  <si>
    <t>126*0,01*0,25*0,25</t>
  </si>
  <si>
    <t>83</t>
  </si>
  <si>
    <t>461991111</t>
  </si>
  <si>
    <t>Zřízení ochranného opevnění dna a svahů melioračních kanálů z geotextilie, fólie nebo síťoviny</t>
  </si>
  <si>
    <t>-1930472240</t>
  </si>
  <si>
    <t>'Izolace přechodové oblasti. Geomembrána min. pevnosti 20kN/m</t>
  </si>
  <si>
    <t>'a tažností min. 20% v obou směrech.</t>
  </si>
  <si>
    <t>2*8,55*3,4</t>
  </si>
  <si>
    <t>84</t>
  </si>
  <si>
    <t>693410001.R</t>
  </si>
  <si>
    <t>dod geomembrány min. pevnosti 20kN/m
a tažností min. 20% v obou směrech.</t>
  </si>
  <si>
    <t>-1973727888</t>
  </si>
  <si>
    <t>"dle pol.č.461991111 + 15 % " 58,14*1,15</t>
  </si>
  <si>
    <t>85</t>
  </si>
  <si>
    <t>461991199.R</t>
  </si>
  <si>
    <t>Fixování geomembrány nerezovou lištou k opěře</t>
  </si>
  <si>
    <t>1031337638</t>
  </si>
  <si>
    <t>2*8,6</t>
  </si>
  <si>
    <t>86</t>
  </si>
  <si>
    <t>465513157</t>
  </si>
  <si>
    <t>Dlažba svahu u opěr z upraveného lomového žulového kamene LK 20 do lože C 25/30 plochy přes 10 m2</t>
  </si>
  <si>
    <t>-1432753977</t>
  </si>
  <si>
    <t>odláždění svahů a ploch pod a za mostem z lom. kamene tl. do 200 mm,</t>
  </si>
  <si>
    <t>(kamenivo tř. i dle ČSN 72 1860) do betonu, včetně spárování cem. maltou MC25 XF4, dle detailu 206</t>
  </si>
  <si>
    <t>"Svahy pod mostem:"   (1,0+8,75+9,6+0,95)*(10,85-0,6)</t>
  </si>
  <si>
    <t>"Vývařiště - dno kamenná dlažba, dle detailu 205 "  1,1*1,6*2</t>
  </si>
  <si>
    <t>87</t>
  </si>
  <si>
    <t>56400001.R</t>
  </si>
  <si>
    <t>Zřízení kompletní konstrukce vozovky v SDP u pilířů</t>
  </si>
  <si>
    <t>-1479245736</t>
  </si>
  <si>
    <t>předpokládaná tl. 500 mm skladba kce</t>
  </si>
  <si>
    <t>skladba bude upřesněna po rozebrání stávající vozovky</t>
  </si>
  <si>
    <t xml:space="preserve">- do ceny zahrnout podkladní vrstvy i vrchní asfaltové vrstvy běžné kce dálnice </t>
  </si>
  <si>
    <t>4,0*12,0-4*0,5*0,7</t>
  </si>
  <si>
    <t>88</t>
  </si>
  <si>
    <t>-759041923</t>
  </si>
  <si>
    <t>'Silnice - štěrkodrť ŠDB 0/32 GE min. tl. 150 mm, vrstva až k příkopům  - navíc 5 % plochy</t>
  </si>
  <si>
    <t>"u P2:"    1,05*3,1*10,0</t>
  </si>
  <si>
    <t>"u P4:"    1,05*3,5*10,0</t>
  </si>
  <si>
    <t>89</t>
  </si>
  <si>
    <t>-1876401948</t>
  </si>
  <si>
    <t>'"MZK 0/32 GA tl" . 150  'mm</t>
  </si>
  <si>
    <t>"V předpolí:"   7,5*(3,1+3,5)</t>
  </si>
  <si>
    <t>90</t>
  </si>
  <si>
    <t>861416491</t>
  </si>
  <si>
    <t>ložná vrstva z ACP 16+ 50/70 tl. 60 mm</t>
  </si>
  <si>
    <t>"V předpolí:"  6,8*(3,1+3,5)</t>
  </si>
  <si>
    <t>91</t>
  </si>
  <si>
    <t>573231111</t>
  </si>
  <si>
    <t>Postřik živičný spojovací ze silniční emulze v množství do 0,7 kg/m2</t>
  </si>
  <si>
    <t>-778889636</t>
  </si>
  <si>
    <t>Postřik PS-E (C 60 B5)</t>
  </si>
  <si>
    <t>"Na mostě 0,2 kg/m2:"   60,5*7,5</t>
  </si>
  <si>
    <t>"V předpolí pod ACO 0,3 kg/m2:"   6,8*(3,1+3,5)</t>
  </si>
  <si>
    <t>"V předpolí pod ACP 0,6 kg/m2:"   7,5*(3,1+3,5)</t>
  </si>
  <si>
    <t>92</t>
  </si>
  <si>
    <t>-1057601299</t>
  </si>
  <si>
    <t>obrusná vrstva: ACO 11, tl. 40 mm</t>
  </si>
  <si>
    <t>"Na mostě bez odvod.proužku:"  60,5*(7,5-2*0,5)</t>
  </si>
  <si>
    <t>"V předpolí:"   (3,1+3,5)*6,5</t>
  </si>
  <si>
    <t>93</t>
  </si>
  <si>
    <t>578143133</t>
  </si>
  <si>
    <t>Litý asfalt MA 11 (LAS) tl 40 mm š do 3 m z modifikovaného asfaltu</t>
  </si>
  <si>
    <t>-1287660737</t>
  </si>
  <si>
    <t>'horní vrstva z  MA 11 IV tl. 40 mm  odvod. proužky podél pravé římsy, vč. vodotěsného nátěru</t>
  </si>
  <si>
    <t>"Opěrný pás z asfaltu litého podél MZ:"  0,5*7,5*4</t>
  </si>
  <si>
    <t>"Odvodňovací proužek:"  0,5*(60,5+3,5+5,5)*2</t>
  </si>
  <si>
    <t>94</t>
  </si>
  <si>
    <t>578143233</t>
  </si>
  <si>
    <t>Litý asfalt MA 11 (LAS) tl 40 mm š přes 3 m z modifikovaného asfaltu</t>
  </si>
  <si>
    <t>-424034755</t>
  </si>
  <si>
    <t>ochrana izolace z litého asfaltu MA 11 IV tl. 40 mm na mostě a záv. zídce</t>
  </si>
  <si>
    <t>"Na mostě:"  60,5*(7,5-2*0,15)</t>
  </si>
  <si>
    <t>95</t>
  </si>
  <si>
    <t>578901111</t>
  </si>
  <si>
    <t>Zdrsňovací posyp litého asfaltu v množství 4 kg/m2</t>
  </si>
  <si>
    <t>-1379439056</t>
  </si>
  <si>
    <t>posyp předobalenou drtí frakce 4/8 mm v množství 2 až 4 kg/m2</t>
  </si>
  <si>
    <t>"Na mostě:" 60,5*(7,5-2*0,15)</t>
  </si>
  <si>
    <t>96</t>
  </si>
  <si>
    <t>596211120</t>
  </si>
  <si>
    <t>Kladení zámkové dlažby komunikací pro pěší tl 60 mm skupiny B pl do 50 m2, detail 407</t>
  </si>
  <si>
    <t>639699743</t>
  </si>
  <si>
    <t>'tl. 60 mm, včetně spárování cementovou maltou</t>
  </si>
  <si>
    <t>Odláždění za křídly zámkovou dlažbou.</t>
  </si>
  <si>
    <t>2*4,0*1,65+2*4,0*0,75/2+2*2,5*0,8</t>
  </si>
  <si>
    <t>97</t>
  </si>
  <si>
    <t>592453080</t>
  </si>
  <si>
    <t>dlažba zámková 6 cm přírodní</t>
  </si>
  <si>
    <t>1890392762</t>
  </si>
  <si>
    <t>"dle pol.č.596211120 + 3 % ztratné "  20,200*1,03</t>
  </si>
  <si>
    <t xml:space="preserve">  Úpravy povrchů, podlahy a osazování výplní</t>
  </si>
  <si>
    <t>98</t>
  </si>
  <si>
    <t>628611102</t>
  </si>
  <si>
    <t>Nátěr betonu mostu epoxidový 2x ochranný nepružný OS-B</t>
  </si>
  <si>
    <t>-1628503324</t>
  </si>
  <si>
    <t>'ochranný nátěr (S2 dle TKP PK, kap. 31) svislých ploch  čel příčníků vč. povrchu úložného prahu opěr</t>
  </si>
  <si>
    <t>"Boční plochy spřažené desky:"  0,1*(2*60,5+2*9,3)</t>
  </si>
  <si>
    <t>"Úložné prahy opěr:"  1,5*9,54+1,7*9,59</t>
  </si>
  <si>
    <t>"Čela příčníků:"   2*9,3*(0,7+0,1)</t>
  </si>
  <si>
    <t>628611131</t>
  </si>
  <si>
    <t>Nátěr betonu mostu akrylátový 2x ochranný pružný OS-C</t>
  </si>
  <si>
    <t>-921736569</t>
  </si>
  <si>
    <t>ochranný povlak (S4 dle TKP PK, kap. 31) obrubníkové hrany říms</t>
  </si>
  <si>
    <t>0,3*(65,9+66,0)</t>
  </si>
  <si>
    <t>628611141</t>
  </si>
  <si>
    <t>Nátěr betonu mostu S5</t>
  </si>
  <si>
    <t>-1267779272</t>
  </si>
  <si>
    <t>Ochranný nátěr na podhledu nosníků proti účinkům slané mlhy dle TKP 31</t>
  </si>
  <si>
    <t>(9,3+2*0,7)*60,5</t>
  </si>
  <si>
    <t>101</t>
  </si>
  <si>
    <t>634911112</t>
  </si>
  <si>
    <t>Řezání dilatačních spár š 5 mm hl do 20 mm v čerstvé betonové mazanině</t>
  </si>
  <si>
    <t>-1596604462</t>
  </si>
  <si>
    <t>Smršťovací spáry v římsách</t>
  </si>
  <si>
    <t>Šířka 5 mm, hloubka  15 mm</t>
  </si>
  <si>
    <t>5*(0,23+1,55+0,5)+5*(0,23+0,8+0,5)</t>
  </si>
  <si>
    <t xml:space="preserve">  Trubní vedení</t>
  </si>
  <si>
    <t>102</t>
  </si>
  <si>
    <t>895641111.R</t>
  </si>
  <si>
    <t>Zřízení drenážní vyústě z betonu - kompletní provedení vč. bednění, odbednění</t>
  </si>
  <si>
    <t>1642840264</t>
  </si>
  <si>
    <t>Objekt vyústění drenáže z betonu C 25/30 XF3</t>
  </si>
  <si>
    <t>3*1,35*0,5*0,6</t>
  </si>
  <si>
    <t>103</t>
  </si>
  <si>
    <t>911121299.R</t>
  </si>
  <si>
    <t xml:space="preserve">Výroba a osazení ocelového zábradli </t>
  </si>
  <si>
    <t>278880570</t>
  </si>
  <si>
    <t>kompletní ocelové mostní zábradlí se svislou výplní, včetně upevnění, dilat. styků a povrchové ochrany dle TZ a TKP   19B</t>
  </si>
  <si>
    <t>65,85</t>
  </si>
  <si>
    <t>104</t>
  </si>
  <si>
    <t>911331165.R</t>
  </si>
  <si>
    <t>Obnovení stávajících svodidel ocelových na silnici R10</t>
  </si>
  <si>
    <t>-790210294</t>
  </si>
  <si>
    <t>2*20</t>
  </si>
  <si>
    <t>105</t>
  </si>
  <si>
    <t>911334123</t>
  </si>
  <si>
    <t>Svodidlo ocelové zábradelní zádržnosti H2  kotvené do římsy s výplní ze svařované sítě</t>
  </si>
  <si>
    <t>-125046751</t>
  </si>
  <si>
    <t>kompletní ocel. most. svodidlo pro tř. zadrž. H2</t>
  </si>
  <si>
    <t>včetně upevnění, dilat. styků, směrových sloupků s odrazkami, a povrchové ochrany dle TZ a TKP  19B a přechodu na silniční svodidlo</t>
  </si>
  <si>
    <t>106</t>
  </si>
  <si>
    <t>911334621</t>
  </si>
  <si>
    <t xml:space="preserve">Mostní svodidlo ocelové úrovně zádržnosti H 2 </t>
  </si>
  <si>
    <t>-1139604799</t>
  </si>
  <si>
    <t>107</t>
  </si>
  <si>
    <t>911381115.R</t>
  </si>
  <si>
    <t>Silniční svodidlo betonové jednostranné průběžné délky 2 m výšky 1,2 m,  jen montáž bez dod. svodidel na R10</t>
  </si>
  <si>
    <t>1920657642</t>
  </si>
  <si>
    <t>stávající bet. svodidla vč. naložení a dopravy z meziskládky</t>
  </si>
  <si>
    <t>2*(4+12)</t>
  </si>
  <si>
    <t>108</t>
  </si>
  <si>
    <t>911381143.R</t>
  </si>
  <si>
    <t>Silniční svodidlo betonové oboustranné průběžné délky 2 m výšky 1,2 m, jen montáž bez dod. svodidel na R10</t>
  </si>
  <si>
    <t>433029867</t>
  </si>
  <si>
    <t>2*(12+10+16)</t>
  </si>
  <si>
    <t>109</t>
  </si>
  <si>
    <t>911381813.R</t>
  </si>
  <si>
    <t>Odstranění silničního betonového svodidla délky 2 m výšky 1,2 m na R10</t>
  </si>
  <si>
    <t>1720773419</t>
  </si>
  <si>
    <t>dočasně odstranit betonová svodidla vč. odvozu a uložení na meziskládku</t>
  </si>
  <si>
    <t>"oboustranné délky 2m, výšky 1,20m:"  2*(12+10+16)</t>
  </si>
  <si>
    <t>"jednostranné výšky 1,20m:"     2*(4+12)</t>
  </si>
  <si>
    <t>110</t>
  </si>
  <si>
    <t>913451.R</t>
  </si>
  <si>
    <t>Nivelační značky</t>
  </si>
  <si>
    <t>-1112757803</t>
  </si>
  <si>
    <t>ve spodní stavbě a v římsách na mostě a opěrách, nerez. provedení, životnost min 50 let</t>
  </si>
  <si>
    <t>"Na opěrách"   4</t>
  </si>
  <si>
    <t xml:space="preserve">"Na pilířích"     3*2 </t>
  </si>
  <si>
    <t>"Na římsách"   22</t>
  </si>
  <si>
    <t>111</t>
  </si>
  <si>
    <t>914112111</t>
  </si>
  <si>
    <t>Tabulka s označením evidenčního čísla mostu</t>
  </si>
  <si>
    <t>-1115299842</t>
  </si>
  <si>
    <t xml:space="preserve">"na silnici"  2  </t>
  </si>
  <si>
    <t xml:space="preserve">"na dálnici"  2  </t>
  </si>
  <si>
    <t>112</t>
  </si>
  <si>
    <t>914119998.R</t>
  </si>
  <si>
    <t>Tabulka zhotovitele</t>
  </si>
  <si>
    <t>1572596913</t>
  </si>
  <si>
    <t>113</t>
  </si>
  <si>
    <t>914119999.R</t>
  </si>
  <si>
    <t>Informační tabule stavby</t>
  </si>
  <si>
    <t>-1540231675</t>
  </si>
  <si>
    <t>114</t>
  </si>
  <si>
    <t>916231213</t>
  </si>
  <si>
    <t>Osazení chodníkového obrubníku betonového stojatého s boční opěrou do lože z betonu prostého C20/25n XF3</t>
  </si>
  <si>
    <t>1602495187</t>
  </si>
  <si>
    <t>obrubník 100/250 v provedení do prostředí XF4 včetně zabetonování do betonu C16/20n XF1 a spárování cem. maltou MC25 XF4</t>
  </si>
  <si>
    <t>"Svahy pod mostem:"  2*(1,0+8,75+9,6+0,95+10,85)</t>
  </si>
  <si>
    <t>"Svahy podél křídel:"   (3,4+4,4)</t>
  </si>
  <si>
    <t>"Podél schodiště:"   2*(4,15+5,15)</t>
  </si>
  <si>
    <t>"Kolem zámkové dlažby:"  4*4,0+2*1,65+2*2,5+2*0,8</t>
  </si>
  <si>
    <t>silniční obrubník 150/250 v provedení do prostředí XF4 včetně včetně zabetonování do betonu C20/25n XF3 a spárování cem. maltou MC25 XF4</t>
  </si>
  <si>
    <t>"Podél zámkové dlažby:"   2*4,0+2*2,5</t>
  </si>
  <si>
    <t>115</t>
  </si>
  <si>
    <t>592174100</t>
  </si>
  <si>
    <t>obrubník betonový chodníkový 100x10x25 cm  do prostředí XF4</t>
  </si>
  <si>
    <t>1182080032</t>
  </si>
  <si>
    <t>114,6*1,01</t>
  </si>
  <si>
    <t>116</t>
  </si>
  <si>
    <t>592174600</t>
  </si>
  <si>
    <t xml:space="preserve">obrubník betonový chodníkový 100x15x25 cm do prostředí XF4 </t>
  </si>
  <si>
    <t>-1904701876</t>
  </si>
  <si>
    <t>13*1,01</t>
  </si>
  <si>
    <t>117</t>
  </si>
  <si>
    <t>916991121</t>
  </si>
  <si>
    <t xml:space="preserve">Lože pod obrubníky, krajníky nebo obruby z dlažebních kostek z betonu prostého, C20/25n-XF3 </t>
  </si>
  <si>
    <t>-35389698</t>
  </si>
  <si>
    <t>"z pol.č.916231213"   127,60*0,2*0,3</t>
  </si>
  <si>
    <t>118</t>
  </si>
  <si>
    <t>919112224.R</t>
  </si>
  <si>
    <t>Řezání spár pro vytvoření komůrky š 15 mm hl 40 mm pro těsnící zálivku v živičném krytu</t>
  </si>
  <si>
    <t>-1186441302</t>
  </si>
  <si>
    <t>Žebra ve vozovce nad pilíři v místě bezdilatačního spojení v celé šířce vozovky.</t>
  </si>
  <si>
    <t>3*7,5</t>
  </si>
  <si>
    <t>119</t>
  </si>
  <si>
    <t>919121112</t>
  </si>
  <si>
    <t>Těsnění spár zálivkou za studena s těsnicím profilem podle detailu 405</t>
  </si>
  <si>
    <t>-1751572994</t>
  </si>
  <si>
    <t>předtěsnění zálivek v obrusné vrstvě podél obrubníků</t>
  </si>
  <si>
    <t>65,9+66,0</t>
  </si>
  <si>
    <t>120</t>
  </si>
  <si>
    <t>919121213</t>
  </si>
  <si>
    <t>Těsnění spár zálivkou za studena bez těsnicího profilu podle detailu 405</t>
  </si>
  <si>
    <t>248578595</t>
  </si>
  <si>
    <t>těsnící zálivka typu N2 dle ČSN EN 14188 včetně úpravy spár a přípravy povrchu</t>
  </si>
  <si>
    <t>"Podél říms:"  2*(65,9+66,0)</t>
  </si>
  <si>
    <t>"Podél mostních závěrů:"  4*7,55</t>
  </si>
  <si>
    <t>"Napojení na stávající vozovku:"  3*7,5</t>
  </si>
  <si>
    <t>121</t>
  </si>
  <si>
    <t>919726124</t>
  </si>
  <si>
    <t>Geotextilie pro ochranu, separaci a filtraci netkaná měrná hmotnost do 800 g/m2</t>
  </si>
  <si>
    <t>1486089597</t>
  </si>
  <si>
    <t>Geotextilie gramáže min. 600g/m2</t>
  </si>
  <si>
    <t>Ochrana základu pilířů</t>
  </si>
  <si>
    <t>3*1,9*9,4</t>
  </si>
  <si>
    <t>Ochrana líce opěr</t>
  </si>
  <si>
    <t>(9,6+2*1,55)*(0,25+0,6)</t>
  </si>
  <si>
    <t>Ochrana pilířů</t>
  </si>
  <si>
    <t>4*2*(0,7+0,5)*(0,95+1,45+0,9)</t>
  </si>
  <si>
    <t>Ochrana líce křídel:</t>
  </si>
  <si>
    <t>(1,8+1,9+2,46+2,46)*1,2</t>
  </si>
  <si>
    <t>122</t>
  </si>
  <si>
    <t>931941112</t>
  </si>
  <si>
    <t>Osazení dilatačního mostního závěru lamelového - posun do 100 mm</t>
  </si>
  <si>
    <t>1558150651</t>
  </si>
  <si>
    <t>Povrchové mostní závěry s jednoduchým těsněním spáry pro celkový posun do 100 mm. Včetně zabetonování kapes a pomocné výztuže.</t>
  </si>
  <si>
    <t>2*(9,9+2*0,15+2*0,5)</t>
  </si>
  <si>
    <t>123</t>
  </si>
  <si>
    <t>931949900R</t>
  </si>
  <si>
    <t>Dodávka mostního závěru provedení dle PD</t>
  </si>
  <si>
    <t>290181410</t>
  </si>
  <si>
    <t>124</t>
  </si>
  <si>
    <t>931992121</t>
  </si>
  <si>
    <t>Výplň dilatačních spár z extrudovaného polystyrénu tl 20 mm</t>
  </si>
  <si>
    <t>-1211754008</t>
  </si>
  <si>
    <t>Dilatační spáry v římsách 403. Pružná výplně z extr. polystyrenu tl. 15 mm</t>
  </si>
  <si>
    <t>"plocha spár:"   4*(0,23*0,8+0,23*0,25)+4*(0,23*1,55+0,23*0,25)</t>
  </si>
  <si>
    <t>Smršťovací spára v závěrné zídce. Spára tl. 20 mm, výplň extrudovaným polystyrénem</t>
  </si>
  <si>
    <t>"Plocha výplně spáry:"   4*0,85*0,07</t>
  </si>
  <si>
    <t>125</t>
  </si>
  <si>
    <t>931994132</t>
  </si>
  <si>
    <t>Těsnění dilatační spáry betonové konstrukce silikonovým tmelem do pl 4,0 cm2</t>
  </si>
  <si>
    <t>-1036732729</t>
  </si>
  <si>
    <t>Těsnění spár říms po obvodu  trvale pružným těsnícím silikonovým tmelem šedé barvy (typ F-25-HM-M1p dle ČSN EN ISO 11600),</t>
  </si>
  <si>
    <t>vč. spáry u mostního závěru</t>
  </si>
  <si>
    <t>"Délka  tmelení 403:"    8*(0,23+0,8+0,5)+8*(0,23+1,55+0,5)</t>
  </si>
  <si>
    <t>Smršťovací spára v závěrné zídce. Spára tl. 20 mm, výplň extrudovaným polystyrénem,</t>
  </si>
  <si>
    <t>z líce těsnění spáry na líci trvale pružným těsnícím silikonovým tmelem šedé barvy (typ F-25-HM-M1p dle ČSN EN ISO 11600)</t>
  </si>
  <si>
    <t>"Délka těsnění:"   4*0,85</t>
  </si>
  <si>
    <t>126</t>
  </si>
  <si>
    <t>931994141</t>
  </si>
  <si>
    <t>Těsnění pracovní spáry betonové konstrukce polyuretanovým tmelem do pl 1,5 cm2</t>
  </si>
  <si>
    <t>1867153984</t>
  </si>
  <si>
    <t>Smršťovací spáry v římsách šířka 5 mm, hl. 15 mm podle detailu  403</t>
  </si>
  <si>
    <t>"Délka  tmelení:"    5*(0,23+0,8+0,5)+5*(0,23+1,55+0,5)</t>
  </si>
  <si>
    <t>127</t>
  </si>
  <si>
    <t>Osazení příkopového žlabu do betonu tl 100 mm z betonových tvárnic š 800 mm vč lože z bet C20/25n-XF3 tl. 100m</t>
  </si>
  <si>
    <t>1740098154</t>
  </si>
  <si>
    <t xml:space="preserve">Příkopy a kaskáda pod mostem z betonových žlabovek šířky 0,6 m, včetně spárování cem. maltou MC 25 XF4, vč. podkladního betonu C20/25n XF3 </t>
  </si>
  <si>
    <t>dle detailů 205,210</t>
  </si>
  <si>
    <t>2*8,0+8,5+9,5+2*11,5</t>
  </si>
  <si>
    <t>128</t>
  </si>
  <si>
    <t>-1414247870</t>
  </si>
  <si>
    <t>57/0,5*1,01</t>
  </si>
  <si>
    <t>129</t>
  </si>
  <si>
    <t>93653.R</t>
  </si>
  <si>
    <t>Mostní odvod. souprava 300/500, detail 501</t>
  </si>
  <si>
    <t>-1501577749</t>
  </si>
  <si>
    <t>"odvodňovač bez lapače splavenin a odpadem DN100 s velmi nízkým talířem včetně svislého svodu pod mostovku"  4</t>
  </si>
  <si>
    <t>130</t>
  </si>
  <si>
    <t>936541.R</t>
  </si>
  <si>
    <t>Mostní odvod. trubka</t>
  </si>
  <si>
    <t>-701859445</t>
  </si>
  <si>
    <t>odvodnění povrchu izolace odvodňovacími trubičkami DN 50 mm v nerezovém provedení (životnost min. 30 let) s přírubou 200x200 mm,</t>
  </si>
  <si>
    <t>vč. krytu z korozivzdorného pletiva</t>
  </si>
  <si>
    <t>936942211</t>
  </si>
  <si>
    <t>Zhotovení tabulky s letopočtem opravy mostu vložením šablony do bednění</t>
  </si>
  <si>
    <t>1646033380</t>
  </si>
  <si>
    <t>"Otiskem fólií do betonu, výška písma min. 175 mm" 2</t>
  </si>
  <si>
    <t>132</t>
  </si>
  <si>
    <t>938909311</t>
  </si>
  <si>
    <t>Čištění vozovek metením strojně podkladu nebo krytu betonového nebo živičného</t>
  </si>
  <si>
    <t>-1460142016</t>
  </si>
  <si>
    <t>čištění vozovky R10 v průběhu výstavby a po dokončení (celkem cca  4 x)</t>
  </si>
  <si>
    <t>4*30*11,5*2</t>
  </si>
  <si>
    <t>133</t>
  </si>
  <si>
    <t>941121111</t>
  </si>
  <si>
    <t>Montáž lešení řadového trubkového těžkého s podlahami zatížení do 300 kg/m2 š do 1,5 m v do 10 m</t>
  </si>
  <si>
    <t>983247690</t>
  </si>
  <si>
    <t xml:space="preserve">Kvůli provedení sanace pilířů spodní stavby, včetně vnější ochranné sítě </t>
  </si>
  <si>
    <t>3*(10,0*4,0*5,5)</t>
  </si>
  <si>
    <t>Kvůli pro vedení sanace jednotlivých polí a stativ zespodu a z boku - závěsné lešení včetně vnější ochranné sítě</t>
  </si>
  <si>
    <t>(1,2+9,85+1,2)*60,0*1,8</t>
  </si>
  <si>
    <t>134</t>
  </si>
  <si>
    <t>941121211</t>
  </si>
  <si>
    <t>Příplatek k lešení řadovému trubkovému těžkému s podlahami š 1,5 m v 10 m za první a ZKD den použití</t>
  </si>
  <si>
    <t>-1934910049</t>
  </si>
  <si>
    <t>Sanační práce budou probíhat v jednom okamžiku na 50% stavby</t>
  </si>
  <si>
    <t>"z položky 941121111   50% po dobu 4 měsíců "  1983,0*0,5*120</t>
  </si>
  <si>
    <t>135</t>
  </si>
  <si>
    <t>941121811</t>
  </si>
  <si>
    <t>Demontáž lešení řadového trubkového těžkého s podlahami zatížení do 300 kg/m2 š do 1,5 m v do 10 m</t>
  </si>
  <si>
    <t>1429820497</t>
  </si>
  <si>
    <t>"dle pol.č.941121111"  1983</t>
  </si>
  <si>
    <t>136</t>
  </si>
  <si>
    <t>948411111</t>
  </si>
  <si>
    <t>Zřízení podpěrné skruže dočasné kovové z věží ST100 výšky do 10 m, vč podkladu( panely, beton apod.)</t>
  </si>
  <si>
    <t>-296156032</t>
  </si>
  <si>
    <t>"kolem pilířů:"  6*11,0*2,5*5,5</t>
  </si>
  <si>
    <t>"kolem opěr:"  2*11,0*2,5*1,5</t>
  </si>
  <si>
    <t>137</t>
  </si>
  <si>
    <t>948411211</t>
  </si>
  <si>
    <t>Odstranění podpěrné skruže dočasné kovové z věží ST100 výšky do 10 m</t>
  </si>
  <si>
    <t>-1055221282</t>
  </si>
  <si>
    <t>"dle pol.č.948411111"  990</t>
  </si>
  <si>
    <t>138</t>
  </si>
  <si>
    <t>948411911</t>
  </si>
  <si>
    <t>Měsíční nájemné podpěrné skruže dočasné kovové z věží ST 100 výšky do 10 m</t>
  </si>
  <si>
    <t>1317319418</t>
  </si>
  <si>
    <t>"dle pol.č.948411111, 4 měsíce: "  4*990</t>
  </si>
  <si>
    <t>139</t>
  </si>
  <si>
    <t>948421111</t>
  </si>
  <si>
    <t>Zřízení podpěrné konstrukce dočasné z ocelových nosníků I 50 délky do 12 m</t>
  </si>
  <si>
    <t>-1663460043</t>
  </si>
  <si>
    <t>k pol.č.423905212</t>
  </si>
  <si>
    <t>"materiál dle zvyklosti dodavatele (t)  :"  4*4*9,2*141*0,001</t>
  </si>
  <si>
    <t>140</t>
  </si>
  <si>
    <t>948421211</t>
  </si>
  <si>
    <t>Odstranění podpěrné konstrukce dočasné z ocelových nosníků I 50 délky do 12 m</t>
  </si>
  <si>
    <t>278078337</t>
  </si>
  <si>
    <t>"dle pol.č.948421211"  20,755</t>
  </si>
  <si>
    <t>141</t>
  </si>
  <si>
    <t>948421299</t>
  </si>
  <si>
    <t>Dovoz a odvoz podpěrné konstrukce</t>
  </si>
  <si>
    <t>-1212013703</t>
  </si>
  <si>
    <t>" k pol.č.948421111 a 948421211 - komplení mimostaveništní doprava vč. naložení a složení dle zvyklostí dodavatele"  1</t>
  </si>
  <si>
    <t>142</t>
  </si>
  <si>
    <t>961051111</t>
  </si>
  <si>
    <t>Bourání mostních základů z ŽB</t>
  </si>
  <si>
    <t>1387319967</t>
  </si>
  <si>
    <t>Odbourání závěrných zídek</t>
  </si>
  <si>
    <t>2*(1,0*0,25*6,75+2*1,1*0,25*1,42)</t>
  </si>
  <si>
    <t>Odbourání křídel opěr</t>
  </si>
  <si>
    <t>(0,8+0,62)*0,55*1,1</t>
  </si>
  <si>
    <t>143</t>
  </si>
  <si>
    <t>963051111</t>
  </si>
  <si>
    <t>Bourání mostní nosné konstrukce z ŽB</t>
  </si>
  <si>
    <t>-1508600446</t>
  </si>
  <si>
    <t>Odbourání přechodových desek v rozsahu zpřístupnění rubu opěr.</t>
  </si>
  <si>
    <t>"Na přech. desce u O1:"  (1,55*8,0+0,65*1,3+0,5*1,6)*0,3</t>
  </si>
  <si>
    <t>"Na přech. desce u O5:"  (1,35*8,0+0,4*2,4+0,6*2,05)*0,3</t>
  </si>
  <si>
    <t>"Odstranění říms:"  63,2*(1,9+1,5)*0,27</t>
  </si>
  <si>
    <t>"Vyrovnávací beton na NK:"  0,08*9,15*60,5</t>
  </si>
  <si>
    <t>"Vybourání bezdilatačního spojení na NK:"  3*(0,1*0,5*9,35+2*9*3*0,12*0,1*0,075)</t>
  </si>
  <si>
    <t>Odbourání části koncového příčníku pro vytvoření kapsy pro mostní závěr:</t>
  </si>
  <si>
    <t>2*9,3*0,05*0,25</t>
  </si>
  <si>
    <t>144</t>
  </si>
  <si>
    <t>965042141</t>
  </si>
  <si>
    <t>Bourání podkladů pod dlažby nebo mazanin betonových nebo z litého asfaltu tl do 100 mm pl přes 4 m2</t>
  </si>
  <si>
    <t>-229490858</t>
  </si>
  <si>
    <t>bourání živičného povrchu z chodníku</t>
  </si>
  <si>
    <t>63,2*(1,3+0,9)*0,04</t>
  </si>
  <si>
    <t>145</t>
  </si>
  <si>
    <t>1049471726</t>
  </si>
  <si>
    <t>'Dočasné odstranění stávajícího svodidla na silnici R10 v SDP.</t>
  </si>
  <si>
    <t>146</t>
  </si>
  <si>
    <t>966005911</t>
  </si>
  <si>
    <t>Příplatek za odstranění druhé pásnice u silničních svodidel</t>
  </si>
  <si>
    <t>-1817559114</t>
  </si>
  <si>
    <t>"dle pol.č.966005311"  2*20</t>
  </si>
  <si>
    <t>147</t>
  </si>
  <si>
    <t>966075141</t>
  </si>
  <si>
    <t>Odstranění kovového zábradlí vcelku</t>
  </si>
  <si>
    <t>-741967946</t>
  </si>
  <si>
    <t>vč. odříznutí sloupků</t>
  </si>
  <si>
    <t>2*63,2</t>
  </si>
  <si>
    <t>148</t>
  </si>
  <si>
    <t>96785.R</t>
  </si>
  <si>
    <t xml:space="preserve">Odstranění mostních závěrů </t>
  </si>
  <si>
    <t>-180732244</t>
  </si>
  <si>
    <t>vč. vybourání kotvení; 4 povrchové</t>
  </si>
  <si>
    <t>2*9,9</t>
  </si>
  <si>
    <t>149</t>
  </si>
  <si>
    <t>967864.R</t>
  </si>
  <si>
    <t xml:space="preserve">Odstranění mostních pryžových ložisek </t>
  </si>
  <si>
    <t>251205417</t>
  </si>
  <si>
    <t>"Pryžová ložiska 30x20x1,8 dle pův. PD"   126</t>
  </si>
  <si>
    <t>150</t>
  </si>
  <si>
    <t>977141125.R</t>
  </si>
  <si>
    <t>Vrty pro kotvy do betonu průměru 18 mm hloubky 160 mm s vyplněním epoxidovým tmelem</t>
  </si>
  <si>
    <t>-631084816</t>
  </si>
  <si>
    <t>"pro kotvy římsy vpravo na mostě dle detailu 401" 150</t>
  </si>
  <si>
    <t>151</t>
  </si>
  <si>
    <t>977141128.R</t>
  </si>
  <si>
    <t>Vrty pro kotvy do betonu průměru 18 mm hloubky 200 mm s vyplněním epoxidovým tmelem</t>
  </si>
  <si>
    <t>895539159</t>
  </si>
  <si>
    <t>"pro kotvy římsy vlevo na mostě (chodníková) dle det. 401" 60</t>
  </si>
  <si>
    <t>152</t>
  </si>
  <si>
    <t>977151111.R</t>
  </si>
  <si>
    <t>Jádrové vrty diamantovými korunkami do D 20 mm do stavebních materiálů</t>
  </si>
  <si>
    <t>-1762879283</t>
  </si>
  <si>
    <t>Vrtání otvorů skrze petlicové styky ze spodu nosné konstrukce. Petlicových styků mezi nosníky 8 ks. Na jedno pole 14 vrtů.</t>
  </si>
  <si>
    <t>8*14*4*0,7</t>
  </si>
  <si>
    <t>153</t>
  </si>
  <si>
    <t>977151114</t>
  </si>
  <si>
    <t>Jádrové vrty diamantovými korunkami do D 60 mm do stavebních materiálů</t>
  </si>
  <si>
    <t>1984991585</t>
  </si>
  <si>
    <t>Vrtání prostupů skrze petlicový styk mezi nosníky pro odvodňovací trubičky DN50 dle detailu 502</t>
  </si>
  <si>
    <t>0,75*10+0,23*10</t>
  </si>
  <si>
    <t>154</t>
  </si>
  <si>
    <t>977151121</t>
  </si>
  <si>
    <t>Jádrové vrty diamantovými korunkami do D 120 mm do stavebních materiálů</t>
  </si>
  <si>
    <t>613732993</t>
  </si>
  <si>
    <t>Vrtání prostupů skrze nosníky pro svislé svody DN100 odvodňovačů</t>
  </si>
  <si>
    <t>4*2*0,1</t>
  </si>
  <si>
    <t>155</t>
  </si>
  <si>
    <t>977211112</t>
  </si>
  <si>
    <t>Řezání ŽB kcí hl do 350 mm stěnovou pilou do průměru výztuže 16 mm</t>
  </si>
  <si>
    <t>1535711209</t>
  </si>
  <si>
    <t>rozřezání říms ve sparách mezi prefabrikáty (celkem 2x63 = 126  spar á 1.0 m)</t>
  </si>
  <si>
    <t>63*(1,9+1,5)</t>
  </si>
  <si>
    <t>156</t>
  </si>
  <si>
    <t>985121222</t>
  </si>
  <si>
    <t>Tryskání degradovaného betonu líce kleneb vodou pod tlakem do 1250 barů</t>
  </si>
  <si>
    <t>-893445981</t>
  </si>
  <si>
    <t>157</t>
  </si>
  <si>
    <t>985131111</t>
  </si>
  <si>
    <t>Očištění ploch stěn, rubu kleneb a podlah tlakovou vodou</t>
  </si>
  <si>
    <t>-1165030936</t>
  </si>
  <si>
    <t>Očištění nosné konstrukce</t>
  </si>
  <si>
    <t>Očištění horního povrchu stávajících nosníků před zhotovení vyrovnávací desky.</t>
  </si>
  <si>
    <t>9,15*60,5</t>
  </si>
  <si>
    <t>158</t>
  </si>
  <si>
    <t>985131311</t>
  </si>
  <si>
    <t>Ruční dočištění ploch stěn, rubu kleneb a podlah ocelových kartáči</t>
  </si>
  <si>
    <t>-1159004477</t>
  </si>
  <si>
    <t>čištění povrchu mechanické (ruční, bourací kladivo, drátěný kotouč, rozbrušovačka) 50% povrchu</t>
  </si>
  <si>
    <t>0,5*1048,305</t>
  </si>
  <si>
    <t>159</t>
  </si>
  <si>
    <t>985132111</t>
  </si>
  <si>
    <t>Očištění ploch líce kleneb a podhledů tlakovou vodou</t>
  </si>
  <si>
    <t>-2051289726</t>
  </si>
  <si>
    <t>čištění povrchu vodním paprskem 200-600bar (20-60MPa), nutná zkouška vhodného tlaku. 50% plochy</t>
  </si>
  <si>
    <t>160</t>
  </si>
  <si>
    <t>985311111</t>
  </si>
  <si>
    <t>Reprofilace stěn cementovými sanačními maltami tl 10 mm vč. očištění a pasivace výztuže</t>
  </si>
  <si>
    <t>967921997</t>
  </si>
  <si>
    <t>metoda 3.1. části 9 normy</t>
  </si>
  <si>
    <t>"odhad  20% dle pol.č.629995219.R  "  1048,305*0,2</t>
  </si>
  <si>
    <t>161</t>
  </si>
  <si>
    <t>985311113</t>
  </si>
  <si>
    <t>Reprofilace stěn cementovými sanačními maltami tl 30 mm vč. očištění a pasivace výztuže</t>
  </si>
  <si>
    <t>1079665868</t>
  </si>
  <si>
    <t>"odhad  40% dle pol.č.629995219.R  "  1048,305*0,4</t>
  </si>
  <si>
    <t>162</t>
  </si>
  <si>
    <t>985311115</t>
  </si>
  <si>
    <t>Reprofilace stěn cementovými sanačními maltami tl 50 mm vč. očištění a pasivace výztuže</t>
  </si>
  <si>
    <t>702924625</t>
  </si>
  <si>
    <t>163</t>
  </si>
  <si>
    <t>985312124</t>
  </si>
  <si>
    <t>Stěrka k vyrovnání betonových ploch líce kleneb a podhledů tl 5 mm</t>
  </si>
  <si>
    <t>-637858025</t>
  </si>
  <si>
    <t>sjednocující a ochranné nátěry betonu (metoda 1.3 části 9 normy). 100% plochy.</t>
  </si>
  <si>
    <t>1048,305</t>
  </si>
  <si>
    <t>164</t>
  </si>
  <si>
    <t>985321111</t>
  </si>
  <si>
    <t>Ochranný nátěr výztuže na cementové bázi stěn, líce kleneb a podhledů 1 vrstva tl 1 mm</t>
  </si>
  <si>
    <t>685129003</t>
  </si>
  <si>
    <t>zvýšení odolnosti výztuže nátěrem (metoda 8.3 části 9 normy). 100% plochy</t>
  </si>
  <si>
    <t>165</t>
  </si>
  <si>
    <t>985323111</t>
  </si>
  <si>
    <t>Spojovací můstek reprofilovaného betonu na cementové bázi tl 1 mm</t>
  </si>
  <si>
    <t>-272483372</t>
  </si>
  <si>
    <t>zvýšení odolnosti výztuže nátěrem (metoda 8.3 části 9 normy). 80% plochy</t>
  </si>
  <si>
    <t>"dle pol.č.985311111, 985311113 a 985311115"  1048,305*0,8</t>
  </si>
  <si>
    <t>166</t>
  </si>
  <si>
    <t>985324111</t>
  </si>
  <si>
    <t>Impregnační nátěr betonu dvojnásobný (OS-A)</t>
  </si>
  <si>
    <t>168244356</t>
  </si>
  <si>
    <t>sjednocující a ochranné nátěry betonu (metoda 1.3 části 9 normy). 100% povrchu</t>
  </si>
  <si>
    <t>167</t>
  </si>
  <si>
    <t>985422131</t>
  </si>
  <si>
    <t>Injektáž trhlin š do 2 mm v ŽB kcích tl do 100 mm epoxidem včetně vrtů</t>
  </si>
  <si>
    <t>-1282937563</t>
  </si>
  <si>
    <t>"odhad 0,2 m / m2 celkové plochy:" 1048,305*0,2</t>
  </si>
  <si>
    <t>168</t>
  </si>
  <si>
    <t>997013801</t>
  </si>
  <si>
    <t>Poplatek za uložení stavebního betonového odpadu na skládce (recyklace)</t>
  </si>
  <si>
    <t>-792528026</t>
  </si>
  <si>
    <t>"dle pol.č.961051111"   5,796*2,5</t>
  </si>
  <si>
    <t>"dle pol.č.963051111"   112,196*2,5</t>
  </si>
  <si>
    <t>"dle pol.č.965042141"   5,562*2,5</t>
  </si>
  <si>
    <t>"dle pol.č.977151111R"  1,254</t>
  </si>
  <si>
    <t>"dle pol.č.977151114"  0,108</t>
  </si>
  <si>
    <t>"dle pol.č.977151121"  0,036</t>
  </si>
  <si>
    <t>169</t>
  </si>
  <si>
    <t>997013814</t>
  </si>
  <si>
    <t>Poplatek za uložení stavebního odpadu z izolačních hmot na skládce (skládkovné)</t>
  </si>
  <si>
    <t>-1831455755</t>
  </si>
  <si>
    <t>"dle pol.č.711131811"   560,920*0,004</t>
  </si>
  <si>
    <t>170</t>
  </si>
  <si>
    <t>-13229995</t>
  </si>
  <si>
    <t>"dle pol.č.113154112 "   396,50*0,04*2,56</t>
  </si>
  <si>
    <t>"dle pol.č.113154124 "   443,30*0,1*2,56</t>
  </si>
  <si>
    <t>171</t>
  </si>
  <si>
    <t>193911849</t>
  </si>
  <si>
    <t>"dle pol.č.997211511 x 19"  154,087*19</t>
  </si>
  <si>
    <t>172</t>
  </si>
  <si>
    <t>997211521</t>
  </si>
  <si>
    <t>Vodorovná doprava vybouraných hmot po suchu na vzdálenost do 1 km</t>
  </si>
  <si>
    <t>-894193835</t>
  </si>
  <si>
    <t>173</t>
  </si>
  <si>
    <t>997211529</t>
  </si>
  <si>
    <t>Příplatek ZKD 1 km u vodorovné dopravy vybouraných hmot</t>
  </si>
  <si>
    <t>-775254095</t>
  </si>
  <si>
    <t>"dle pol.č.997211521 x 19"  312,257*19</t>
  </si>
  <si>
    <t>174</t>
  </si>
  <si>
    <t>997211611</t>
  </si>
  <si>
    <t>Nakládání suti na dopravní prostředky pro vodorovnou dopravu</t>
  </si>
  <si>
    <t>1672058043</t>
  </si>
  <si>
    <t>"dle pol.č.997211511"  154,087</t>
  </si>
  <si>
    <t>175</t>
  </si>
  <si>
    <t>997211612</t>
  </si>
  <si>
    <t>Nakládání vybouraných hmot na dopravní prostředky pro vodorovnou dopravu</t>
  </si>
  <si>
    <t>-895167026</t>
  </si>
  <si>
    <t>"dle pol.č.997211521"  312,527</t>
  </si>
  <si>
    <t>998</t>
  </si>
  <si>
    <t xml:space="preserve">  Přesun hmot</t>
  </si>
  <si>
    <t>176</t>
  </si>
  <si>
    <t>998212111</t>
  </si>
  <si>
    <t>Přesun hmot pro mosty zděné, monolitické betonové nebo ocelové v do 20 m</t>
  </si>
  <si>
    <t>738568903</t>
  </si>
  <si>
    <t>PSV</t>
  </si>
  <si>
    <t xml:space="preserve">  Práce a dodávky PSV</t>
  </si>
  <si>
    <t>711</t>
  </si>
  <si>
    <t xml:space="preserve">  Izolace proti vodě, vlhkosti a plynům</t>
  </si>
  <si>
    <t>177</t>
  </si>
  <si>
    <t>711112001</t>
  </si>
  <si>
    <t>Provedení izolace proti zemní vlhkosti svislé za studena nátěrem penetračním</t>
  </si>
  <si>
    <t>-1901894683</t>
  </si>
  <si>
    <t>Nátěr všech zasypaných ploch spodní stavby</t>
  </si>
  <si>
    <t>"Pilíře:"  2*(0,5+0,7)*(4*0,95+4*1,45+4*0,9)</t>
  </si>
  <si>
    <t>"Základ pilířů:"   3*1,9*9,3</t>
  </si>
  <si>
    <t>"dřík opěry O1:"   2*1,9*0,6+9,6*0,5+0,45*8,6</t>
  </si>
  <si>
    <t>"dřík opěry O5:"   2*1,9*0,25+9,6*0,1+0,45*8,65</t>
  </si>
  <si>
    <t>"křídla O1:"   2*(1,31*1,1+1,95*1,15+1,1*0,4)</t>
  </si>
  <si>
    <t>"křídla O5:"   2*(2,07*1,2+2,5*1,2+1,2*0,4)</t>
  </si>
  <si>
    <t>"Závěrná zídka O1:"  8,6*0,82</t>
  </si>
  <si>
    <t>"Závěrná zídka O5."  8,65*0,83</t>
  </si>
  <si>
    <t>178</t>
  </si>
  <si>
    <t>111631500</t>
  </si>
  <si>
    <t>lak asfaltový ALP/9 bal 9 kg</t>
  </si>
  <si>
    <t>-1610481630</t>
  </si>
  <si>
    <t>+10% ztratné</t>
  </si>
  <si>
    <t>135,85*0,4*0,001*1,1</t>
  </si>
  <si>
    <t>179</t>
  </si>
  <si>
    <t>711112002</t>
  </si>
  <si>
    <t>Provedení izolace proti zemní vlhkosti svislé za studena lakem asfaltovým</t>
  </si>
  <si>
    <t>-1645370759</t>
  </si>
  <si>
    <t>z položky  711112001</t>
  </si>
  <si>
    <t>135,850*2</t>
  </si>
  <si>
    <t>180</t>
  </si>
  <si>
    <t>111631520</t>
  </si>
  <si>
    <t>lak asfaltový  ALN bal. 9 kg</t>
  </si>
  <si>
    <t>-1850699626</t>
  </si>
  <si>
    <t>10 % ztratné</t>
  </si>
  <si>
    <t>271,7*0,5*0,001*1,1</t>
  </si>
  <si>
    <t>711131811</t>
  </si>
  <si>
    <t>Odstranění izolace proti zemní vlhkosti vodorovné</t>
  </si>
  <si>
    <t>396869304</t>
  </si>
  <si>
    <t>Sklobit tl. 10  mm</t>
  </si>
  <si>
    <t>"Na nosné konstrukci:"  8,5*60,5</t>
  </si>
  <si>
    <t>"Na přech. desce u O1:"  1,55*8,0+0,65*1,3+0,5*1,6</t>
  </si>
  <si>
    <t>"Na přech. desce u O5:"  1,35*8,0+0,4*2,4+0,6*2,05</t>
  </si>
  <si>
    <t>"V bezdilatačním spojení:"  3*(0,5+2*0,1)*9,35</t>
  </si>
  <si>
    <t>182</t>
  </si>
  <si>
    <t>711441559</t>
  </si>
  <si>
    <t>Provedení izolace proti tlakové vodě vodorovné přitavením pásu NAIP</t>
  </si>
  <si>
    <t>-260389785</t>
  </si>
  <si>
    <t>ochranná vrstva izolace asf. pásy s hliníkovou vložkou pod římsami na mostě</t>
  </si>
  <si>
    <t>(0,8+1,55)*60,5</t>
  </si>
  <si>
    <t>183</t>
  </si>
  <si>
    <t>628361100</t>
  </si>
  <si>
    <t>pás těžký asfaltovaný s Al vložkou</t>
  </si>
  <si>
    <t>1274360992</t>
  </si>
  <si>
    <t>+15% ztratné</t>
  </si>
  <si>
    <t>142,175*1,15</t>
  </si>
  <si>
    <t>184</t>
  </si>
  <si>
    <t>711442.R</t>
  </si>
  <si>
    <t>Izolace mostovek asfaltovými pásy s pečetící vrstvou</t>
  </si>
  <si>
    <t>68717502</t>
  </si>
  <si>
    <t>'izolace mostovky a bezdiltačního styku z natav. AIP tl. 5 mm včetně úpravy povrchu otryskáním ocel. kuličkami, na n.k.</t>
  </si>
  <si>
    <t xml:space="preserve"> včetně izolace a pečetící vrstvy </t>
  </si>
  <si>
    <t>9,35*60,5+3*(0,5+2*0,1)*9,35</t>
  </si>
  <si>
    <t>185</t>
  </si>
  <si>
    <t>711990001.R</t>
  </si>
  <si>
    <t>Pružný nátěr patních spár</t>
  </si>
  <si>
    <t>-1047868615</t>
  </si>
  <si>
    <t>Pružný nátěr typu S9 dle tab. 5 v TKP PK, kap. 31, detail 208</t>
  </si>
  <si>
    <t>"Pilíře:"   3*4*(2*0,5+2*0,7)*0,3</t>
  </si>
  <si>
    <t>"Opěry z rubu:"   (8,6+8,65+4*0,8+4*1,1)*0,3</t>
  </si>
  <si>
    <t>186</t>
  </si>
  <si>
    <t>998711101</t>
  </si>
  <si>
    <t>Přesun hmot tonážní pro izolace proti vodě, vlhkosti a plynům v objektech výšky do 6 m</t>
  </si>
  <si>
    <t>124646422</t>
  </si>
  <si>
    <t>187</t>
  </si>
  <si>
    <t>011503000</t>
  </si>
  <si>
    <t>Stavební průzkum bez rozlišení</t>
  </si>
  <si>
    <t>429197763</t>
  </si>
  <si>
    <t>188</t>
  </si>
  <si>
    <t>012002000</t>
  </si>
  <si>
    <t>Geodetické práce - geodetické sledování</t>
  </si>
  <si>
    <t>-875675892</t>
  </si>
  <si>
    <t>189</t>
  </si>
  <si>
    <t>Geodetické práce před výstavbou - Zřízení bodů vytyčovací mikrosítě</t>
  </si>
  <si>
    <t>-132380776</t>
  </si>
  <si>
    <t xml:space="preserve">Vytyčovací body mikrosítě, založeny na pevném podloží na pilotách průměru 03 až 0,5 m </t>
  </si>
  <si>
    <t xml:space="preserve">předpokládané délky 5 m. Body musí mít nad terén vyveden pilíř pro nucenou centraci </t>
  </si>
  <si>
    <t>geodetického přístroje. Provedení dle detailu 213</t>
  </si>
  <si>
    <t>Celkem 3 body.</t>
  </si>
  <si>
    <t>Odhad délky vrtů: 3x5 = 15 m</t>
  </si>
  <si>
    <t>Odhad kubatury pilot při průměru 0,5 m: 3x(5,0+1,0)x3,14x0,5x0,5x0,25 = 3,53 m3</t>
  </si>
  <si>
    <t>Odhad výztuže pilot (60 kg/m3)    60x3,53 = 212 kg</t>
  </si>
  <si>
    <t>"celkem ks bodů"  3</t>
  </si>
  <si>
    <t>190</t>
  </si>
  <si>
    <t>012103000.R</t>
  </si>
  <si>
    <t>1821976940</t>
  </si>
  <si>
    <t>191</t>
  </si>
  <si>
    <t>013203000</t>
  </si>
  <si>
    <t>Dokumentace stavby bez rozlišení - projekt sledování mostu</t>
  </si>
  <si>
    <t>1079438682</t>
  </si>
  <si>
    <t>192</t>
  </si>
  <si>
    <t>013244000</t>
  </si>
  <si>
    <t>Dokumentace pro provádění stavby (RDS)</t>
  </si>
  <si>
    <t>-2052230404</t>
  </si>
  <si>
    <t>193</t>
  </si>
  <si>
    <t>Dokumentace skutečného provedení stavby ( DSPS) provedení v digit. formě</t>
  </si>
  <si>
    <t>1807444987</t>
  </si>
  <si>
    <t>194</t>
  </si>
  <si>
    <t>1565618343</t>
  </si>
  <si>
    <t>195</t>
  </si>
  <si>
    <t>043103001</t>
  </si>
  <si>
    <t>Vypracování mostního listu vč, výpočtu zatížitelnosti</t>
  </si>
  <si>
    <t>1080238454</t>
  </si>
  <si>
    <t>196</t>
  </si>
  <si>
    <t>043103002</t>
  </si>
  <si>
    <t>1. hlavní prohlídka mostu</t>
  </si>
  <si>
    <t>1088167709</t>
  </si>
  <si>
    <t>197</t>
  </si>
  <si>
    <t>070001000</t>
  </si>
  <si>
    <t>Provozní vlivy</t>
  </si>
  <si>
    <t>1642183466</t>
  </si>
  <si>
    <t>801 - Vegetační úpravy</t>
  </si>
  <si>
    <t xml:space="preserve">      99 -   Přesun hmot</t>
  </si>
  <si>
    <t>183101214</t>
  </si>
  <si>
    <t>Jamky pro výsadbu s výměnou 50 % půdy zeminy tř 1 až 4 objem do 0,125 m3 v rovině a svahu do 1:5</t>
  </si>
  <si>
    <t>-1434262631</t>
  </si>
  <si>
    <t>103211000</t>
  </si>
  <si>
    <t>zahradní substrát pro výsadbu VL</t>
  </si>
  <si>
    <t>1280198373</t>
  </si>
  <si>
    <t>183403121</t>
  </si>
  <si>
    <t>Obdělání půdy v rovině a svahu do 1:5</t>
  </si>
  <si>
    <t>-536987878</t>
  </si>
  <si>
    <t>"pro výsadbu stromů " 10</t>
  </si>
  <si>
    <t>183405211</t>
  </si>
  <si>
    <t>Výsev trávníku hydroosevem na ornici</t>
  </si>
  <si>
    <t>1292623510</t>
  </si>
  <si>
    <t>"celková plocha humusování"  933,167</t>
  </si>
  <si>
    <t>005724700</t>
  </si>
  <si>
    <t>osivo směs travní univerzál</t>
  </si>
  <si>
    <t>kg</t>
  </si>
  <si>
    <t>1352994847</t>
  </si>
  <si>
    <t>9,33167*2,5</t>
  </si>
  <si>
    <t>184102112</t>
  </si>
  <si>
    <t>Výsadba dřeviny s balem D do 0,3 m do jamky se zalitím v rovině a svahu do 1:5</t>
  </si>
  <si>
    <t>199602922</t>
  </si>
  <si>
    <t>0260000001</t>
  </si>
  <si>
    <t>dod stromů  obvod kmene 10- 12 cm  s balem</t>
  </si>
  <si>
    <t>1265013295</t>
  </si>
  <si>
    <t>184215112</t>
  </si>
  <si>
    <t>Ukotvení kmene dřevin jedním kůlem D do 0,1 m délky do 2 m</t>
  </si>
  <si>
    <t>1979615413</t>
  </si>
  <si>
    <t>10*2</t>
  </si>
  <si>
    <t>052172100</t>
  </si>
  <si>
    <t>tyč odkorněná, ofrézovaná  délka 200-250 cm</t>
  </si>
  <si>
    <t>719897601</t>
  </si>
  <si>
    <t>184801121</t>
  </si>
  <si>
    <t>Ošetřování vysazených dřevin soliterních v rovině a svahu do 1:5</t>
  </si>
  <si>
    <t>377676177</t>
  </si>
  <si>
    <t>10*9</t>
  </si>
  <si>
    <t>184802211</t>
  </si>
  <si>
    <t>Chemické odplevelení před založením kultury nad 20 m2 postřikem na široko ve svahu do 1:2</t>
  </si>
  <si>
    <t>-922314654</t>
  </si>
  <si>
    <t>933,167*1,5</t>
  </si>
  <si>
    <t>184808322</t>
  </si>
  <si>
    <t>Hnojení ostatních dřevin organickými hnojivy nad 5 do 10 kg k jedné sazenici</t>
  </si>
  <si>
    <t>-1283034884</t>
  </si>
  <si>
    <t>"při výsadbě" 10</t>
  </si>
  <si>
    <t>"V rámci následné údržby je po dva roky" 2*10</t>
  </si>
  <si>
    <t>184813112.R</t>
  </si>
  <si>
    <t>Ochrana stromů proti škodám způsobených zvěří vč. dod chráničky</t>
  </si>
  <si>
    <t>235641049</t>
  </si>
  <si>
    <t>184911421</t>
  </si>
  <si>
    <t>Mulčování rostlin kůrou tl. do 0,1 m v rovině a svahu do 1:5</t>
  </si>
  <si>
    <t>2075331296</t>
  </si>
  <si>
    <t>103911000</t>
  </si>
  <si>
    <t>kůra mulčovací VL</t>
  </si>
  <si>
    <t>914727617</t>
  </si>
  <si>
    <t>185803111</t>
  </si>
  <si>
    <t>Ošetření trávníku shrabáním v rovině a svahu do 1:5</t>
  </si>
  <si>
    <t>1026339145</t>
  </si>
  <si>
    <t>celkem 5x</t>
  </si>
  <si>
    <t>933,167*5</t>
  </si>
  <si>
    <t>185851121</t>
  </si>
  <si>
    <t>Dovoz vody pro zálivku rostlin za vzdálenost do 1000 m</t>
  </si>
  <si>
    <t>-659506497</t>
  </si>
  <si>
    <t>(10*50*3)/1000</t>
  </si>
  <si>
    <t>998231311</t>
  </si>
  <si>
    <t>Přesun hmot pro sadovnické a krajinářské úpravy vodorovně do 5000 m</t>
  </si>
  <si>
    <t>-585488989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</si>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</sst>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3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center" vertical="center" wrapText="1"/>
    </xf>
    <xf numFmtId="168" fontId="32" fillId="0" borderId="36" xfId="0" applyNumberFormat="1" applyFont="1" applyBorder="1" applyAlignment="1">
      <alignment horizontal="right" vertical="center"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74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0C2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672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F4E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0DB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268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6" t="s">
        <v>0</v>
      </c>
      <c r="B1" s="207"/>
      <c r="C1" s="207"/>
      <c r="D1" s="208" t="s">
        <v>1</v>
      </c>
      <c r="E1" s="207"/>
      <c r="F1" s="207"/>
      <c r="G1" s="207"/>
      <c r="H1" s="207"/>
      <c r="I1" s="207"/>
      <c r="J1" s="207"/>
      <c r="K1" s="209" t="s">
        <v>1858</v>
      </c>
      <c r="L1" s="209"/>
      <c r="M1" s="209"/>
      <c r="N1" s="209"/>
      <c r="O1" s="209"/>
      <c r="P1" s="209"/>
      <c r="Q1" s="209"/>
      <c r="R1" s="209"/>
      <c r="S1" s="209"/>
      <c r="T1" s="207"/>
      <c r="U1" s="207"/>
      <c r="V1" s="207"/>
      <c r="W1" s="209" t="s">
        <v>1859</v>
      </c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8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171" t="s">
        <v>14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Q5" s="12"/>
      <c r="BE5" s="167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172" t="s">
        <v>17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Q6" s="12"/>
      <c r="BE6" s="168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168"/>
      <c r="BS7" s="6" t="s">
        <v>21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168"/>
      <c r="BS8" s="6" t="s">
        <v>26</v>
      </c>
    </row>
    <row r="9" spans="2:71" s="2" customFormat="1" ht="15" customHeight="1">
      <c r="B9" s="10"/>
      <c r="AQ9" s="12"/>
      <c r="BE9" s="168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 t="s">
        <v>30</v>
      </c>
      <c r="AQ10" s="12"/>
      <c r="BE10" s="168"/>
      <c r="BS10" s="6" t="s">
        <v>18</v>
      </c>
    </row>
    <row r="11" spans="2:71" s="2" customFormat="1" ht="19.5" customHeight="1">
      <c r="B11" s="10"/>
      <c r="E11" s="16" t="s">
        <v>31</v>
      </c>
      <c r="AK11" s="18" t="s">
        <v>32</v>
      </c>
      <c r="AN11" s="16" t="s">
        <v>33</v>
      </c>
      <c r="AQ11" s="12"/>
      <c r="BE11" s="168"/>
      <c r="BS11" s="6" t="s">
        <v>18</v>
      </c>
    </row>
    <row r="12" spans="2:71" s="2" customFormat="1" ht="7.5" customHeight="1">
      <c r="B12" s="10"/>
      <c r="AQ12" s="12"/>
      <c r="BE12" s="168"/>
      <c r="BS12" s="6" t="s">
        <v>18</v>
      </c>
    </row>
    <row r="13" spans="2:71" s="2" customFormat="1" ht="15" customHeight="1">
      <c r="B13" s="10"/>
      <c r="D13" s="18" t="s">
        <v>34</v>
      </c>
      <c r="AK13" s="18" t="s">
        <v>29</v>
      </c>
      <c r="AN13" s="20" t="s">
        <v>35</v>
      </c>
      <c r="AQ13" s="12"/>
      <c r="BE13" s="168"/>
      <c r="BS13" s="6" t="s">
        <v>18</v>
      </c>
    </row>
    <row r="14" spans="2:71" s="2" customFormat="1" ht="15.75" customHeight="1">
      <c r="B14" s="10"/>
      <c r="E14" s="173" t="s">
        <v>35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8" t="s">
        <v>32</v>
      </c>
      <c r="AN14" s="20" t="s">
        <v>35</v>
      </c>
      <c r="AQ14" s="12"/>
      <c r="BE14" s="168"/>
      <c r="BS14" s="6" t="s">
        <v>18</v>
      </c>
    </row>
    <row r="15" spans="2:71" s="2" customFormat="1" ht="7.5" customHeight="1">
      <c r="B15" s="10"/>
      <c r="AQ15" s="12"/>
      <c r="BE15" s="168"/>
      <c r="BS15" s="6" t="s">
        <v>3</v>
      </c>
    </row>
    <row r="16" spans="2:71" s="2" customFormat="1" ht="15" customHeight="1">
      <c r="B16" s="10"/>
      <c r="D16" s="18" t="s">
        <v>36</v>
      </c>
      <c r="AK16" s="18" t="s">
        <v>29</v>
      </c>
      <c r="AN16" s="16" t="s">
        <v>37</v>
      </c>
      <c r="AQ16" s="12"/>
      <c r="BE16" s="168"/>
      <c r="BS16" s="6" t="s">
        <v>3</v>
      </c>
    </row>
    <row r="17" spans="2:71" s="2" customFormat="1" ht="19.5" customHeight="1">
      <c r="B17" s="10"/>
      <c r="E17" s="16" t="s">
        <v>38</v>
      </c>
      <c r="AK17" s="18" t="s">
        <v>32</v>
      </c>
      <c r="AN17" s="16" t="s">
        <v>39</v>
      </c>
      <c r="AQ17" s="12"/>
      <c r="BE17" s="168"/>
      <c r="BS17" s="6" t="s">
        <v>40</v>
      </c>
    </row>
    <row r="18" spans="2:71" s="2" customFormat="1" ht="7.5" customHeight="1">
      <c r="B18" s="10"/>
      <c r="AQ18" s="12"/>
      <c r="BE18" s="168"/>
      <c r="BS18" s="6" t="s">
        <v>6</v>
      </c>
    </row>
    <row r="19" spans="2:71" s="2" customFormat="1" ht="15" customHeight="1">
      <c r="B19" s="10"/>
      <c r="D19" s="18" t="s">
        <v>41</v>
      </c>
      <c r="AQ19" s="12"/>
      <c r="BE19" s="168"/>
      <c r="BS19" s="6" t="s">
        <v>6</v>
      </c>
    </row>
    <row r="20" spans="2:71" s="2" customFormat="1" ht="70.5" customHeight="1">
      <c r="B20" s="10"/>
      <c r="E20" s="174" t="s">
        <v>42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Q20" s="12"/>
      <c r="BE20" s="168"/>
      <c r="BS20" s="6" t="s">
        <v>40</v>
      </c>
    </row>
    <row r="21" spans="2:57" s="2" customFormat="1" ht="7.5" customHeight="1">
      <c r="B21" s="10"/>
      <c r="AQ21" s="12"/>
      <c r="BE21" s="168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68"/>
    </row>
    <row r="23" spans="2:57" s="6" customFormat="1" ht="27" customHeight="1">
      <c r="B23" s="22"/>
      <c r="D23" s="23" t="s">
        <v>43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75">
        <f>ROUND($AG$51,2)</f>
        <v>0</v>
      </c>
      <c r="AL23" s="176"/>
      <c r="AM23" s="176"/>
      <c r="AN23" s="176"/>
      <c r="AO23" s="176"/>
      <c r="AQ23" s="25"/>
      <c r="BE23" s="169"/>
    </row>
    <row r="24" spans="2:57" s="6" customFormat="1" ht="7.5" customHeight="1">
      <c r="B24" s="22"/>
      <c r="AQ24" s="25"/>
      <c r="BE24" s="169"/>
    </row>
    <row r="25" spans="2:57" s="6" customFormat="1" ht="14.25" customHeight="1">
      <c r="B25" s="22"/>
      <c r="L25" s="177" t="s">
        <v>44</v>
      </c>
      <c r="M25" s="169"/>
      <c r="N25" s="169"/>
      <c r="O25" s="169"/>
      <c r="W25" s="177" t="s">
        <v>45</v>
      </c>
      <c r="X25" s="169"/>
      <c r="Y25" s="169"/>
      <c r="Z25" s="169"/>
      <c r="AA25" s="169"/>
      <c r="AB25" s="169"/>
      <c r="AC25" s="169"/>
      <c r="AD25" s="169"/>
      <c r="AE25" s="169"/>
      <c r="AK25" s="177" t="s">
        <v>46</v>
      </c>
      <c r="AL25" s="169"/>
      <c r="AM25" s="169"/>
      <c r="AN25" s="169"/>
      <c r="AO25" s="169"/>
      <c r="AQ25" s="25"/>
      <c r="BE25" s="169"/>
    </row>
    <row r="26" spans="2:57" s="6" customFormat="1" ht="15" customHeight="1">
      <c r="B26" s="27"/>
      <c r="D26" s="28" t="s">
        <v>47</v>
      </c>
      <c r="F26" s="28" t="s">
        <v>48</v>
      </c>
      <c r="L26" s="178">
        <v>0.21</v>
      </c>
      <c r="M26" s="170"/>
      <c r="N26" s="170"/>
      <c r="O26" s="170"/>
      <c r="W26" s="179">
        <f>ROUND($AZ$51,2)</f>
        <v>0</v>
      </c>
      <c r="X26" s="170"/>
      <c r="Y26" s="170"/>
      <c r="Z26" s="170"/>
      <c r="AA26" s="170"/>
      <c r="AB26" s="170"/>
      <c r="AC26" s="170"/>
      <c r="AD26" s="170"/>
      <c r="AE26" s="170"/>
      <c r="AK26" s="179">
        <f>ROUND($AV$51,2)</f>
        <v>0</v>
      </c>
      <c r="AL26" s="170"/>
      <c r="AM26" s="170"/>
      <c r="AN26" s="170"/>
      <c r="AO26" s="170"/>
      <c r="AQ26" s="29"/>
      <c r="BE26" s="170"/>
    </row>
    <row r="27" spans="2:57" s="6" customFormat="1" ht="15" customHeight="1">
      <c r="B27" s="27"/>
      <c r="F27" s="28" t="s">
        <v>49</v>
      </c>
      <c r="L27" s="178">
        <v>0.15</v>
      </c>
      <c r="M27" s="170"/>
      <c r="N27" s="170"/>
      <c r="O27" s="170"/>
      <c r="W27" s="179">
        <f>ROUND($BA$51,2)</f>
        <v>0</v>
      </c>
      <c r="X27" s="170"/>
      <c r="Y27" s="170"/>
      <c r="Z27" s="170"/>
      <c r="AA27" s="170"/>
      <c r="AB27" s="170"/>
      <c r="AC27" s="170"/>
      <c r="AD27" s="170"/>
      <c r="AE27" s="170"/>
      <c r="AK27" s="179">
        <f>ROUND($AW$51,2)</f>
        <v>0</v>
      </c>
      <c r="AL27" s="170"/>
      <c r="AM27" s="170"/>
      <c r="AN27" s="170"/>
      <c r="AO27" s="170"/>
      <c r="AQ27" s="29"/>
      <c r="BE27" s="170"/>
    </row>
    <row r="28" spans="2:57" s="6" customFormat="1" ht="15" customHeight="1" hidden="1">
      <c r="B28" s="27"/>
      <c r="F28" s="28" t="s">
        <v>50</v>
      </c>
      <c r="L28" s="178">
        <v>0.21</v>
      </c>
      <c r="M28" s="170"/>
      <c r="N28" s="170"/>
      <c r="O28" s="170"/>
      <c r="W28" s="179">
        <f>ROUND($BB$51,2)</f>
        <v>0</v>
      </c>
      <c r="X28" s="170"/>
      <c r="Y28" s="170"/>
      <c r="Z28" s="170"/>
      <c r="AA28" s="170"/>
      <c r="AB28" s="170"/>
      <c r="AC28" s="170"/>
      <c r="AD28" s="170"/>
      <c r="AE28" s="170"/>
      <c r="AK28" s="179">
        <v>0</v>
      </c>
      <c r="AL28" s="170"/>
      <c r="AM28" s="170"/>
      <c r="AN28" s="170"/>
      <c r="AO28" s="170"/>
      <c r="AQ28" s="29"/>
      <c r="BE28" s="170"/>
    </row>
    <row r="29" spans="2:57" s="6" customFormat="1" ht="15" customHeight="1" hidden="1">
      <c r="B29" s="27"/>
      <c r="F29" s="28" t="s">
        <v>51</v>
      </c>
      <c r="L29" s="178">
        <v>0.15</v>
      </c>
      <c r="M29" s="170"/>
      <c r="N29" s="170"/>
      <c r="O29" s="170"/>
      <c r="W29" s="179">
        <f>ROUND($BC$51,2)</f>
        <v>0</v>
      </c>
      <c r="X29" s="170"/>
      <c r="Y29" s="170"/>
      <c r="Z29" s="170"/>
      <c r="AA29" s="170"/>
      <c r="AB29" s="170"/>
      <c r="AC29" s="170"/>
      <c r="AD29" s="170"/>
      <c r="AE29" s="170"/>
      <c r="AK29" s="179">
        <v>0</v>
      </c>
      <c r="AL29" s="170"/>
      <c r="AM29" s="170"/>
      <c r="AN29" s="170"/>
      <c r="AO29" s="170"/>
      <c r="AQ29" s="29"/>
      <c r="BE29" s="170"/>
    </row>
    <row r="30" spans="2:57" s="6" customFormat="1" ht="15" customHeight="1" hidden="1">
      <c r="B30" s="27"/>
      <c r="F30" s="28" t="s">
        <v>52</v>
      </c>
      <c r="L30" s="178">
        <v>0</v>
      </c>
      <c r="M30" s="170"/>
      <c r="N30" s="170"/>
      <c r="O30" s="170"/>
      <c r="W30" s="179">
        <f>ROUND($BD$51,2)</f>
        <v>0</v>
      </c>
      <c r="X30" s="170"/>
      <c r="Y30" s="170"/>
      <c r="Z30" s="170"/>
      <c r="AA30" s="170"/>
      <c r="AB30" s="170"/>
      <c r="AC30" s="170"/>
      <c r="AD30" s="170"/>
      <c r="AE30" s="170"/>
      <c r="AK30" s="179">
        <v>0</v>
      </c>
      <c r="AL30" s="170"/>
      <c r="AM30" s="170"/>
      <c r="AN30" s="170"/>
      <c r="AO30" s="170"/>
      <c r="AQ30" s="29"/>
      <c r="BE30" s="170"/>
    </row>
    <row r="31" spans="2:57" s="6" customFormat="1" ht="7.5" customHeight="1">
      <c r="B31" s="22"/>
      <c r="AQ31" s="25"/>
      <c r="BE31" s="169"/>
    </row>
    <row r="32" spans="2:57" s="6" customFormat="1" ht="27" customHeight="1">
      <c r="B32" s="22"/>
      <c r="C32" s="30"/>
      <c r="D32" s="31" t="s">
        <v>53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54</v>
      </c>
      <c r="U32" s="32"/>
      <c r="V32" s="32"/>
      <c r="W32" s="32"/>
      <c r="X32" s="180" t="s">
        <v>55</v>
      </c>
      <c r="Y32" s="181"/>
      <c r="Z32" s="181"/>
      <c r="AA32" s="181"/>
      <c r="AB32" s="181"/>
      <c r="AC32" s="32"/>
      <c r="AD32" s="32"/>
      <c r="AE32" s="32"/>
      <c r="AF32" s="32"/>
      <c r="AG32" s="32"/>
      <c r="AH32" s="32"/>
      <c r="AI32" s="32"/>
      <c r="AJ32" s="32"/>
      <c r="AK32" s="182">
        <f>SUM($AK$23:$AK$30)</f>
        <v>0</v>
      </c>
      <c r="AL32" s="181"/>
      <c r="AM32" s="181"/>
      <c r="AN32" s="181"/>
      <c r="AO32" s="183"/>
      <c r="AP32" s="30"/>
      <c r="AQ32" s="35"/>
      <c r="BE32" s="169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56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12-548-7</v>
      </c>
      <c r="AR41" s="41"/>
    </row>
    <row r="42" spans="2:44" s="42" customFormat="1" ht="37.5" customHeight="1">
      <c r="B42" s="43"/>
      <c r="C42" s="42" t="s">
        <v>16</v>
      </c>
      <c r="L42" s="184" t="str">
        <f>$K$6</f>
        <v>III 26811 Hoškovice, rekonstrukce mostu ev.č. 26811-2</v>
      </c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 </v>
      </c>
      <c r="AI44" s="18" t="s">
        <v>24</v>
      </c>
      <c r="AM44" s="185" t="str">
        <f>IF($AN$8="","",$AN$8)</f>
        <v>30.06.2014</v>
      </c>
      <c r="AN44" s="169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Středočeský kraj, Zborovská 11, 150 21 Praha 5 </v>
      </c>
      <c r="AI46" s="18" t="s">
        <v>36</v>
      </c>
      <c r="AM46" s="171" t="str">
        <f>IF($E$17="","",$E$17)</f>
        <v>PRAGOPROJEKT a.s.,   Ateliér Praha II</v>
      </c>
      <c r="AN46" s="169"/>
      <c r="AO46" s="169"/>
      <c r="AP46" s="169"/>
      <c r="AR46" s="22"/>
      <c r="AS46" s="186" t="s">
        <v>57</v>
      </c>
      <c r="AT46" s="187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34</v>
      </c>
      <c r="L47" s="16">
        <f>IF($E$14="Vyplň údaj","",$E$14)</f>
      </c>
      <c r="AR47" s="22"/>
      <c r="AS47" s="188"/>
      <c r="AT47" s="169"/>
      <c r="BD47" s="48"/>
    </row>
    <row r="48" spans="2:56" s="6" customFormat="1" ht="12" customHeight="1">
      <c r="B48" s="22"/>
      <c r="AR48" s="22"/>
      <c r="AS48" s="188"/>
      <c r="AT48" s="169"/>
      <c r="BD48" s="48"/>
    </row>
    <row r="49" spans="2:57" s="6" customFormat="1" ht="30" customHeight="1">
      <c r="B49" s="22"/>
      <c r="C49" s="189" t="s">
        <v>58</v>
      </c>
      <c r="D49" s="181"/>
      <c r="E49" s="181"/>
      <c r="F49" s="181"/>
      <c r="G49" s="181"/>
      <c r="H49" s="32"/>
      <c r="I49" s="190" t="s">
        <v>59</v>
      </c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91" t="s">
        <v>60</v>
      </c>
      <c r="AH49" s="181"/>
      <c r="AI49" s="181"/>
      <c r="AJ49" s="181"/>
      <c r="AK49" s="181"/>
      <c r="AL49" s="181"/>
      <c r="AM49" s="181"/>
      <c r="AN49" s="190" t="s">
        <v>61</v>
      </c>
      <c r="AO49" s="181"/>
      <c r="AP49" s="181"/>
      <c r="AQ49" s="49" t="s">
        <v>62</v>
      </c>
      <c r="AR49" s="22"/>
      <c r="AS49" s="50" t="s">
        <v>63</v>
      </c>
      <c r="AT49" s="51" t="s">
        <v>64</v>
      </c>
      <c r="AU49" s="51" t="s">
        <v>65</v>
      </c>
      <c r="AV49" s="51" t="s">
        <v>66</v>
      </c>
      <c r="AW49" s="51" t="s">
        <v>67</v>
      </c>
      <c r="AX49" s="51" t="s">
        <v>68</v>
      </c>
      <c r="AY49" s="51" t="s">
        <v>69</v>
      </c>
      <c r="AZ49" s="51" t="s">
        <v>70</v>
      </c>
      <c r="BA49" s="51" t="s">
        <v>71</v>
      </c>
      <c r="BB49" s="51" t="s">
        <v>72</v>
      </c>
      <c r="BC49" s="51" t="s">
        <v>73</v>
      </c>
      <c r="BD49" s="52" t="s">
        <v>74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5" t="s">
        <v>75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196">
        <f>ROUND(SUM($AG$52:$AG$55),2)</f>
        <v>0</v>
      </c>
      <c r="AH51" s="197"/>
      <c r="AI51" s="197"/>
      <c r="AJ51" s="197"/>
      <c r="AK51" s="197"/>
      <c r="AL51" s="197"/>
      <c r="AM51" s="197"/>
      <c r="AN51" s="196">
        <f>SUM($AG$51,$AT$51)</f>
        <v>0</v>
      </c>
      <c r="AO51" s="197"/>
      <c r="AP51" s="197"/>
      <c r="AQ51" s="57"/>
      <c r="AR51" s="43"/>
      <c r="AS51" s="58">
        <f>ROUND(SUM($AS$52:$AS$55),2)</f>
        <v>0</v>
      </c>
      <c r="AT51" s="59">
        <f>ROUND(SUM($AV$51:$AW$51),2)</f>
        <v>0</v>
      </c>
      <c r="AU51" s="60">
        <f>ROUND(SUM($AU$52:$AU$55),5)</f>
        <v>0</v>
      </c>
      <c r="AV51" s="59">
        <f>ROUND($AZ$51*$L$26,2)</f>
        <v>0</v>
      </c>
      <c r="AW51" s="59">
        <f>ROUND($BA$51*$L$27,2)</f>
        <v>0</v>
      </c>
      <c r="AX51" s="59">
        <f>ROUND($BB$51*$L$26,2)</f>
        <v>0</v>
      </c>
      <c r="AY51" s="59">
        <f>ROUND($BC$51*$L$27,2)</f>
        <v>0</v>
      </c>
      <c r="AZ51" s="59">
        <f>ROUND(SUM($AZ$52:$AZ$55),2)</f>
        <v>0</v>
      </c>
      <c r="BA51" s="59">
        <f>ROUND(SUM($BA$52:$BA$55),2)</f>
        <v>0</v>
      </c>
      <c r="BB51" s="59">
        <f>ROUND(SUM($BB$52:$BB$55),2)</f>
        <v>0</v>
      </c>
      <c r="BC51" s="59">
        <f>ROUND(SUM($BC$52:$BC$55),2)</f>
        <v>0</v>
      </c>
      <c r="BD51" s="61">
        <f>ROUND(SUM($BD$52:$BD$55),2)</f>
        <v>0</v>
      </c>
      <c r="BS51" s="42" t="s">
        <v>76</v>
      </c>
      <c r="BT51" s="42" t="s">
        <v>77</v>
      </c>
      <c r="BU51" s="62" t="s">
        <v>78</v>
      </c>
      <c r="BV51" s="42" t="s">
        <v>79</v>
      </c>
      <c r="BW51" s="42" t="s">
        <v>4</v>
      </c>
      <c r="BX51" s="42" t="s">
        <v>80</v>
      </c>
    </row>
    <row r="52" spans="1:91" s="63" customFormat="1" ht="28.5" customHeight="1">
      <c r="A52" s="202" t="s">
        <v>1860</v>
      </c>
      <c r="B52" s="64"/>
      <c r="C52" s="65"/>
      <c r="D52" s="194" t="s">
        <v>81</v>
      </c>
      <c r="E52" s="195"/>
      <c r="F52" s="195"/>
      <c r="G52" s="195"/>
      <c r="H52" s="195"/>
      <c r="I52" s="65"/>
      <c r="J52" s="194" t="s">
        <v>82</v>
      </c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2">
        <f>'131 - Rekonstrukce silnic...'!$J$27</f>
        <v>0</v>
      </c>
      <c r="AH52" s="193"/>
      <c r="AI52" s="193"/>
      <c r="AJ52" s="193"/>
      <c r="AK52" s="193"/>
      <c r="AL52" s="193"/>
      <c r="AM52" s="193"/>
      <c r="AN52" s="192">
        <f>SUM($AG$52,$AT$52)</f>
        <v>0</v>
      </c>
      <c r="AO52" s="193"/>
      <c r="AP52" s="193"/>
      <c r="AQ52" s="66" t="s">
        <v>83</v>
      </c>
      <c r="AR52" s="64"/>
      <c r="AS52" s="67">
        <v>0</v>
      </c>
      <c r="AT52" s="68">
        <f>ROUND(SUM($AV$52:$AW$52),2)</f>
        <v>0</v>
      </c>
      <c r="AU52" s="69">
        <f>'131 - Rekonstrukce silnic...'!$P$86</f>
        <v>0</v>
      </c>
      <c r="AV52" s="68">
        <f>'131 - Rekonstrukce silnic...'!$J$30</f>
        <v>0</v>
      </c>
      <c r="AW52" s="68">
        <f>'131 - Rekonstrukce silnic...'!$J$31</f>
        <v>0</v>
      </c>
      <c r="AX52" s="68">
        <f>'131 - Rekonstrukce silnic...'!$J$32</f>
        <v>0</v>
      </c>
      <c r="AY52" s="68">
        <f>'131 - Rekonstrukce silnic...'!$J$33</f>
        <v>0</v>
      </c>
      <c r="AZ52" s="68">
        <f>'131 - Rekonstrukce silnic...'!$F$30</f>
        <v>0</v>
      </c>
      <c r="BA52" s="68">
        <f>'131 - Rekonstrukce silnic...'!$F$31</f>
        <v>0</v>
      </c>
      <c r="BB52" s="68">
        <f>'131 - Rekonstrukce silnic...'!$F$32</f>
        <v>0</v>
      </c>
      <c r="BC52" s="68">
        <f>'131 - Rekonstrukce silnic...'!$F$33</f>
        <v>0</v>
      </c>
      <c r="BD52" s="70">
        <f>'131 - Rekonstrukce silnic...'!$F$34</f>
        <v>0</v>
      </c>
      <c r="BT52" s="63" t="s">
        <v>21</v>
      </c>
      <c r="BV52" s="63" t="s">
        <v>79</v>
      </c>
      <c r="BW52" s="63" t="s">
        <v>84</v>
      </c>
      <c r="BX52" s="63" t="s">
        <v>4</v>
      </c>
      <c r="CM52" s="63" t="s">
        <v>85</v>
      </c>
    </row>
    <row r="53" spans="1:91" s="63" customFormat="1" ht="28.5" customHeight="1">
      <c r="A53" s="202" t="s">
        <v>1860</v>
      </c>
      <c r="B53" s="64"/>
      <c r="C53" s="65"/>
      <c r="D53" s="194" t="s">
        <v>86</v>
      </c>
      <c r="E53" s="195"/>
      <c r="F53" s="195"/>
      <c r="G53" s="195"/>
      <c r="H53" s="195"/>
      <c r="I53" s="65"/>
      <c r="J53" s="194" t="s">
        <v>87</v>
      </c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2">
        <f>'181 - DIO'!$J$27</f>
        <v>0</v>
      </c>
      <c r="AH53" s="193"/>
      <c r="AI53" s="193"/>
      <c r="AJ53" s="193"/>
      <c r="AK53" s="193"/>
      <c r="AL53" s="193"/>
      <c r="AM53" s="193"/>
      <c r="AN53" s="192">
        <f>SUM($AG$53,$AT$53)</f>
        <v>0</v>
      </c>
      <c r="AO53" s="193"/>
      <c r="AP53" s="193"/>
      <c r="AQ53" s="66" t="s">
        <v>83</v>
      </c>
      <c r="AR53" s="64"/>
      <c r="AS53" s="67">
        <v>0</v>
      </c>
      <c r="AT53" s="68">
        <f>ROUND(SUM($AV$53:$AW$53),2)</f>
        <v>0</v>
      </c>
      <c r="AU53" s="69">
        <f>'181 - DIO'!$P$79</f>
        <v>0</v>
      </c>
      <c r="AV53" s="68">
        <f>'181 - DIO'!$J$30</f>
        <v>0</v>
      </c>
      <c r="AW53" s="68">
        <f>'181 - DIO'!$J$31</f>
        <v>0</v>
      </c>
      <c r="AX53" s="68">
        <f>'181 - DIO'!$J$32</f>
        <v>0</v>
      </c>
      <c r="AY53" s="68">
        <f>'181 - DIO'!$J$33</f>
        <v>0</v>
      </c>
      <c r="AZ53" s="68">
        <f>'181 - DIO'!$F$30</f>
        <v>0</v>
      </c>
      <c r="BA53" s="68">
        <f>'181 - DIO'!$F$31</f>
        <v>0</v>
      </c>
      <c r="BB53" s="68">
        <f>'181 - DIO'!$F$32</f>
        <v>0</v>
      </c>
      <c r="BC53" s="68">
        <f>'181 - DIO'!$F$33</f>
        <v>0</v>
      </c>
      <c r="BD53" s="70">
        <f>'181 - DIO'!$F$34</f>
        <v>0</v>
      </c>
      <c r="BT53" s="63" t="s">
        <v>21</v>
      </c>
      <c r="BV53" s="63" t="s">
        <v>79</v>
      </c>
      <c r="BW53" s="63" t="s">
        <v>88</v>
      </c>
      <c r="BX53" s="63" t="s">
        <v>4</v>
      </c>
      <c r="CM53" s="63" t="s">
        <v>85</v>
      </c>
    </row>
    <row r="54" spans="1:91" s="63" customFormat="1" ht="28.5" customHeight="1">
      <c r="A54" s="202" t="s">
        <v>1860</v>
      </c>
      <c r="B54" s="64"/>
      <c r="C54" s="65"/>
      <c r="D54" s="194" t="s">
        <v>89</v>
      </c>
      <c r="E54" s="195"/>
      <c r="F54" s="195"/>
      <c r="G54" s="195"/>
      <c r="H54" s="195"/>
      <c r="I54" s="65"/>
      <c r="J54" s="194" t="s">
        <v>90</v>
      </c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2">
        <f>'201 - Rekonstrukce mostu ...'!$J$27</f>
        <v>0</v>
      </c>
      <c r="AH54" s="193"/>
      <c r="AI54" s="193"/>
      <c r="AJ54" s="193"/>
      <c r="AK54" s="193"/>
      <c r="AL54" s="193"/>
      <c r="AM54" s="193"/>
      <c r="AN54" s="192">
        <f>SUM($AG$54,$AT$54)</f>
        <v>0</v>
      </c>
      <c r="AO54" s="193"/>
      <c r="AP54" s="193"/>
      <c r="AQ54" s="66" t="s">
        <v>83</v>
      </c>
      <c r="AR54" s="64"/>
      <c r="AS54" s="67">
        <v>0</v>
      </c>
      <c r="AT54" s="68">
        <f>ROUND(SUM($AV$54:$AW$54),2)</f>
        <v>0</v>
      </c>
      <c r="AU54" s="69">
        <f>'201 - Rekonstrukce mostu ...'!$P$90</f>
        <v>0</v>
      </c>
      <c r="AV54" s="68">
        <f>'201 - Rekonstrukce mostu ...'!$J$30</f>
        <v>0</v>
      </c>
      <c r="AW54" s="68">
        <f>'201 - Rekonstrukce mostu ...'!$J$31</f>
        <v>0</v>
      </c>
      <c r="AX54" s="68">
        <f>'201 - Rekonstrukce mostu ...'!$J$32</f>
        <v>0</v>
      </c>
      <c r="AY54" s="68">
        <f>'201 - Rekonstrukce mostu ...'!$J$33</f>
        <v>0</v>
      </c>
      <c r="AZ54" s="68">
        <f>'201 - Rekonstrukce mostu ...'!$F$30</f>
        <v>0</v>
      </c>
      <c r="BA54" s="68">
        <f>'201 - Rekonstrukce mostu ...'!$F$31</f>
        <v>0</v>
      </c>
      <c r="BB54" s="68">
        <f>'201 - Rekonstrukce mostu ...'!$F$32</f>
        <v>0</v>
      </c>
      <c r="BC54" s="68">
        <f>'201 - Rekonstrukce mostu ...'!$F$33</f>
        <v>0</v>
      </c>
      <c r="BD54" s="70">
        <f>'201 - Rekonstrukce mostu ...'!$F$34</f>
        <v>0</v>
      </c>
      <c r="BT54" s="63" t="s">
        <v>21</v>
      </c>
      <c r="BV54" s="63" t="s">
        <v>79</v>
      </c>
      <c r="BW54" s="63" t="s">
        <v>91</v>
      </c>
      <c r="BX54" s="63" t="s">
        <v>4</v>
      </c>
      <c r="CM54" s="63" t="s">
        <v>85</v>
      </c>
    </row>
    <row r="55" spans="1:91" s="63" customFormat="1" ht="28.5" customHeight="1">
      <c r="A55" s="202" t="s">
        <v>1860</v>
      </c>
      <c r="B55" s="64"/>
      <c r="C55" s="65"/>
      <c r="D55" s="194" t="s">
        <v>92</v>
      </c>
      <c r="E55" s="195"/>
      <c r="F55" s="195"/>
      <c r="G55" s="195"/>
      <c r="H55" s="195"/>
      <c r="I55" s="65"/>
      <c r="J55" s="194" t="s">
        <v>93</v>
      </c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2">
        <f>'801 - Vegetační úpravy'!$J$27</f>
        <v>0</v>
      </c>
      <c r="AH55" s="193"/>
      <c r="AI55" s="193"/>
      <c r="AJ55" s="193"/>
      <c r="AK55" s="193"/>
      <c r="AL55" s="193"/>
      <c r="AM55" s="193"/>
      <c r="AN55" s="192">
        <f>SUM($AG$55,$AT$55)</f>
        <v>0</v>
      </c>
      <c r="AO55" s="193"/>
      <c r="AP55" s="193"/>
      <c r="AQ55" s="66" t="s">
        <v>83</v>
      </c>
      <c r="AR55" s="64"/>
      <c r="AS55" s="71">
        <v>0</v>
      </c>
      <c r="AT55" s="72">
        <f>ROUND(SUM($AV$55:$AW$55),2)</f>
        <v>0</v>
      </c>
      <c r="AU55" s="73">
        <f>'801 - Vegetační úpravy'!$P$80</f>
        <v>0</v>
      </c>
      <c r="AV55" s="72">
        <f>'801 - Vegetační úpravy'!$J$30</f>
        <v>0</v>
      </c>
      <c r="AW55" s="72">
        <f>'801 - Vegetační úpravy'!$J$31</f>
        <v>0</v>
      </c>
      <c r="AX55" s="72">
        <f>'801 - Vegetační úpravy'!$J$32</f>
        <v>0</v>
      </c>
      <c r="AY55" s="72">
        <f>'801 - Vegetační úpravy'!$J$33</f>
        <v>0</v>
      </c>
      <c r="AZ55" s="72">
        <f>'801 - Vegetační úpravy'!$F$30</f>
        <v>0</v>
      </c>
      <c r="BA55" s="72">
        <f>'801 - Vegetační úpravy'!$F$31</f>
        <v>0</v>
      </c>
      <c r="BB55" s="72">
        <f>'801 - Vegetační úpravy'!$F$32</f>
        <v>0</v>
      </c>
      <c r="BC55" s="72">
        <f>'801 - Vegetační úpravy'!$F$33</f>
        <v>0</v>
      </c>
      <c r="BD55" s="74">
        <f>'801 - Vegetační úpravy'!$F$34</f>
        <v>0</v>
      </c>
      <c r="BT55" s="63" t="s">
        <v>21</v>
      </c>
      <c r="BV55" s="63" t="s">
        <v>79</v>
      </c>
      <c r="BW55" s="63" t="s">
        <v>94</v>
      </c>
      <c r="BX55" s="63" t="s">
        <v>4</v>
      </c>
      <c r="CM55" s="63" t="s">
        <v>85</v>
      </c>
    </row>
    <row r="56" spans="2:44" s="6" customFormat="1" ht="30.75" customHeight="1">
      <c r="B56" s="22"/>
      <c r="AR56" s="22"/>
    </row>
    <row r="57" spans="2:44" s="6" customFormat="1" ht="7.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22"/>
    </row>
  </sheetData>
  <sheetProtection/>
  <mergeCells count="53"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31 - Rekonstrukce silnic...'!C2" tooltip="131 - Rekonstrukce silnic..." display="/"/>
    <hyperlink ref="A53" location="'181 - DIO'!C2" tooltip="181 - DIO" display="/"/>
    <hyperlink ref="A54" location="'201 - Rekonstrukce mostu ...'!C2" tooltip="201 - Rekonstrukce mostu ..." display="/"/>
    <hyperlink ref="A55" location="'801 - Vegetační úpravy'!C2" tooltip="801 - Vegetační úpravy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4"/>
      <c r="C1" s="204"/>
      <c r="D1" s="203" t="s">
        <v>1</v>
      </c>
      <c r="E1" s="204"/>
      <c r="F1" s="205" t="s">
        <v>1861</v>
      </c>
      <c r="G1" s="210" t="s">
        <v>1862</v>
      </c>
      <c r="H1" s="210"/>
      <c r="I1" s="204"/>
      <c r="J1" s="205" t="s">
        <v>1863</v>
      </c>
      <c r="K1" s="203" t="s">
        <v>95</v>
      </c>
      <c r="L1" s="205" t="s">
        <v>1864</v>
      </c>
      <c r="M1" s="205"/>
      <c r="N1" s="205"/>
      <c r="O1" s="205"/>
      <c r="P1" s="205"/>
      <c r="Q1" s="205"/>
      <c r="R1" s="205"/>
      <c r="S1" s="205"/>
      <c r="T1" s="205"/>
      <c r="U1" s="201"/>
      <c r="V1" s="20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8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9" t="str">
        <f>'Rekapitulace stavby'!$K$6</f>
        <v>III 26811 Hoškovice, rekonstrukce mostu ev.č. 26811-2</v>
      </c>
      <c r="F7" s="168"/>
      <c r="G7" s="168"/>
      <c r="H7" s="168"/>
      <c r="K7" s="12"/>
    </row>
    <row r="8" spans="2:11" s="6" customFormat="1" ht="15.75" customHeight="1">
      <c r="B8" s="22"/>
      <c r="D8" s="18" t="s">
        <v>97</v>
      </c>
      <c r="K8" s="25"/>
    </row>
    <row r="9" spans="2:11" s="6" customFormat="1" ht="37.5" customHeight="1">
      <c r="B9" s="22"/>
      <c r="E9" s="184" t="s">
        <v>98</v>
      </c>
      <c r="F9" s="169"/>
      <c r="G9" s="169"/>
      <c r="H9" s="16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30.06.2014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31</v>
      </c>
      <c r="I15" s="18" t="s">
        <v>32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29</v>
      </c>
      <c r="J20" s="16" t="s">
        <v>37</v>
      </c>
      <c r="K20" s="25"/>
    </row>
    <row r="21" spans="2:11" s="6" customFormat="1" ht="18.75" customHeight="1">
      <c r="B21" s="22"/>
      <c r="E21" s="16" t="s">
        <v>38</v>
      </c>
      <c r="I21" s="18" t="s">
        <v>32</v>
      </c>
      <c r="J21" s="16" t="s">
        <v>39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41</v>
      </c>
      <c r="K23" s="25"/>
    </row>
    <row r="24" spans="2:11" s="75" customFormat="1" ht="15.75" customHeight="1">
      <c r="B24" s="76"/>
      <c r="E24" s="174"/>
      <c r="F24" s="200"/>
      <c r="G24" s="200"/>
      <c r="H24" s="200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43</v>
      </c>
      <c r="J27" s="56">
        <f>ROUND($J$86,2)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45</v>
      </c>
      <c r="I29" s="26" t="s">
        <v>44</v>
      </c>
      <c r="J29" s="26" t="s">
        <v>46</v>
      </c>
      <c r="K29" s="25"/>
    </row>
    <row r="30" spans="2:11" s="6" customFormat="1" ht="15" customHeight="1">
      <c r="B30" s="22"/>
      <c r="D30" s="28" t="s">
        <v>47</v>
      </c>
      <c r="E30" s="28" t="s">
        <v>48</v>
      </c>
      <c r="F30" s="80">
        <f>ROUND(SUM($BE$86:$BE$318),2)</f>
        <v>0</v>
      </c>
      <c r="I30" s="81">
        <v>0.21</v>
      </c>
      <c r="J30" s="80">
        <f>ROUND(ROUND((SUM($BE$86:$BE$318)),2)*$I$30,2)</f>
        <v>0</v>
      </c>
      <c r="K30" s="25"/>
    </row>
    <row r="31" spans="2:11" s="6" customFormat="1" ht="15" customHeight="1">
      <c r="B31" s="22"/>
      <c r="E31" s="28" t="s">
        <v>49</v>
      </c>
      <c r="F31" s="80">
        <f>ROUND(SUM($BF$86:$BF$318),2)</f>
        <v>0</v>
      </c>
      <c r="I31" s="81">
        <v>0.15</v>
      </c>
      <c r="J31" s="80">
        <f>ROUND(ROUND((SUM($BF$86:$BF$318)),2)*$I$31,2)</f>
        <v>0</v>
      </c>
      <c r="K31" s="25"/>
    </row>
    <row r="32" spans="2:11" s="6" customFormat="1" ht="15" customHeight="1" hidden="1">
      <c r="B32" s="22"/>
      <c r="E32" s="28" t="s">
        <v>50</v>
      </c>
      <c r="F32" s="80">
        <f>ROUND(SUM($BG$86:$BG$318),2)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51</v>
      </c>
      <c r="F33" s="80">
        <f>ROUND(SUM($BH$86:$BH$318),2)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52</v>
      </c>
      <c r="F34" s="80">
        <f>ROUND(SUM($BI$86:$BI$318),2)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53</v>
      </c>
      <c r="E36" s="32"/>
      <c r="F36" s="32"/>
      <c r="G36" s="82" t="s">
        <v>54</v>
      </c>
      <c r="H36" s="33" t="s">
        <v>55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99" t="str">
        <f>$E$7</f>
        <v>III 26811 Hoškovice, rekonstrukce mostu ev.č. 26811-2</v>
      </c>
      <c r="F45" s="169"/>
      <c r="G45" s="169"/>
      <c r="H45" s="169"/>
      <c r="K45" s="25"/>
    </row>
    <row r="46" spans="2:11" s="6" customFormat="1" ht="15" customHeight="1">
      <c r="B46" s="22"/>
      <c r="C46" s="18" t="s">
        <v>97</v>
      </c>
      <c r="K46" s="25"/>
    </row>
    <row r="47" spans="2:11" s="6" customFormat="1" ht="19.5" customHeight="1">
      <c r="B47" s="22"/>
      <c r="E47" s="184" t="str">
        <f>$E$9</f>
        <v>131 - Rekonstrukce silnice III/26811</v>
      </c>
      <c r="F47" s="169"/>
      <c r="G47" s="169"/>
      <c r="H47" s="16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 </v>
      </c>
      <c r="I49" s="18" t="s">
        <v>24</v>
      </c>
      <c r="J49" s="45" t="str">
        <f>IF($J$12="","",$J$12)</f>
        <v>30.06.2014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Středočeský kraj, Zborovská 11, 150 21 Praha 5 </v>
      </c>
      <c r="I51" s="18" t="s">
        <v>36</v>
      </c>
      <c r="J51" s="16" t="str">
        <f>$E$21</f>
        <v>PRAGOPROJEKT a.s.,   Ateliér Praha II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100</v>
      </c>
      <c r="D54" s="30"/>
      <c r="E54" s="30"/>
      <c r="F54" s="30"/>
      <c r="G54" s="30"/>
      <c r="H54" s="30"/>
      <c r="I54" s="30"/>
      <c r="J54" s="86" t="s">
        <v>101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102</v>
      </c>
      <c r="J56" s="56">
        <f>$J$86</f>
        <v>0</v>
      </c>
      <c r="K56" s="25"/>
      <c r="AU56" s="6" t="s">
        <v>103</v>
      </c>
    </row>
    <row r="57" spans="2:11" s="62" customFormat="1" ht="25.5" customHeight="1">
      <c r="B57" s="87"/>
      <c r="D57" s="88" t="s">
        <v>104</v>
      </c>
      <c r="E57" s="88"/>
      <c r="F57" s="88"/>
      <c r="G57" s="88"/>
      <c r="H57" s="88"/>
      <c r="I57" s="88"/>
      <c r="J57" s="89">
        <f>$J$87</f>
        <v>0</v>
      </c>
      <c r="K57" s="90"/>
    </row>
    <row r="58" spans="2:11" s="91" customFormat="1" ht="21" customHeight="1">
      <c r="B58" s="92"/>
      <c r="D58" s="93" t="s">
        <v>105</v>
      </c>
      <c r="E58" s="93"/>
      <c r="F58" s="93"/>
      <c r="G58" s="93"/>
      <c r="H58" s="93"/>
      <c r="I58" s="93"/>
      <c r="J58" s="94">
        <f>$J$88</f>
        <v>0</v>
      </c>
      <c r="K58" s="95"/>
    </row>
    <row r="59" spans="2:11" s="91" customFormat="1" ht="21" customHeight="1">
      <c r="B59" s="92"/>
      <c r="D59" s="93" t="s">
        <v>106</v>
      </c>
      <c r="E59" s="93"/>
      <c r="F59" s="93"/>
      <c r="G59" s="93"/>
      <c r="H59" s="93"/>
      <c r="I59" s="93"/>
      <c r="J59" s="94">
        <f>$J$192</f>
        <v>0</v>
      </c>
      <c r="K59" s="95"/>
    </row>
    <row r="60" spans="2:11" s="91" customFormat="1" ht="21" customHeight="1">
      <c r="B60" s="92"/>
      <c r="D60" s="93" t="s">
        <v>107</v>
      </c>
      <c r="E60" s="93"/>
      <c r="F60" s="93"/>
      <c r="G60" s="93"/>
      <c r="H60" s="93"/>
      <c r="I60" s="93"/>
      <c r="J60" s="94">
        <f>$J$208</f>
        <v>0</v>
      </c>
      <c r="K60" s="95"/>
    </row>
    <row r="61" spans="2:11" s="91" customFormat="1" ht="21" customHeight="1">
      <c r="B61" s="92"/>
      <c r="D61" s="93" t="s">
        <v>108</v>
      </c>
      <c r="E61" s="93"/>
      <c r="F61" s="93"/>
      <c r="G61" s="93"/>
      <c r="H61" s="93"/>
      <c r="I61" s="93"/>
      <c r="J61" s="94">
        <f>$J$218</f>
        <v>0</v>
      </c>
      <c r="K61" s="95"/>
    </row>
    <row r="62" spans="2:11" s="91" customFormat="1" ht="21" customHeight="1">
      <c r="B62" s="92"/>
      <c r="D62" s="93" t="s">
        <v>109</v>
      </c>
      <c r="E62" s="93"/>
      <c r="F62" s="93"/>
      <c r="G62" s="93"/>
      <c r="H62" s="93"/>
      <c r="I62" s="93"/>
      <c r="J62" s="94">
        <f>$J$242</f>
        <v>0</v>
      </c>
      <c r="K62" s="95"/>
    </row>
    <row r="63" spans="2:11" s="91" customFormat="1" ht="21" customHeight="1">
      <c r="B63" s="92"/>
      <c r="D63" s="93" t="s">
        <v>110</v>
      </c>
      <c r="E63" s="93"/>
      <c r="F63" s="93"/>
      <c r="G63" s="93"/>
      <c r="H63" s="93"/>
      <c r="I63" s="93"/>
      <c r="J63" s="94">
        <f>$J$298</f>
        <v>0</v>
      </c>
      <c r="K63" s="95"/>
    </row>
    <row r="64" spans="2:11" s="91" customFormat="1" ht="21" customHeight="1">
      <c r="B64" s="92"/>
      <c r="D64" s="93" t="s">
        <v>111</v>
      </c>
      <c r="E64" s="93"/>
      <c r="F64" s="93"/>
      <c r="G64" s="93"/>
      <c r="H64" s="93"/>
      <c r="I64" s="93"/>
      <c r="J64" s="94">
        <f>$J$300</f>
        <v>0</v>
      </c>
      <c r="K64" s="95"/>
    </row>
    <row r="65" spans="2:11" s="62" customFormat="1" ht="25.5" customHeight="1">
      <c r="B65" s="87"/>
      <c r="D65" s="88" t="s">
        <v>112</v>
      </c>
      <c r="E65" s="88"/>
      <c r="F65" s="88"/>
      <c r="G65" s="88"/>
      <c r="H65" s="88"/>
      <c r="I65" s="88"/>
      <c r="J65" s="89">
        <f>$J$311</f>
        <v>0</v>
      </c>
      <c r="K65" s="90"/>
    </row>
    <row r="66" spans="2:11" s="91" customFormat="1" ht="21" customHeight="1">
      <c r="B66" s="92"/>
      <c r="D66" s="93" t="s">
        <v>113</v>
      </c>
      <c r="E66" s="93"/>
      <c r="F66" s="93"/>
      <c r="G66" s="93"/>
      <c r="H66" s="93"/>
      <c r="I66" s="93"/>
      <c r="J66" s="94">
        <f>$J$312</f>
        <v>0</v>
      </c>
      <c r="K66" s="95"/>
    </row>
    <row r="67" spans="2:11" s="6" customFormat="1" ht="22.5" customHeight="1">
      <c r="B67" s="22"/>
      <c r="K67" s="25"/>
    </row>
    <row r="68" spans="2:11" s="6" customFormat="1" ht="7.5" customHeight="1">
      <c r="B68" s="36"/>
      <c r="C68" s="37"/>
      <c r="D68" s="37"/>
      <c r="E68" s="37"/>
      <c r="F68" s="37"/>
      <c r="G68" s="37"/>
      <c r="H68" s="37"/>
      <c r="I68" s="37"/>
      <c r="J68" s="37"/>
      <c r="K68" s="38"/>
    </row>
    <row r="72" spans="2:12" s="6" customFormat="1" ht="7.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2"/>
    </row>
    <row r="73" spans="2:12" s="6" customFormat="1" ht="37.5" customHeight="1">
      <c r="B73" s="22"/>
      <c r="C73" s="11" t="s">
        <v>114</v>
      </c>
      <c r="L73" s="22"/>
    </row>
    <row r="74" spans="2:12" s="6" customFormat="1" ht="7.5" customHeight="1">
      <c r="B74" s="22"/>
      <c r="L74" s="22"/>
    </row>
    <row r="75" spans="2:12" s="6" customFormat="1" ht="15" customHeight="1">
      <c r="B75" s="22"/>
      <c r="C75" s="18" t="s">
        <v>16</v>
      </c>
      <c r="L75" s="22"/>
    </row>
    <row r="76" spans="2:12" s="6" customFormat="1" ht="16.5" customHeight="1">
      <c r="B76" s="22"/>
      <c r="E76" s="199" t="str">
        <f>$E$7</f>
        <v>III 26811 Hoškovice, rekonstrukce mostu ev.č. 26811-2</v>
      </c>
      <c r="F76" s="169"/>
      <c r="G76" s="169"/>
      <c r="H76" s="169"/>
      <c r="L76" s="22"/>
    </row>
    <row r="77" spans="2:12" s="6" customFormat="1" ht="15" customHeight="1">
      <c r="B77" s="22"/>
      <c r="C77" s="18" t="s">
        <v>97</v>
      </c>
      <c r="L77" s="22"/>
    </row>
    <row r="78" spans="2:12" s="6" customFormat="1" ht="19.5" customHeight="1">
      <c r="B78" s="22"/>
      <c r="E78" s="184" t="str">
        <f>$E$9</f>
        <v>131 - Rekonstrukce silnice III/26811</v>
      </c>
      <c r="F78" s="169"/>
      <c r="G78" s="169"/>
      <c r="H78" s="169"/>
      <c r="L78" s="22"/>
    </row>
    <row r="79" spans="2:12" s="6" customFormat="1" ht="7.5" customHeight="1">
      <c r="B79" s="22"/>
      <c r="L79" s="22"/>
    </row>
    <row r="80" spans="2:12" s="6" customFormat="1" ht="18.75" customHeight="1">
      <c r="B80" s="22"/>
      <c r="C80" s="18" t="s">
        <v>22</v>
      </c>
      <c r="F80" s="16" t="str">
        <f>$F$12</f>
        <v> </v>
      </c>
      <c r="I80" s="18" t="s">
        <v>24</v>
      </c>
      <c r="J80" s="45" t="str">
        <f>IF($J$12="","",$J$12)</f>
        <v>30.06.2014</v>
      </c>
      <c r="L80" s="22"/>
    </row>
    <row r="81" spans="2:12" s="6" customFormat="1" ht="7.5" customHeight="1">
      <c r="B81" s="22"/>
      <c r="L81" s="22"/>
    </row>
    <row r="82" spans="2:12" s="6" customFormat="1" ht="15.75" customHeight="1">
      <c r="B82" s="22"/>
      <c r="C82" s="18" t="s">
        <v>28</v>
      </c>
      <c r="F82" s="16" t="str">
        <f>$E$15</f>
        <v>Středočeský kraj, Zborovská 11, 150 21 Praha 5 </v>
      </c>
      <c r="I82" s="18" t="s">
        <v>36</v>
      </c>
      <c r="J82" s="16" t="str">
        <f>$E$21</f>
        <v>PRAGOPROJEKT a.s.,   Ateliér Praha II</v>
      </c>
      <c r="L82" s="22"/>
    </row>
    <row r="83" spans="2:12" s="6" customFormat="1" ht="15" customHeight="1">
      <c r="B83" s="22"/>
      <c r="C83" s="18" t="s">
        <v>34</v>
      </c>
      <c r="F83" s="16">
        <f>IF($E$18="","",$E$18)</f>
      </c>
      <c r="L83" s="22"/>
    </row>
    <row r="84" spans="2:12" s="6" customFormat="1" ht="11.25" customHeight="1">
      <c r="B84" s="22"/>
      <c r="L84" s="22"/>
    </row>
    <row r="85" spans="2:20" s="96" customFormat="1" ht="30" customHeight="1">
      <c r="B85" s="97"/>
      <c r="C85" s="98" t="s">
        <v>115</v>
      </c>
      <c r="D85" s="99" t="s">
        <v>62</v>
      </c>
      <c r="E85" s="99" t="s">
        <v>58</v>
      </c>
      <c r="F85" s="99" t="s">
        <v>116</v>
      </c>
      <c r="G85" s="99" t="s">
        <v>117</v>
      </c>
      <c r="H85" s="99" t="s">
        <v>118</v>
      </c>
      <c r="I85" s="99" t="s">
        <v>119</v>
      </c>
      <c r="J85" s="99" t="s">
        <v>120</v>
      </c>
      <c r="K85" s="100" t="s">
        <v>121</v>
      </c>
      <c r="L85" s="97"/>
      <c r="M85" s="50" t="s">
        <v>122</v>
      </c>
      <c r="N85" s="51" t="s">
        <v>47</v>
      </c>
      <c r="O85" s="51" t="s">
        <v>123</v>
      </c>
      <c r="P85" s="51" t="s">
        <v>124</v>
      </c>
      <c r="Q85" s="51" t="s">
        <v>125</v>
      </c>
      <c r="R85" s="51" t="s">
        <v>126</v>
      </c>
      <c r="S85" s="51" t="s">
        <v>127</v>
      </c>
      <c r="T85" s="52" t="s">
        <v>128</v>
      </c>
    </row>
    <row r="86" spans="2:63" s="6" customFormat="1" ht="30" customHeight="1">
      <c r="B86" s="22"/>
      <c r="C86" s="55" t="s">
        <v>102</v>
      </c>
      <c r="J86" s="101">
        <f>$BK$86</f>
        <v>0</v>
      </c>
      <c r="L86" s="22"/>
      <c r="M86" s="54"/>
      <c r="N86" s="46"/>
      <c r="O86" s="46"/>
      <c r="P86" s="102">
        <f>$P$87+$P$311</f>
        <v>0</v>
      </c>
      <c r="Q86" s="46"/>
      <c r="R86" s="102">
        <f>$R$87+$R$311</f>
        <v>2715.8320270199997</v>
      </c>
      <c r="S86" s="46"/>
      <c r="T86" s="103">
        <f>$T$87+$T$311</f>
        <v>821.2605000000001</v>
      </c>
      <c r="AT86" s="6" t="s">
        <v>76</v>
      </c>
      <c r="AU86" s="6" t="s">
        <v>103</v>
      </c>
      <c r="BK86" s="104">
        <f>$BK$87+$BK$311</f>
        <v>0</v>
      </c>
    </row>
    <row r="87" spans="2:63" s="105" customFormat="1" ht="37.5" customHeight="1">
      <c r="B87" s="106"/>
      <c r="D87" s="107" t="s">
        <v>76</v>
      </c>
      <c r="E87" s="108" t="s">
        <v>129</v>
      </c>
      <c r="F87" s="108" t="s">
        <v>130</v>
      </c>
      <c r="J87" s="109">
        <f>$BK$87</f>
        <v>0</v>
      </c>
      <c r="L87" s="106"/>
      <c r="M87" s="110"/>
      <c r="P87" s="111">
        <f>$P$88+$P$192+$P$208+$P$218+$P$242+$P$298+$P$300</f>
        <v>0</v>
      </c>
      <c r="R87" s="111">
        <f>$R$88+$R$192+$R$208+$R$218+$R$242+$R$298+$R$300</f>
        <v>2715.8320270199997</v>
      </c>
      <c r="T87" s="112">
        <f>$T$88+$T$192+$T$208+$T$218+$T$242+$T$298+$T$300</f>
        <v>821.2605000000001</v>
      </c>
      <c r="AR87" s="107" t="s">
        <v>21</v>
      </c>
      <c r="AT87" s="107" t="s">
        <v>76</v>
      </c>
      <c r="AU87" s="107" t="s">
        <v>77</v>
      </c>
      <c r="AY87" s="107" t="s">
        <v>131</v>
      </c>
      <c r="BK87" s="113">
        <f>$BK$88+$BK$192+$BK$208+$BK$218+$BK$242+$BK$298+$BK$300</f>
        <v>0</v>
      </c>
    </row>
    <row r="88" spans="2:63" s="105" customFormat="1" ht="21" customHeight="1">
      <c r="B88" s="106"/>
      <c r="D88" s="107" t="s">
        <v>76</v>
      </c>
      <c r="E88" s="114" t="s">
        <v>21</v>
      </c>
      <c r="F88" s="114" t="s">
        <v>132</v>
      </c>
      <c r="J88" s="115">
        <f>$BK$88</f>
        <v>0</v>
      </c>
      <c r="L88" s="106"/>
      <c r="M88" s="110"/>
      <c r="P88" s="111">
        <f>SUM($P$89:$P$191)</f>
        <v>0</v>
      </c>
      <c r="R88" s="111">
        <f>SUM($R$89:$R$191)</f>
        <v>1165.61108</v>
      </c>
      <c r="T88" s="112">
        <f>SUM($T$89:$T$191)</f>
        <v>804.6805</v>
      </c>
      <c r="AR88" s="107" t="s">
        <v>21</v>
      </c>
      <c r="AT88" s="107" t="s">
        <v>76</v>
      </c>
      <c r="AU88" s="107" t="s">
        <v>21</v>
      </c>
      <c r="AY88" s="107" t="s">
        <v>131</v>
      </c>
      <c r="BK88" s="113">
        <f>SUM($BK$89:$BK$191)</f>
        <v>0</v>
      </c>
    </row>
    <row r="89" spans="2:65" s="6" customFormat="1" ht="15.75" customHeight="1">
      <c r="B89" s="22"/>
      <c r="C89" s="116" t="s">
        <v>21</v>
      </c>
      <c r="D89" s="116" t="s">
        <v>133</v>
      </c>
      <c r="E89" s="117" t="s">
        <v>134</v>
      </c>
      <c r="F89" s="118" t="s">
        <v>135</v>
      </c>
      <c r="G89" s="119" t="s">
        <v>136</v>
      </c>
      <c r="H89" s="120">
        <v>661</v>
      </c>
      <c r="I89" s="121"/>
      <c r="J89" s="122">
        <f>ROUND($I$89*$H$89,2)</f>
        <v>0</v>
      </c>
      <c r="K89" s="118" t="s">
        <v>137</v>
      </c>
      <c r="L89" s="22"/>
      <c r="M89" s="123"/>
      <c r="N89" s="124" t="s">
        <v>48</v>
      </c>
      <c r="P89" s="125">
        <f>$O$89*$H$89</f>
        <v>0</v>
      </c>
      <c r="Q89" s="125">
        <v>0</v>
      </c>
      <c r="R89" s="125">
        <f>$Q$89*$H$89</f>
        <v>0</v>
      </c>
      <c r="S89" s="125">
        <v>0</v>
      </c>
      <c r="T89" s="126">
        <f>$S$89*$H$89</f>
        <v>0</v>
      </c>
      <c r="AR89" s="75" t="s">
        <v>138</v>
      </c>
      <c r="AT89" s="75" t="s">
        <v>133</v>
      </c>
      <c r="AU89" s="75" t="s">
        <v>85</v>
      </c>
      <c r="AY89" s="6" t="s">
        <v>131</v>
      </c>
      <c r="BE89" s="127">
        <f>IF($N$89="základní",$J$89,0)</f>
        <v>0</v>
      </c>
      <c r="BF89" s="127">
        <f>IF($N$89="snížená",$J$89,0)</f>
        <v>0</v>
      </c>
      <c r="BG89" s="127">
        <f>IF($N$89="zákl. přenesená",$J$89,0)</f>
        <v>0</v>
      </c>
      <c r="BH89" s="127">
        <f>IF($N$89="sníž. přenesená",$J$89,0)</f>
        <v>0</v>
      </c>
      <c r="BI89" s="127">
        <f>IF($N$89="nulová",$J$89,0)</f>
        <v>0</v>
      </c>
      <c r="BJ89" s="75" t="s">
        <v>21</v>
      </c>
      <c r="BK89" s="127">
        <f>ROUND($I$89*$H$89,2)</f>
        <v>0</v>
      </c>
      <c r="BL89" s="75" t="s">
        <v>138</v>
      </c>
      <c r="BM89" s="75" t="s">
        <v>139</v>
      </c>
    </row>
    <row r="90" spans="2:51" s="6" customFormat="1" ht="15.75" customHeight="1">
      <c r="B90" s="128"/>
      <c r="D90" s="129" t="s">
        <v>140</v>
      </c>
      <c r="E90" s="130"/>
      <c r="F90" s="130" t="s">
        <v>141</v>
      </c>
      <c r="H90" s="131">
        <v>661</v>
      </c>
      <c r="L90" s="128"/>
      <c r="M90" s="132"/>
      <c r="T90" s="133"/>
      <c r="AT90" s="134" t="s">
        <v>140</v>
      </c>
      <c r="AU90" s="134" t="s">
        <v>85</v>
      </c>
      <c r="AV90" s="134" t="s">
        <v>85</v>
      </c>
      <c r="AW90" s="134" t="s">
        <v>103</v>
      </c>
      <c r="AX90" s="134" t="s">
        <v>21</v>
      </c>
      <c r="AY90" s="134" t="s">
        <v>131</v>
      </c>
    </row>
    <row r="91" spans="2:65" s="6" customFormat="1" ht="15.75" customHeight="1">
      <c r="B91" s="22"/>
      <c r="C91" s="116" t="s">
        <v>85</v>
      </c>
      <c r="D91" s="116" t="s">
        <v>133</v>
      </c>
      <c r="E91" s="117" t="s">
        <v>142</v>
      </c>
      <c r="F91" s="118" t="s">
        <v>143</v>
      </c>
      <c r="G91" s="119" t="s">
        <v>144</v>
      </c>
      <c r="H91" s="120">
        <v>18</v>
      </c>
      <c r="I91" s="121"/>
      <c r="J91" s="122">
        <f>ROUND($I$91*$H$91,2)</f>
        <v>0</v>
      </c>
      <c r="K91" s="118" t="s">
        <v>137</v>
      </c>
      <c r="L91" s="22"/>
      <c r="M91" s="123"/>
      <c r="N91" s="124" t="s">
        <v>48</v>
      </c>
      <c r="P91" s="125">
        <f>$O$91*$H$91</f>
        <v>0</v>
      </c>
      <c r="Q91" s="125">
        <v>0</v>
      </c>
      <c r="R91" s="125">
        <f>$Q$91*$H$91</f>
        <v>0</v>
      </c>
      <c r="S91" s="125">
        <v>0</v>
      </c>
      <c r="T91" s="126">
        <f>$S$91*$H$91</f>
        <v>0</v>
      </c>
      <c r="AR91" s="75" t="s">
        <v>138</v>
      </c>
      <c r="AT91" s="75" t="s">
        <v>133</v>
      </c>
      <c r="AU91" s="75" t="s">
        <v>85</v>
      </c>
      <c r="AY91" s="6" t="s">
        <v>131</v>
      </c>
      <c r="BE91" s="127">
        <f>IF($N$91="základní",$J$91,0)</f>
        <v>0</v>
      </c>
      <c r="BF91" s="127">
        <f>IF($N$91="snížená",$J$91,0)</f>
        <v>0</v>
      </c>
      <c r="BG91" s="127">
        <f>IF($N$91="zákl. přenesená",$J$91,0)</f>
        <v>0</v>
      </c>
      <c r="BH91" s="127">
        <f>IF($N$91="sníž. přenesená",$J$91,0)</f>
        <v>0</v>
      </c>
      <c r="BI91" s="127">
        <f>IF($N$91="nulová",$J$91,0)</f>
        <v>0</v>
      </c>
      <c r="BJ91" s="75" t="s">
        <v>21</v>
      </c>
      <c r="BK91" s="127">
        <f>ROUND($I$91*$H$91,2)</f>
        <v>0</v>
      </c>
      <c r="BL91" s="75" t="s">
        <v>138</v>
      </c>
      <c r="BM91" s="75" t="s">
        <v>145</v>
      </c>
    </row>
    <row r="92" spans="2:51" s="6" customFormat="1" ht="15.75" customHeight="1">
      <c r="B92" s="128"/>
      <c r="D92" s="129" t="s">
        <v>140</v>
      </c>
      <c r="E92" s="130"/>
      <c r="F92" s="130" t="s">
        <v>146</v>
      </c>
      <c r="H92" s="131">
        <v>13</v>
      </c>
      <c r="L92" s="128"/>
      <c r="M92" s="132"/>
      <c r="T92" s="133"/>
      <c r="AT92" s="134" t="s">
        <v>140</v>
      </c>
      <c r="AU92" s="134" t="s">
        <v>85</v>
      </c>
      <c r="AV92" s="134" t="s">
        <v>85</v>
      </c>
      <c r="AW92" s="134" t="s">
        <v>103</v>
      </c>
      <c r="AX92" s="134" t="s">
        <v>77</v>
      </c>
      <c r="AY92" s="134" t="s">
        <v>131</v>
      </c>
    </row>
    <row r="93" spans="2:51" s="6" customFormat="1" ht="15.75" customHeight="1">
      <c r="B93" s="128"/>
      <c r="D93" s="135" t="s">
        <v>140</v>
      </c>
      <c r="E93" s="134"/>
      <c r="F93" s="130" t="s">
        <v>147</v>
      </c>
      <c r="H93" s="131">
        <v>5</v>
      </c>
      <c r="L93" s="128"/>
      <c r="M93" s="132"/>
      <c r="T93" s="133"/>
      <c r="AT93" s="134" t="s">
        <v>140</v>
      </c>
      <c r="AU93" s="134" t="s">
        <v>85</v>
      </c>
      <c r="AV93" s="134" t="s">
        <v>85</v>
      </c>
      <c r="AW93" s="134" t="s">
        <v>103</v>
      </c>
      <c r="AX93" s="134" t="s">
        <v>77</v>
      </c>
      <c r="AY93" s="134" t="s">
        <v>131</v>
      </c>
    </row>
    <row r="94" spans="2:51" s="6" customFormat="1" ht="15.75" customHeight="1">
      <c r="B94" s="136"/>
      <c r="D94" s="135" t="s">
        <v>140</v>
      </c>
      <c r="E94" s="137"/>
      <c r="F94" s="138" t="s">
        <v>148</v>
      </c>
      <c r="H94" s="139">
        <v>18</v>
      </c>
      <c r="L94" s="136"/>
      <c r="M94" s="140"/>
      <c r="T94" s="141"/>
      <c r="AT94" s="137" t="s">
        <v>140</v>
      </c>
      <c r="AU94" s="137" t="s">
        <v>85</v>
      </c>
      <c r="AV94" s="137" t="s">
        <v>138</v>
      </c>
      <c r="AW94" s="137" t="s">
        <v>103</v>
      </c>
      <c r="AX94" s="137" t="s">
        <v>21</v>
      </c>
      <c r="AY94" s="137" t="s">
        <v>131</v>
      </c>
    </row>
    <row r="95" spans="2:65" s="6" customFormat="1" ht="15.75" customHeight="1">
      <c r="B95" s="22"/>
      <c r="C95" s="116" t="s">
        <v>149</v>
      </c>
      <c r="D95" s="116" t="s">
        <v>133</v>
      </c>
      <c r="E95" s="117" t="s">
        <v>150</v>
      </c>
      <c r="F95" s="118" t="s">
        <v>151</v>
      </c>
      <c r="G95" s="119" t="s">
        <v>144</v>
      </c>
      <c r="H95" s="120">
        <v>6</v>
      </c>
      <c r="I95" s="121"/>
      <c r="J95" s="122">
        <f>ROUND($I$95*$H$95,2)</f>
        <v>0</v>
      </c>
      <c r="K95" s="118" t="s">
        <v>137</v>
      </c>
      <c r="L95" s="22"/>
      <c r="M95" s="123"/>
      <c r="N95" s="124" t="s">
        <v>48</v>
      </c>
      <c r="P95" s="125">
        <f>$O$95*$H$95</f>
        <v>0</v>
      </c>
      <c r="Q95" s="125">
        <v>0</v>
      </c>
      <c r="R95" s="125">
        <f>$Q$95*$H$95</f>
        <v>0</v>
      </c>
      <c r="S95" s="125">
        <v>0</v>
      </c>
      <c r="T95" s="126">
        <f>$S$95*$H$95</f>
        <v>0</v>
      </c>
      <c r="AR95" s="75" t="s">
        <v>138</v>
      </c>
      <c r="AT95" s="75" t="s">
        <v>133</v>
      </c>
      <c r="AU95" s="75" t="s">
        <v>85</v>
      </c>
      <c r="AY95" s="6" t="s">
        <v>131</v>
      </c>
      <c r="BE95" s="127">
        <f>IF($N$95="základní",$J$95,0)</f>
        <v>0</v>
      </c>
      <c r="BF95" s="127">
        <f>IF($N$95="snížená",$J$95,0)</f>
        <v>0</v>
      </c>
      <c r="BG95" s="127">
        <f>IF($N$95="zákl. přenesená",$J$95,0)</f>
        <v>0</v>
      </c>
      <c r="BH95" s="127">
        <f>IF($N$95="sníž. přenesená",$J$95,0)</f>
        <v>0</v>
      </c>
      <c r="BI95" s="127">
        <f>IF($N$95="nulová",$J$95,0)</f>
        <v>0</v>
      </c>
      <c r="BJ95" s="75" t="s">
        <v>21</v>
      </c>
      <c r="BK95" s="127">
        <f>ROUND($I$95*$H$95,2)</f>
        <v>0</v>
      </c>
      <c r="BL95" s="75" t="s">
        <v>138</v>
      </c>
      <c r="BM95" s="75" t="s">
        <v>152</v>
      </c>
    </row>
    <row r="96" spans="2:51" s="6" customFormat="1" ht="15.75" customHeight="1">
      <c r="B96" s="128"/>
      <c r="D96" s="129" t="s">
        <v>140</v>
      </c>
      <c r="E96" s="130"/>
      <c r="F96" s="130" t="s">
        <v>153</v>
      </c>
      <c r="H96" s="131">
        <v>4</v>
      </c>
      <c r="L96" s="128"/>
      <c r="M96" s="132"/>
      <c r="T96" s="133"/>
      <c r="AT96" s="134" t="s">
        <v>140</v>
      </c>
      <c r="AU96" s="134" t="s">
        <v>85</v>
      </c>
      <c r="AV96" s="134" t="s">
        <v>85</v>
      </c>
      <c r="AW96" s="134" t="s">
        <v>103</v>
      </c>
      <c r="AX96" s="134" t="s">
        <v>77</v>
      </c>
      <c r="AY96" s="134" t="s">
        <v>131</v>
      </c>
    </row>
    <row r="97" spans="2:51" s="6" customFormat="1" ht="15.75" customHeight="1">
      <c r="B97" s="128"/>
      <c r="D97" s="135" t="s">
        <v>140</v>
      </c>
      <c r="E97" s="134"/>
      <c r="F97" s="130" t="s">
        <v>154</v>
      </c>
      <c r="H97" s="131">
        <v>2</v>
      </c>
      <c r="L97" s="128"/>
      <c r="M97" s="132"/>
      <c r="T97" s="133"/>
      <c r="AT97" s="134" t="s">
        <v>140</v>
      </c>
      <c r="AU97" s="134" t="s">
        <v>85</v>
      </c>
      <c r="AV97" s="134" t="s">
        <v>85</v>
      </c>
      <c r="AW97" s="134" t="s">
        <v>103</v>
      </c>
      <c r="AX97" s="134" t="s">
        <v>77</v>
      </c>
      <c r="AY97" s="134" t="s">
        <v>131</v>
      </c>
    </row>
    <row r="98" spans="2:51" s="6" customFormat="1" ht="15.75" customHeight="1">
      <c r="B98" s="136"/>
      <c r="D98" s="135" t="s">
        <v>140</v>
      </c>
      <c r="E98" s="137"/>
      <c r="F98" s="138" t="s">
        <v>148</v>
      </c>
      <c r="H98" s="139">
        <v>6</v>
      </c>
      <c r="L98" s="136"/>
      <c r="M98" s="140"/>
      <c r="T98" s="141"/>
      <c r="AT98" s="137" t="s">
        <v>140</v>
      </c>
      <c r="AU98" s="137" t="s">
        <v>85</v>
      </c>
      <c r="AV98" s="137" t="s">
        <v>138</v>
      </c>
      <c r="AW98" s="137" t="s">
        <v>103</v>
      </c>
      <c r="AX98" s="137" t="s">
        <v>21</v>
      </c>
      <c r="AY98" s="137" t="s">
        <v>131</v>
      </c>
    </row>
    <row r="99" spans="2:65" s="6" customFormat="1" ht="15.75" customHeight="1">
      <c r="B99" s="22"/>
      <c r="C99" s="116" t="s">
        <v>138</v>
      </c>
      <c r="D99" s="116" t="s">
        <v>133</v>
      </c>
      <c r="E99" s="117" t="s">
        <v>155</v>
      </c>
      <c r="F99" s="118" t="s">
        <v>156</v>
      </c>
      <c r="G99" s="119" t="s">
        <v>144</v>
      </c>
      <c r="H99" s="120">
        <v>18</v>
      </c>
      <c r="I99" s="121"/>
      <c r="J99" s="122">
        <f>ROUND($I$99*$H$99,2)</f>
        <v>0</v>
      </c>
      <c r="K99" s="118" t="s">
        <v>137</v>
      </c>
      <c r="L99" s="22"/>
      <c r="M99" s="123"/>
      <c r="N99" s="124" t="s">
        <v>48</v>
      </c>
      <c r="P99" s="125">
        <f>$O$99*$H$99</f>
        <v>0</v>
      </c>
      <c r="Q99" s="125">
        <v>8E-05</v>
      </c>
      <c r="R99" s="125">
        <f>$Q$99*$H$99</f>
        <v>0.00144</v>
      </c>
      <c r="S99" s="125">
        <v>0</v>
      </c>
      <c r="T99" s="126">
        <f>$S$99*$H$99</f>
        <v>0</v>
      </c>
      <c r="AR99" s="75" t="s">
        <v>138</v>
      </c>
      <c r="AT99" s="75" t="s">
        <v>133</v>
      </c>
      <c r="AU99" s="75" t="s">
        <v>85</v>
      </c>
      <c r="AY99" s="6" t="s">
        <v>131</v>
      </c>
      <c r="BE99" s="127">
        <f>IF($N$99="základní",$J$99,0)</f>
        <v>0</v>
      </c>
      <c r="BF99" s="127">
        <f>IF($N$99="snížená",$J$99,0)</f>
        <v>0</v>
      </c>
      <c r="BG99" s="127">
        <f>IF($N$99="zákl. přenesená",$J$99,0)</f>
        <v>0</v>
      </c>
      <c r="BH99" s="127">
        <f>IF($N$99="sníž. přenesená",$J$99,0)</f>
        <v>0</v>
      </c>
      <c r="BI99" s="127">
        <f>IF($N$99="nulová",$J$99,0)</f>
        <v>0</v>
      </c>
      <c r="BJ99" s="75" t="s">
        <v>21</v>
      </c>
      <c r="BK99" s="127">
        <f>ROUND($I$99*$H$99,2)</f>
        <v>0</v>
      </c>
      <c r="BL99" s="75" t="s">
        <v>138</v>
      </c>
      <c r="BM99" s="75" t="s">
        <v>157</v>
      </c>
    </row>
    <row r="100" spans="2:65" s="6" customFormat="1" ht="15.75" customHeight="1">
      <c r="B100" s="22"/>
      <c r="C100" s="119" t="s">
        <v>158</v>
      </c>
      <c r="D100" s="119" t="s">
        <v>133</v>
      </c>
      <c r="E100" s="117" t="s">
        <v>159</v>
      </c>
      <c r="F100" s="118" t="s">
        <v>160</v>
      </c>
      <c r="G100" s="119" t="s">
        <v>144</v>
      </c>
      <c r="H100" s="120">
        <v>6</v>
      </c>
      <c r="I100" s="121"/>
      <c r="J100" s="122">
        <f>ROUND($I$100*$H$100,2)</f>
        <v>0</v>
      </c>
      <c r="K100" s="118" t="s">
        <v>137</v>
      </c>
      <c r="L100" s="22"/>
      <c r="M100" s="123"/>
      <c r="N100" s="124" t="s">
        <v>48</v>
      </c>
      <c r="P100" s="125">
        <f>$O$100*$H$100</f>
        <v>0</v>
      </c>
      <c r="Q100" s="125">
        <v>8E-05</v>
      </c>
      <c r="R100" s="125">
        <f>$Q$100*$H$100</f>
        <v>0.00048000000000000007</v>
      </c>
      <c r="S100" s="125">
        <v>0</v>
      </c>
      <c r="T100" s="126">
        <f>$S$100*$H$100</f>
        <v>0</v>
      </c>
      <c r="AR100" s="75" t="s">
        <v>138</v>
      </c>
      <c r="AT100" s="75" t="s">
        <v>133</v>
      </c>
      <c r="AU100" s="75" t="s">
        <v>85</v>
      </c>
      <c r="AY100" s="75" t="s">
        <v>131</v>
      </c>
      <c r="BE100" s="127">
        <f>IF($N$100="základní",$J$100,0)</f>
        <v>0</v>
      </c>
      <c r="BF100" s="127">
        <f>IF($N$100="snížená",$J$100,0)</f>
        <v>0</v>
      </c>
      <c r="BG100" s="127">
        <f>IF($N$100="zákl. přenesená",$J$100,0)</f>
        <v>0</v>
      </c>
      <c r="BH100" s="127">
        <f>IF($N$100="sníž. přenesená",$J$100,0)</f>
        <v>0</v>
      </c>
      <c r="BI100" s="127">
        <f>IF($N$100="nulová",$J$100,0)</f>
        <v>0</v>
      </c>
      <c r="BJ100" s="75" t="s">
        <v>21</v>
      </c>
      <c r="BK100" s="127">
        <f>ROUND($I$100*$H$100,2)</f>
        <v>0</v>
      </c>
      <c r="BL100" s="75" t="s">
        <v>138</v>
      </c>
      <c r="BM100" s="75" t="s">
        <v>161</v>
      </c>
    </row>
    <row r="101" spans="2:65" s="6" customFormat="1" ht="15.75" customHeight="1">
      <c r="B101" s="22"/>
      <c r="C101" s="119" t="s">
        <v>162</v>
      </c>
      <c r="D101" s="119" t="s">
        <v>133</v>
      </c>
      <c r="E101" s="117" t="s">
        <v>163</v>
      </c>
      <c r="F101" s="118" t="s">
        <v>164</v>
      </c>
      <c r="G101" s="119" t="s">
        <v>136</v>
      </c>
      <c r="H101" s="120">
        <v>1354.5</v>
      </c>
      <c r="I101" s="121"/>
      <c r="J101" s="122">
        <f>ROUND($I$101*$H$101,2)</f>
        <v>0</v>
      </c>
      <c r="K101" s="118" t="s">
        <v>137</v>
      </c>
      <c r="L101" s="22"/>
      <c r="M101" s="123"/>
      <c r="N101" s="124" t="s">
        <v>48</v>
      </c>
      <c r="P101" s="125">
        <f>$O$101*$H$101</f>
        <v>0</v>
      </c>
      <c r="Q101" s="125">
        <v>0</v>
      </c>
      <c r="R101" s="125">
        <f>$Q$101*$H$101</f>
        <v>0</v>
      </c>
      <c r="S101" s="125">
        <v>0.4</v>
      </c>
      <c r="T101" s="126">
        <f>$S$101*$H$101</f>
        <v>541.8000000000001</v>
      </c>
      <c r="AR101" s="75" t="s">
        <v>138</v>
      </c>
      <c r="AT101" s="75" t="s">
        <v>133</v>
      </c>
      <c r="AU101" s="75" t="s">
        <v>85</v>
      </c>
      <c r="AY101" s="75" t="s">
        <v>131</v>
      </c>
      <c r="BE101" s="127">
        <f>IF($N$101="základní",$J$101,0)</f>
        <v>0</v>
      </c>
      <c r="BF101" s="127">
        <f>IF($N$101="snížená",$J$101,0)</f>
        <v>0</v>
      </c>
      <c r="BG101" s="127">
        <f>IF($N$101="zákl. přenesená",$J$101,0)</f>
        <v>0</v>
      </c>
      <c r="BH101" s="127">
        <f>IF($N$101="sníž. přenesená",$J$101,0)</f>
        <v>0</v>
      </c>
      <c r="BI101" s="127">
        <f>IF($N$101="nulová",$J$101,0)</f>
        <v>0</v>
      </c>
      <c r="BJ101" s="75" t="s">
        <v>21</v>
      </c>
      <c r="BK101" s="127">
        <f>ROUND($I$101*$H$101,2)</f>
        <v>0</v>
      </c>
      <c r="BL101" s="75" t="s">
        <v>138</v>
      </c>
      <c r="BM101" s="75" t="s">
        <v>165</v>
      </c>
    </row>
    <row r="102" spans="2:51" s="6" customFormat="1" ht="15.75" customHeight="1">
      <c r="B102" s="142"/>
      <c r="D102" s="129" t="s">
        <v>140</v>
      </c>
      <c r="E102" s="143"/>
      <c r="F102" s="143" t="s">
        <v>166</v>
      </c>
      <c r="H102" s="144"/>
      <c r="L102" s="142"/>
      <c r="M102" s="145"/>
      <c r="T102" s="146"/>
      <c r="AT102" s="144" t="s">
        <v>140</v>
      </c>
      <c r="AU102" s="144" t="s">
        <v>85</v>
      </c>
      <c r="AV102" s="144" t="s">
        <v>21</v>
      </c>
      <c r="AW102" s="144" t="s">
        <v>103</v>
      </c>
      <c r="AX102" s="144" t="s">
        <v>77</v>
      </c>
      <c r="AY102" s="144" t="s">
        <v>131</v>
      </c>
    </row>
    <row r="103" spans="2:51" s="6" customFormat="1" ht="15.75" customHeight="1">
      <c r="B103" s="128"/>
      <c r="D103" s="135" t="s">
        <v>140</v>
      </c>
      <c r="E103" s="134"/>
      <c r="F103" s="130" t="s">
        <v>167</v>
      </c>
      <c r="H103" s="131">
        <v>1354.5</v>
      </c>
      <c r="L103" s="128"/>
      <c r="M103" s="132"/>
      <c r="T103" s="133"/>
      <c r="AT103" s="134" t="s">
        <v>140</v>
      </c>
      <c r="AU103" s="134" t="s">
        <v>85</v>
      </c>
      <c r="AV103" s="134" t="s">
        <v>85</v>
      </c>
      <c r="AW103" s="134" t="s">
        <v>103</v>
      </c>
      <c r="AX103" s="134" t="s">
        <v>21</v>
      </c>
      <c r="AY103" s="134" t="s">
        <v>131</v>
      </c>
    </row>
    <row r="104" spans="2:65" s="6" customFormat="1" ht="15.75" customHeight="1">
      <c r="B104" s="22"/>
      <c r="C104" s="116" t="s">
        <v>168</v>
      </c>
      <c r="D104" s="116" t="s">
        <v>133</v>
      </c>
      <c r="E104" s="117" t="s">
        <v>169</v>
      </c>
      <c r="F104" s="118" t="s">
        <v>170</v>
      </c>
      <c r="G104" s="119" t="s">
        <v>136</v>
      </c>
      <c r="H104" s="120">
        <v>1354.5</v>
      </c>
      <c r="I104" s="121"/>
      <c r="J104" s="122">
        <f>ROUND($I$104*$H$104,2)</f>
        <v>0</v>
      </c>
      <c r="K104" s="118" t="s">
        <v>137</v>
      </c>
      <c r="L104" s="22"/>
      <c r="M104" s="123"/>
      <c r="N104" s="124" t="s">
        <v>48</v>
      </c>
      <c r="P104" s="125">
        <f>$O$104*$H$104</f>
        <v>0</v>
      </c>
      <c r="Q104" s="125">
        <v>0</v>
      </c>
      <c r="R104" s="125">
        <f>$Q$104*$H$104</f>
        <v>0</v>
      </c>
      <c r="S104" s="125">
        <v>0.181</v>
      </c>
      <c r="T104" s="126">
        <f>$S$104*$H$104</f>
        <v>245.1645</v>
      </c>
      <c r="AR104" s="75" t="s">
        <v>138</v>
      </c>
      <c r="AT104" s="75" t="s">
        <v>133</v>
      </c>
      <c r="AU104" s="75" t="s">
        <v>85</v>
      </c>
      <c r="AY104" s="6" t="s">
        <v>131</v>
      </c>
      <c r="BE104" s="127">
        <f>IF($N$104="základní",$J$104,0)</f>
        <v>0</v>
      </c>
      <c r="BF104" s="127">
        <f>IF($N$104="snížená",$J$104,0)</f>
        <v>0</v>
      </c>
      <c r="BG104" s="127">
        <f>IF($N$104="zákl. přenesená",$J$104,0)</f>
        <v>0</v>
      </c>
      <c r="BH104" s="127">
        <f>IF($N$104="sníž. přenesená",$J$104,0)</f>
        <v>0</v>
      </c>
      <c r="BI104" s="127">
        <f>IF($N$104="nulová",$J$104,0)</f>
        <v>0</v>
      </c>
      <c r="BJ104" s="75" t="s">
        <v>21</v>
      </c>
      <c r="BK104" s="127">
        <f>ROUND($I$104*$H$104,2)</f>
        <v>0</v>
      </c>
      <c r="BL104" s="75" t="s">
        <v>138</v>
      </c>
      <c r="BM104" s="75" t="s">
        <v>171</v>
      </c>
    </row>
    <row r="105" spans="2:51" s="6" customFormat="1" ht="15.75" customHeight="1">
      <c r="B105" s="142"/>
      <c r="D105" s="129" t="s">
        <v>140</v>
      </c>
      <c r="E105" s="143"/>
      <c r="F105" s="143" t="s">
        <v>172</v>
      </c>
      <c r="H105" s="144"/>
      <c r="L105" s="142"/>
      <c r="M105" s="145"/>
      <c r="T105" s="146"/>
      <c r="AT105" s="144" t="s">
        <v>140</v>
      </c>
      <c r="AU105" s="144" t="s">
        <v>85</v>
      </c>
      <c r="AV105" s="144" t="s">
        <v>21</v>
      </c>
      <c r="AW105" s="144" t="s">
        <v>103</v>
      </c>
      <c r="AX105" s="144" t="s">
        <v>77</v>
      </c>
      <c r="AY105" s="144" t="s">
        <v>131</v>
      </c>
    </row>
    <row r="106" spans="2:51" s="6" customFormat="1" ht="15.75" customHeight="1">
      <c r="B106" s="128"/>
      <c r="D106" s="135" t="s">
        <v>140</v>
      </c>
      <c r="E106" s="134"/>
      <c r="F106" s="130" t="s">
        <v>167</v>
      </c>
      <c r="H106" s="131">
        <v>1354.5</v>
      </c>
      <c r="L106" s="128"/>
      <c r="M106" s="132"/>
      <c r="T106" s="133"/>
      <c r="AT106" s="134" t="s">
        <v>140</v>
      </c>
      <c r="AU106" s="134" t="s">
        <v>85</v>
      </c>
      <c r="AV106" s="134" t="s">
        <v>85</v>
      </c>
      <c r="AW106" s="134" t="s">
        <v>103</v>
      </c>
      <c r="AX106" s="134" t="s">
        <v>21</v>
      </c>
      <c r="AY106" s="134" t="s">
        <v>131</v>
      </c>
    </row>
    <row r="107" spans="2:65" s="6" customFormat="1" ht="15.75" customHeight="1">
      <c r="B107" s="22"/>
      <c r="C107" s="116" t="s">
        <v>173</v>
      </c>
      <c r="D107" s="116" t="s">
        <v>133</v>
      </c>
      <c r="E107" s="117" t="s">
        <v>174</v>
      </c>
      <c r="F107" s="118" t="s">
        <v>175</v>
      </c>
      <c r="G107" s="119" t="s">
        <v>136</v>
      </c>
      <c r="H107" s="120">
        <v>172</v>
      </c>
      <c r="I107" s="121"/>
      <c r="J107" s="122">
        <f>ROUND($I$107*$H$107,2)</f>
        <v>0</v>
      </c>
      <c r="K107" s="118" t="s">
        <v>137</v>
      </c>
      <c r="L107" s="22"/>
      <c r="M107" s="123"/>
      <c r="N107" s="124" t="s">
        <v>48</v>
      </c>
      <c r="P107" s="125">
        <f>$O$107*$H$107</f>
        <v>0</v>
      </c>
      <c r="Q107" s="125">
        <v>3E-05</v>
      </c>
      <c r="R107" s="125">
        <f>$Q$107*$H$107</f>
        <v>0.0051600000000000005</v>
      </c>
      <c r="S107" s="125">
        <v>0.103</v>
      </c>
      <c r="T107" s="126">
        <f>$S$107*$H$107</f>
        <v>17.715999999999998</v>
      </c>
      <c r="AR107" s="75" t="s">
        <v>138</v>
      </c>
      <c r="AT107" s="75" t="s">
        <v>133</v>
      </c>
      <c r="AU107" s="75" t="s">
        <v>85</v>
      </c>
      <c r="AY107" s="6" t="s">
        <v>131</v>
      </c>
      <c r="BE107" s="127">
        <f>IF($N$107="základní",$J$107,0)</f>
        <v>0</v>
      </c>
      <c r="BF107" s="127">
        <f>IF($N$107="snížená",$J$107,0)</f>
        <v>0</v>
      </c>
      <c r="BG107" s="127">
        <f>IF($N$107="zákl. přenesená",$J$107,0)</f>
        <v>0</v>
      </c>
      <c r="BH107" s="127">
        <f>IF($N$107="sníž. přenesená",$J$107,0)</f>
        <v>0</v>
      </c>
      <c r="BI107" s="127">
        <f>IF($N$107="nulová",$J$107,0)</f>
        <v>0</v>
      </c>
      <c r="BJ107" s="75" t="s">
        <v>21</v>
      </c>
      <c r="BK107" s="127">
        <f>ROUND($I$107*$H$107,2)</f>
        <v>0</v>
      </c>
      <c r="BL107" s="75" t="s">
        <v>138</v>
      </c>
      <c r="BM107" s="75" t="s">
        <v>176</v>
      </c>
    </row>
    <row r="108" spans="2:51" s="6" customFormat="1" ht="15.75" customHeight="1">
      <c r="B108" s="142"/>
      <c r="D108" s="129" t="s">
        <v>140</v>
      </c>
      <c r="E108" s="143"/>
      <c r="F108" s="143" t="s">
        <v>177</v>
      </c>
      <c r="H108" s="144"/>
      <c r="L108" s="142"/>
      <c r="M108" s="145"/>
      <c r="T108" s="146"/>
      <c r="AT108" s="144" t="s">
        <v>140</v>
      </c>
      <c r="AU108" s="144" t="s">
        <v>85</v>
      </c>
      <c r="AV108" s="144" t="s">
        <v>21</v>
      </c>
      <c r="AW108" s="144" t="s">
        <v>103</v>
      </c>
      <c r="AX108" s="144" t="s">
        <v>77</v>
      </c>
      <c r="AY108" s="144" t="s">
        <v>131</v>
      </c>
    </row>
    <row r="109" spans="2:51" s="6" customFormat="1" ht="15.75" customHeight="1">
      <c r="B109" s="142"/>
      <c r="D109" s="135" t="s">
        <v>140</v>
      </c>
      <c r="E109" s="144"/>
      <c r="F109" s="143" t="s">
        <v>178</v>
      </c>
      <c r="H109" s="144"/>
      <c r="L109" s="142"/>
      <c r="M109" s="145"/>
      <c r="T109" s="146"/>
      <c r="AT109" s="144" t="s">
        <v>140</v>
      </c>
      <c r="AU109" s="144" t="s">
        <v>85</v>
      </c>
      <c r="AV109" s="144" t="s">
        <v>21</v>
      </c>
      <c r="AW109" s="144" t="s">
        <v>103</v>
      </c>
      <c r="AX109" s="144" t="s">
        <v>77</v>
      </c>
      <c r="AY109" s="144" t="s">
        <v>131</v>
      </c>
    </row>
    <row r="110" spans="2:51" s="6" customFormat="1" ht="15.75" customHeight="1">
      <c r="B110" s="128"/>
      <c r="D110" s="135" t="s">
        <v>140</v>
      </c>
      <c r="E110" s="134"/>
      <c r="F110" s="130" t="s">
        <v>179</v>
      </c>
      <c r="H110" s="131">
        <v>172</v>
      </c>
      <c r="L110" s="128"/>
      <c r="M110" s="132"/>
      <c r="T110" s="133"/>
      <c r="AT110" s="134" t="s">
        <v>140</v>
      </c>
      <c r="AU110" s="134" t="s">
        <v>85</v>
      </c>
      <c r="AV110" s="134" t="s">
        <v>85</v>
      </c>
      <c r="AW110" s="134" t="s">
        <v>103</v>
      </c>
      <c r="AX110" s="134" t="s">
        <v>21</v>
      </c>
      <c r="AY110" s="134" t="s">
        <v>131</v>
      </c>
    </row>
    <row r="111" spans="2:65" s="6" customFormat="1" ht="15.75" customHeight="1">
      <c r="B111" s="22"/>
      <c r="C111" s="116" t="s">
        <v>180</v>
      </c>
      <c r="D111" s="116" t="s">
        <v>133</v>
      </c>
      <c r="E111" s="117" t="s">
        <v>181</v>
      </c>
      <c r="F111" s="118" t="s">
        <v>182</v>
      </c>
      <c r="G111" s="119" t="s">
        <v>183</v>
      </c>
      <c r="H111" s="120">
        <v>56.76</v>
      </c>
      <c r="I111" s="121"/>
      <c r="J111" s="122">
        <f>ROUND($I$111*$H$111,2)</f>
        <v>0</v>
      </c>
      <c r="K111" s="118" t="s">
        <v>137</v>
      </c>
      <c r="L111" s="22"/>
      <c r="M111" s="123"/>
      <c r="N111" s="124" t="s">
        <v>48</v>
      </c>
      <c r="P111" s="125">
        <f>$O$111*$H$111</f>
        <v>0</v>
      </c>
      <c r="Q111" s="125">
        <v>0</v>
      </c>
      <c r="R111" s="125">
        <f>$Q$111*$H$111</f>
        <v>0</v>
      </c>
      <c r="S111" s="125">
        <v>0</v>
      </c>
      <c r="T111" s="126">
        <f>$S$111*$H$111</f>
        <v>0</v>
      </c>
      <c r="AR111" s="75" t="s">
        <v>138</v>
      </c>
      <c r="AT111" s="75" t="s">
        <v>133</v>
      </c>
      <c r="AU111" s="75" t="s">
        <v>85</v>
      </c>
      <c r="AY111" s="6" t="s">
        <v>131</v>
      </c>
      <c r="BE111" s="127">
        <f>IF($N$111="základní",$J$111,0)</f>
        <v>0</v>
      </c>
      <c r="BF111" s="127">
        <f>IF($N$111="snížená",$J$111,0)</f>
        <v>0</v>
      </c>
      <c r="BG111" s="127">
        <f>IF($N$111="zákl. přenesená",$J$111,0)</f>
        <v>0</v>
      </c>
      <c r="BH111" s="127">
        <f>IF($N$111="sníž. přenesená",$J$111,0)</f>
        <v>0</v>
      </c>
      <c r="BI111" s="127">
        <f>IF($N$111="nulová",$J$111,0)</f>
        <v>0</v>
      </c>
      <c r="BJ111" s="75" t="s">
        <v>21</v>
      </c>
      <c r="BK111" s="127">
        <f>ROUND($I$111*$H$111,2)</f>
        <v>0</v>
      </c>
      <c r="BL111" s="75" t="s">
        <v>138</v>
      </c>
      <c r="BM111" s="75" t="s">
        <v>184</v>
      </c>
    </row>
    <row r="112" spans="2:51" s="6" customFormat="1" ht="15.75" customHeight="1">
      <c r="B112" s="128"/>
      <c r="D112" s="129" t="s">
        <v>140</v>
      </c>
      <c r="E112" s="130"/>
      <c r="F112" s="130" t="s">
        <v>185</v>
      </c>
      <c r="H112" s="131">
        <v>56.76</v>
      </c>
      <c r="L112" s="128"/>
      <c r="M112" s="132"/>
      <c r="T112" s="133"/>
      <c r="AT112" s="134" t="s">
        <v>140</v>
      </c>
      <c r="AU112" s="134" t="s">
        <v>85</v>
      </c>
      <c r="AV112" s="134" t="s">
        <v>85</v>
      </c>
      <c r="AW112" s="134" t="s">
        <v>103</v>
      </c>
      <c r="AX112" s="134" t="s">
        <v>21</v>
      </c>
      <c r="AY112" s="134" t="s">
        <v>131</v>
      </c>
    </row>
    <row r="113" spans="2:65" s="6" customFormat="1" ht="15.75" customHeight="1">
      <c r="B113" s="22"/>
      <c r="C113" s="116" t="s">
        <v>26</v>
      </c>
      <c r="D113" s="116" t="s">
        <v>133</v>
      </c>
      <c r="E113" s="117" t="s">
        <v>186</v>
      </c>
      <c r="F113" s="118" t="s">
        <v>187</v>
      </c>
      <c r="G113" s="119" t="s">
        <v>183</v>
      </c>
      <c r="H113" s="120">
        <v>1447.4</v>
      </c>
      <c r="I113" s="121"/>
      <c r="J113" s="122">
        <f>ROUND($I$113*$H$113,2)</f>
        <v>0</v>
      </c>
      <c r="K113" s="118" t="s">
        <v>137</v>
      </c>
      <c r="L113" s="22"/>
      <c r="M113" s="123"/>
      <c r="N113" s="124" t="s">
        <v>48</v>
      </c>
      <c r="P113" s="125">
        <f>$O$113*$H$113</f>
        <v>0</v>
      </c>
      <c r="Q113" s="125">
        <v>0</v>
      </c>
      <c r="R113" s="125">
        <f>$Q$113*$H$113</f>
        <v>0</v>
      </c>
      <c r="S113" s="125">
        <v>0</v>
      </c>
      <c r="T113" s="126">
        <f>$S$113*$H$113</f>
        <v>0</v>
      </c>
      <c r="AR113" s="75" t="s">
        <v>138</v>
      </c>
      <c r="AT113" s="75" t="s">
        <v>133</v>
      </c>
      <c r="AU113" s="75" t="s">
        <v>85</v>
      </c>
      <c r="AY113" s="6" t="s">
        <v>131</v>
      </c>
      <c r="BE113" s="127">
        <f>IF($N$113="základní",$J$113,0)</f>
        <v>0</v>
      </c>
      <c r="BF113" s="127">
        <f>IF($N$113="snížená",$J$113,0)</f>
        <v>0</v>
      </c>
      <c r="BG113" s="127">
        <f>IF($N$113="zákl. přenesená",$J$113,0)</f>
        <v>0</v>
      </c>
      <c r="BH113" s="127">
        <f>IF($N$113="sníž. přenesená",$J$113,0)</f>
        <v>0</v>
      </c>
      <c r="BI113" s="127">
        <f>IF($N$113="nulová",$J$113,0)</f>
        <v>0</v>
      </c>
      <c r="BJ113" s="75" t="s">
        <v>21</v>
      </c>
      <c r="BK113" s="127">
        <f>ROUND($I$113*$H$113,2)</f>
        <v>0</v>
      </c>
      <c r="BL113" s="75" t="s">
        <v>138</v>
      </c>
      <c r="BM113" s="75" t="s">
        <v>188</v>
      </c>
    </row>
    <row r="114" spans="2:51" s="6" customFormat="1" ht="15.75" customHeight="1">
      <c r="B114" s="128"/>
      <c r="D114" s="129" t="s">
        <v>140</v>
      </c>
      <c r="E114" s="130"/>
      <c r="F114" s="130" t="s">
        <v>189</v>
      </c>
      <c r="H114" s="131">
        <v>1447.4</v>
      </c>
      <c r="L114" s="128"/>
      <c r="M114" s="132"/>
      <c r="T114" s="133"/>
      <c r="AT114" s="134" t="s">
        <v>140</v>
      </c>
      <c r="AU114" s="134" t="s">
        <v>85</v>
      </c>
      <c r="AV114" s="134" t="s">
        <v>85</v>
      </c>
      <c r="AW114" s="134" t="s">
        <v>103</v>
      </c>
      <c r="AX114" s="134" t="s">
        <v>21</v>
      </c>
      <c r="AY114" s="134" t="s">
        <v>131</v>
      </c>
    </row>
    <row r="115" spans="2:65" s="6" customFormat="1" ht="15.75" customHeight="1">
      <c r="B115" s="22"/>
      <c r="C115" s="116" t="s">
        <v>190</v>
      </c>
      <c r="D115" s="116" t="s">
        <v>133</v>
      </c>
      <c r="E115" s="117" t="s">
        <v>191</v>
      </c>
      <c r="F115" s="118" t="s">
        <v>192</v>
      </c>
      <c r="G115" s="119" t="s">
        <v>183</v>
      </c>
      <c r="H115" s="120">
        <v>0.45</v>
      </c>
      <c r="I115" s="121"/>
      <c r="J115" s="122">
        <f>ROUND($I$115*$H$115,2)</f>
        <v>0</v>
      </c>
      <c r="K115" s="118" t="s">
        <v>137</v>
      </c>
      <c r="L115" s="22"/>
      <c r="M115" s="123"/>
      <c r="N115" s="124" t="s">
        <v>48</v>
      </c>
      <c r="P115" s="125">
        <f>$O$115*$H$115</f>
        <v>0</v>
      </c>
      <c r="Q115" s="125">
        <v>0</v>
      </c>
      <c r="R115" s="125">
        <f>$Q$115*$H$115</f>
        <v>0</v>
      </c>
      <c r="S115" s="125">
        <v>0</v>
      </c>
      <c r="T115" s="126">
        <f>$S$115*$H$115</f>
        <v>0</v>
      </c>
      <c r="AR115" s="75" t="s">
        <v>138</v>
      </c>
      <c r="AT115" s="75" t="s">
        <v>133</v>
      </c>
      <c r="AU115" s="75" t="s">
        <v>85</v>
      </c>
      <c r="AY115" s="6" t="s">
        <v>131</v>
      </c>
      <c r="BE115" s="127">
        <f>IF($N$115="základní",$J$115,0)</f>
        <v>0</v>
      </c>
      <c r="BF115" s="127">
        <f>IF($N$115="snížená",$J$115,0)</f>
        <v>0</v>
      </c>
      <c r="BG115" s="127">
        <f>IF($N$115="zákl. přenesená",$J$115,0)</f>
        <v>0</v>
      </c>
      <c r="BH115" s="127">
        <f>IF($N$115="sníž. přenesená",$J$115,0)</f>
        <v>0</v>
      </c>
      <c r="BI115" s="127">
        <f>IF($N$115="nulová",$J$115,0)</f>
        <v>0</v>
      </c>
      <c r="BJ115" s="75" t="s">
        <v>21</v>
      </c>
      <c r="BK115" s="127">
        <f>ROUND($I$115*$H$115,2)</f>
        <v>0</v>
      </c>
      <c r="BL115" s="75" t="s">
        <v>138</v>
      </c>
      <c r="BM115" s="75" t="s">
        <v>193</v>
      </c>
    </row>
    <row r="116" spans="2:51" s="6" customFormat="1" ht="15.75" customHeight="1">
      <c r="B116" s="128"/>
      <c r="D116" s="129" t="s">
        <v>140</v>
      </c>
      <c r="E116" s="130"/>
      <c r="F116" s="130" t="s">
        <v>194</v>
      </c>
      <c r="H116" s="131">
        <v>0.45</v>
      </c>
      <c r="L116" s="128"/>
      <c r="M116" s="132"/>
      <c r="T116" s="133"/>
      <c r="AT116" s="134" t="s">
        <v>140</v>
      </c>
      <c r="AU116" s="134" t="s">
        <v>85</v>
      </c>
      <c r="AV116" s="134" t="s">
        <v>85</v>
      </c>
      <c r="AW116" s="134" t="s">
        <v>103</v>
      </c>
      <c r="AX116" s="134" t="s">
        <v>77</v>
      </c>
      <c r="AY116" s="134" t="s">
        <v>131</v>
      </c>
    </row>
    <row r="117" spans="2:51" s="6" customFormat="1" ht="15.75" customHeight="1">
      <c r="B117" s="136"/>
      <c r="D117" s="135" t="s">
        <v>140</v>
      </c>
      <c r="E117" s="137"/>
      <c r="F117" s="138" t="s">
        <v>148</v>
      </c>
      <c r="H117" s="139">
        <v>0.45</v>
      </c>
      <c r="L117" s="136"/>
      <c r="M117" s="140"/>
      <c r="T117" s="141"/>
      <c r="AT117" s="137" t="s">
        <v>140</v>
      </c>
      <c r="AU117" s="137" t="s">
        <v>85</v>
      </c>
      <c r="AV117" s="137" t="s">
        <v>138</v>
      </c>
      <c r="AW117" s="137" t="s">
        <v>103</v>
      </c>
      <c r="AX117" s="137" t="s">
        <v>21</v>
      </c>
      <c r="AY117" s="137" t="s">
        <v>131</v>
      </c>
    </row>
    <row r="118" spans="2:65" s="6" customFormat="1" ht="15.75" customHeight="1">
      <c r="B118" s="22"/>
      <c r="C118" s="116" t="s">
        <v>195</v>
      </c>
      <c r="D118" s="116" t="s">
        <v>133</v>
      </c>
      <c r="E118" s="117" t="s">
        <v>196</v>
      </c>
      <c r="F118" s="118" t="s">
        <v>197</v>
      </c>
      <c r="G118" s="119" t="s">
        <v>183</v>
      </c>
      <c r="H118" s="120">
        <v>0.45</v>
      </c>
      <c r="I118" s="121"/>
      <c r="J118" s="122">
        <f>ROUND($I$118*$H$118,2)</f>
        <v>0</v>
      </c>
      <c r="K118" s="118" t="s">
        <v>137</v>
      </c>
      <c r="L118" s="22"/>
      <c r="M118" s="123"/>
      <c r="N118" s="124" t="s">
        <v>48</v>
      </c>
      <c r="P118" s="125">
        <f>$O$118*$H$118</f>
        <v>0</v>
      </c>
      <c r="Q118" s="125">
        <v>0</v>
      </c>
      <c r="R118" s="125">
        <f>$Q$118*$H$118</f>
        <v>0</v>
      </c>
      <c r="S118" s="125">
        <v>0</v>
      </c>
      <c r="T118" s="126">
        <f>$S$118*$H$118</f>
        <v>0</v>
      </c>
      <c r="AR118" s="75" t="s">
        <v>138</v>
      </c>
      <c r="AT118" s="75" t="s">
        <v>133</v>
      </c>
      <c r="AU118" s="75" t="s">
        <v>85</v>
      </c>
      <c r="AY118" s="6" t="s">
        <v>131</v>
      </c>
      <c r="BE118" s="127">
        <f>IF($N$118="základní",$J$118,0)</f>
        <v>0</v>
      </c>
      <c r="BF118" s="127">
        <f>IF($N$118="snížená",$J$118,0)</f>
        <v>0</v>
      </c>
      <c r="BG118" s="127">
        <f>IF($N$118="zákl. přenesená",$J$118,0)</f>
        <v>0</v>
      </c>
      <c r="BH118" s="127">
        <f>IF($N$118="sníž. přenesená",$J$118,0)</f>
        <v>0</v>
      </c>
      <c r="BI118" s="127">
        <f>IF($N$118="nulová",$J$118,0)</f>
        <v>0</v>
      </c>
      <c r="BJ118" s="75" t="s">
        <v>21</v>
      </c>
      <c r="BK118" s="127">
        <f>ROUND($I$118*$H$118,2)</f>
        <v>0</v>
      </c>
      <c r="BL118" s="75" t="s">
        <v>138</v>
      </c>
      <c r="BM118" s="75" t="s">
        <v>198</v>
      </c>
    </row>
    <row r="119" spans="2:51" s="6" customFormat="1" ht="15.75" customHeight="1">
      <c r="B119" s="128"/>
      <c r="D119" s="129" t="s">
        <v>140</v>
      </c>
      <c r="E119" s="130"/>
      <c r="F119" s="130" t="s">
        <v>199</v>
      </c>
      <c r="H119" s="131">
        <v>0.45</v>
      </c>
      <c r="L119" s="128"/>
      <c r="M119" s="132"/>
      <c r="T119" s="133"/>
      <c r="AT119" s="134" t="s">
        <v>140</v>
      </c>
      <c r="AU119" s="134" t="s">
        <v>85</v>
      </c>
      <c r="AV119" s="134" t="s">
        <v>85</v>
      </c>
      <c r="AW119" s="134" t="s">
        <v>103</v>
      </c>
      <c r="AX119" s="134" t="s">
        <v>21</v>
      </c>
      <c r="AY119" s="134" t="s">
        <v>131</v>
      </c>
    </row>
    <row r="120" spans="2:65" s="6" customFormat="1" ht="15.75" customHeight="1">
      <c r="B120" s="22"/>
      <c r="C120" s="116" t="s">
        <v>200</v>
      </c>
      <c r="D120" s="116" t="s">
        <v>133</v>
      </c>
      <c r="E120" s="117" t="s">
        <v>201</v>
      </c>
      <c r="F120" s="118" t="s">
        <v>202</v>
      </c>
      <c r="G120" s="119" t="s">
        <v>183</v>
      </c>
      <c r="H120" s="120">
        <v>19.88</v>
      </c>
      <c r="I120" s="121"/>
      <c r="J120" s="122">
        <f>ROUND($I$120*$H$120,2)</f>
        <v>0</v>
      </c>
      <c r="K120" s="118" t="s">
        <v>137</v>
      </c>
      <c r="L120" s="22"/>
      <c r="M120" s="123"/>
      <c r="N120" s="124" t="s">
        <v>48</v>
      </c>
      <c r="P120" s="125">
        <f>$O$120*$H$120</f>
        <v>0</v>
      </c>
      <c r="Q120" s="125">
        <v>0</v>
      </c>
      <c r="R120" s="125">
        <f>$Q$120*$H$120</f>
        <v>0</v>
      </c>
      <c r="S120" s="125">
        <v>0</v>
      </c>
      <c r="T120" s="126">
        <f>$S$120*$H$120</f>
        <v>0</v>
      </c>
      <c r="AR120" s="75" t="s">
        <v>138</v>
      </c>
      <c r="AT120" s="75" t="s">
        <v>133</v>
      </c>
      <c r="AU120" s="75" t="s">
        <v>85</v>
      </c>
      <c r="AY120" s="6" t="s">
        <v>131</v>
      </c>
      <c r="BE120" s="127">
        <f>IF($N$120="základní",$J$120,0)</f>
        <v>0</v>
      </c>
      <c r="BF120" s="127">
        <f>IF($N$120="snížená",$J$120,0)</f>
        <v>0</v>
      </c>
      <c r="BG120" s="127">
        <f>IF($N$120="zákl. přenesená",$J$120,0)</f>
        <v>0</v>
      </c>
      <c r="BH120" s="127">
        <f>IF($N$120="sníž. přenesená",$J$120,0)</f>
        <v>0</v>
      </c>
      <c r="BI120" s="127">
        <f>IF($N$120="nulová",$J$120,0)</f>
        <v>0</v>
      </c>
      <c r="BJ120" s="75" t="s">
        <v>21</v>
      </c>
      <c r="BK120" s="127">
        <f>ROUND($I$120*$H$120,2)</f>
        <v>0</v>
      </c>
      <c r="BL120" s="75" t="s">
        <v>138</v>
      </c>
      <c r="BM120" s="75" t="s">
        <v>203</v>
      </c>
    </row>
    <row r="121" spans="2:51" s="6" customFormat="1" ht="15.75" customHeight="1">
      <c r="B121" s="128"/>
      <c r="D121" s="129" t="s">
        <v>140</v>
      </c>
      <c r="E121" s="130"/>
      <c r="F121" s="130" t="s">
        <v>204</v>
      </c>
      <c r="H121" s="131">
        <v>14.4</v>
      </c>
      <c r="L121" s="128"/>
      <c r="M121" s="132"/>
      <c r="T121" s="133"/>
      <c r="AT121" s="134" t="s">
        <v>140</v>
      </c>
      <c r="AU121" s="134" t="s">
        <v>85</v>
      </c>
      <c r="AV121" s="134" t="s">
        <v>85</v>
      </c>
      <c r="AW121" s="134" t="s">
        <v>103</v>
      </c>
      <c r="AX121" s="134" t="s">
        <v>77</v>
      </c>
      <c r="AY121" s="134" t="s">
        <v>131</v>
      </c>
    </row>
    <row r="122" spans="2:51" s="6" customFormat="1" ht="15.75" customHeight="1">
      <c r="B122" s="128"/>
      <c r="D122" s="135" t="s">
        <v>140</v>
      </c>
      <c r="E122" s="134"/>
      <c r="F122" s="130" t="s">
        <v>205</v>
      </c>
      <c r="H122" s="131">
        <v>1.28</v>
      </c>
      <c r="L122" s="128"/>
      <c r="M122" s="132"/>
      <c r="T122" s="133"/>
      <c r="AT122" s="134" t="s">
        <v>140</v>
      </c>
      <c r="AU122" s="134" t="s">
        <v>85</v>
      </c>
      <c r="AV122" s="134" t="s">
        <v>85</v>
      </c>
      <c r="AW122" s="134" t="s">
        <v>103</v>
      </c>
      <c r="AX122" s="134" t="s">
        <v>77</v>
      </c>
      <c r="AY122" s="134" t="s">
        <v>131</v>
      </c>
    </row>
    <row r="123" spans="2:51" s="6" customFormat="1" ht="15.75" customHeight="1">
      <c r="B123" s="128"/>
      <c r="D123" s="135" t="s">
        <v>140</v>
      </c>
      <c r="E123" s="134"/>
      <c r="F123" s="130" t="s">
        <v>206</v>
      </c>
      <c r="H123" s="131">
        <v>4.2</v>
      </c>
      <c r="L123" s="128"/>
      <c r="M123" s="132"/>
      <c r="T123" s="133"/>
      <c r="AT123" s="134" t="s">
        <v>140</v>
      </c>
      <c r="AU123" s="134" t="s">
        <v>85</v>
      </c>
      <c r="AV123" s="134" t="s">
        <v>85</v>
      </c>
      <c r="AW123" s="134" t="s">
        <v>103</v>
      </c>
      <c r="AX123" s="134" t="s">
        <v>77</v>
      </c>
      <c r="AY123" s="134" t="s">
        <v>131</v>
      </c>
    </row>
    <row r="124" spans="2:51" s="6" customFormat="1" ht="15.75" customHeight="1">
      <c r="B124" s="136"/>
      <c r="D124" s="135" t="s">
        <v>140</v>
      </c>
      <c r="E124" s="137"/>
      <c r="F124" s="138" t="s">
        <v>148</v>
      </c>
      <c r="H124" s="139">
        <v>19.88</v>
      </c>
      <c r="L124" s="136"/>
      <c r="M124" s="140"/>
      <c r="T124" s="141"/>
      <c r="AT124" s="137" t="s">
        <v>140</v>
      </c>
      <c r="AU124" s="137" t="s">
        <v>85</v>
      </c>
      <c r="AV124" s="137" t="s">
        <v>138</v>
      </c>
      <c r="AW124" s="137" t="s">
        <v>103</v>
      </c>
      <c r="AX124" s="137" t="s">
        <v>21</v>
      </c>
      <c r="AY124" s="137" t="s">
        <v>131</v>
      </c>
    </row>
    <row r="125" spans="2:65" s="6" customFormat="1" ht="15.75" customHeight="1">
      <c r="B125" s="22"/>
      <c r="C125" s="116" t="s">
        <v>207</v>
      </c>
      <c r="D125" s="116" t="s">
        <v>133</v>
      </c>
      <c r="E125" s="117" t="s">
        <v>208</v>
      </c>
      <c r="F125" s="118" t="s">
        <v>209</v>
      </c>
      <c r="G125" s="119" t="s">
        <v>183</v>
      </c>
      <c r="H125" s="120">
        <v>9.94</v>
      </c>
      <c r="I125" s="121"/>
      <c r="J125" s="122">
        <f>ROUND($I$125*$H$125,2)</f>
        <v>0</v>
      </c>
      <c r="K125" s="118" t="s">
        <v>137</v>
      </c>
      <c r="L125" s="22"/>
      <c r="M125" s="123"/>
      <c r="N125" s="124" t="s">
        <v>48</v>
      </c>
      <c r="P125" s="125">
        <f>$O$125*$H$125</f>
        <v>0</v>
      </c>
      <c r="Q125" s="125">
        <v>0</v>
      </c>
      <c r="R125" s="125">
        <f>$Q$125*$H$125</f>
        <v>0</v>
      </c>
      <c r="S125" s="125">
        <v>0</v>
      </c>
      <c r="T125" s="126">
        <f>$S$125*$H$125</f>
        <v>0</v>
      </c>
      <c r="AR125" s="75" t="s">
        <v>138</v>
      </c>
      <c r="AT125" s="75" t="s">
        <v>133</v>
      </c>
      <c r="AU125" s="75" t="s">
        <v>85</v>
      </c>
      <c r="AY125" s="6" t="s">
        <v>131</v>
      </c>
      <c r="BE125" s="127">
        <f>IF($N$125="základní",$J$125,0)</f>
        <v>0</v>
      </c>
      <c r="BF125" s="127">
        <f>IF($N$125="snížená",$J$125,0)</f>
        <v>0</v>
      </c>
      <c r="BG125" s="127">
        <f>IF($N$125="zákl. přenesená",$J$125,0)</f>
        <v>0</v>
      </c>
      <c r="BH125" s="127">
        <f>IF($N$125="sníž. přenesená",$J$125,0)</f>
        <v>0</v>
      </c>
      <c r="BI125" s="127">
        <f>IF($N$125="nulová",$J$125,0)</f>
        <v>0</v>
      </c>
      <c r="BJ125" s="75" t="s">
        <v>21</v>
      </c>
      <c r="BK125" s="127">
        <f>ROUND($I$125*$H$125,2)</f>
        <v>0</v>
      </c>
      <c r="BL125" s="75" t="s">
        <v>138</v>
      </c>
      <c r="BM125" s="75" t="s">
        <v>210</v>
      </c>
    </row>
    <row r="126" spans="2:51" s="6" customFormat="1" ht="15.75" customHeight="1">
      <c r="B126" s="128"/>
      <c r="D126" s="129" t="s">
        <v>140</v>
      </c>
      <c r="E126" s="130"/>
      <c r="F126" s="130" t="s">
        <v>211</v>
      </c>
      <c r="H126" s="131">
        <v>9.94</v>
      </c>
      <c r="L126" s="128"/>
      <c r="M126" s="132"/>
      <c r="T126" s="133"/>
      <c r="AT126" s="134" t="s">
        <v>140</v>
      </c>
      <c r="AU126" s="134" t="s">
        <v>85</v>
      </c>
      <c r="AV126" s="134" t="s">
        <v>85</v>
      </c>
      <c r="AW126" s="134" t="s">
        <v>103</v>
      </c>
      <c r="AX126" s="134" t="s">
        <v>21</v>
      </c>
      <c r="AY126" s="134" t="s">
        <v>131</v>
      </c>
    </row>
    <row r="127" spans="2:65" s="6" customFormat="1" ht="15.75" customHeight="1">
      <c r="B127" s="22"/>
      <c r="C127" s="116" t="s">
        <v>8</v>
      </c>
      <c r="D127" s="116" t="s">
        <v>133</v>
      </c>
      <c r="E127" s="117" t="s">
        <v>212</v>
      </c>
      <c r="F127" s="118" t="s">
        <v>213</v>
      </c>
      <c r="G127" s="119" t="s">
        <v>144</v>
      </c>
      <c r="H127" s="120">
        <v>18</v>
      </c>
      <c r="I127" s="121"/>
      <c r="J127" s="122">
        <f>ROUND($I$127*$H$127,2)</f>
        <v>0</v>
      </c>
      <c r="K127" s="118" t="s">
        <v>137</v>
      </c>
      <c r="L127" s="22"/>
      <c r="M127" s="123"/>
      <c r="N127" s="124" t="s">
        <v>48</v>
      </c>
      <c r="P127" s="125">
        <f>$O$127*$H$127</f>
        <v>0</v>
      </c>
      <c r="Q127" s="125">
        <v>0</v>
      </c>
      <c r="R127" s="125">
        <f>$Q$127*$H$127</f>
        <v>0</v>
      </c>
      <c r="S127" s="125">
        <v>0</v>
      </c>
      <c r="T127" s="126">
        <f>$S$127*$H$127</f>
        <v>0</v>
      </c>
      <c r="AR127" s="75" t="s">
        <v>138</v>
      </c>
      <c r="AT127" s="75" t="s">
        <v>133</v>
      </c>
      <c r="AU127" s="75" t="s">
        <v>85</v>
      </c>
      <c r="AY127" s="6" t="s">
        <v>131</v>
      </c>
      <c r="BE127" s="127">
        <f>IF($N$127="základní",$J$127,0)</f>
        <v>0</v>
      </c>
      <c r="BF127" s="127">
        <f>IF($N$127="snížená",$J$127,0)</f>
        <v>0</v>
      </c>
      <c r="BG127" s="127">
        <f>IF($N$127="zákl. přenesená",$J$127,0)</f>
        <v>0</v>
      </c>
      <c r="BH127" s="127">
        <f>IF($N$127="sníž. přenesená",$J$127,0)</f>
        <v>0</v>
      </c>
      <c r="BI127" s="127">
        <f>IF($N$127="nulová",$J$127,0)</f>
        <v>0</v>
      </c>
      <c r="BJ127" s="75" t="s">
        <v>21</v>
      </c>
      <c r="BK127" s="127">
        <f>ROUND($I$127*$H$127,2)</f>
        <v>0</v>
      </c>
      <c r="BL127" s="75" t="s">
        <v>138</v>
      </c>
      <c r="BM127" s="75" t="s">
        <v>214</v>
      </c>
    </row>
    <row r="128" spans="2:65" s="6" customFormat="1" ht="15.75" customHeight="1">
      <c r="B128" s="22"/>
      <c r="C128" s="119" t="s">
        <v>215</v>
      </c>
      <c r="D128" s="119" t="s">
        <v>133</v>
      </c>
      <c r="E128" s="117" t="s">
        <v>216</v>
      </c>
      <c r="F128" s="118" t="s">
        <v>217</v>
      </c>
      <c r="G128" s="119" t="s">
        <v>144</v>
      </c>
      <c r="H128" s="120">
        <v>6</v>
      </c>
      <c r="I128" s="121"/>
      <c r="J128" s="122">
        <f>ROUND($I$128*$H$128,2)</f>
        <v>0</v>
      </c>
      <c r="K128" s="118" t="s">
        <v>137</v>
      </c>
      <c r="L128" s="22"/>
      <c r="M128" s="123"/>
      <c r="N128" s="124" t="s">
        <v>48</v>
      </c>
      <c r="P128" s="125">
        <f>$O$128*$H$128</f>
        <v>0</v>
      </c>
      <c r="Q128" s="125">
        <v>0</v>
      </c>
      <c r="R128" s="125">
        <f>$Q$128*$H$128</f>
        <v>0</v>
      </c>
      <c r="S128" s="125">
        <v>0</v>
      </c>
      <c r="T128" s="126">
        <f>$S$128*$H$128</f>
        <v>0</v>
      </c>
      <c r="AR128" s="75" t="s">
        <v>138</v>
      </c>
      <c r="AT128" s="75" t="s">
        <v>133</v>
      </c>
      <c r="AU128" s="75" t="s">
        <v>85</v>
      </c>
      <c r="AY128" s="75" t="s">
        <v>131</v>
      </c>
      <c r="BE128" s="127">
        <f>IF($N$128="základní",$J$128,0)</f>
        <v>0</v>
      </c>
      <c r="BF128" s="127">
        <f>IF($N$128="snížená",$J$128,0)</f>
        <v>0</v>
      </c>
      <c r="BG128" s="127">
        <f>IF($N$128="zákl. přenesená",$J$128,0)</f>
        <v>0</v>
      </c>
      <c r="BH128" s="127">
        <f>IF($N$128="sníž. přenesená",$J$128,0)</f>
        <v>0</v>
      </c>
      <c r="BI128" s="127">
        <f>IF($N$128="nulová",$J$128,0)</f>
        <v>0</v>
      </c>
      <c r="BJ128" s="75" t="s">
        <v>21</v>
      </c>
      <c r="BK128" s="127">
        <f>ROUND($I$128*$H$128,2)</f>
        <v>0</v>
      </c>
      <c r="BL128" s="75" t="s">
        <v>138</v>
      </c>
      <c r="BM128" s="75" t="s">
        <v>218</v>
      </c>
    </row>
    <row r="129" spans="2:65" s="6" customFormat="1" ht="15.75" customHeight="1">
      <c r="B129" s="22"/>
      <c r="C129" s="119" t="s">
        <v>219</v>
      </c>
      <c r="D129" s="119" t="s">
        <v>133</v>
      </c>
      <c r="E129" s="117" t="s">
        <v>220</v>
      </c>
      <c r="F129" s="118" t="s">
        <v>221</v>
      </c>
      <c r="G129" s="119" t="s">
        <v>144</v>
      </c>
      <c r="H129" s="120">
        <v>18</v>
      </c>
      <c r="I129" s="121"/>
      <c r="J129" s="122">
        <f>ROUND($I$129*$H$129,2)</f>
        <v>0</v>
      </c>
      <c r="K129" s="118" t="s">
        <v>137</v>
      </c>
      <c r="L129" s="22"/>
      <c r="M129" s="123"/>
      <c r="N129" s="124" t="s">
        <v>48</v>
      </c>
      <c r="P129" s="125">
        <f>$O$129*$H$129</f>
        <v>0</v>
      </c>
      <c r="Q129" s="125">
        <v>0</v>
      </c>
      <c r="R129" s="125">
        <f>$Q$129*$H$129</f>
        <v>0</v>
      </c>
      <c r="S129" s="125">
        <v>0</v>
      </c>
      <c r="T129" s="126">
        <f>$S$129*$H$129</f>
        <v>0</v>
      </c>
      <c r="AR129" s="75" t="s">
        <v>138</v>
      </c>
      <c r="AT129" s="75" t="s">
        <v>133</v>
      </c>
      <c r="AU129" s="75" t="s">
        <v>85</v>
      </c>
      <c r="AY129" s="75" t="s">
        <v>131</v>
      </c>
      <c r="BE129" s="127">
        <f>IF($N$129="základní",$J$129,0)</f>
        <v>0</v>
      </c>
      <c r="BF129" s="127">
        <f>IF($N$129="snížená",$J$129,0)</f>
        <v>0</v>
      </c>
      <c r="BG129" s="127">
        <f>IF($N$129="zákl. přenesená",$J$129,0)</f>
        <v>0</v>
      </c>
      <c r="BH129" s="127">
        <f>IF($N$129="sníž. přenesená",$J$129,0)</f>
        <v>0</v>
      </c>
      <c r="BI129" s="127">
        <f>IF($N$129="nulová",$J$129,0)</f>
        <v>0</v>
      </c>
      <c r="BJ129" s="75" t="s">
        <v>21</v>
      </c>
      <c r="BK129" s="127">
        <f>ROUND($I$129*$H$129,2)</f>
        <v>0</v>
      </c>
      <c r="BL129" s="75" t="s">
        <v>138</v>
      </c>
      <c r="BM129" s="75" t="s">
        <v>222</v>
      </c>
    </row>
    <row r="130" spans="2:65" s="6" customFormat="1" ht="15.75" customHeight="1">
      <c r="B130" s="22"/>
      <c r="C130" s="119" t="s">
        <v>223</v>
      </c>
      <c r="D130" s="119" t="s">
        <v>133</v>
      </c>
      <c r="E130" s="117" t="s">
        <v>224</v>
      </c>
      <c r="F130" s="118" t="s">
        <v>225</v>
      </c>
      <c r="G130" s="119" t="s">
        <v>144</v>
      </c>
      <c r="H130" s="120">
        <v>6</v>
      </c>
      <c r="I130" s="121"/>
      <c r="J130" s="122">
        <f>ROUND($I$130*$H$130,2)</f>
        <v>0</v>
      </c>
      <c r="K130" s="118" t="s">
        <v>137</v>
      </c>
      <c r="L130" s="22"/>
      <c r="M130" s="123"/>
      <c r="N130" s="124" t="s">
        <v>48</v>
      </c>
      <c r="P130" s="125">
        <f>$O$130*$H$130</f>
        <v>0</v>
      </c>
      <c r="Q130" s="125">
        <v>0</v>
      </c>
      <c r="R130" s="125">
        <f>$Q$130*$H$130</f>
        <v>0</v>
      </c>
      <c r="S130" s="125">
        <v>0</v>
      </c>
      <c r="T130" s="126">
        <f>$S$130*$H$130</f>
        <v>0</v>
      </c>
      <c r="AR130" s="75" t="s">
        <v>138</v>
      </c>
      <c r="AT130" s="75" t="s">
        <v>133</v>
      </c>
      <c r="AU130" s="75" t="s">
        <v>85</v>
      </c>
      <c r="AY130" s="75" t="s">
        <v>131</v>
      </c>
      <c r="BE130" s="127">
        <f>IF($N$130="základní",$J$130,0)</f>
        <v>0</v>
      </c>
      <c r="BF130" s="127">
        <f>IF($N$130="snížená",$J$130,0)</f>
        <v>0</v>
      </c>
      <c r="BG130" s="127">
        <f>IF($N$130="zákl. přenesená",$J$130,0)</f>
        <v>0</v>
      </c>
      <c r="BH130" s="127">
        <f>IF($N$130="sníž. přenesená",$J$130,0)</f>
        <v>0</v>
      </c>
      <c r="BI130" s="127">
        <f>IF($N$130="nulová",$J$130,0)</f>
        <v>0</v>
      </c>
      <c r="BJ130" s="75" t="s">
        <v>21</v>
      </c>
      <c r="BK130" s="127">
        <f>ROUND($I$130*$H$130,2)</f>
        <v>0</v>
      </c>
      <c r="BL130" s="75" t="s">
        <v>138</v>
      </c>
      <c r="BM130" s="75" t="s">
        <v>226</v>
      </c>
    </row>
    <row r="131" spans="2:65" s="6" customFormat="1" ht="15.75" customHeight="1">
      <c r="B131" s="22"/>
      <c r="C131" s="119" t="s">
        <v>227</v>
      </c>
      <c r="D131" s="119" t="s">
        <v>133</v>
      </c>
      <c r="E131" s="117" t="s">
        <v>228</v>
      </c>
      <c r="F131" s="118" t="s">
        <v>229</v>
      </c>
      <c r="G131" s="119" t="s">
        <v>144</v>
      </c>
      <c r="H131" s="120">
        <v>18</v>
      </c>
      <c r="I131" s="121"/>
      <c r="J131" s="122">
        <f>ROUND($I$131*$H$131,2)</f>
        <v>0</v>
      </c>
      <c r="K131" s="118"/>
      <c r="L131" s="22"/>
      <c r="M131" s="123"/>
      <c r="N131" s="124" t="s">
        <v>48</v>
      </c>
      <c r="P131" s="125">
        <f>$O$131*$H$131</f>
        <v>0</v>
      </c>
      <c r="Q131" s="125">
        <v>0</v>
      </c>
      <c r="R131" s="125">
        <f>$Q$131*$H$131</f>
        <v>0</v>
      </c>
      <c r="S131" s="125">
        <v>0</v>
      </c>
      <c r="T131" s="126">
        <f>$S$131*$H$131</f>
        <v>0</v>
      </c>
      <c r="AR131" s="75" t="s">
        <v>138</v>
      </c>
      <c r="AT131" s="75" t="s">
        <v>133</v>
      </c>
      <c r="AU131" s="75" t="s">
        <v>85</v>
      </c>
      <c r="AY131" s="75" t="s">
        <v>131</v>
      </c>
      <c r="BE131" s="127">
        <f>IF($N$131="základní",$J$131,0)</f>
        <v>0</v>
      </c>
      <c r="BF131" s="127">
        <f>IF($N$131="snížená",$J$131,0)</f>
        <v>0</v>
      </c>
      <c r="BG131" s="127">
        <f>IF($N$131="zákl. přenesená",$J$131,0)</f>
        <v>0</v>
      </c>
      <c r="BH131" s="127">
        <f>IF($N$131="sníž. přenesená",$J$131,0)</f>
        <v>0</v>
      </c>
      <c r="BI131" s="127">
        <f>IF($N$131="nulová",$J$131,0)</f>
        <v>0</v>
      </c>
      <c r="BJ131" s="75" t="s">
        <v>21</v>
      </c>
      <c r="BK131" s="127">
        <f>ROUND($I$131*$H$131,2)</f>
        <v>0</v>
      </c>
      <c r="BL131" s="75" t="s">
        <v>138</v>
      </c>
      <c r="BM131" s="75" t="s">
        <v>230</v>
      </c>
    </row>
    <row r="132" spans="2:65" s="6" customFormat="1" ht="15.75" customHeight="1">
      <c r="B132" s="22"/>
      <c r="C132" s="119" t="s">
        <v>231</v>
      </c>
      <c r="D132" s="119" t="s">
        <v>133</v>
      </c>
      <c r="E132" s="117" t="s">
        <v>232</v>
      </c>
      <c r="F132" s="118" t="s">
        <v>233</v>
      </c>
      <c r="G132" s="119" t="s">
        <v>144</v>
      </c>
      <c r="H132" s="120">
        <v>6</v>
      </c>
      <c r="I132" s="121"/>
      <c r="J132" s="122">
        <f>ROUND($I$132*$H$132,2)</f>
        <v>0</v>
      </c>
      <c r="K132" s="118" t="s">
        <v>137</v>
      </c>
      <c r="L132" s="22"/>
      <c r="M132" s="123"/>
      <c r="N132" s="124" t="s">
        <v>48</v>
      </c>
      <c r="P132" s="125">
        <f>$O$132*$H$132</f>
        <v>0</v>
      </c>
      <c r="Q132" s="125">
        <v>0</v>
      </c>
      <c r="R132" s="125">
        <f>$Q$132*$H$132</f>
        <v>0</v>
      </c>
      <c r="S132" s="125">
        <v>0</v>
      </c>
      <c r="T132" s="126">
        <f>$S$132*$H$132</f>
        <v>0</v>
      </c>
      <c r="AR132" s="75" t="s">
        <v>138</v>
      </c>
      <c r="AT132" s="75" t="s">
        <v>133</v>
      </c>
      <c r="AU132" s="75" t="s">
        <v>85</v>
      </c>
      <c r="AY132" s="75" t="s">
        <v>131</v>
      </c>
      <c r="BE132" s="127">
        <f>IF($N$132="základní",$J$132,0)</f>
        <v>0</v>
      </c>
      <c r="BF132" s="127">
        <f>IF($N$132="snížená",$J$132,0)</f>
        <v>0</v>
      </c>
      <c r="BG132" s="127">
        <f>IF($N$132="zákl. přenesená",$J$132,0)</f>
        <v>0</v>
      </c>
      <c r="BH132" s="127">
        <f>IF($N$132="sníž. přenesená",$J$132,0)</f>
        <v>0</v>
      </c>
      <c r="BI132" s="127">
        <f>IF($N$132="nulová",$J$132,0)</f>
        <v>0</v>
      </c>
      <c r="BJ132" s="75" t="s">
        <v>21</v>
      </c>
      <c r="BK132" s="127">
        <f>ROUND($I$132*$H$132,2)</f>
        <v>0</v>
      </c>
      <c r="BL132" s="75" t="s">
        <v>138</v>
      </c>
      <c r="BM132" s="75" t="s">
        <v>234</v>
      </c>
    </row>
    <row r="133" spans="2:65" s="6" customFormat="1" ht="15.75" customHeight="1">
      <c r="B133" s="22"/>
      <c r="C133" s="119" t="s">
        <v>7</v>
      </c>
      <c r="D133" s="119" t="s">
        <v>133</v>
      </c>
      <c r="E133" s="117" t="s">
        <v>235</v>
      </c>
      <c r="F133" s="118" t="s">
        <v>236</v>
      </c>
      <c r="G133" s="119" t="s">
        <v>136</v>
      </c>
      <c r="H133" s="120">
        <v>661</v>
      </c>
      <c r="I133" s="121"/>
      <c r="J133" s="122">
        <f>ROUND($I$133*$H$133,2)</f>
        <v>0</v>
      </c>
      <c r="K133" s="118"/>
      <c r="L133" s="22"/>
      <c r="M133" s="123"/>
      <c r="N133" s="124" t="s">
        <v>48</v>
      </c>
      <c r="P133" s="125">
        <f>$O$133*$H$133</f>
        <v>0</v>
      </c>
      <c r="Q133" s="125">
        <v>0</v>
      </c>
      <c r="R133" s="125">
        <f>$Q$133*$H$133</f>
        <v>0</v>
      </c>
      <c r="S133" s="125">
        <v>0</v>
      </c>
      <c r="T133" s="126">
        <f>$S$133*$H$133</f>
        <v>0</v>
      </c>
      <c r="AR133" s="75" t="s">
        <v>138</v>
      </c>
      <c r="AT133" s="75" t="s">
        <v>133</v>
      </c>
      <c r="AU133" s="75" t="s">
        <v>85</v>
      </c>
      <c r="AY133" s="75" t="s">
        <v>131</v>
      </c>
      <c r="BE133" s="127">
        <f>IF($N$133="základní",$J$133,0)</f>
        <v>0</v>
      </c>
      <c r="BF133" s="127">
        <f>IF($N$133="snížená",$J$133,0)</f>
        <v>0</v>
      </c>
      <c r="BG133" s="127">
        <f>IF($N$133="zákl. přenesená",$J$133,0)</f>
        <v>0</v>
      </c>
      <c r="BH133" s="127">
        <f>IF($N$133="sníž. přenesená",$J$133,0)</f>
        <v>0</v>
      </c>
      <c r="BI133" s="127">
        <f>IF($N$133="nulová",$J$133,0)</f>
        <v>0</v>
      </c>
      <c r="BJ133" s="75" t="s">
        <v>21</v>
      </c>
      <c r="BK133" s="127">
        <f>ROUND($I$133*$H$133,2)</f>
        <v>0</v>
      </c>
      <c r="BL133" s="75" t="s">
        <v>138</v>
      </c>
      <c r="BM133" s="75" t="s">
        <v>237</v>
      </c>
    </row>
    <row r="134" spans="2:65" s="6" customFormat="1" ht="15.75" customHeight="1">
      <c r="B134" s="22"/>
      <c r="C134" s="119" t="s">
        <v>238</v>
      </c>
      <c r="D134" s="119" t="s">
        <v>133</v>
      </c>
      <c r="E134" s="117" t="s">
        <v>239</v>
      </c>
      <c r="F134" s="118" t="s">
        <v>240</v>
      </c>
      <c r="G134" s="119" t="s">
        <v>183</v>
      </c>
      <c r="H134" s="120">
        <v>188.39</v>
      </c>
      <c r="I134" s="121"/>
      <c r="J134" s="122">
        <f>ROUND($I$134*$H$134,2)</f>
        <v>0</v>
      </c>
      <c r="K134" s="118" t="s">
        <v>137</v>
      </c>
      <c r="L134" s="22"/>
      <c r="M134" s="123"/>
      <c r="N134" s="124" t="s">
        <v>48</v>
      </c>
      <c r="P134" s="125">
        <f>$O$134*$H$134</f>
        <v>0</v>
      </c>
      <c r="Q134" s="125">
        <v>0</v>
      </c>
      <c r="R134" s="125">
        <f>$Q$134*$H$134</f>
        <v>0</v>
      </c>
      <c r="S134" s="125">
        <v>0</v>
      </c>
      <c r="T134" s="126">
        <f>$S$134*$H$134</f>
        <v>0</v>
      </c>
      <c r="AR134" s="75" t="s">
        <v>138</v>
      </c>
      <c r="AT134" s="75" t="s">
        <v>133</v>
      </c>
      <c r="AU134" s="75" t="s">
        <v>85</v>
      </c>
      <c r="AY134" s="75" t="s">
        <v>131</v>
      </c>
      <c r="BE134" s="127">
        <f>IF($N$134="základní",$J$134,0)</f>
        <v>0</v>
      </c>
      <c r="BF134" s="127">
        <f>IF($N$134="snížená",$J$134,0)</f>
        <v>0</v>
      </c>
      <c r="BG134" s="127">
        <f>IF($N$134="zákl. přenesená",$J$134,0)</f>
        <v>0</v>
      </c>
      <c r="BH134" s="127">
        <f>IF($N$134="sníž. přenesená",$J$134,0)</f>
        <v>0</v>
      </c>
      <c r="BI134" s="127">
        <f>IF($N$134="nulová",$J$134,0)</f>
        <v>0</v>
      </c>
      <c r="BJ134" s="75" t="s">
        <v>21</v>
      </c>
      <c r="BK134" s="127">
        <f>ROUND($I$134*$H$134,2)</f>
        <v>0</v>
      </c>
      <c r="BL134" s="75" t="s">
        <v>138</v>
      </c>
      <c r="BM134" s="75" t="s">
        <v>241</v>
      </c>
    </row>
    <row r="135" spans="2:51" s="6" customFormat="1" ht="15.75" customHeight="1">
      <c r="B135" s="142"/>
      <c r="D135" s="129" t="s">
        <v>140</v>
      </c>
      <c r="E135" s="143"/>
      <c r="F135" s="143" t="s">
        <v>242</v>
      </c>
      <c r="H135" s="144"/>
      <c r="L135" s="142"/>
      <c r="M135" s="145"/>
      <c r="T135" s="146"/>
      <c r="AT135" s="144" t="s">
        <v>140</v>
      </c>
      <c r="AU135" s="144" t="s">
        <v>85</v>
      </c>
      <c r="AV135" s="144" t="s">
        <v>21</v>
      </c>
      <c r="AW135" s="144" t="s">
        <v>103</v>
      </c>
      <c r="AX135" s="144" t="s">
        <v>77</v>
      </c>
      <c r="AY135" s="144" t="s">
        <v>131</v>
      </c>
    </row>
    <row r="136" spans="2:51" s="6" customFormat="1" ht="15.75" customHeight="1">
      <c r="B136" s="128"/>
      <c r="D136" s="135" t="s">
        <v>140</v>
      </c>
      <c r="E136" s="134"/>
      <c r="F136" s="130" t="s">
        <v>243</v>
      </c>
      <c r="H136" s="131">
        <v>56.76</v>
      </c>
      <c r="L136" s="128"/>
      <c r="M136" s="132"/>
      <c r="T136" s="133"/>
      <c r="AT136" s="134" t="s">
        <v>140</v>
      </c>
      <c r="AU136" s="134" t="s">
        <v>85</v>
      </c>
      <c r="AV136" s="134" t="s">
        <v>85</v>
      </c>
      <c r="AW136" s="134" t="s">
        <v>103</v>
      </c>
      <c r="AX136" s="134" t="s">
        <v>77</v>
      </c>
      <c r="AY136" s="134" t="s">
        <v>131</v>
      </c>
    </row>
    <row r="137" spans="2:51" s="6" customFormat="1" ht="15.75" customHeight="1">
      <c r="B137" s="128"/>
      <c r="D137" s="135" t="s">
        <v>140</v>
      </c>
      <c r="E137" s="134"/>
      <c r="F137" s="130" t="s">
        <v>244</v>
      </c>
      <c r="H137" s="131">
        <v>13.335</v>
      </c>
      <c r="L137" s="128"/>
      <c r="M137" s="132"/>
      <c r="T137" s="133"/>
      <c r="AT137" s="134" t="s">
        <v>140</v>
      </c>
      <c r="AU137" s="134" t="s">
        <v>85</v>
      </c>
      <c r="AV137" s="134" t="s">
        <v>85</v>
      </c>
      <c r="AW137" s="134" t="s">
        <v>103</v>
      </c>
      <c r="AX137" s="134" t="s">
        <v>77</v>
      </c>
      <c r="AY137" s="134" t="s">
        <v>131</v>
      </c>
    </row>
    <row r="138" spans="2:51" s="6" customFormat="1" ht="15.75" customHeight="1">
      <c r="B138" s="128"/>
      <c r="D138" s="135" t="s">
        <v>140</v>
      </c>
      <c r="E138" s="134"/>
      <c r="F138" s="130" t="s">
        <v>245</v>
      </c>
      <c r="H138" s="131">
        <v>24.1</v>
      </c>
      <c r="L138" s="128"/>
      <c r="M138" s="132"/>
      <c r="T138" s="133"/>
      <c r="AT138" s="134" t="s">
        <v>140</v>
      </c>
      <c r="AU138" s="134" t="s">
        <v>85</v>
      </c>
      <c r="AV138" s="134" t="s">
        <v>85</v>
      </c>
      <c r="AW138" s="134" t="s">
        <v>103</v>
      </c>
      <c r="AX138" s="134" t="s">
        <v>77</v>
      </c>
      <c r="AY138" s="134" t="s">
        <v>131</v>
      </c>
    </row>
    <row r="139" spans="2:51" s="6" customFormat="1" ht="15.75" customHeight="1">
      <c r="B139" s="147"/>
      <c r="D139" s="135" t="s">
        <v>140</v>
      </c>
      <c r="E139" s="148"/>
      <c r="F139" s="149" t="s">
        <v>246</v>
      </c>
      <c r="H139" s="150">
        <v>94.195</v>
      </c>
      <c r="L139" s="147"/>
      <c r="M139" s="151"/>
      <c r="T139" s="152"/>
      <c r="AT139" s="148" t="s">
        <v>140</v>
      </c>
      <c r="AU139" s="148" t="s">
        <v>85</v>
      </c>
      <c r="AV139" s="148" t="s">
        <v>149</v>
      </c>
      <c r="AW139" s="148" t="s">
        <v>103</v>
      </c>
      <c r="AX139" s="148" t="s">
        <v>77</v>
      </c>
      <c r="AY139" s="148" t="s">
        <v>131</v>
      </c>
    </row>
    <row r="140" spans="2:51" s="6" customFormat="1" ht="15.75" customHeight="1">
      <c r="B140" s="142"/>
      <c r="D140" s="135" t="s">
        <v>140</v>
      </c>
      <c r="E140" s="144"/>
      <c r="F140" s="143" t="s">
        <v>247</v>
      </c>
      <c r="H140" s="144"/>
      <c r="L140" s="142"/>
      <c r="M140" s="145"/>
      <c r="T140" s="146"/>
      <c r="AT140" s="144" t="s">
        <v>140</v>
      </c>
      <c r="AU140" s="144" t="s">
        <v>85</v>
      </c>
      <c r="AV140" s="144" t="s">
        <v>21</v>
      </c>
      <c r="AW140" s="144" t="s">
        <v>103</v>
      </c>
      <c r="AX140" s="144" t="s">
        <v>77</v>
      </c>
      <c r="AY140" s="144" t="s">
        <v>131</v>
      </c>
    </row>
    <row r="141" spans="2:51" s="6" customFormat="1" ht="15.75" customHeight="1">
      <c r="B141" s="128"/>
      <c r="D141" s="135" t="s">
        <v>140</v>
      </c>
      <c r="E141" s="134"/>
      <c r="F141" s="130" t="s">
        <v>248</v>
      </c>
      <c r="H141" s="131">
        <v>94.195</v>
      </c>
      <c r="L141" s="128"/>
      <c r="M141" s="132"/>
      <c r="T141" s="133"/>
      <c r="AT141" s="134" t="s">
        <v>140</v>
      </c>
      <c r="AU141" s="134" t="s">
        <v>85</v>
      </c>
      <c r="AV141" s="134" t="s">
        <v>85</v>
      </c>
      <c r="AW141" s="134" t="s">
        <v>103</v>
      </c>
      <c r="AX141" s="134" t="s">
        <v>77</v>
      </c>
      <c r="AY141" s="134" t="s">
        <v>131</v>
      </c>
    </row>
    <row r="142" spans="2:51" s="6" customFormat="1" ht="15.75" customHeight="1">
      <c r="B142" s="147"/>
      <c r="D142" s="135" t="s">
        <v>140</v>
      </c>
      <c r="E142" s="148"/>
      <c r="F142" s="149" t="s">
        <v>246</v>
      </c>
      <c r="H142" s="150">
        <v>94.195</v>
      </c>
      <c r="L142" s="147"/>
      <c r="M142" s="151"/>
      <c r="T142" s="152"/>
      <c r="AT142" s="148" t="s">
        <v>140</v>
      </c>
      <c r="AU142" s="148" t="s">
        <v>85</v>
      </c>
      <c r="AV142" s="148" t="s">
        <v>149</v>
      </c>
      <c r="AW142" s="148" t="s">
        <v>103</v>
      </c>
      <c r="AX142" s="148" t="s">
        <v>77</v>
      </c>
      <c r="AY142" s="148" t="s">
        <v>131</v>
      </c>
    </row>
    <row r="143" spans="2:51" s="6" customFormat="1" ht="15.75" customHeight="1">
      <c r="B143" s="136"/>
      <c r="D143" s="135" t="s">
        <v>140</v>
      </c>
      <c r="E143" s="137"/>
      <c r="F143" s="138" t="s">
        <v>148</v>
      </c>
      <c r="H143" s="139">
        <v>188.39</v>
      </c>
      <c r="L143" s="136"/>
      <c r="M143" s="140"/>
      <c r="T143" s="141"/>
      <c r="AT143" s="137" t="s">
        <v>140</v>
      </c>
      <c r="AU143" s="137" t="s">
        <v>85</v>
      </c>
      <c r="AV143" s="137" t="s">
        <v>138</v>
      </c>
      <c r="AW143" s="137" t="s">
        <v>103</v>
      </c>
      <c r="AX143" s="137" t="s">
        <v>21</v>
      </c>
      <c r="AY143" s="137" t="s">
        <v>131</v>
      </c>
    </row>
    <row r="144" spans="2:65" s="6" customFormat="1" ht="15.75" customHeight="1">
      <c r="B144" s="22"/>
      <c r="C144" s="116" t="s">
        <v>249</v>
      </c>
      <c r="D144" s="116" t="s">
        <v>133</v>
      </c>
      <c r="E144" s="117" t="s">
        <v>250</v>
      </c>
      <c r="F144" s="118" t="s">
        <v>251</v>
      </c>
      <c r="G144" s="119" t="s">
        <v>183</v>
      </c>
      <c r="H144" s="120">
        <v>1445.67</v>
      </c>
      <c r="I144" s="121"/>
      <c r="J144" s="122">
        <f>ROUND($I$144*$H$144,2)</f>
        <v>0</v>
      </c>
      <c r="K144" s="118" t="s">
        <v>137</v>
      </c>
      <c r="L144" s="22"/>
      <c r="M144" s="123"/>
      <c r="N144" s="124" t="s">
        <v>48</v>
      </c>
      <c r="P144" s="125">
        <f>$O$144*$H$144</f>
        <v>0</v>
      </c>
      <c r="Q144" s="125">
        <v>0</v>
      </c>
      <c r="R144" s="125">
        <f>$Q$144*$H$144</f>
        <v>0</v>
      </c>
      <c r="S144" s="125">
        <v>0</v>
      </c>
      <c r="T144" s="126">
        <f>$S$144*$H$144</f>
        <v>0</v>
      </c>
      <c r="AR144" s="75" t="s">
        <v>138</v>
      </c>
      <c r="AT144" s="75" t="s">
        <v>133</v>
      </c>
      <c r="AU144" s="75" t="s">
        <v>85</v>
      </c>
      <c r="AY144" s="6" t="s">
        <v>131</v>
      </c>
      <c r="BE144" s="127">
        <f>IF($N$144="základní",$J$144,0)</f>
        <v>0</v>
      </c>
      <c r="BF144" s="127">
        <f>IF($N$144="snížená",$J$144,0)</f>
        <v>0</v>
      </c>
      <c r="BG144" s="127">
        <f>IF($N$144="zákl. přenesená",$J$144,0)</f>
        <v>0</v>
      </c>
      <c r="BH144" s="127">
        <f>IF($N$144="sníž. přenesená",$J$144,0)</f>
        <v>0</v>
      </c>
      <c r="BI144" s="127">
        <f>IF($N$144="nulová",$J$144,0)</f>
        <v>0</v>
      </c>
      <c r="BJ144" s="75" t="s">
        <v>21</v>
      </c>
      <c r="BK144" s="127">
        <f>ROUND($I$144*$H$144,2)</f>
        <v>0</v>
      </c>
      <c r="BL144" s="75" t="s">
        <v>138</v>
      </c>
      <c r="BM144" s="75" t="s">
        <v>252</v>
      </c>
    </row>
    <row r="145" spans="2:51" s="6" customFormat="1" ht="15.75" customHeight="1">
      <c r="B145" s="142"/>
      <c r="D145" s="129" t="s">
        <v>140</v>
      </c>
      <c r="E145" s="143"/>
      <c r="F145" s="143" t="s">
        <v>253</v>
      </c>
      <c r="H145" s="144"/>
      <c r="L145" s="142"/>
      <c r="M145" s="145"/>
      <c r="T145" s="146"/>
      <c r="AT145" s="144" t="s">
        <v>140</v>
      </c>
      <c r="AU145" s="144" t="s">
        <v>85</v>
      </c>
      <c r="AV145" s="144" t="s">
        <v>21</v>
      </c>
      <c r="AW145" s="144" t="s">
        <v>103</v>
      </c>
      <c r="AX145" s="144" t="s">
        <v>77</v>
      </c>
      <c r="AY145" s="144" t="s">
        <v>131</v>
      </c>
    </row>
    <row r="146" spans="2:51" s="6" customFormat="1" ht="15.75" customHeight="1">
      <c r="B146" s="128"/>
      <c r="D146" s="135" t="s">
        <v>140</v>
      </c>
      <c r="E146" s="134"/>
      <c r="F146" s="130" t="s">
        <v>254</v>
      </c>
      <c r="H146" s="131">
        <v>1469.77</v>
      </c>
      <c r="L146" s="128"/>
      <c r="M146" s="132"/>
      <c r="T146" s="133"/>
      <c r="AT146" s="134" t="s">
        <v>140</v>
      </c>
      <c r="AU146" s="134" t="s">
        <v>85</v>
      </c>
      <c r="AV146" s="134" t="s">
        <v>85</v>
      </c>
      <c r="AW146" s="134" t="s">
        <v>103</v>
      </c>
      <c r="AX146" s="134" t="s">
        <v>77</v>
      </c>
      <c r="AY146" s="134" t="s">
        <v>131</v>
      </c>
    </row>
    <row r="147" spans="2:51" s="6" customFormat="1" ht="15.75" customHeight="1">
      <c r="B147" s="128"/>
      <c r="D147" s="135" t="s">
        <v>140</v>
      </c>
      <c r="E147" s="134"/>
      <c r="F147" s="130" t="s">
        <v>255</v>
      </c>
      <c r="H147" s="131">
        <v>-24.1</v>
      </c>
      <c r="L147" s="128"/>
      <c r="M147" s="132"/>
      <c r="T147" s="133"/>
      <c r="AT147" s="134" t="s">
        <v>140</v>
      </c>
      <c r="AU147" s="134" t="s">
        <v>85</v>
      </c>
      <c r="AV147" s="134" t="s">
        <v>85</v>
      </c>
      <c r="AW147" s="134" t="s">
        <v>103</v>
      </c>
      <c r="AX147" s="134" t="s">
        <v>77</v>
      </c>
      <c r="AY147" s="134" t="s">
        <v>131</v>
      </c>
    </row>
    <row r="148" spans="2:51" s="6" customFormat="1" ht="15.75" customHeight="1">
      <c r="B148" s="136"/>
      <c r="D148" s="135" t="s">
        <v>140</v>
      </c>
      <c r="E148" s="137"/>
      <c r="F148" s="138" t="s">
        <v>148</v>
      </c>
      <c r="H148" s="139">
        <v>1445.67</v>
      </c>
      <c r="L148" s="136"/>
      <c r="M148" s="140"/>
      <c r="T148" s="141"/>
      <c r="AT148" s="137" t="s">
        <v>140</v>
      </c>
      <c r="AU148" s="137" t="s">
        <v>85</v>
      </c>
      <c r="AV148" s="137" t="s">
        <v>138</v>
      </c>
      <c r="AW148" s="137" t="s">
        <v>103</v>
      </c>
      <c r="AX148" s="137" t="s">
        <v>21</v>
      </c>
      <c r="AY148" s="137" t="s">
        <v>131</v>
      </c>
    </row>
    <row r="149" spans="2:65" s="6" customFormat="1" ht="15.75" customHeight="1">
      <c r="B149" s="22"/>
      <c r="C149" s="116" t="s">
        <v>256</v>
      </c>
      <c r="D149" s="116" t="s">
        <v>133</v>
      </c>
      <c r="E149" s="117" t="s">
        <v>257</v>
      </c>
      <c r="F149" s="118" t="s">
        <v>258</v>
      </c>
      <c r="G149" s="119" t="s">
        <v>183</v>
      </c>
      <c r="H149" s="120">
        <v>14456.7</v>
      </c>
      <c r="I149" s="121"/>
      <c r="J149" s="122">
        <f>ROUND($I$149*$H$149,2)</f>
        <v>0</v>
      </c>
      <c r="K149" s="118" t="s">
        <v>137</v>
      </c>
      <c r="L149" s="22"/>
      <c r="M149" s="123"/>
      <c r="N149" s="124" t="s">
        <v>48</v>
      </c>
      <c r="P149" s="125">
        <f>$O$149*$H$149</f>
        <v>0</v>
      </c>
      <c r="Q149" s="125">
        <v>0</v>
      </c>
      <c r="R149" s="125">
        <f>$Q$149*$H$149</f>
        <v>0</v>
      </c>
      <c r="S149" s="125">
        <v>0</v>
      </c>
      <c r="T149" s="126">
        <f>$S$149*$H$149</f>
        <v>0</v>
      </c>
      <c r="AR149" s="75" t="s">
        <v>138</v>
      </c>
      <c r="AT149" s="75" t="s">
        <v>133</v>
      </c>
      <c r="AU149" s="75" t="s">
        <v>85</v>
      </c>
      <c r="AY149" s="6" t="s">
        <v>131</v>
      </c>
      <c r="BE149" s="127">
        <f>IF($N$149="základní",$J$149,0)</f>
        <v>0</v>
      </c>
      <c r="BF149" s="127">
        <f>IF($N$149="snížená",$J$149,0)</f>
        <v>0</v>
      </c>
      <c r="BG149" s="127">
        <f>IF($N$149="zákl. přenesená",$J$149,0)</f>
        <v>0</v>
      </c>
      <c r="BH149" s="127">
        <f>IF($N$149="sníž. přenesená",$J$149,0)</f>
        <v>0</v>
      </c>
      <c r="BI149" s="127">
        <f>IF($N$149="nulová",$J$149,0)</f>
        <v>0</v>
      </c>
      <c r="BJ149" s="75" t="s">
        <v>21</v>
      </c>
      <c r="BK149" s="127">
        <f>ROUND($I$149*$H$149,2)</f>
        <v>0</v>
      </c>
      <c r="BL149" s="75" t="s">
        <v>138</v>
      </c>
      <c r="BM149" s="75" t="s">
        <v>259</v>
      </c>
    </row>
    <row r="150" spans="2:51" s="6" customFormat="1" ht="15.75" customHeight="1">
      <c r="B150" s="128"/>
      <c r="D150" s="129" t="s">
        <v>140</v>
      </c>
      <c r="E150" s="130"/>
      <c r="F150" s="130" t="s">
        <v>260</v>
      </c>
      <c r="H150" s="131">
        <v>14456.7</v>
      </c>
      <c r="L150" s="128"/>
      <c r="M150" s="132"/>
      <c r="T150" s="133"/>
      <c r="AT150" s="134" t="s">
        <v>140</v>
      </c>
      <c r="AU150" s="134" t="s">
        <v>85</v>
      </c>
      <c r="AV150" s="134" t="s">
        <v>85</v>
      </c>
      <c r="AW150" s="134" t="s">
        <v>103</v>
      </c>
      <c r="AX150" s="134" t="s">
        <v>21</v>
      </c>
      <c r="AY150" s="134" t="s">
        <v>131</v>
      </c>
    </row>
    <row r="151" spans="2:65" s="6" customFormat="1" ht="15.75" customHeight="1">
      <c r="B151" s="22"/>
      <c r="C151" s="116" t="s">
        <v>261</v>
      </c>
      <c r="D151" s="116" t="s">
        <v>133</v>
      </c>
      <c r="E151" s="117" t="s">
        <v>262</v>
      </c>
      <c r="F151" s="118" t="s">
        <v>263</v>
      </c>
      <c r="G151" s="119" t="s">
        <v>183</v>
      </c>
      <c r="H151" s="120">
        <v>94.195</v>
      </c>
      <c r="I151" s="121"/>
      <c r="J151" s="122">
        <f>ROUND($I$151*$H$151,2)</f>
        <v>0</v>
      </c>
      <c r="K151" s="118" t="s">
        <v>137</v>
      </c>
      <c r="L151" s="22"/>
      <c r="M151" s="123"/>
      <c r="N151" s="124" t="s">
        <v>48</v>
      </c>
      <c r="P151" s="125">
        <f>$O$151*$H$151</f>
        <v>0</v>
      </c>
      <c r="Q151" s="125">
        <v>0</v>
      </c>
      <c r="R151" s="125">
        <f>$Q$151*$H$151</f>
        <v>0</v>
      </c>
      <c r="S151" s="125">
        <v>0</v>
      </c>
      <c r="T151" s="126">
        <f>$S$151*$H$151</f>
        <v>0</v>
      </c>
      <c r="AR151" s="75" t="s">
        <v>138</v>
      </c>
      <c r="AT151" s="75" t="s">
        <v>133</v>
      </c>
      <c r="AU151" s="75" t="s">
        <v>85</v>
      </c>
      <c r="AY151" s="6" t="s">
        <v>131</v>
      </c>
      <c r="BE151" s="127">
        <f>IF($N$151="základní",$J$151,0)</f>
        <v>0</v>
      </c>
      <c r="BF151" s="127">
        <f>IF($N$151="snížená",$J$151,0)</f>
        <v>0</v>
      </c>
      <c r="BG151" s="127">
        <f>IF($N$151="zákl. přenesená",$J$151,0)</f>
        <v>0</v>
      </c>
      <c r="BH151" s="127">
        <f>IF($N$151="sníž. přenesená",$J$151,0)</f>
        <v>0</v>
      </c>
      <c r="BI151" s="127">
        <f>IF($N$151="nulová",$J$151,0)</f>
        <v>0</v>
      </c>
      <c r="BJ151" s="75" t="s">
        <v>21</v>
      </c>
      <c r="BK151" s="127">
        <f>ROUND($I$151*$H$151,2)</f>
        <v>0</v>
      </c>
      <c r="BL151" s="75" t="s">
        <v>138</v>
      </c>
      <c r="BM151" s="75" t="s">
        <v>264</v>
      </c>
    </row>
    <row r="152" spans="2:51" s="6" customFormat="1" ht="15.75" customHeight="1">
      <c r="B152" s="128"/>
      <c r="D152" s="129" t="s">
        <v>140</v>
      </c>
      <c r="E152" s="130"/>
      <c r="F152" s="130" t="s">
        <v>243</v>
      </c>
      <c r="H152" s="131">
        <v>56.76</v>
      </c>
      <c r="L152" s="128"/>
      <c r="M152" s="132"/>
      <c r="T152" s="133"/>
      <c r="AT152" s="134" t="s">
        <v>140</v>
      </c>
      <c r="AU152" s="134" t="s">
        <v>85</v>
      </c>
      <c r="AV152" s="134" t="s">
        <v>85</v>
      </c>
      <c r="AW152" s="134" t="s">
        <v>103</v>
      </c>
      <c r="AX152" s="134" t="s">
        <v>77</v>
      </c>
      <c r="AY152" s="134" t="s">
        <v>131</v>
      </c>
    </row>
    <row r="153" spans="2:51" s="6" customFormat="1" ht="15.75" customHeight="1">
      <c r="B153" s="128"/>
      <c r="D153" s="135" t="s">
        <v>140</v>
      </c>
      <c r="E153" s="134"/>
      <c r="F153" s="130" t="s">
        <v>245</v>
      </c>
      <c r="H153" s="131">
        <v>24.1</v>
      </c>
      <c r="L153" s="128"/>
      <c r="M153" s="132"/>
      <c r="T153" s="133"/>
      <c r="AT153" s="134" t="s">
        <v>140</v>
      </c>
      <c r="AU153" s="134" t="s">
        <v>85</v>
      </c>
      <c r="AV153" s="134" t="s">
        <v>85</v>
      </c>
      <c r="AW153" s="134" t="s">
        <v>103</v>
      </c>
      <c r="AX153" s="134" t="s">
        <v>77</v>
      </c>
      <c r="AY153" s="134" t="s">
        <v>131</v>
      </c>
    </row>
    <row r="154" spans="2:51" s="6" customFormat="1" ht="15.75" customHeight="1">
      <c r="B154" s="128"/>
      <c r="D154" s="135" t="s">
        <v>140</v>
      </c>
      <c r="E154" s="134"/>
      <c r="F154" s="130" t="s">
        <v>244</v>
      </c>
      <c r="H154" s="131">
        <v>13.335</v>
      </c>
      <c r="L154" s="128"/>
      <c r="M154" s="132"/>
      <c r="T154" s="133"/>
      <c r="AT154" s="134" t="s">
        <v>140</v>
      </c>
      <c r="AU154" s="134" t="s">
        <v>85</v>
      </c>
      <c r="AV154" s="134" t="s">
        <v>85</v>
      </c>
      <c r="AW154" s="134" t="s">
        <v>103</v>
      </c>
      <c r="AX154" s="134" t="s">
        <v>77</v>
      </c>
      <c r="AY154" s="134" t="s">
        <v>131</v>
      </c>
    </row>
    <row r="155" spans="2:51" s="6" customFormat="1" ht="15.75" customHeight="1">
      <c r="B155" s="136"/>
      <c r="D155" s="135" t="s">
        <v>140</v>
      </c>
      <c r="E155" s="137"/>
      <c r="F155" s="138" t="s">
        <v>148</v>
      </c>
      <c r="H155" s="139">
        <v>94.195</v>
      </c>
      <c r="L155" s="136"/>
      <c r="M155" s="140"/>
      <c r="T155" s="141"/>
      <c r="AT155" s="137" t="s">
        <v>140</v>
      </c>
      <c r="AU155" s="137" t="s">
        <v>85</v>
      </c>
      <c r="AV155" s="137" t="s">
        <v>138</v>
      </c>
      <c r="AW155" s="137" t="s">
        <v>103</v>
      </c>
      <c r="AX155" s="137" t="s">
        <v>21</v>
      </c>
      <c r="AY155" s="137" t="s">
        <v>131</v>
      </c>
    </row>
    <row r="156" spans="2:65" s="6" customFormat="1" ht="15.75" customHeight="1">
      <c r="B156" s="22"/>
      <c r="C156" s="116" t="s">
        <v>265</v>
      </c>
      <c r="D156" s="116" t="s">
        <v>133</v>
      </c>
      <c r="E156" s="117" t="s">
        <v>266</v>
      </c>
      <c r="F156" s="118" t="s">
        <v>267</v>
      </c>
      <c r="G156" s="119" t="s">
        <v>183</v>
      </c>
      <c r="H156" s="120">
        <v>2.1</v>
      </c>
      <c r="I156" s="121"/>
      <c r="J156" s="122">
        <f>ROUND($I$156*$H$156,2)</f>
        <v>0</v>
      </c>
      <c r="K156" s="118" t="s">
        <v>137</v>
      </c>
      <c r="L156" s="22"/>
      <c r="M156" s="123"/>
      <c r="N156" s="124" t="s">
        <v>48</v>
      </c>
      <c r="P156" s="125">
        <f>$O$156*$H$156</f>
        <v>0</v>
      </c>
      <c r="Q156" s="125">
        <v>0</v>
      </c>
      <c r="R156" s="125">
        <f>$Q$156*$H$156</f>
        <v>0</v>
      </c>
      <c r="S156" s="125">
        <v>0</v>
      </c>
      <c r="T156" s="126">
        <f>$S$156*$H$156</f>
        <v>0</v>
      </c>
      <c r="AR156" s="75" t="s">
        <v>138</v>
      </c>
      <c r="AT156" s="75" t="s">
        <v>133</v>
      </c>
      <c r="AU156" s="75" t="s">
        <v>85</v>
      </c>
      <c r="AY156" s="6" t="s">
        <v>131</v>
      </c>
      <c r="BE156" s="127">
        <f>IF($N$156="základní",$J$156,0)</f>
        <v>0</v>
      </c>
      <c r="BF156" s="127">
        <f>IF($N$156="snížená",$J$156,0)</f>
        <v>0</v>
      </c>
      <c r="BG156" s="127">
        <f>IF($N$156="zákl. přenesená",$J$156,0)</f>
        <v>0</v>
      </c>
      <c r="BH156" s="127">
        <f>IF($N$156="sníž. přenesená",$J$156,0)</f>
        <v>0</v>
      </c>
      <c r="BI156" s="127">
        <f>IF($N$156="nulová",$J$156,0)</f>
        <v>0</v>
      </c>
      <c r="BJ156" s="75" t="s">
        <v>21</v>
      </c>
      <c r="BK156" s="127">
        <f>ROUND($I$156*$H$156,2)</f>
        <v>0</v>
      </c>
      <c r="BL156" s="75" t="s">
        <v>138</v>
      </c>
      <c r="BM156" s="75" t="s">
        <v>268</v>
      </c>
    </row>
    <row r="157" spans="2:51" s="6" customFormat="1" ht="15.75" customHeight="1">
      <c r="B157" s="128"/>
      <c r="D157" s="129" t="s">
        <v>140</v>
      </c>
      <c r="E157" s="130"/>
      <c r="F157" s="130" t="s">
        <v>269</v>
      </c>
      <c r="H157" s="131">
        <v>2.1</v>
      </c>
      <c r="L157" s="128"/>
      <c r="M157" s="132"/>
      <c r="T157" s="133"/>
      <c r="AT157" s="134" t="s">
        <v>140</v>
      </c>
      <c r="AU157" s="134" t="s">
        <v>85</v>
      </c>
      <c r="AV157" s="134" t="s">
        <v>85</v>
      </c>
      <c r="AW157" s="134" t="s">
        <v>103</v>
      </c>
      <c r="AX157" s="134" t="s">
        <v>21</v>
      </c>
      <c r="AY157" s="134" t="s">
        <v>131</v>
      </c>
    </row>
    <row r="158" spans="2:65" s="6" customFormat="1" ht="15.75" customHeight="1">
      <c r="B158" s="22"/>
      <c r="C158" s="116" t="s">
        <v>270</v>
      </c>
      <c r="D158" s="116" t="s">
        <v>133</v>
      </c>
      <c r="E158" s="117" t="s">
        <v>271</v>
      </c>
      <c r="F158" s="118" t="s">
        <v>272</v>
      </c>
      <c r="G158" s="119" t="s">
        <v>183</v>
      </c>
      <c r="H158" s="120">
        <v>1071.5</v>
      </c>
      <c r="I158" s="121"/>
      <c r="J158" s="122">
        <f>ROUND($I$158*$H$158,2)</f>
        <v>0</v>
      </c>
      <c r="K158" s="118" t="s">
        <v>137</v>
      </c>
      <c r="L158" s="22"/>
      <c r="M158" s="123"/>
      <c r="N158" s="124" t="s">
        <v>48</v>
      </c>
      <c r="P158" s="125">
        <f>$O$158*$H$158</f>
        <v>0</v>
      </c>
      <c r="Q158" s="125">
        <v>0</v>
      </c>
      <c r="R158" s="125">
        <f>$Q$158*$H$158</f>
        <v>0</v>
      </c>
      <c r="S158" s="125">
        <v>0</v>
      </c>
      <c r="T158" s="126">
        <f>$S$158*$H$158</f>
        <v>0</v>
      </c>
      <c r="AR158" s="75" t="s">
        <v>138</v>
      </c>
      <c r="AT158" s="75" t="s">
        <v>133</v>
      </c>
      <c r="AU158" s="75" t="s">
        <v>85</v>
      </c>
      <c r="AY158" s="6" t="s">
        <v>131</v>
      </c>
      <c r="BE158" s="127">
        <f>IF($N$158="základní",$J$158,0)</f>
        <v>0</v>
      </c>
      <c r="BF158" s="127">
        <f>IF($N$158="snížená",$J$158,0)</f>
        <v>0</v>
      </c>
      <c r="BG158" s="127">
        <f>IF($N$158="zákl. přenesená",$J$158,0)</f>
        <v>0</v>
      </c>
      <c r="BH158" s="127">
        <f>IF($N$158="sníž. přenesená",$J$158,0)</f>
        <v>0</v>
      </c>
      <c r="BI158" s="127">
        <f>IF($N$158="nulová",$J$158,0)</f>
        <v>0</v>
      </c>
      <c r="BJ158" s="75" t="s">
        <v>21</v>
      </c>
      <c r="BK158" s="127">
        <f>ROUND($I$158*$H$158,2)</f>
        <v>0</v>
      </c>
      <c r="BL158" s="75" t="s">
        <v>138</v>
      </c>
      <c r="BM158" s="75" t="s">
        <v>273</v>
      </c>
    </row>
    <row r="159" spans="2:51" s="6" customFormat="1" ht="15.75" customHeight="1">
      <c r="B159" s="128"/>
      <c r="D159" s="129" t="s">
        <v>140</v>
      </c>
      <c r="E159" s="130"/>
      <c r="F159" s="130" t="s">
        <v>274</v>
      </c>
      <c r="H159" s="131">
        <v>1071.5</v>
      </c>
      <c r="L159" s="128"/>
      <c r="M159" s="132"/>
      <c r="T159" s="133"/>
      <c r="AT159" s="134" t="s">
        <v>140</v>
      </c>
      <c r="AU159" s="134" t="s">
        <v>85</v>
      </c>
      <c r="AV159" s="134" t="s">
        <v>85</v>
      </c>
      <c r="AW159" s="134" t="s">
        <v>103</v>
      </c>
      <c r="AX159" s="134" t="s">
        <v>21</v>
      </c>
      <c r="AY159" s="134" t="s">
        <v>131</v>
      </c>
    </row>
    <row r="160" spans="2:65" s="6" customFormat="1" ht="15.75" customHeight="1">
      <c r="B160" s="22"/>
      <c r="C160" s="153" t="s">
        <v>275</v>
      </c>
      <c r="D160" s="153" t="s">
        <v>276</v>
      </c>
      <c r="E160" s="154" t="s">
        <v>277</v>
      </c>
      <c r="F160" s="155" t="s">
        <v>278</v>
      </c>
      <c r="G160" s="156" t="s">
        <v>183</v>
      </c>
      <c r="H160" s="157">
        <v>1073.6</v>
      </c>
      <c r="I160" s="158"/>
      <c r="J160" s="159">
        <f>ROUND($I$160*$H$160,2)</f>
        <v>0</v>
      </c>
      <c r="K160" s="155"/>
      <c r="L160" s="160"/>
      <c r="M160" s="161"/>
      <c r="N160" s="162" t="s">
        <v>48</v>
      </c>
      <c r="P160" s="125">
        <f>$O$160*$H$160</f>
        <v>0</v>
      </c>
      <c r="Q160" s="125">
        <v>1</v>
      </c>
      <c r="R160" s="125">
        <f>$Q$160*$H$160</f>
        <v>1073.6</v>
      </c>
      <c r="S160" s="125">
        <v>0</v>
      </c>
      <c r="T160" s="126">
        <f>$S$160*$H$160</f>
        <v>0</v>
      </c>
      <c r="AR160" s="75" t="s">
        <v>173</v>
      </c>
      <c r="AT160" s="75" t="s">
        <v>276</v>
      </c>
      <c r="AU160" s="75" t="s">
        <v>85</v>
      </c>
      <c r="AY160" s="6" t="s">
        <v>131</v>
      </c>
      <c r="BE160" s="127">
        <f>IF($N$160="základní",$J$160,0)</f>
        <v>0</v>
      </c>
      <c r="BF160" s="127">
        <f>IF($N$160="snížená",$J$160,0)</f>
        <v>0</v>
      </c>
      <c r="BG160" s="127">
        <f>IF($N$160="zákl. přenesená",$J$160,0)</f>
        <v>0</v>
      </c>
      <c r="BH160" s="127">
        <f>IF($N$160="sníž. přenesená",$J$160,0)</f>
        <v>0</v>
      </c>
      <c r="BI160" s="127">
        <f>IF($N$160="nulová",$J$160,0)</f>
        <v>0</v>
      </c>
      <c r="BJ160" s="75" t="s">
        <v>21</v>
      </c>
      <c r="BK160" s="127">
        <f>ROUND($I$160*$H$160,2)</f>
        <v>0</v>
      </c>
      <c r="BL160" s="75" t="s">
        <v>138</v>
      </c>
      <c r="BM160" s="75" t="s">
        <v>279</v>
      </c>
    </row>
    <row r="161" spans="2:51" s="6" customFormat="1" ht="15.75" customHeight="1">
      <c r="B161" s="142"/>
      <c r="D161" s="129" t="s">
        <v>140</v>
      </c>
      <c r="E161" s="143"/>
      <c r="F161" s="143" t="s">
        <v>280</v>
      </c>
      <c r="H161" s="144"/>
      <c r="L161" s="142"/>
      <c r="M161" s="145"/>
      <c r="T161" s="146"/>
      <c r="AT161" s="144" t="s">
        <v>140</v>
      </c>
      <c r="AU161" s="144" t="s">
        <v>85</v>
      </c>
      <c r="AV161" s="144" t="s">
        <v>21</v>
      </c>
      <c r="AW161" s="144" t="s">
        <v>103</v>
      </c>
      <c r="AX161" s="144" t="s">
        <v>77</v>
      </c>
      <c r="AY161" s="144" t="s">
        <v>131</v>
      </c>
    </row>
    <row r="162" spans="2:51" s="6" customFormat="1" ht="15.75" customHeight="1">
      <c r="B162" s="128"/>
      <c r="D162" s="135" t="s">
        <v>140</v>
      </c>
      <c r="E162" s="134"/>
      <c r="F162" s="130" t="s">
        <v>281</v>
      </c>
      <c r="H162" s="131">
        <v>2.1</v>
      </c>
      <c r="L162" s="128"/>
      <c r="M162" s="132"/>
      <c r="T162" s="133"/>
      <c r="AT162" s="134" t="s">
        <v>140</v>
      </c>
      <c r="AU162" s="134" t="s">
        <v>85</v>
      </c>
      <c r="AV162" s="134" t="s">
        <v>85</v>
      </c>
      <c r="AW162" s="134" t="s">
        <v>103</v>
      </c>
      <c r="AX162" s="134" t="s">
        <v>77</v>
      </c>
      <c r="AY162" s="134" t="s">
        <v>131</v>
      </c>
    </row>
    <row r="163" spans="2:51" s="6" customFormat="1" ht="15.75" customHeight="1">
      <c r="B163" s="128"/>
      <c r="D163" s="135" t="s">
        <v>140</v>
      </c>
      <c r="E163" s="134"/>
      <c r="F163" s="130" t="s">
        <v>282</v>
      </c>
      <c r="H163" s="131">
        <v>1071.5</v>
      </c>
      <c r="L163" s="128"/>
      <c r="M163" s="132"/>
      <c r="T163" s="133"/>
      <c r="AT163" s="134" t="s">
        <v>140</v>
      </c>
      <c r="AU163" s="134" t="s">
        <v>85</v>
      </c>
      <c r="AV163" s="134" t="s">
        <v>85</v>
      </c>
      <c r="AW163" s="134" t="s">
        <v>103</v>
      </c>
      <c r="AX163" s="134" t="s">
        <v>77</v>
      </c>
      <c r="AY163" s="134" t="s">
        <v>131</v>
      </c>
    </row>
    <row r="164" spans="2:51" s="6" customFormat="1" ht="15.75" customHeight="1">
      <c r="B164" s="136"/>
      <c r="D164" s="135" t="s">
        <v>140</v>
      </c>
      <c r="E164" s="137"/>
      <c r="F164" s="138" t="s">
        <v>148</v>
      </c>
      <c r="H164" s="139">
        <v>1073.6</v>
      </c>
      <c r="L164" s="136"/>
      <c r="M164" s="140"/>
      <c r="T164" s="141"/>
      <c r="AT164" s="137" t="s">
        <v>140</v>
      </c>
      <c r="AU164" s="137" t="s">
        <v>85</v>
      </c>
      <c r="AV164" s="137" t="s">
        <v>138</v>
      </c>
      <c r="AW164" s="137" t="s">
        <v>103</v>
      </c>
      <c r="AX164" s="137" t="s">
        <v>21</v>
      </c>
      <c r="AY164" s="137" t="s">
        <v>131</v>
      </c>
    </row>
    <row r="165" spans="2:65" s="6" customFormat="1" ht="15.75" customHeight="1">
      <c r="B165" s="22"/>
      <c r="C165" s="116" t="s">
        <v>283</v>
      </c>
      <c r="D165" s="116" t="s">
        <v>133</v>
      </c>
      <c r="E165" s="117" t="s">
        <v>284</v>
      </c>
      <c r="F165" s="118" t="s">
        <v>285</v>
      </c>
      <c r="G165" s="119" t="s">
        <v>183</v>
      </c>
      <c r="H165" s="120">
        <v>2075.01</v>
      </c>
      <c r="I165" s="121"/>
      <c r="J165" s="122">
        <f>ROUND($I$165*$H$165,2)</f>
        <v>0</v>
      </c>
      <c r="K165" s="118" t="s">
        <v>137</v>
      </c>
      <c r="L165" s="22"/>
      <c r="M165" s="123"/>
      <c r="N165" s="124" t="s">
        <v>48</v>
      </c>
      <c r="P165" s="125">
        <f>$O$165*$H$165</f>
        <v>0</v>
      </c>
      <c r="Q165" s="125">
        <v>0</v>
      </c>
      <c r="R165" s="125">
        <f>$Q$165*$H$165</f>
        <v>0</v>
      </c>
      <c r="S165" s="125">
        <v>0</v>
      </c>
      <c r="T165" s="126">
        <f>$S$165*$H$165</f>
        <v>0</v>
      </c>
      <c r="AR165" s="75" t="s">
        <v>138</v>
      </c>
      <c r="AT165" s="75" t="s">
        <v>133</v>
      </c>
      <c r="AU165" s="75" t="s">
        <v>85</v>
      </c>
      <c r="AY165" s="6" t="s">
        <v>131</v>
      </c>
      <c r="BE165" s="127">
        <f>IF($N$165="základní",$J$165,0)</f>
        <v>0</v>
      </c>
      <c r="BF165" s="127">
        <f>IF($N$165="snížená",$J$165,0)</f>
        <v>0</v>
      </c>
      <c r="BG165" s="127">
        <f>IF($N$165="zákl. přenesená",$J$165,0)</f>
        <v>0</v>
      </c>
      <c r="BH165" s="127">
        <f>IF($N$165="sníž. přenesená",$J$165,0)</f>
        <v>0</v>
      </c>
      <c r="BI165" s="127">
        <f>IF($N$165="nulová",$J$165,0)</f>
        <v>0</v>
      </c>
      <c r="BJ165" s="75" t="s">
        <v>21</v>
      </c>
      <c r="BK165" s="127">
        <f>ROUND($I$165*$H$165,2)</f>
        <v>0</v>
      </c>
      <c r="BL165" s="75" t="s">
        <v>138</v>
      </c>
      <c r="BM165" s="75" t="s">
        <v>286</v>
      </c>
    </row>
    <row r="166" spans="2:51" s="6" customFormat="1" ht="15.75" customHeight="1">
      <c r="B166" s="142"/>
      <c r="D166" s="129" t="s">
        <v>140</v>
      </c>
      <c r="E166" s="143"/>
      <c r="F166" s="143" t="s">
        <v>287</v>
      </c>
      <c r="H166" s="144"/>
      <c r="L166" s="142"/>
      <c r="M166" s="145"/>
      <c r="T166" s="146"/>
      <c r="AT166" s="144" t="s">
        <v>140</v>
      </c>
      <c r="AU166" s="144" t="s">
        <v>85</v>
      </c>
      <c r="AV166" s="144" t="s">
        <v>21</v>
      </c>
      <c r="AW166" s="144" t="s">
        <v>103</v>
      </c>
      <c r="AX166" s="144" t="s">
        <v>77</v>
      </c>
      <c r="AY166" s="144" t="s">
        <v>131</v>
      </c>
    </row>
    <row r="167" spans="2:51" s="6" customFormat="1" ht="15.75" customHeight="1">
      <c r="B167" s="128"/>
      <c r="D167" s="135" t="s">
        <v>140</v>
      </c>
      <c r="E167" s="134"/>
      <c r="F167" s="130" t="s">
        <v>243</v>
      </c>
      <c r="H167" s="131">
        <v>56.76</v>
      </c>
      <c r="L167" s="128"/>
      <c r="M167" s="132"/>
      <c r="T167" s="133"/>
      <c r="AT167" s="134" t="s">
        <v>140</v>
      </c>
      <c r="AU167" s="134" t="s">
        <v>85</v>
      </c>
      <c r="AV167" s="134" t="s">
        <v>85</v>
      </c>
      <c r="AW167" s="134" t="s">
        <v>103</v>
      </c>
      <c r="AX167" s="134" t="s">
        <v>77</v>
      </c>
      <c r="AY167" s="134" t="s">
        <v>131</v>
      </c>
    </row>
    <row r="168" spans="2:51" s="6" customFormat="1" ht="15.75" customHeight="1">
      <c r="B168" s="128"/>
      <c r="D168" s="135" t="s">
        <v>140</v>
      </c>
      <c r="E168" s="134"/>
      <c r="F168" s="130" t="s">
        <v>245</v>
      </c>
      <c r="H168" s="131">
        <v>24.1</v>
      </c>
      <c r="L168" s="128"/>
      <c r="M168" s="132"/>
      <c r="T168" s="133"/>
      <c r="AT168" s="134" t="s">
        <v>140</v>
      </c>
      <c r="AU168" s="134" t="s">
        <v>85</v>
      </c>
      <c r="AV168" s="134" t="s">
        <v>85</v>
      </c>
      <c r="AW168" s="134" t="s">
        <v>103</v>
      </c>
      <c r="AX168" s="134" t="s">
        <v>77</v>
      </c>
      <c r="AY168" s="134" t="s">
        <v>131</v>
      </c>
    </row>
    <row r="169" spans="2:51" s="6" customFormat="1" ht="15.75" customHeight="1">
      <c r="B169" s="128"/>
      <c r="D169" s="135" t="s">
        <v>140</v>
      </c>
      <c r="E169" s="134"/>
      <c r="F169" s="130" t="s">
        <v>244</v>
      </c>
      <c r="H169" s="131">
        <v>13.335</v>
      </c>
      <c r="L169" s="128"/>
      <c r="M169" s="132"/>
      <c r="T169" s="133"/>
      <c r="AT169" s="134" t="s">
        <v>140</v>
      </c>
      <c r="AU169" s="134" t="s">
        <v>85</v>
      </c>
      <c r="AV169" s="134" t="s">
        <v>85</v>
      </c>
      <c r="AW169" s="134" t="s">
        <v>103</v>
      </c>
      <c r="AX169" s="134" t="s">
        <v>77</v>
      </c>
      <c r="AY169" s="134" t="s">
        <v>131</v>
      </c>
    </row>
    <row r="170" spans="2:51" s="6" customFormat="1" ht="15.75" customHeight="1">
      <c r="B170" s="147"/>
      <c r="D170" s="135" t="s">
        <v>140</v>
      </c>
      <c r="E170" s="148"/>
      <c r="F170" s="149" t="s">
        <v>246</v>
      </c>
      <c r="H170" s="150">
        <v>94.195</v>
      </c>
      <c r="L170" s="147"/>
      <c r="M170" s="151"/>
      <c r="T170" s="152"/>
      <c r="AT170" s="148" t="s">
        <v>140</v>
      </c>
      <c r="AU170" s="148" t="s">
        <v>85</v>
      </c>
      <c r="AV170" s="148" t="s">
        <v>149</v>
      </c>
      <c r="AW170" s="148" t="s">
        <v>103</v>
      </c>
      <c r="AX170" s="148" t="s">
        <v>77</v>
      </c>
      <c r="AY170" s="148" t="s">
        <v>131</v>
      </c>
    </row>
    <row r="171" spans="2:51" s="6" customFormat="1" ht="15.75" customHeight="1">
      <c r="B171" s="142"/>
      <c r="D171" s="135" t="s">
        <v>140</v>
      </c>
      <c r="E171" s="144"/>
      <c r="F171" s="143" t="s">
        <v>288</v>
      </c>
      <c r="H171" s="144"/>
      <c r="L171" s="142"/>
      <c r="M171" s="145"/>
      <c r="T171" s="146"/>
      <c r="AT171" s="144" t="s">
        <v>140</v>
      </c>
      <c r="AU171" s="144" t="s">
        <v>85</v>
      </c>
      <c r="AV171" s="144" t="s">
        <v>21</v>
      </c>
      <c r="AW171" s="144" t="s">
        <v>103</v>
      </c>
      <c r="AX171" s="144" t="s">
        <v>77</v>
      </c>
      <c r="AY171" s="144" t="s">
        <v>131</v>
      </c>
    </row>
    <row r="172" spans="2:51" s="6" customFormat="1" ht="15.75" customHeight="1">
      <c r="B172" s="128"/>
      <c r="D172" s="135" t="s">
        <v>140</v>
      </c>
      <c r="E172" s="134"/>
      <c r="F172" s="130" t="s">
        <v>289</v>
      </c>
      <c r="H172" s="131">
        <v>1445.67</v>
      </c>
      <c r="L172" s="128"/>
      <c r="M172" s="132"/>
      <c r="T172" s="133"/>
      <c r="AT172" s="134" t="s">
        <v>140</v>
      </c>
      <c r="AU172" s="134" t="s">
        <v>85</v>
      </c>
      <c r="AV172" s="134" t="s">
        <v>85</v>
      </c>
      <c r="AW172" s="134" t="s">
        <v>103</v>
      </c>
      <c r="AX172" s="134" t="s">
        <v>77</v>
      </c>
      <c r="AY172" s="134" t="s">
        <v>131</v>
      </c>
    </row>
    <row r="173" spans="2:51" s="6" customFormat="1" ht="15.75" customHeight="1">
      <c r="B173" s="128"/>
      <c r="D173" s="135" t="s">
        <v>140</v>
      </c>
      <c r="E173" s="134"/>
      <c r="F173" s="130" t="s">
        <v>290</v>
      </c>
      <c r="H173" s="131">
        <v>406.2</v>
      </c>
      <c r="L173" s="128"/>
      <c r="M173" s="132"/>
      <c r="T173" s="133"/>
      <c r="AT173" s="134" t="s">
        <v>140</v>
      </c>
      <c r="AU173" s="134" t="s">
        <v>85</v>
      </c>
      <c r="AV173" s="134" t="s">
        <v>85</v>
      </c>
      <c r="AW173" s="134" t="s">
        <v>103</v>
      </c>
      <c r="AX173" s="134" t="s">
        <v>77</v>
      </c>
      <c r="AY173" s="134" t="s">
        <v>131</v>
      </c>
    </row>
    <row r="174" spans="2:51" s="6" customFormat="1" ht="15.75" customHeight="1">
      <c r="B174" s="128"/>
      <c r="D174" s="135" t="s">
        <v>140</v>
      </c>
      <c r="E174" s="134"/>
      <c r="F174" s="130" t="s">
        <v>291</v>
      </c>
      <c r="H174" s="131">
        <v>135.4</v>
      </c>
      <c r="L174" s="128"/>
      <c r="M174" s="132"/>
      <c r="T174" s="133"/>
      <c r="AT174" s="134" t="s">
        <v>140</v>
      </c>
      <c r="AU174" s="134" t="s">
        <v>85</v>
      </c>
      <c r="AV174" s="134" t="s">
        <v>85</v>
      </c>
      <c r="AW174" s="134" t="s">
        <v>103</v>
      </c>
      <c r="AX174" s="134" t="s">
        <v>77</v>
      </c>
      <c r="AY174" s="134" t="s">
        <v>131</v>
      </c>
    </row>
    <row r="175" spans="2:51" s="6" customFormat="1" ht="15.75" customHeight="1">
      <c r="B175" s="128"/>
      <c r="D175" s="135" t="s">
        <v>140</v>
      </c>
      <c r="E175" s="134"/>
      <c r="F175" s="130" t="s">
        <v>292</v>
      </c>
      <c r="H175" s="131">
        <v>-6.455</v>
      </c>
      <c r="L175" s="128"/>
      <c r="M175" s="132"/>
      <c r="T175" s="133"/>
      <c r="AT175" s="134" t="s">
        <v>140</v>
      </c>
      <c r="AU175" s="134" t="s">
        <v>85</v>
      </c>
      <c r="AV175" s="134" t="s">
        <v>85</v>
      </c>
      <c r="AW175" s="134" t="s">
        <v>103</v>
      </c>
      <c r="AX175" s="134" t="s">
        <v>77</v>
      </c>
      <c r="AY175" s="134" t="s">
        <v>131</v>
      </c>
    </row>
    <row r="176" spans="2:51" s="6" customFormat="1" ht="15.75" customHeight="1">
      <c r="B176" s="147"/>
      <c r="D176" s="135" t="s">
        <v>140</v>
      </c>
      <c r="E176" s="148"/>
      <c r="F176" s="149" t="s">
        <v>246</v>
      </c>
      <c r="H176" s="150">
        <v>1980.815</v>
      </c>
      <c r="L176" s="147"/>
      <c r="M176" s="151"/>
      <c r="T176" s="152"/>
      <c r="AT176" s="148" t="s">
        <v>140</v>
      </c>
      <c r="AU176" s="148" t="s">
        <v>85</v>
      </c>
      <c r="AV176" s="148" t="s">
        <v>149</v>
      </c>
      <c r="AW176" s="148" t="s">
        <v>103</v>
      </c>
      <c r="AX176" s="148" t="s">
        <v>77</v>
      </c>
      <c r="AY176" s="148" t="s">
        <v>131</v>
      </c>
    </row>
    <row r="177" spans="2:51" s="6" customFormat="1" ht="15.75" customHeight="1">
      <c r="B177" s="136"/>
      <c r="D177" s="135" t="s">
        <v>140</v>
      </c>
      <c r="E177" s="137"/>
      <c r="F177" s="138" t="s">
        <v>148</v>
      </c>
      <c r="H177" s="139">
        <v>2075.01</v>
      </c>
      <c r="L177" s="136"/>
      <c r="M177" s="140"/>
      <c r="T177" s="141"/>
      <c r="AT177" s="137" t="s">
        <v>140</v>
      </c>
      <c r="AU177" s="137" t="s">
        <v>85</v>
      </c>
      <c r="AV177" s="137" t="s">
        <v>138</v>
      </c>
      <c r="AW177" s="137" t="s">
        <v>103</v>
      </c>
      <c r="AX177" s="137" t="s">
        <v>21</v>
      </c>
      <c r="AY177" s="137" t="s">
        <v>131</v>
      </c>
    </row>
    <row r="178" spans="2:65" s="6" customFormat="1" ht="15.75" customHeight="1">
      <c r="B178" s="22"/>
      <c r="C178" s="116" t="s">
        <v>293</v>
      </c>
      <c r="D178" s="116" t="s">
        <v>133</v>
      </c>
      <c r="E178" s="117" t="s">
        <v>294</v>
      </c>
      <c r="F178" s="118" t="s">
        <v>295</v>
      </c>
      <c r="G178" s="119" t="s">
        <v>296</v>
      </c>
      <c r="H178" s="120">
        <v>2891.34</v>
      </c>
      <c r="I178" s="121"/>
      <c r="J178" s="122">
        <f>ROUND($I$178*$H$178,2)</f>
        <v>0</v>
      </c>
      <c r="K178" s="118" t="s">
        <v>137</v>
      </c>
      <c r="L178" s="22"/>
      <c r="M178" s="123"/>
      <c r="N178" s="124" t="s">
        <v>48</v>
      </c>
      <c r="P178" s="125">
        <f>$O$178*$H$178</f>
        <v>0</v>
      </c>
      <c r="Q178" s="125">
        <v>0</v>
      </c>
      <c r="R178" s="125">
        <f>$Q$178*$H$178</f>
        <v>0</v>
      </c>
      <c r="S178" s="125">
        <v>0</v>
      </c>
      <c r="T178" s="126">
        <f>$S$178*$H$178</f>
        <v>0</v>
      </c>
      <c r="AR178" s="75" t="s">
        <v>138</v>
      </c>
      <c r="AT178" s="75" t="s">
        <v>133</v>
      </c>
      <c r="AU178" s="75" t="s">
        <v>85</v>
      </c>
      <c r="AY178" s="6" t="s">
        <v>131</v>
      </c>
      <c r="BE178" s="127">
        <f>IF($N$178="základní",$J$178,0)</f>
        <v>0</v>
      </c>
      <c r="BF178" s="127">
        <f>IF($N$178="snížená",$J$178,0)</f>
        <v>0</v>
      </c>
      <c r="BG178" s="127">
        <f>IF($N$178="zákl. přenesená",$J$178,0)</f>
        <v>0</v>
      </c>
      <c r="BH178" s="127">
        <f>IF($N$178="sníž. přenesená",$J$178,0)</f>
        <v>0</v>
      </c>
      <c r="BI178" s="127">
        <f>IF($N$178="nulová",$J$178,0)</f>
        <v>0</v>
      </c>
      <c r="BJ178" s="75" t="s">
        <v>21</v>
      </c>
      <c r="BK178" s="127">
        <f>ROUND($I$178*$H$178,2)</f>
        <v>0</v>
      </c>
      <c r="BL178" s="75" t="s">
        <v>138</v>
      </c>
      <c r="BM178" s="75" t="s">
        <v>297</v>
      </c>
    </row>
    <row r="179" spans="2:51" s="6" customFormat="1" ht="15.75" customHeight="1">
      <c r="B179" s="128"/>
      <c r="D179" s="129" t="s">
        <v>140</v>
      </c>
      <c r="E179" s="130"/>
      <c r="F179" s="130" t="s">
        <v>298</v>
      </c>
      <c r="H179" s="131">
        <v>2891.34</v>
      </c>
      <c r="L179" s="128"/>
      <c r="M179" s="132"/>
      <c r="T179" s="133"/>
      <c r="AT179" s="134" t="s">
        <v>140</v>
      </c>
      <c r="AU179" s="134" t="s">
        <v>85</v>
      </c>
      <c r="AV179" s="134" t="s">
        <v>85</v>
      </c>
      <c r="AW179" s="134" t="s">
        <v>103</v>
      </c>
      <c r="AX179" s="134" t="s">
        <v>21</v>
      </c>
      <c r="AY179" s="134" t="s">
        <v>131</v>
      </c>
    </row>
    <row r="180" spans="2:65" s="6" customFormat="1" ht="15.75" customHeight="1">
      <c r="B180" s="22"/>
      <c r="C180" s="116" t="s">
        <v>299</v>
      </c>
      <c r="D180" s="116" t="s">
        <v>133</v>
      </c>
      <c r="E180" s="117" t="s">
        <v>300</v>
      </c>
      <c r="F180" s="118" t="s">
        <v>301</v>
      </c>
      <c r="G180" s="119" t="s">
        <v>183</v>
      </c>
      <c r="H180" s="120">
        <v>6.6</v>
      </c>
      <c r="I180" s="121"/>
      <c r="J180" s="122">
        <f>ROUND($I$180*$H$180,2)</f>
        <v>0</v>
      </c>
      <c r="K180" s="118" t="s">
        <v>137</v>
      </c>
      <c r="L180" s="22"/>
      <c r="M180" s="123"/>
      <c r="N180" s="124" t="s">
        <v>48</v>
      </c>
      <c r="P180" s="125">
        <f>$O$180*$H$180</f>
        <v>0</v>
      </c>
      <c r="Q180" s="125">
        <v>0</v>
      </c>
      <c r="R180" s="125">
        <f>$Q$180*$H$180</f>
        <v>0</v>
      </c>
      <c r="S180" s="125">
        <v>0</v>
      </c>
      <c r="T180" s="126">
        <f>$S$180*$H$180</f>
        <v>0</v>
      </c>
      <c r="AR180" s="75" t="s">
        <v>138</v>
      </c>
      <c r="AT180" s="75" t="s">
        <v>133</v>
      </c>
      <c r="AU180" s="75" t="s">
        <v>85</v>
      </c>
      <c r="AY180" s="6" t="s">
        <v>131</v>
      </c>
      <c r="BE180" s="127">
        <f>IF($N$180="základní",$J$180,0)</f>
        <v>0</v>
      </c>
      <c r="BF180" s="127">
        <f>IF($N$180="snížená",$J$180,0)</f>
        <v>0</v>
      </c>
      <c r="BG180" s="127">
        <f>IF($N$180="zákl. přenesená",$J$180,0)</f>
        <v>0</v>
      </c>
      <c r="BH180" s="127">
        <f>IF($N$180="sníž. přenesená",$J$180,0)</f>
        <v>0</v>
      </c>
      <c r="BI180" s="127">
        <f>IF($N$180="nulová",$J$180,0)</f>
        <v>0</v>
      </c>
      <c r="BJ180" s="75" t="s">
        <v>21</v>
      </c>
      <c r="BK180" s="127">
        <f>ROUND($I$180*$H$180,2)</f>
        <v>0</v>
      </c>
      <c r="BL180" s="75" t="s">
        <v>138</v>
      </c>
      <c r="BM180" s="75" t="s">
        <v>302</v>
      </c>
    </row>
    <row r="181" spans="2:51" s="6" customFormat="1" ht="15.75" customHeight="1">
      <c r="B181" s="128"/>
      <c r="D181" s="129" t="s">
        <v>140</v>
      </c>
      <c r="E181" s="130"/>
      <c r="F181" s="130" t="s">
        <v>303</v>
      </c>
      <c r="H181" s="131">
        <v>6.6</v>
      </c>
      <c r="L181" s="128"/>
      <c r="M181" s="132"/>
      <c r="T181" s="133"/>
      <c r="AT181" s="134" t="s">
        <v>140</v>
      </c>
      <c r="AU181" s="134" t="s">
        <v>85</v>
      </c>
      <c r="AV181" s="134" t="s">
        <v>85</v>
      </c>
      <c r="AW181" s="134" t="s">
        <v>103</v>
      </c>
      <c r="AX181" s="134" t="s">
        <v>77</v>
      </c>
      <c r="AY181" s="134" t="s">
        <v>131</v>
      </c>
    </row>
    <row r="182" spans="2:51" s="6" customFormat="1" ht="15.75" customHeight="1">
      <c r="B182" s="136"/>
      <c r="D182" s="135" t="s">
        <v>140</v>
      </c>
      <c r="E182" s="137"/>
      <c r="F182" s="138" t="s">
        <v>148</v>
      </c>
      <c r="H182" s="139">
        <v>6.6</v>
      </c>
      <c r="L182" s="136"/>
      <c r="M182" s="140"/>
      <c r="T182" s="141"/>
      <c r="AT182" s="137" t="s">
        <v>140</v>
      </c>
      <c r="AU182" s="137" t="s">
        <v>85</v>
      </c>
      <c r="AV182" s="137" t="s">
        <v>138</v>
      </c>
      <c r="AW182" s="137" t="s">
        <v>103</v>
      </c>
      <c r="AX182" s="137" t="s">
        <v>21</v>
      </c>
      <c r="AY182" s="137" t="s">
        <v>131</v>
      </c>
    </row>
    <row r="183" spans="2:65" s="6" customFormat="1" ht="15.75" customHeight="1">
      <c r="B183" s="22"/>
      <c r="C183" s="153" t="s">
        <v>304</v>
      </c>
      <c r="D183" s="153" t="s">
        <v>276</v>
      </c>
      <c r="E183" s="154" t="s">
        <v>305</v>
      </c>
      <c r="F183" s="155" t="s">
        <v>306</v>
      </c>
      <c r="G183" s="156" t="s">
        <v>296</v>
      </c>
      <c r="H183" s="157">
        <v>12.54</v>
      </c>
      <c r="I183" s="158"/>
      <c r="J183" s="159">
        <f>ROUND($I$183*$H$183,2)</f>
        <v>0</v>
      </c>
      <c r="K183" s="155"/>
      <c r="L183" s="160"/>
      <c r="M183" s="161"/>
      <c r="N183" s="162" t="s">
        <v>48</v>
      </c>
      <c r="P183" s="125">
        <f>$O$183*$H$183</f>
        <v>0</v>
      </c>
      <c r="Q183" s="125">
        <v>1</v>
      </c>
      <c r="R183" s="125">
        <f>$Q$183*$H$183</f>
        <v>12.54</v>
      </c>
      <c r="S183" s="125">
        <v>0</v>
      </c>
      <c r="T183" s="126">
        <f>$S$183*$H$183</f>
        <v>0</v>
      </c>
      <c r="AR183" s="75" t="s">
        <v>173</v>
      </c>
      <c r="AT183" s="75" t="s">
        <v>276</v>
      </c>
      <c r="AU183" s="75" t="s">
        <v>85</v>
      </c>
      <c r="AY183" s="6" t="s">
        <v>131</v>
      </c>
      <c r="BE183" s="127">
        <f>IF($N$183="základní",$J$183,0)</f>
        <v>0</v>
      </c>
      <c r="BF183" s="127">
        <f>IF($N$183="snížená",$J$183,0)</f>
        <v>0</v>
      </c>
      <c r="BG183" s="127">
        <f>IF($N$183="zákl. přenesená",$J$183,0)</f>
        <v>0</v>
      </c>
      <c r="BH183" s="127">
        <f>IF($N$183="sníž. přenesená",$J$183,0)</f>
        <v>0</v>
      </c>
      <c r="BI183" s="127">
        <f>IF($N$183="nulová",$J$183,0)</f>
        <v>0</v>
      </c>
      <c r="BJ183" s="75" t="s">
        <v>21</v>
      </c>
      <c r="BK183" s="127">
        <f>ROUND($I$183*$H$183,2)</f>
        <v>0</v>
      </c>
      <c r="BL183" s="75" t="s">
        <v>138</v>
      </c>
      <c r="BM183" s="75" t="s">
        <v>307</v>
      </c>
    </row>
    <row r="184" spans="2:51" s="6" customFormat="1" ht="15.75" customHeight="1">
      <c r="B184" s="142"/>
      <c r="D184" s="129" t="s">
        <v>140</v>
      </c>
      <c r="E184" s="143"/>
      <c r="F184" s="143" t="s">
        <v>308</v>
      </c>
      <c r="H184" s="144"/>
      <c r="L184" s="142"/>
      <c r="M184" s="145"/>
      <c r="T184" s="146"/>
      <c r="AT184" s="144" t="s">
        <v>140</v>
      </c>
      <c r="AU184" s="144" t="s">
        <v>85</v>
      </c>
      <c r="AV184" s="144" t="s">
        <v>21</v>
      </c>
      <c r="AW184" s="144" t="s">
        <v>103</v>
      </c>
      <c r="AX184" s="144" t="s">
        <v>77</v>
      </c>
      <c r="AY184" s="144" t="s">
        <v>131</v>
      </c>
    </row>
    <row r="185" spans="2:51" s="6" customFormat="1" ht="15.75" customHeight="1">
      <c r="B185" s="128"/>
      <c r="D185" s="135" t="s">
        <v>140</v>
      </c>
      <c r="E185" s="134"/>
      <c r="F185" s="130" t="s">
        <v>309</v>
      </c>
      <c r="H185" s="131">
        <v>12.54</v>
      </c>
      <c r="L185" s="128"/>
      <c r="M185" s="132"/>
      <c r="T185" s="133"/>
      <c r="AT185" s="134" t="s">
        <v>140</v>
      </c>
      <c r="AU185" s="134" t="s">
        <v>85</v>
      </c>
      <c r="AV185" s="134" t="s">
        <v>85</v>
      </c>
      <c r="AW185" s="134" t="s">
        <v>103</v>
      </c>
      <c r="AX185" s="134" t="s">
        <v>21</v>
      </c>
      <c r="AY185" s="134" t="s">
        <v>131</v>
      </c>
    </row>
    <row r="186" spans="2:65" s="6" customFormat="1" ht="15.75" customHeight="1">
      <c r="B186" s="22"/>
      <c r="C186" s="116" t="s">
        <v>310</v>
      </c>
      <c r="D186" s="116" t="s">
        <v>133</v>
      </c>
      <c r="E186" s="117" t="s">
        <v>311</v>
      </c>
      <c r="F186" s="118" t="s">
        <v>312</v>
      </c>
      <c r="G186" s="119" t="s">
        <v>136</v>
      </c>
      <c r="H186" s="120">
        <v>630.667</v>
      </c>
      <c r="I186" s="121"/>
      <c r="J186" s="122">
        <f>ROUND($I$186*$H$186,2)</f>
        <v>0</v>
      </c>
      <c r="K186" s="118" t="s">
        <v>137</v>
      </c>
      <c r="L186" s="22"/>
      <c r="M186" s="123"/>
      <c r="N186" s="124" t="s">
        <v>48</v>
      </c>
      <c r="P186" s="125">
        <f>$O$186*$H$186</f>
        <v>0</v>
      </c>
      <c r="Q186" s="125">
        <v>0</v>
      </c>
      <c r="R186" s="125">
        <f>$Q$186*$H$186</f>
        <v>0</v>
      </c>
      <c r="S186" s="125">
        <v>0</v>
      </c>
      <c r="T186" s="126">
        <f>$S$186*$H$186</f>
        <v>0</v>
      </c>
      <c r="AR186" s="75" t="s">
        <v>138</v>
      </c>
      <c r="AT186" s="75" t="s">
        <v>133</v>
      </c>
      <c r="AU186" s="75" t="s">
        <v>85</v>
      </c>
      <c r="AY186" s="6" t="s">
        <v>131</v>
      </c>
      <c r="BE186" s="127">
        <f>IF($N$186="základní",$J$186,0)</f>
        <v>0</v>
      </c>
      <c r="BF186" s="127">
        <f>IF($N$186="snížená",$J$186,0)</f>
        <v>0</v>
      </c>
      <c r="BG186" s="127">
        <f>IF($N$186="zákl. přenesená",$J$186,0)</f>
        <v>0</v>
      </c>
      <c r="BH186" s="127">
        <f>IF($N$186="sníž. přenesená",$J$186,0)</f>
        <v>0</v>
      </c>
      <c r="BI186" s="127">
        <f>IF($N$186="nulová",$J$186,0)</f>
        <v>0</v>
      </c>
      <c r="BJ186" s="75" t="s">
        <v>21</v>
      </c>
      <c r="BK186" s="127">
        <f>ROUND($I$186*$H$186,2)</f>
        <v>0</v>
      </c>
      <c r="BL186" s="75" t="s">
        <v>138</v>
      </c>
      <c r="BM186" s="75" t="s">
        <v>313</v>
      </c>
    </row>
    <row r="187" spans="2:51" s="6" customFormat="1" ht="15.75" customHeight="1">
      <c r="B187" s="128"/>
      <c r="D187" s="129" t="s">
        <v>140</v>
      </c>
      <c r="E187" s="130"/>
      <c r="F187" s="130" t="s">
        <v>314</v>
      </c>
      <c r="H187" s="131">
        <v>630.667</v>
      </c>
      <c r="L187" s="128"/>
      <c r="M187" s="132"/>
      <c r="T187" s="133"/>
      <c r="AT187" s="134" t="s">
        <v>140</v>
      </c>
      <c r="AU187" s="134" t="s">
        <v>85</v>
      </c>
      <c r="AV187" s="134" t="s">
        <v>85</v>
      </c>
      <c r="AW187" s="134" t="s">
        <v>103</v>
      </c>
      <c r="AX187" s="134" t="s">
        <v>21</v>
      </c>
      <c r="AY187" s="134" t="s">
        <v>131</v>
      </c>
    </row>
    <row r="188" spans="2:65" s="6" customFormat="1" ht="15.75" customHeight="1">
      <c r="B188" s="22"/>
      <c r="C188" s="153" t="s">
        <v>315</v>
      </c>
      <c r="D188" s="153" t="s">
        <v>276</v>
      </c>
      <c r="E188" s="154" t="s">
        <v>316</v>
      </c>
      <c r="F188" s="155" t="s">
        <v>317</v>
      </c>
      <c r="G188" s="156" t="s">
        <v>183</v>
      </c>
      <c r="H188" s="157">
        <v>132.44</v>
      </c>
      <c r="I188" s="158"/>
      <c r="J188" s="159">
        <f>ROUND($I$188*$H$188,2)</f>
        <v>0</v>
      </c>
      <c r="K188" s="155"/>
      <c r="L188" s="160"/>
      <c r="M188" s="161"/>
      <c r="N188" s="162" t="s">
        <v>48</v>
      </c>
      <c r="P188" s="125">
        <f>$O$188*$H$188</f>
        <v>0</v>
      </c>
      <c r="Q188" s="125">
        <v>0.6</v>
      </c>
      <c r="R188" s="125">
        <f>$Q$188*$H$188</f>
        <v>79.464</v>
      </c>
      <c r="S188" s="125">
        <v>0</v>
      </c>
      <c r="T188" s="126">
        <f>$S$188*$H$188</f>
        <v>0</v>
      </c>
      <c r="AR188" s="75" t="s">
        <v>173</v>
      </c>
      <c r="AT188" s="75" t="s">
        <v>276</v>
      </c>
      <c r="AU188" s="75" t="s">
        <v>85</v>
      </c>
      <c r="AY188" s="6" t="s">
        <v>131</v>
      </c>
      <c r="BE188" s="127">
        <f>IF($N$188="základní",$J$188,0)</f>
        <v>0</v>
      </c>
      <c r="BF188" s="127">
        <f>IF($N$188="snížená",$J$188,0)</f>
        <v>0</v>
      </c>
      <c r="BG188" s="127">
        <f>IF($N$188="zákl. přenesená",$J$188,0)</f>
        <v>0</v>
      </c>
      <c r="BH188" s="127">
        <f>IF($N$188="sníž. přenesená",$J$188,0)</f>
        <v>0</v>
      </c>
      <c r="BI188" s="127">
        <f>IF($N$188="nulová",$J$188,0)</f>
        <v>0</v>
      </c>
      <c r="BJ188" s="75" t="s">
        <v>21</v>
      </c>
      <c r="BK188" s="127">
        <f>ROUND($I$188*$H$188,2)</f>
        <v>0</v>
      </c>
      <c r="BL188" s="75" t="s">
        <v>138</v>
      </c>
      <c r="BM188" s="75" t="s">
        <v>318</v>
      </c>
    </row>
    <row r="189" spans="2:51" s="6" customFormat="1" ht="15.75" customHeight="1">
      <c r="B189" s="128"/>
      <c r="D189" s="129" t="s">
        <v>140</v>
      </c>
      <c r="E189" s="130"/>
      <c r="F189" s="130" t="s">
        <v>319</v>
      </c>
      <c r="H189" s="131">
        <v>189.2</v>
      </c>
      <c r="L189" s="128"/>
      <c r="M189" s="132"/>
      <c r="T189" s="133"/>
      <c r="AT189" s="134" t="s">
        <v>140</v>
      </c>
      <c r="AU189" s="134" t="s">
        <v>85</v>
      </c>
      <c r="AV189" s="134" t="s">
        <v>85</v>
      </c>
      <c r="AW189" s="134" t="s">
        <v>103</v>
      </c>
      <c r="AX189" s="134" t="s">
        <v>77</v>
      </c>
      <c r="AY189" s="134" t="s">
        <v>131</v>
      </c>
    </row>
    <row r="190" spans="2:51" s="6" customFormat="1" ht="15.75" customHeight="1">
      <c r="B190" s="128"/>
      <c r="D190" s="135" t="s">
        <v>140</v>
      </c>
      <c r="E190" s="134"/>
      <c r="F190" s="130" t="s">
        <v>320</v>
      </c>
      <c r="H190" s="131">
        <v>-56.76</v>
      </c>
      <c r="L190" s="128"/>
      <c r="M190" s="132"/>
      <c r="T190" s="133"/>
      <c r="AT190" s="134" t="s">
        <v>140</v>
      </c>
      <c r="AU190" s="134" t="s">
        <v>85</v>
      </c>
      <c r="AV190" s="134" t="s">
        <v>85</v>
      </c>
      <c r="AW190" s="134" t="s">
        <v>103</v>
      </c>
      <c r="AX190" s="134" t="s">
        <v>77</v>
      </c>
      <c r="AY190" s="134" t="s">
        <v>131</v>
      </c>
    </row>
    <row r="191" spans="2:51" s="6" customFormat="1" ht="15.75" customHeight="1">
      <c r="B191" s="136"/>
      <c r="D191" s="135" t="s">
        <v>140</v>
      </c>
      <c r="E191" s="137"/>
      <c r="F191" s="138" t="s">
        <v>148</v>
      </c>
      <c r="H191" s="139">
        <v>132.44</v>
      </c>
      <c r="L191" s="136"/>
      <c r="M191" s="140"/>
      <c r="T191" s="141"/>
      <c r="AT191" s="137" t="s">
        <v>140</v>
      </c>
      <c r="AU191" s="137" t="s">
        <v>85</v>
      </c>
      <c r="AV191" s="137" t="s">
        <v>138</v>
      </c>
      <c r="AW191" s="137" t="s">
        <v>103</v>
      </c>
      <c r="AX191" s="137" t="s">
        <v>21</v>
      </c>
      <c r="AY191" s="137" t="s">
        <v>131</v>
      </c>
    </row>
    <row r="192" spans="2:63" s="105" customFormat="1" ht="30.75" customHeight="1">
      <c r="B192" s="106"/>
      <c r="D192" s="107" t="s">
        <v>76</v>
      </c>
      <c r="E192" s="114" t="s">
        <v>85</v>
      </c>
      <c r="F192" s="114" t="s">
        <v>321</v>
      </c>
      <c r="J192" s="115">
        <f>$BK$192</f>
        <v>0</v>
      </c>
      <c r="L192" s="106"/>
      <c r="M192" s="110"/>
      <c r="P192" s="111">
        <f>SUM($P$193:$P$207)</f>
        <v>0</v>
      </c>
      <c r="R192" s="111">
        <f>SUM($R$193:$R$207)</f>
        <v>23.663151200000005</v>
      </c>
      <c r="T192" s="112">
        <f>SUM($T$193:$T$207)</f>
        <v>0</v>
      </c>
      <c r="AR192" s="107" t="s">
        <v>21</v>
      </c>
      <c r="AT192" s="107" t="s">
        <v>76</v>
      </c>
      <c r="AU192" s="107" t="s">
        <v>21</v>
      </c>
      <c r="AY192" s="107" t="s">
        <v>131</v>
      </c>
      <c r="BK192" s="113">
        <f>SUM($BK$193:$BK$207)</f>
        <v>0</v>
      </c>
    </row>
    <row r="193" spans="2:65" s="6" customFormat="1" ht="15.75" customHeight="1">
      <c r="B193" s="22"/>
      <c r="C193" s="116" t="s">
        <v>322</v>
      </c>
      <c r="D193" s="116" t="s">
        <v>133</v>
      </c>
      <c r="E193" s="117" t="s">
        <v>323</v>
      </c>
      <c r="F193" s="118" t="s">
        <v>324</v>
      </c>
      <c r="G193" s="119" t="s">
        <v>136</v>
      </c>
      <c r="H193" s="120">
        <v>3036.8</v>
      </c>
      <c r="I193" s="121"/>
      <c r="J193" s="122">
        <f>ROUND($I$193*$H$193,2)</f>
        <v>0</v>
      </c>
      <c r="K193" s="118" t="s">
        <v>137</v>
      </c>
      <c r="L193" s="22"/>
      <c r="M193" s="123"/>
      <c r="N193" s="124" t="s">
        <v>48</v>
      </c>
      <c r="P193" s="125">
        <f>$O$193*$H$193</f>
        <v>0</v>
      </c>
      <c r="Q193" s="125">
        <v>0.00022</v>
      </c>
      <c r="R193" s="125">
        <f>$Q$193*$H$193</f>
        <v>0.668096</v>
      </c>
      <c r="S193" s="125">
        <v>0</v>
      </c>
      <c r="T193" s="126">
        <f>$S$193*$H$193</f>
        <v>0</v>
      </c>
      <c r="AR193" s="75" t="s">
        <v>138</v>
      </c>
      <c r="AT193" s="75" t="s">
        <v>133</v>
      </c>
      <c r="AU193" s="75" t="s">
        <v>85</v>
      </c>
      <c r="AY193" s="6" t="s">
        <v>131</v>
      </c>
      <c r="BE193" s="127">
        <f>IF($N$193="základní",$J$193,0)</f>
        <v>0</v>
      </c>
      <c r="BF193" s="127">
        <f>IF($N$193="snížená",$J$193,0)</f>
        <v>0</v>
      </c>
      <c r="BG193" s="127">
        <f>IF($N$193="zákl. přenesená",$J$193,0)</f>
        <v>0</v>
      </c>
      <c r="BH193" s="127">
        <f>IF($N$193="sníž. přenesená",$J$193,0)</f>
        <v>0</v>
      </c>
      <c r="BI193" s="127">
        <f>IF($N$193="nulová",$J$193,0)</f>
        <v>0</v>
      </c>
      <c r="BJ193" s="75" t="s">
        <v>21</v>
      </c>
      <c r="BK193" s="127">
        <f>ROUND($I$193*$H$193,2)</f>
        <v>0</v>
      </c>
      <c r="BL193" s="75" t="s">
        <v>138</v>
      </c>
      <c r="BM193" s="75" t="s">
        <v>325</v>
      </c>
    </row>
    <row r="194" spans="2:51" s="6" customFormat="1" ht="15.75" customHeight="1">
      <c r="B194" s="128"/>
      <c r="D194" s="129" t="s">
        <v>140</v>
      </c>
      <c r="E194" s="130"/>
      <c r="F194" s="130" t="s">
        <v>326</v>
      </c>
      <c r="H194" s="131">
        <v>3036.8</v>
      </c>
      <c r="L194" s="128"/>
      <c r="M194" s="132"/>
      <c r="T194" s="133"/>
      <c r="AT194" s="134" t="s">
        <v>140</v>
      </c>
      <c r="AU194" s="134" t="s">
        <v>85</v>
      </c>
      <c r="AV194" s="134" t="s">
        <v>85</v>
      </c>
      <c r="AW194" s="134" t="s">
        <v>103</v>
      </c>
      <c r="AX194" s="134" t="s">
        <v>21</v>
      </c>
      <c r="AY194" s="134" t="s">
        <v>131</v>
      </c>
    </row>
    <row r="195" spans="2:65" s="6" customFormat="1" ht="15.75" customHeight="1">
      <c r="B195" s="22"/>
      <c r="C195" s="153" t="s">
        <v>327</v>
      </c>
      <c r="D195" s="153" t="s">
        <v>276</v>
      </c>
      <c r="E195" s="154" t="s">
        <v>328</v>
      </c>
      <c r="F195" s="155" t="s">
        <v>329</v>
      </c>
      <c r="G195" s="156" t="s">
        <v>136</v>
      </c>
      <c r="H195" s="157">
        <v>3491.4</v>
      </c>
      <c r="I195" s="158"/>
      <c r="J195" s="159">
        <f>ROUND($I$195*$H$195,2)</f>
        <v>0</v>
      </c>
      <c r="K195" s="155"/>
      <c r="L195" s="160"/>
      <c r="M195" s="161"/>
      <c r="N195" s="162" t="s">
        <v>48</v>
      </c>
      <c r="P195" s="125">
        <f>$O$195*$H$195</f>
        <v>0</v>
      </c>
      <c r="Q195" s="125">
        <v>0.0003</v>
      </c>
      <c r="R195" s="125">
        <f>$Q$195*$H$195</f>
        <v>1.04742</v>
      </c>
      <c r="S195" s="125">
        <v>0</v>
      </c>
      <c r="T195" s="126">
        <f>$S$195*$H$195</f>
        <v>0</v>
      </c>
      <c r="AR195" s="75" t="s">
        <v>173</v>
      </c>
      <c r="AT195" s="75" t="s">
        <v>276</v>
      </c>
      <c r="AU195" s="75" t="s">
        <v>85</v>
      </c>
      <c r="AY195" s="6" t="s">
        <v>131</v>
      </c>
      <c r="BE195" s="127">
        <f>IF($N$195="základní",$J$195,0)</f>
        <v>0</v>
      </c>
      <c r="BF195" s="127">
        <f>IF($N$195="snížená",$J$195,0)</f>
        <v>0</v>
      </c>
      <c r="BG195" s="127">
        <f>IF($N$195="zákl. přenesená",$J$195,0)</f>
        <v>0</v>
      </c>
      <c r="BH195" s="127">
        <f>IF($N$195="sníž. přenesená",$J$195,0)</f>
        <v>0</v>
      </c>
      <c r="BI195" s="127">
        <f>IF($N$195="nulová",$J$195,0)</f>
        <v>0</v>
      </c>
      <c r="BJ195" s="75" t="s">
        <v>21</v>
      </c>
      <c r="BK195" s="127">
        <f>ROUND($I$195*$H$195,2)</f>
        <v>0</v>
      </c>
      <c r="BL195" s="75" t="s">
        <v>138</v>
      </c>
      <c r="BM195" s="75" t="s">
        <v>330</v>
      </c>
    </row>
    <row r="196" spans="2:51" s="6" customFormat="1" ht="15.75" customHeight="1">
      <c r="B196" s="142"/>
      <c r="D196" s="129" t="s">
        <v>140</v>
      </c>
      <c r="E196" s="143"/>
      <c r="F196" s="143" t="s">
        <v>331</v>
      </c>
      <c r="H196" s="144"/>
      <c r="L196" s="142"/>
      <c r="M196" s="145"/>
      <c r="T196" s="146"/>
      <c r="AT196" s="144" t="s">
        <v>140</v>
      </c>
      <c r="AU196" s="144" t="s">
        <v>85</v>
      </c>
      <c r="AV196" s="144" t="s">
        <v>21</v>
      </c>
      <c r="AW196" s="144" t="s">
        <v>103</v>
      </c>
      <c r="AX196" s="144" t="s">
        <v>77</v>
      </c>
      <c r="AY196" s="144" t="s">
        <v>131</v>
      </c>
    </row>
    <row r="197" spans="2:51" s="6" customFormat="1" ht="15.75" customHeight="1">
      <c r="B197" s="142"/>
      <c r="D197" s="135" t="s">
        <v>140</v>
      </c>
      <c r="E197" s="144"/>
      <c r="F197" s="143" t="s">
        <v>332</v>
      </c>
      <c r="H197" s="144"/>
      <c r="L197" s="142"/>
      <c r="M197" s="145"/>
      <c r="T197" s="146"/>
      <c r="AT197" s="144" t="s">
        <v>140</v>
      </c>
      <c r="AU197" s="144" t="s">
        <v>85</v>
      </c>
      <c r="AV197" s="144" t="s">
        <v>21</v>
      </c>
      <c r="AW197" s="144" t="s">
        <v>103</v>
      </c>
      <c r="AX197" s="144" t="s">
        <v>77</v>
      </c>
      <c r="AY197" s="144" t="s">
        <v>131</v>
      </c>
    </row>
    <row r="198" spans="2:51" s="6" customFormat="1" ht="15.75" customHeight="1">
      <c r="B198" s="128"/>
      <c r="D198" s="135" t="s">
        <v>140</v>
      </c>
      <c r="E198" s="134"/>
      <c r="F198" s="130" t="s">
        <v>333</v>
      </c>
      <c r="H198" s="131">
        <v>3491.4</v>
      </c>
      <c r="L198" s="128"/>
      <c r="M198" s="132"/>
      <c r="T198" s="133"/>
      <c r="AT198" s="134" t="s">
        <v>140</v>
      </c>
      <c r="AU198" s="134" t="s">
        <v>85</v>
      </c>
      <c r="AV198" s="134" t="s">
        <v>85</v>
      </c>
      <c r="AW198" s="134" t="s">
        <v>103</v>
      </c>
      <c r="AX198" s="134" t="s">
        <v>21</v>
      </c>
      <c r="AY198" s="134" t="s">
        <v>131</v>
      </c>
    </row>
    <row r="199" spans="2:65" s="6" customFormat="1" ht="15.75" customHeight="1">
      <c r="B199" s="22"/>
      <c r="C199" s="116" t="s">
        <v>334</v>
      </c>
      <c r="D199" s="116" t="s">
        <v>133</v>
      </c>
      <c r="E199" s="117" t="s">
        <v>335</v>
      </c>
      <c r="F199" s="118" t="s">
        <v>336</v>
      </c>
      <c r="G199" s="119" t="s">
        <v>183</v>
      </c>
      <c r="H199" s="120">
        <v>8.64</v>
      </c>
      <c r="I199" s="121"/>
      <c r="J199" s="122">
        <f>ROUND($I$199*$H$199,2)</f>
        <v>0</v>
      </c>
      <c r="K199" s="118" t="s">
        <v>137</v>
      </c>
      <c r="L199" s="22"/>
      <c r="M199" s="123"/>
      <c r="N199" s="124" t="s">
        <v>48</v>
      </c>
      <c r="P199" s="125">
        <f>$O$199*$H$199</f>
        <v>0</v>
      </c>
      <c r="Q199" s="125">
        <v>2.53596</v>
      </c>
      <c r="R199" s="125">
        <f>$Q$199*$H$199</f>
        <v>21.910694400000004</v>
      </c>
      <c r="S199" s="125">
        <v>0</v>
      </c>
      <c r="T199" s="126">
        <f>$S$199*$H$199</f>
        <v>0</v>
      </c>
      <c r="AR199" s="75" t="s">
        <v>138</v>
      </c>
      <c r="AT199" s="75" t="s">
        <v>133</v>
      </c>
      <c r="AU199" s="75" t="s">
        <v>85</v>
      </c>
      <c r="AY199" s="6" t="s">
        <v>131</v>
      </c>
      <c r="BE199" s="127">
        <f>IF($N$199="základní",$J$199,0)</f>
        <v>0</v>
      </c>
      <c r="BF199" s="127">
        <f>IF($N$199="snížená",$J$199,0)</f>
        <v>0</v>
      </c>
      <c r="BG199" s="127">
        <f>IF($N$199="zákl. přenesená",$J$199,0)</f>
        <v>0</v>
      </c>
      <c r="BH199" s="127">
        <f>IF($N$199="sníž. přenesená",$J$199,0)</f>
        <v>0</v>
      </c>
      <c r="BI199" s="127">
        <f>IF($N$199="nulová",$J$199,0)</f>
        <v>0</v>
      </c>
      <c r="BJ199" s="75" t="s">
        <v>21</v>
      </c>
      <c r="BK199" s="127">
        <f>ROUND($I$199*$H$199,2)</f>
        <v>0</v>
      </c>
      <c r="BL199" s="75" t="s">
        <v>138</v>
      </c>
      <c r="BM199" s="75" t="s">
        <v>337</v>
      </c>
    </row>
    <row r="200" spans="2:51" s="6" customFormat="1" ht="15.75" customHeight="1">
      <c r="B200" s="142"/>
      <c r="D200" s="129" t="s">
        <v>140</v>
      </c>
      <c r="E200" s="143"/>
      <c r="F200" s="143" t="s">
        <v>338</v>
      </c>
      <c r="H200" s="144"/>
      <c r="L200" s="142"/>
      <c r="M200" s="145"/>
      <c r="T200" s="146"/>
      <c r="AT200" s="144" t="s">
        <v>140</v>
      </c>
      <c r="AU200" s="144" t="s">
        <v>85</v>
      </c>
      <c r="AV200" s="144" t="s">
        <v>21</v>
      </c>
      <c r="AW200" s="144" t="s">
        <v>103</v>
      </c>
      <c r="AX200" s="144" t="s">
        <v>77</v>
      </c>
      <c r="AY200" s="144" t="s">
        <v>131</v>
      </c>
    </row>
    <row r="201" spans="2:51" s="6" customFormat="1" ht="15.75" customHeight="1">
      <c r="B201" s="128"/>
      <c r="D201" s="135" t="s">
        <v>140</v>
      </c>
      <c r="E201" s="134"/>
      <c r="F201" s="130" t="s">
        <v>339</v>
      </c>
      <c r="H201" s="131">
        <v>8.64</v>
      </c>
      <c r="L201" s="128"/>
      <c r="M201" s="132"/>
      <c r="T201" s="133"/>
      <c r="AT201" s="134" t="s">
        <v>140</v>
      </c>
      <c r="AU201" s="134" t="s">
        <v>85</v>
      </c>
      <c r="AV201" s="134" t="s">
        <v>85</v>
      </c>
      <c r="AW201" s="134" t="s">
        <v>103</v>
      </c>
      <c r="AX201" s="134" t="s">
        <v>21</v>
      </c>
      <c r="AY201" s="134" t="s">
        <v>131</v>
      </c>
    </row>
    <row r="202" spans="2:65" s="6" customFormat="1" ht="15.75" customHeight="1">
      <c r="B202" s="22"/>
      <c r="C202" s="116" t="s">
        <v>340</v>
      </c>
      <c r="D202" s="116" t="s">
        <v>133</v>
      </c>
      <c r="E202" s="117" t="s">
        <v>341</v>
      </c>
      <c r="F202" s="118" t="s">
        <v>342</v>
      </c>
      <c r="G202" s="119" t="s">
        <v>136</v>
      </c>
      <c r="H202" s="120">
        <v>24.96</v>
      </c>
      <c r="I202" s="121"/>
      <c r="J202" s="122">
        <f>ROUND($I$202*$H$202,2)</f>
        <v>0</v>
      </c>
      <c r="K202" s="118" t="s">
        <v>137</v>
      </c>
      <c r="L202" s="22"/>
      <c r="M202" s="123"/>
      <c r="N202" s="124" t="s">
        <v>48</v>
      </c>
      <c r="P202" s="125">
        <f>$O$202*$H$202</f>
        <v>0</v>
      </c>
      <c r="Q202" s="125">
        <v>0.00144</v>
      </c>
      <c r="R202" s="125">
        <f>$Q$202*$H$202</f>
        <v>0.035942400000000006</v>
      </c>
      <c r="S202" s="125">
        <v>0</v>
      </c>
      <c r="T202" s="126">
        <f>$S$202*$H$202</f>
        <v>0</v>
      </c>
      <c r="AR202" s="75" t="s">
        <v>138</v>
      </c>
      <c r="AT202" s="75" t="s">
        <v>133</v>
      </c>
      <c r="AU202" s="75" t="s">
        <v>85</v>
      </c>
      <c r="AY202" s="6" t="s">
        <v>131</v>
      </c>
      <c r="BE202" s="127">
        <f>IF($N$202="základní",$J$202,0)</f>
        <v>0</v>
      </c>
      <c r="BF202" s="127">
        <f>IF($N$202="snížená",$J$202,0)</f>
        <v>0</v>
      </c>
      <c r="BG202" s="127">
        <f>IF($N$202="zákl. přenesená",$J$202,0)</f>
        <v>0</v>
      </c>
      <c r="BH202" s="127">
        <f>IF($N$202="sníž. přenesená",$J$202,0)</f>
        <v>0</v>
      </c>
      <c r="BI202" s="127">
        <f>IF($N$202="nulová",$J$202,0)</f>
        <v>0</v>
      </c>
      <c r="BJ202" s="75" t="s">
        <v>21</v>
      </c>
      <c r="BK202" s="127">
        <f>ROUND($I$202*$H$202,2)</f>
        <v>0</v>
      </c>
      <c r="BL202" s="75" t="s">
        <v>138</v>
      </c>
      <c r="BM202" s="75" t="s">
        <v>343</v>
      </c>
    </row>
    <row r="203" spans="2:51" s="6" customFormat="1" ht="15.75" customHeight="1">
      <c r="B203" s="142"/>
      <c r="D203" s="129" t="s">
        <v>140</v>
      </c>
      <c r="E203" s="143"/>
      <c r="F203" s="143" t="s">
        <v>344</v>
      </c>
      <c r="H203" s="144"/>
      <c r="L203" s="142"/>
      <c r="M203" s="145"/>
      <c r="T203" s="146"/>
      <c r="AT203" s="144" t="s">
        <v>140</v>
      </c>
      <c r="AU203" s="144" t="s">
        <v>85</v>
      </c>
      <c r="AV203" s="144" t="s">
        <v>21</v>
      </c>
      <c r="AW203" s="144" t="s">
        <v>103</v>
      </c>
      <c r="AX203" s="144" t="s">
        <v>77</v>
      </c>
      <c r="AY203" s="144" t="s">
        <v>131</v>
      </c>
    </row>
    <row r="204" spans="2:51" s="6" customFormat="1" ht="15.75" customHeight="1">
      <c r="B204" s="142"/>
      <c r="D204" s="135" t="s">
        <v>140</v>
      </c>
      <c r="E204" s="144"/>
      <c r="F204" s="143" t="s">
        <v>345</v>
      </c>
      <c r="H204" s="144"/>
      <c r="L204" s="142"/>
      <c r="M204" s="145"/>
      <c r="T204" s="146"/>
      <c r="AT204" s="144" t="s">
        <v>140</v>
      </c>
      <c r="AU204" s="144" t="s">
        <v>85</v>
      </c>
      <c r="AV204" s="144" t="s">
        <v>21</v>
      </c>
      <c r="AW204" s="144" t="s">
        <v>103</v>
      </c>
      <c r="AX204" s="144" t="s">
        <v>77</v>
      </c>
      <c r="AY204" s="144" t="s">
        <v>131</v>
      </c>
    </row>
    <row r="205" spans="2:51" s="6" customFormat="1" ht="15.75" customHeight="1">
      <c r="B205" s="128"/>
      <c r="D205" s="135" t="s">
        <v>140</v>
      </c>
      <c r="E205" s="134"/>
      <c r="F205" s="130" t="s">
        <v>346</v>
      </c>
      <c r="H205" s="131">
        <v>24.96</v>
      </c>
      <c r="L205" s="128"/>
      <c r="M205" s="132"/>
      <c r="T205" s="133"/>
      <c r="AT205" s="134" t="s">
        <v>140</v>
      </c>
      <c r="AU205" s="134" t="s">
        <v>85</v>
      </c>
      <c r="AV205" s="134" t="s">
        <v>85</v>
      </c>
      <c r="AW205" s="134" t="s">
        <v>103</v>
      </c>
      <c r="AX205" s="134" t="s">
        <v>21</v>
      </c>
      <c r="AY205" s="134" t="s">
        <v>131</v>
      </c>
    </row>
    <row r="206" spans="2:65" s="6" customFormat="1" ht="15.75" customHeight="1">
      <c r="B206" s="22"/>
      <c r="C206" s="116" t="s">
        <v>347</v>
      </c>
      <c r="D206" s="116" t="s">
        <v>133</v>
      </c>
      <c r="E206" s="117" t="s">
        <v>348</v>
      </c>
      <c r="F206" s="118" t="s">
        <v>349</v>
      </c>
      <c r="G206" s="119" t="s">
        <v>136</v>
      </c>
      <c r="H206" s="120">
        <v>24.96</v>
      </c>
      <c r="I206" s="121"/>
      <c r="J206" s="122">
        <f>ROUND($I$206*$H$206,2)</f>
        <v>0</v>
      </c>
      <c r="K206" s="118" t="s">
        <v>137</v>
      </c>
      <c r="L206" s="22"/>
      <c r="M206" s="123"/>
      <c r="N206" s="124" t="s">
        <v>48</v>
      </c>
      <c r="P206" s="125">
        <f>$O$206*$H$206</f>
        <v>0</v>
      </c>
      <c r="Q206" s="125">
        <v>4E-05</v>
      </c>
      <c r="R206" s="125">
        <f>$Q$206*$H$206</f>
        <v>0.0009984000000000002</v>
      </c>
      <c r="S206" s="125">
        <v>0</v>
      </c>
      <c r="T206" s="126">
        <f>$S$206*$H$206</f>
        <v>0</v>
      </c>
      <c r="AR206" s="75" t="s">
        <v>138</v>
      </c>
      <c r="AT206" s="75" t="s">
        <v>133</v>
      </c>
      <c r="AU206" s="75" t="s">
        <v>85</v>
      </c>
      <c r="AY206" s="6" t="s">
        <v>131</v>
      </c>
      <c r="BE206" s="127">
        <f>IF($N$206="základní",$J$206,0)</f>
        <v>0</v>
      </c>
      <c r="BF206" s="127">
        <f>IF($N$206="snížená",$J$206,0)</f>
        <v>0</v>
      </c>
      <c r="BG206" s="127">
        <f>IF($N$206="zákl. přenesená",$J$206,0)</f>
        <v>0</v>
      </c>
      <c r="BH206" s="127">
        <f>IF($N$206="sníž. přenesená",$J$206,0)</f>
        <v>0</v>
      </c>
      <c r="BI206" s="127">
        <f>IF($N$206="nulová",$J$206,0)</f>
        <v>0</v>
      </c>
      <c r="BJ206" s="75" t="s">
        <v>21</v>
      </c>
      <c r="BK206" s="127">
        <f>ROUND($I$206*$H$206,2)</f>
        <v>0</v>
      </c>
      <c r="BL206" s="75" t="s">
        <v>138</v>
      </c>
      <c r="BM206" s="75" t="s">
        <v>350</v>
      </c>
    </row>
    <row r="207" spans="2:51" s="6" customFormat="1" ht="15.75" customHeight="1">
      <c r="B207" s="128"/>
      <c r="D207" s="129" t="s">
        <v>140</v>
      </c>
      <c r="E207" s="130"/>
      <c r="F207" s="130" t="s">
        <v>351</v>
      </c>
      <c r="H207" s="131">
        <v>24.96</v>
      </c>
      <c r="L207" s="128"/>
      <c r="M207" s="132"/>
      <c r="T207" s="133"/>
      <c r="AT207" s="134" t="s">
        <v>140</v>
      </c>
      <c r="AU207" s="134" t="s">
        <v>85</v>
      </c>
      <c r="AV207" s="134" t="s">
        <v>85</v>
      </c>
      <c r="AW207" s="134" t="s">
        <v>103</v>
      </c>
      <c r="AX207" s="134" t="s">
        <v>21</v>
      </c>
      <c r="AY207" s="134" t="s">
        <v>131</v>
      </c>
    </row>
    <row r="208" spans="2:63" s="105" customFormat="1" ht="30.75" customHeight="1">
      <c r="B208" s="106"/>
      <c r="D208" s="107" t="s">
        <v>76</v>
      </c>
      <c r="E208" s="114" t="s">
        <v>138</v>
      </c>
      <c r="F208" s="114" t="s">
        <v>352</v>
      </c>
      <c r="J208" s="115">
        <f>$BK$208</f>
        <v>0</v>
      </c>
      <c r="L208" s="106"/>
      <c r="M208" s="110"/>
      <c r="P208" s="111">
        <f>SUM($P$209:$P$217)</f>
        <v>0</v>
      </c>
      <c r="R208" s="111">
        <f>SUM($R$209:$R$217)</f>
        <v>20.6988225</v>
      </c>
      <c r="T208" s="112">
        <f>SUM($T$209:$T$217)</f>
        <v>0</v>
      </c>
      <c r="AR208" s="107" t="s">
        <v>21</v>
      </c>
      <c r="AT208" s="107" t="s">
        <v>76</v>
      </c>
      <c r="AU208" s="107" t="s">
        <v>21</v>
      </c>
      <c r="AY208" s="107" t="s">
        <v>131</v>
      </c>
      <c r="BK208" s="113">
        <f>SUM($BK$209:$BK$217)</f>
        <v>0</v>
      </c>
    </row>
    <row r="209" spans="2:65" s="6" customFormat="1" ht="15.75" customHeight="1">
      <c r="B209" s="22"/>
      <c r="C209" s="116" t="s">
        <v>353</v>
      </c>
      <c r="D209" s="116" t="s">
        <v>133</v>
      </c>
      <c r="E209" s="117" t="s">
        <v>354</v>
      </c>
      <c r="F209" s="118" t="s">
        <v>355</v>
      </c>
      <c r="G209" s="119" t="s">
        <v>136</v>
      </c>
      <c r="H209" s="120">
        <v>12</v>
      </c>
      <c r="I209" s="121"/>
      <c r="J209" s="122">
        <f>ROUND($I$209*$H$209,2)</f>
        <v>0</v>
      </c>
      <c r="K209" s="118" t="s">
        <v>137</v>
      </c>
      <c r="L209" s="22"/>
      <c r="M209" s="123"/>
      <c r="N209" s="124" t="s">
        <v>48</v>
      </c>
      <c r="P209" s="125">
        <f>$O$209*$H$209</f>
        <v>0</v>
      </c>
      <c r="Q209" s="125">
        <v>0.49562</v>
      </c>
      <c r="R209" s="125">
        <f>$Q$209*$H$209</f>
        <v>5.94744</v>
      </c>
      <c r="S209" s="125">
        <v>0</v>
      </c>
      <c r="T209" s="126">
        <f>$S$209*$H$209</f>
        <v>0</v>
      </c>
      <c r="AR209" s="75" t="s">
        <v>138</v>
      </c>
      <c r="AT209" s="75" t="s">
        <v>133</v>
      </c>
      <c r="AU209" s="75" t="s">
        <v>85</v>
      </c>
      <c r="AY209" s="6" t="s">
        <v>131</v>
      </c>
      <c r="BE209" s="127">
        <f>IF($N$209="základní",$J$209,0)</f>
        <v>0</v>
      </c>
      <c r="BF209" s="127">
        <f>IF($N$209="snížená",$J$209,0)</f>
        <v>0</v>
      </c>
      <c r="BG209" s="127">
        <f>IF($N$209="zákl. přenesená",$J$209,0)</f>
        <v>0</v>
      </c>
      <c r="BH209" s="127">
        <f>IF($N$209="sníž. přenesená",$J$209,0)</f>
        <v>0</v>
      </c>
      <c r="BI209" s="127">
        <f>IF($N$209="nulová",$J$209,0)</f>
        <v>0</v>
      </c>
      <c r="BJ209" s="75" t="s">
        <v>21</v>
      </c>
      <c r="BK209" s="127">
        <f>ROUND($I$209*$H$209,2)</f>
        <v>0</v>
      </c>
      <c r="BL209" s="75" t="s">
        <v>138</v>
      </c>
      <c r="BM209" s="75" t="s">
        <v>356</v>
      </c>
    </row>
    <row r="210" spans="2:51" s="6" customFormat="1" ht="15.75" customHeight="1">
      <c r="B210" s="128"/>
      <c r="D210" s="129" t="s">
        <v>140</v>
      </c>
      <c r="E210" s="130"/>
      <c r="F210" s="130" t="s">
        <v>357</v>
      </c>
      <c r="H210" s="131">
        <v>12</v>
      </c>
      <c r="L210" s="128"/>
      <c r="M210" s="132"/>
      <c r="T210" s="133"/>
      <c r="AT210" s="134" t="s">
        <v>140</v>
      </c>
      <c r="AU210" s="134" t="s">
        <v>85</v>
      </c>
      <c r="AV210" s="134" t="s">
        <v>85</v>
      </c>
      <c r="AW210" s="134" t="s">
        <v>103</v>
      </c>
      <c r="AX210" s="134" t="s">
        <v>21</v>
      </c>
      <c r="AY210" s="134" t="s">
        <v>131</v>
      </c>
    </row>
    <row r="211" spans="2:65" s="6" customFormat="1" ht="15.75" customHeight="1">
      <c r="B211" s="22"/>
      <c r="C211" s="116" t="s">
        <v>358</v>
      </c>
      <c r="D211" s="116" t="s">
        <v>133</v>
      </c>
      <c r="E211" s="117" t="s">
        <v>359</v>
      </c>
      <c r="F211" s="118" t="s">
        <v>360</v>
      </c>
      <c r="G211" s="119" t="s">
        <v>136</v>
      </c>
      <c r="H211" s="120">
        <v>12</v>
      </c>
      <c r="I211" s="121"/>
      <c r="J211" s="122">
        <f>ROUND($I$211*$H$211,2)</f>
        <v>0</v>
      </c>
      <c r="K211" s="118" t="s">
        <v>137</v>
      </c>
      <c r="L211" s="22"/>
      <c r="M211" s="123"/>
      <c r="N211" s="124" t="s">
        <v>48</v>
      </c>
      <c r="P211" s="125">
        <f>$O$211*$H$211</f>
        <v>0</v>
      </c>
      <c r="Q211" s="125">
        <v>0.4</v>
      </c>
      <c r="R211" s="125">
        <f>$Q$211*$H$211</f>
        <v>4.800000000000001</v>
      </c>
      <c r="S211" s="125">
        <v>0</v>
      </c>
      <c r="T211" s="126">
        <f>$S$211*$H$211</f>
        <v>0</v>
      </c>
      <c r="AR211" s="75" t="s">
        <v>138</v>
      </c>
      <c r="AT211" s="75" t="s">
        <v>133</v>
      </c>
      <c r="AU211" s="75" t="s">
        <v>85</v>
      </c>
      <c r="AY211" s="6" t="s">
        <v>131</v>
      </c>
      <c r="BE211" s="127">
        <f>IF($N$211="základní",$J$211,0)</f>
        <v>0</v>
      </c>
      <c r="BF211" s="127">
        <f>IF($N$211="snížená",$J$211,0)</f>
        <v>0</v>
      </c>
      <c r="BG211" s="127">
        <f>IF($N$211="zákl. přenesená",$J$211,0)</f>
        <v>0</v>
      </c>
      <c r="BH211" s="127">
        <f>IF($N$211="sníž. přenesená",$J$211,0)</f>
        <v>0</v>
      </c>
      <c r="BI211" s="127">
        <f>IF($N$211="nulová",$J$211,0)</f>
        <v>0</v>
      </c>
      <c r="BJ211" s="75" t="s">
        <v>21</v>
      </c>
      <c r="BK211" s="127">
        <f>ROUND($I$211*$H$211,2)</f>
        <v>0</v>
      </c>
      <c r="BL211" s="75" t="s">
        <v>138</v>
      </c>
      <c r="BM211" s="75" t="s">
        <v>361</v>
      </c>
    </row>
    <row r="212" spans="2:51" s="6" customFormat="1" ht="15.75" customHeight="1">
      <c r="B212" s="128"/>
      <c r="D212" s="129" t="s">
        <v>140</v>
      </c>
      <c r="E212" s="130"/>
      <c r="F212" s="130" t="s">
        <v>357</v>
      </c>
      <c r="H212" s="131">
        <v>12</v>
      </c>
      <c r="L212" s="128"/>
      <c r="M212" s="132"/>
      <c r="T212" s="133"/>
      <c r="AT212" s="134" t="s">
        <v>140</v>
      </c>
      <c r="AU212" s="134" t="s">
        <v>85</v>
      </c>
      <c r="AV212" s="134" t="s">
        <v>85</v>
      </c>
      <c r="AW212" s="134" t="s">
        <v>103</v>
      </c>
      <c r="AX212" s="134" t="s">
        <v>21</v>
      </c>
      <c r="AY212" s="134" t="s">
        <v>131</v>
      </c>
    </row>
    <row r="213" spans="2:65" s="6" customFormat="1" ht="15.75" customHeight="1">
      <c r="B213" s="22"/>
      <c r="C213" s="116" t="s">
        <v>362</v>
      </c>
      <c r="D213" s="116" t="s">
        <v>133</v>
      </c>
      <c r="E213" s="117" t="s">
        <v>363</v>
      </c>
      <c r="F213" s="118" t="s">
        <v>364</v>
      </c>
      <c r="G213" s="119" t="s">
        <v>183</v>
      </c>
      <c r="H213" s="120">
        <v>0.45</v>
      </c>
      <c r="I213" s="121"/>
      <c r="J213" s="122">
        <f>ROUND($I$213*$H$213,2)</f>
        <v>0</v>
      </c>
      <c r="K213" s="118" t="s">
        <v>137</v>
      </c>
      <c r="L213" s="22"/>
      <c r="M213" s="123"/>
      <c r="N213" s="124" t="s">
        <v>48</v>
      </c>
      <c r="P213" s="125">
        <f>$O$213*$H$213</f>
        <v>0</v>
      </c>
      <c r="Q213" s="125">
        <v>2.29365</v>
      </c>
      <c r="R213" s="125">
        <f>$Q$213*$H$213</f>
        <v>1.0321425</v>
      </c>
      <c r="S213" s="125">
        <v>0</v>
      </c>
      <c r="T213" s="126">
        <f>$S$213*$H$213</f>
        <v>0</v>
      </c>
      <c r="AR213" s="75" t="s">
        <v>138</v>
      </c>
      <c r="AT213" s="75" t="s">
        <v>133</v>
      </c>
      <c r="AU213" s="75" t="s">
        <v>85</v>
      </c>
      <c r="AY213" s="6" t="s">
        <v>131</v>
      </c>
      <c r="BE213" s="127">
        <f>IF($N$213="základní",$J$213,0)</f>
        <v>0</v>
      </c>
      <c r="BF213" s="127">
        <f>IF($N$213="snížená",$J$213,0)</f>
        <v>0</v>
      </c>
      <c r="BG213" s="127">
        <f>IF($N$213="zákl. přenesená",$J$213,0)</f>
        <v>0</v>
      </c>
      <c r="BH213" s="127">
        <f>IF($N$213="sníž. přenesená",$J$213,0)</f>
        <v>0</v>
      </c>
      <c r="BI213" s="127">
        <f>IF($N$213="nulová",$J$213,0)</f>
        <v>0</v>
      </c>
      <c r="BJ213" s="75" t="s">
        <v>21</v>
      </c>
      <c r="BK213" s="127">
        <f>ROUND($I$213*$H$213,2)</f>
        <v>0</v>
      </c>
      <c r="BL213" s="75" t="s">
        <v>138</v>
      </c>
      <c r="BM213" s="75" t="s">
        <v>365</v>
      </c>
    </row>
    <row r="214" spans="2:51" s="6" customFormat="1" ht="15.75" customHeight="1">
      <c r="B214" s="128"/>
      <c r="D214" s="129" t="s">
        <v>140</v>
      </c>
      <c r="E214" s="130"/>
      <c r="F214" s="130" t="s">
        <v>366</v>
      </c>
      <c r="H214" s="131">
        <v>0.45</v>
      </c>
      <c r="L214" s="128"/>
      <c r="M214" s="132"/>
      <c r="T214" s="133"/>
      <c r="AT214" s="134" t="s">
        <v>140</v>
      </c>
      <c r="AU214" s="134" t="s">
        <v>85</v>
      </c>
      <c r="AV214" s="134" t="s">
        <v>85</v>
      </c>
      <c r="AW214" s="134" t="s">
        <v>103</v>
      </c>
      <c r="AX214" s="134" t="s">
        <v>21</v>
      </c>
      <c r="AY214" s="134" t="s">
        <v>131</v>
      </c>
    </row>
    <row r="215" spans="2:65" s="6" customFormat="1" ht="15.75" customHeight="1">
      <c r="B215" s="22"/>
      <c r="C215" s="116" t="s">
        <v>367</v>
      </c>
      <c r="D215" s="116" t="s">
        <v>133</v>
      </c>
      <c r="E215" s="117" t="s">
        <v>368</v>
      </c>
      <c r="F215" s="118" t="s">
        <v>369</v>
      </c>
      <c r="G215" s="119" t="s">
        <v>136</v>
      </c>
      <c r="H215" s="120">
        <v>12</v>
      </c>
      <c r="I215" s="121"/>
      <c r="J215" s="122">
        <f>ROUND($I$215*$H$215,2)</f>
        <v>0</v>
      </c>
      <c r="K215" s="118" t="s">
        <v>137</v>
      </c>
      <c r="L215" s="22"/>
      <c r="M215" s="123"/>
      <c r="N215" s="124" t="s">
        <v>48</v>
      </c>
      <c r="P215" s="125">
        <f>$O$215*$H$215</f>
        <v>0</v>
      </c>
      <c r="Q215" s="125">
        <v>0.74327</v>
      </c>
      <c r="R215" s="125">
        <f>$Q$215*$H$215</f>
        <v>8.91924</v>
      </c>
      <c r="S215" s="125">
        <v>0</v>
      </c>
      <c r="T215" s="126">
        <f>$S$215*$H$215</f>
        <v>0</v>
      </c>
      <c r="AR215" s="75" t="s">
        <v>138</v>
      </c>
      <c r="AT215" s="75" t="s">
        <v>133</v>
      </c>
      <c r="AU215" s="75" t="s">
        <v>85</v>
      </c>
      <c r="AY215" s="6" t="s">
        <v>131</v>
      </c>
      <c r="BE215" s="127">
        <f>IF($N$215="základní",$J$215,0)</f>
        <v>0</v>
      </c>
      <c r="BF215" s="127">
        <f>IF($N$215="snížená",$J$215,0)</f>
        <v>0</v>
      </c>
      <c r="BG215" s="127">
        <f>IF($N$215="zákl. přenesená",$J$215,0)</f>
        <v>0</v>
      </c>
      <c r="BH215" s="127">
        <f>IF($N$215="sníž. přenesená",$J$215,0)</f>
        <v>0</v>
      </c>
      <c r="BI215" s="127">
        <f>IF($N$215="nulová",$J$215,0)</f>
        <v>0</v>
      </c>
      <c r="BJ215" s="75" t="s">
        <v>21</v>
      </c>
      <c r="BK215" s="127">
        <f>ROUND($I$215*$H$215,2)</f>
        <v>0</v>
      </c>
      <c r="BL215" s="75" t="s">
        <v>138</v>
      </c>
      <c r="BM215" s="75" t="s">
        <v>370</v>
      </c>
    </row>
    <row r="216" spans="2:51" s="6" customFormat="1" ht="15.75" customHeight="1">
      <c r="B216" s="142"/>
      <c r="D216" s="129" t="s">
        <v>140</v>
      </c>
      <c r="E216" s="143"/>
      <c r="F216" s="143" t="s">
        <v>371</v>
      </c>
      <c r="H216" s="144"/>
      <c r="L216" s="142"/>
      <c r="M216" s="145"/>
      <c r="T216" s="146"/>
      <c r="AT216" s="144" t="s">
        <v>140</v>
      </c>
      <c r="AU216" s="144" t="s">
        <v>85</v>
      </c>
      <c r="AV216" s="144" t="s">
        <v>21</v>
      </c>
      <c r="AW216" s="144" t="s">
        <v>103</v>
      </c>
      <c r="AX216" s="144" t="s">
        <v>77</v>
      </c>
      <c r="AY216" s="144" t="s">
        <v>131</v>
      </c>
    </row>
    <row r="217" spans="2:51" s="6" customFormat="1" ht="15.75" customHeight="1">
      <c r="B217" s="128"/>
      <c r="D217" s="135" t="s">
        <v>140</v>
      </c>
      <c r="E217" s="134"/>
      <c r="F217" s="130" t="s">
        <v>372</v>
      </c>
      <c r="H217" s="131">
        <v>12</v>
      </c>
      <c r="L217" s="128"/>
      <c r="M217" s="132"/>
      <c r="T217" s="133"/>
      <c r="AT217" s="134" t="s">
        <v>140</v>
      </c>
      <c r="AU217" s="134" t="s">
        <v>85</v>
      </c>
      <c r="AV217" s="134" t="s">
        <v>85</v>
      </c>
      <c r="AW217" s="134" t="s">
        <v>103</v>
      </c>
      <c r="AX217" s="134" t="s">
        <v>21</v>
      </c>
      <c r="AY217" s="134" t="s">
        <v>131</v>
      </c>
    </row>
    <row r="218" spans="2:63" s="105" customFormat="1" ht="30.75" customHeight="1">
      <c r="B218" s="106"/>
      <c r="D218" s="107" t="s">
        <v>76</v>
      </c>
      <c r="E218" s="114" t="s">
        <v>158</v>
      </c>
      <c r="F218" s="114" t="s">
        <v>373</v>
      </c>
      <c r="J218" s="115">
        <f>$BK$218</f>
        <v>0</v>
      </c>
      <c r="L218" s="106"/>
      <c r="M218" s="110"/>
      <c r="P218" s="111">
        <f>SUM($P$219:$P$241)</f>
        <v>0</v>
      </c>
      <c r="R218" s="111">
        <f>SUM($R$219:$R$241)</f>
        <v>1412.32407332</v>
      </c>
      <c r="T218" s="112">
        <f>SUM($T$219:$T$241)</f>
        <v>0</v>
      </c>
      <c r="AR218" s="107" t="s">
        <v>21</v>
      </c>
      <c r="AT218" s="107" t="s">
        <v>76</v>
      </c>
      <c r="AU218" s="107" t="s">
        <v>21</v>
      </c>
      <c r="AY218" s="107" t="s">
        <v>131</v>
      </c>
      <c r="BK218" s="113">
        <f>SUM($BK$219:$BK$241)</f>
        <v>0</v>
      </c>
    </row>
    <row r="219" spans="2:65" s="6" customFormat="1" ht="15.75" customHeight="1">
      <c r="B219" s="22"/>
      <c r="C219" s="116" t="s">
        <v>374</v>
      </c>
      <c r="D219" s="116" t="s">
        <v>133</v>
      </c>
      <c r="E219" s="117" t="s">
        <v>375</v>
      </c>
      <c r="F219" s="118" t="s">
        <v>376</v>
      </c>
      <c r="G219" s="119" t="s">
        <v>136</v>
      </c>
      <c r="H219" s="120">
        <v>1796.258</v>
      </c>
      <c r="I219" s="121"/>
      <c r="J219" s="122">
        <f>ROUND($I$219*$H$219,2)</f>
        <v>0</v>
      </c>
      <c r="K219" s="118" t="s">
        <v>137</v>
      </c>
      <c r="L219" s="22"/>
      <c r="M219" s="123"/>
      <c r="N219" s="124" t="s">
        <v>48</v>
      </c>
      <c r="P219" s="125">
        <f>$O$219*$H$219</f>
        <v>0</v>
      </c>
      <c r="Q219" s="125">
        <v>0.27994</v>
      </c>
      <c r="R219" s="125">
        <f>$Q$219*$H$219</f>
        <v>502.84446452000003</v>
      </c>
      <c r="S219" s="125">
        <v>0</v>
      </c>
      <c r="T219" s="126">
        <f>$S$219*$H$219</f>
        <v>0</v>
      </c>
      <c r="AR219" s="75" t="s">
        <v>138</v>
      </c>
      <c r="AT219" s="75" t="s">
        <v>133</v>
      </c>
      <c r="AU219" s="75" t="s">
        <v>85</v>
      </c>
      <c r="AY219" s="6" t="s">
        <v>131</v>
      </c>
      <c r="BE219" s="127">
        <f>IF($N$219="základní",$J$219,0)</f>
        <v>0</v>
      </c>
      <c r="BF219" s="127">
        <f>IF($N$219="snížená",$J$219,0)</f>
        <v>0</v>
      </c>
      <c r="BG219" s="127">
        <f>IF($N$219="zákl. přenesená",$J$219,0)</f>
        <v>0</v>
      </c>
      <c r="BH219" s="127">
        <f>IF($N$219="sníž. přenesená",$J$219,0)</f>
        <v>0</v>
      </c>
      <c r="BI219" s="127">
        <f>IF($N$219="nulová",$J$219,0)</f>
        <v>0</v>
      </c>
      <c r="BJ219" s="75" t="s">
        <v>21</v>
      </c>
      <c r="BK219" s="127">
        <f>ROUND($I$219*$H$219,2)</f>
        <v>0</v>
      </c>
      <c r="BL219" s="75" t="s">
        <v>138</v>
      </c>
      <c r="BM219" s="75" t="s">
        <v>377</v>
      </c>
    </row>
    <row r="220" spans="2:51" s="6" customFormat="1" ht="15.75" customHeight="1">
      <c r="B220" s="142"/>
      <c r="D220" s="129" t="s">
        <v>140</v>
      </c>
      <c r="E220" s="143"/>
      <c r="F220" s="143" t="s">
        <v>378</v>
      </c>
      <c r="H220" s="144"/>
      <c r="L220" s="142"/>
      <c r="M220" s="145"/>
      <c r="T220" s="146"/>
      <c r="AT220" s="144" t="s">
        <v>140</v>
      </c>
      <c r="AU220" s="144" t="s">
        <v>85</v>
      </c>
      <c r="AV220" s="144" t="s">
        <v>21</v>
      </c>
      <c r="AW220" s="144" t="s">
        <v>103</v>
      </c>
      <c r="AX220" s="144" t="s">
        <v>77</v>
      </c>
      <c r="AY220" s="144" t="s">
        <v>131</v>
      </c>
    </row>
    <row r="221" spans="2:51" s="6" customFormat="1" ht="15.75" customHeight="1">
      <c r="B221" s="128"/>
      <c r="D221" s="135" t="s">
        <v>140</v>
      </c>
      <c r="E221" s="134"/>
      <c r="F221" s="130" t="s">
        <v>379</v>
      </c>
      <c r="H221" s="131">
        <v>1796.258</v>
      </c>
      <c r="L221" s="128"/>
      <c r="M221" s="132"/>
      <c r="T221" s="133"/>
      <c r="AT221" s="134" t="s">
        <v>140</v>
      </c>
      <c r="AU221" s="134" t="s">
        <v>85</v>
      </c>
      <c r="AV221" s="134" t="s">
        <v>85</v>
      </c>
      <c r="AW221" s="134" t="s">
        <v>103</v>
      </c>
      <c r="AX221" s="134" t="s">
        <v>21</v>
      </c>
      <c r="AY221" s="134" t="s">
        <v>131</v>
      </c>
    </row>
    <row r="222" spans="2:65" s="6" customFormat="1" ht="15.75" customHeight="1">
      <c r="B222" s="22"/>
      <c r="C222" s="116" t="s">
        <v>380</v>
      </c>
      <c r="D222" s="116" t="s">
        <v>133</v>
      </c>
      <c r="E222" s="117" t="s">
        <v>381</v>
      </c>
      <c r="F222" s="118" t="s">
        <v>382</v>
      </c>
      <c r="G222" s="119" t="s">
        <v>136</v>
      </c>
      <c r="H222" s="120">
        <v>1388.88</v>
      </c>
      <c r="I222" s="121"/>
      <c r="J222" s="122">
        <f>ROUND($I$222*$H$222,2)</f>
        <v>0</v>
      </c>
      <c r="K222" s="118" t="s">
        <v>137</v>
      </c>
      <c r="L222" s="22"/>
      <c r="M222" s="123"/>
      <c r="N222" s="124" t="s">
        <v>48</v>
      </c>
      <c r="P222" s="125">
        <f>$O$222*$H$222</f>
        <v>0</v>
      </c>
      <c r="Q222" s="125">
        <v>0.3719</v>
      </c>
      <c r="R222" s="125">
        <f>$Q$222*$H$222</f>
        <v>516.5244720000001</v>
      </c>
      <c r="S222" s="125">
        <v>0</v>
      </c>
      <c r="T222" s="126">
        <f>$S$222*$H$222</f>
        <v>0</v>
      </c>
      <c r="AR222" s="75" t="s">
        <v>138</v>
      </c>
      <c r="AT222" s="75" t="s">
        <v>133</v>
      </c>
      <c r="AU222" s="75" t="s">
        <v>85</v>
      </c>
      <c r="AY222" s="6" t="s">
        <v>131</v>
      </c>
      <c r="BE222" s="127">
        <f>IF($N$222="základní",$J$222,0)</f>
        <v>0</v>
      </c>
      <c r="BF222" s="127">
        <f>IF($N$222="snížená",$J$222,0)</f>
        <v>0</v>
      </c>
      <c r="BG222" s="127">
        <f>IF($N$222="zákl. přenesená",$J$222,0)</f>
        <v>0</v>
      </c>
      <c r="BH222" s="127">
        <f>IF($N$222="sníž. přenesená",$J$222,0)</f>
        <v>0</v>
      </c>
      <c r="BI222" s="127">
        <f>IF($N$222="nulová",$J$222,0)</f>
        <v>0</v>
      </c>
      <c r="BJ222" s="75" t="s">
        <v>21</v>
      </c>
      <c r="BK222" s="127">
        <f>ROUND($I$222*$H$222,2)</f>
        <v>0</v>
      </c>
      <c r="BL222" s="75" t="s">
        <v>138</v>
      </c>
      <c r="BM222" s="75" t="s">
        <v>383</v>
      </c>
    </row>
    <row r="223" spans="2:51" s="6" customFormat="1" ht="15.75" customHeight="1">
      <c r="B223" s="142"/>
      <c r="D223" s="129" t="s">
        <v>140</v>
      </c>
      <c r="E223" s="143"/>
      <c r="F223" s="143" t="s">
        <v>384</v>
      </c>
      <c r="H223" s="144"/>
      <c r="L223" s="142"/>
      <c r="M223" s="145"/>
      <c r="T223" s="146"/>
      <c r="AT223" s="144" t="s">
        <v>140</v>
      </c>
      <c r="AU223" s="144" t="s">
        <v>85</v>
      </c>
      <c r="AV223" s="144" t="s">
        <v>21</v>
      </c>
      <c r="AW223" s="144" t="s">
        <v>103</v>
      </c>
      <c r="AX223" s="144" t="s">
        <v>77</v>
      </c>
      <c r="AY223" s="144" t="s">
        <v>131</v>
      </c>
    </row>
    <row r="224" spans="2:51" s="6" customFormat="1" ht="15.75" customHeight="1">
      <c r="B224" s="128"/>
      <c r="D224" s="135" t="s">
        <v>140</v>
      </c>
      <c r="E224" s="134"/>
      <c r="F224" s="130" t="s">
        <v>385</v>
      </c>
      <c r="H224" s="131">
        <v>1388.88</v>
      </c>
      <c r="L224" s="128"/>
      <c r="M224" s="132"/>
      <c r="T224" s="133"/>
      <c r="AT224" s="134" t="s">
        <v>140</v>
      </c>
      <c r="AU224" s="134" t="s">
        <v>85</v>
      </c>
      <c r="AV224" s="134" t="s">
        <v>85</v>
      </c>
      <c r="AW224" s="134" t="s">
        <v>103</v>
      </c>
      <c r="AX224" s="134" t="s">
        <v>21</v>
      </c>
      <c r="AY224" s="134" t="s">
        <v>131</v>
      </c>
    </row>
    <row r="225" spans="2:65" s="6" customFormat="1" ht="15.75" customHeight="1">
      <c r="B225" s="22"/>
      <c r="C225" s="116" t="s">
        <v>386</v>
      </c>
      <c r="D225" s="116" t="s">
        <v>133</v>
      </c>
      <c r="E225" s="117" t="s">
        <v>387</v>
      </c>
      <c r="F225" s="118" t="s">
        <v>388</v>
      </c>
      <c r="G225" s="119" t="s">
        <v>136</v>
      </c>
      <c r="H225" s="120">
        <v>1337.84</v>
      </c>
      <c r="I225" s="121"/>
      <c r="J225" s="122">
        <f>ROUND($I$225*$H$225,2)</f>
        <v>0</v>
      </c>
      <c r="K225" s="118" t="s">
        <v>137</v>
      </c>
      <c r="L225" s="22"/>
      <c r="M225" s="123"/>
      <c r="N225" s="124" t="s">
        <v>48</v>
      </c>
      <c r="P225" s="125">
        <f>$O$225*$H$225</f>
        <v>0</v>
      </c>
      <c r="Q225" s="125">
        <v>0.15826</v>
      </c>
      <c r="R225" s="125">
        <f>$Q$225*$H$225</f>
        <v>211.72655840000002</v>
      </c>
      <c r="S225" s="125">
        <v>0</v>
      </c>
      <c r="T225" s="126">
        <f>$S$225*$H$225</f>
        <v>0</v>
      </c>
      <c r="AR225" s="75" t="s">
        <v>138</v>
      </c>
      <c r="AT225" s="75" t="s">
        <v>133</v>
      </c>
      <c r="AU225" s="75" t="s">
        <v>85</v>
      </c>
      <c r="AY225" s="6" t="s">
        <v>131</v>
      </c>
      <c r="BE225" s="127">
        <f>IF($N$225="základní",$J$225,0)</f>
        <v>0</v>
      </c>
      <c r="BF225" s="127">
        <f>IF($N$225="snížená",$J$225,0)</f>
        <v>0</v>
      </c>
      <c r="BG225" s="127">
        <f>IF($N$225="zákl. přenesená",$J$225,0)</f>
        <v>0</v>
      </c>
      <c r="BH225" s="127">
        <f>IF($N$225="sníž. přenesená",$J$225,0)</f>
        <v>0</v>
      </c>
      <c r="BI225" s="127">
        <f>IF($N$225="nulová",$J$225,0)</f>
        <v>0</v>
      </c>
      <c r="BJ225" s="75" t="s">
        <v>21</v>
      </c>
      <c r="BK225" s="127">
        <f>ROUND($I$225*$H$225,2)</f>
        <v>0</v>
      </c>
      <c r="BL225" s="75" t="s">
        <v>138</v>
      </c>
      <c r="BM225" s="75" t="s">
        <v>389</v>
      </c>
    </row>
    <row r="226" spans="2:51" s="6" customFormat="1" ht="15.75" customHeight="1">
      <c r="B226" s="128"/>
      <c r="D226" s="129" t="s">
        <v>140</v>
      </c>
      <c r="E226" s="130"/>
      <c r="F226" s="130" t="s">
        <v>390</v>
      </c>
      <c r="H226" s="131">
        <v>1337.84</v>
      </c>
      <c r="L226" s="128"/>
      <c r="M226" s="132"/>
      <c r="T226" s="133"/>
      <c r="AT226" s="134" t="s">
        <v>140</v>
      </c>
      <c r="AU226" s="134" t="s">
        <v>85</v>
      </c>
      <c r="AV226" s="134" t="s">
        <v>85</v>
      </c>
      <c r="AW226" s="134" t="s">
        <v>103</v>
      </c>
      <c r="AX226" s="134" t="s">
        <v>21</v>
      </c>
      <c r="AY226" s="134" t="s">
        <v>131</v>
      </c>
    </row>
    <row r="227" spans="2:65" s="6" customFormat="1" ht="15.75" customHeight="1">
      <c r="B227" s="22"/>
      <c r="C227" s="116" t="s">
        <v>391</v>
      </c>
      <c r="D227" s="116" t="s">
        <v>133</v>
      </c>
      <c r="E227" s="117" t="s">
        <v>392</v>
      </c>
      <c r="F227" s="118" t="s">
        <v>393</v>
      </c>
      <c r="G227" s="119" t="s">
        <v>183</v>
      </c>
      <c r="H227" s="120">
        <v>24.1</v>
      </c>
      <c r="I227" s="121"/>
      <c r="J227" s="122">
        <f>ROUND($I$227*$H$227,2)</f>
        <v>0</v>
      </c>
      <c r="K227" s="118" t="s">
        <v>137</v>
      </c>
      <c r="L227" s="22"/>
      <c r="M227" s="123"/>
      <c r="N227" s="124" t="s">
        <v>48</v>
      </c>
      <c r="P227" s="125">
        <f>$O$227*$H$227</f>
        <v>0</v>
      </c>
      <c r="Q227" s="125">
        <v>0</v>
      </c>
      <c r="R227" s="125">
        <f>$Q$227*$H$227</f>
        <v>0</v>
      </c>
      <c r="S227" s="125">
        <v>0</v>
      </c>
      <c r="T227" s="126">
        <f>$S$227*$H$227</f>
        <v>0</v>
      </c>
      <c r="AR227" s="75" t="s">
        <v>138</v>
      </c>
      <c r="AT227" s="75" t="s">
        <v>133</v>
      </c>
      <c r="AU227" s="75" t="s">
        <v>85</v>
      </c>
      <c r="AY227" s="6" t="s">
        <v>131</v>
      </c>
      <c r="BE227" s="127">
        <f>IF($N$227="základní",$J$227,0)</f>
        <v>0</v>
      </c>
      <c r="BF227" s="127">
        <f>IF($N$227="snížená",$J$227,0)</f>
        <v>0</v>
      </c>
      <c r="BG227" s="127">
        <f>IF($N$227="zákl. přenesená",$J$227,0)</f>
        <v>0</v>
      </c>
      <c r="BH227" s="127">
        <f>IF($N$227="sníž. přenesená",$J$227,0)</f>
        <v>0</v>
      </c>
      <c r="BI227" s="127">
        <f>IF($N$227="nulová",$J$227,0)</f>
        <v>0</v>
      </c>
      <c r="BJ227" s="75" t="s">
        <v>21</v>
      </c>
      <c r="BK227" s="127">
        <f>ROUND($I$227*$H$227,2)</f>
        <v>0</v>
      </c>
      <c r="BL227" s="75" t="s">
        <v>138</v>
      </c>
      <c r="BM227" s="75" t="s">
        <v>394</v>
      </c>
    </row>
    <row r="228" spans="2:51" s="6" customFormat="1" ht="15.75" customHeight="1">
      <c r="B228" s="128"/>
      <c r="D228" s="129" t="s">
        <v>140</v>
      </c>
      <c r="E228" s="130"/>
      <c r="F228" s="130" t="s">
        <v>395</v>
      </c>
      <c r="H228" s="131">
        <v>24.1</v>
      </c>
      <c r="L228" s="128"/>
      <c r="M228" s="132"/>
      <c r="T228" s="133"/>
      <c r="AT228" s="134" t="s">
        <v>140</v>
      </c>
      <c r="AU228" s="134" t="s">
        <v>85</v>
      </c>
      <c r="AV228" s="134" t="s">
        <v>85</v>
      </c>
      <c r="AW228" s="134" t="s">
        <v>103</v>
      </c>
      <c r="AX228" s="134" t="s">
        <v>21</v>
      </c>
      <c r="AY228" s="134" t="s">
        <v>131</v>
      </c>
    </row>
    <row r="229" spans="2:65" s="6" customFormat="1" ht="15.75" customHeight="1">
      <c r="B229" s="22"/>
      <c r="C229" s="116" t="s">
        <v>396</v>
      </c>
      <c r="D229" s="116" t="s">
        <v>133</v>
      </c>
      <c r="E229" s="117" t="s">
        <v>397</v>
      </c>
      <c r="F229" s="118" t="s">
        <v>398</v>
      </c>
      <c r="G229" s="119" t="s">
        <v>136</v>
      </c>
      <c r="H229" s="120">
        <v>88.9</v>
      </c>
      <c r="I229" s="121"/>
      <c r="J229" s="122">
        <f>ROUND($I$229*$H$229,2)</f>
        <v>0</v>
      </c>
      <c r="K229" s="118" t="s">
        <v>137</v>
      </c>
      <c r="L229" s="22"/>
      <c r="M229" s="123"/>
      <c r="N229" s="124" t="s">
        <v>48</v>
      </c>
      <c r="P229" s="125">
        <f>$O$229*$H$229</f>
        <v>0</v>
      </c>
      <c r="Q229" s="125">
        <v>0.198</v>
      </c>
      <c r="R229" s="125">
        <f>$Q$229*$H$229</f>
        <v>17.602200000000003</v>
      </c>
      <c r="S229" s="125">
        <v>0</v>
      </c>
      <c r="T229" s="126">
        <f>$S$229*$H$229</f>
        <v>0</v>
      </c>
      <c r="AR229" s="75" t="s">
        <v>138</v>
      </c>
      <c r="AT229" s="75" t="s">
        <v>133</v>
      </c>
      <c r="AU229" s="75" t="s">
        <v>85</v>
      </c>
      <c r="AY229" s="6" t="s">
        <v>131</v>
      </c>
      <c r="BE229" s="127">
        <f>IF($N$229="základní",$J$229,0)</f>
        <v>0</v>
      </c>
      <c r="BF229" s="127">
        <f>IF($N$229="snížená",$J$229,0)</f>
        <v>0</v>
      </c>
      <c r="BG229" s="127">
        <f>IF($N$229="zákl. přenesená",$J$229,0)</f>
        <v>0</v>
      </c>
      <c r="BH229" s="127">
        <f>IF($N$229="sníž. přenesená",$J$229,0)</f>
        <v>0</v>
      </c>
      <c r="BI229" s="127">
        <f>IF($N$229="nulová",$J$229,0)</f>
        <v>0</v>
      </c>
      <c r="BJ229" s="75" t="s">
        <v>21</v>
      </c>
      <c r="BK229" s="127">
        <f>ROUND($I$229*$H$229,2)</f>
        <v>0</v>
      </c>
      <c r="BL229" s="75" t="s">
        <v>138</v>
      </c>
      <c r="BM229" s="75" t="s">
        <v>399</v>
      </c>
    </row>
    <row r="230" spans="2:51" s="6" customFormat="1" ht="15.75" customHeight="1">
      <c r="B230" s="128"/>
      <c r="D230" s="129" t="s">
        <v>140</v>
      </c>
      <c r="E230" s="130"/>
      <c r="F230" s="130" t="s">
        <v>400</v>
      </c>
      <c r="H230" s="131">
        <v>88.9</v>
      </c>
      <c r="L230" s="128"/>
      <c r="M230" s="132"/>
      <c r="T230" s="133"/>
      <c r="AT230" s="134" t="s">
        <v>140</v>
      </c>
      <c r="AU230" s="134" t="s">
        <v>85</v>
      </c>
      <c r="AV230" s="134" t="s">
        <v>85</v>
      </c>
      <c r="AW230" s="134" t="s">
        <v>103</v>
      </c>
      <c r="AX230" s="134" t="s">
        <v>21</v>
      </c>
      <c r="AY230" s="134" t="s">
        <v>131</v>
      </c>
    </row>
    <row r="231" spans="2:51" s="6" customFormat="1" ht="15.75" customHeight="1">
      <c r="B231" s="142"/>
      <c r="D231" s="135" t="s">
        <v>140</v>
      </c>
      <c r="E231" s="144"/>
      <c r="F231" s="143" t="s">
        <v>401</v>
      </c>
      <c r="H231" s="144"/>
      <c r="L231" s="142"/>
      <c r="M231" s="145"/>
      <c r="T231" s="146"/>
      <c r="AT231" s="144" t="s">
        <v>140</v>
      </c>
      <c r="AU231" s="144" t="s">
        <v>85</v>
      </c>
      <c r="AV231" s="144" t="s">
        <v>21</v>
      </c>
      <c r="AW231" s="144" t="s">
        <v>103</v>
      </c>
      <c r="AX231" s="144" t="s">
        <v>77</v>
      </c>
      <c r="AY231" s="144" t="s">
        <v>131</v>
      </c>
    </row>
    <row r="232" spans="2:65" s="6" customFormat="1" ht="15.75" customHeight="1">
      <c r="B232" s="22"/>
      <c r="C232" s="116" t="s">
        <v>402</v>
      </c>
      <c r="D232" s="116" t="s">
        <v>133</v>
      </c>
      <c r="E232" s="117" t="s">
        <v>403</v>
      </c>
      <c r="F232" s="118" t="s">
        <v>404</v>
      </c>
      <c r="G232" s="119" t="s">
        <v>136</v>
      </c>
      <c r="H232" s="120">
        <v>1351.92</v>
      </c>
      <c r="I232" s="121"/>
      <c r="J232" s="122">
        <f>ROUND($I$232*$H$232,2)</f>
        <v>0</v>
      </c>
      <c r="K232" s="118"/>
      <c r="L232" s="22"/>
      <c r="M232" s="123"/>
      <c r="N232" s="124" t="s">
        <v>48</v>
      </c>
      <c r="P232" s="125">
        <f>$O$232*$H$232</f>
        <v>0</v>
      </c>
      <c r="Q232" s="125">
        <v>0.00561</v>
      </c>
      <c r="R232" s="125">
        <f>$Q$232*$H$232</f>
        <v>7.584271200000001</v>
      </c>
      <c r="S232" s="125">
        <v>0</v>
      </c>
      <c r="T232" s="126">
        <f>$S$232*$H$232</f>
        <v>0</v>
      </c>
      <c r="AR232" s="75" t="s">
        <v>138</v>
      </c>
      <c r="AT232" s="75" t="s">
        <v>133</v>
      </c>
      <c r="AU232" s="75" t="s">
        <v>85</v>
      </c>
      <c r="AY232" s="6" t="s">
        <v>131</v>
      </c>
      <c r="BE232" s="127">
        <f>IF($N$232="základní",$J$232,0)</f>
        <v>0</v>
      </c>
      <c r="BF232" s="127">
        <f>IF($N$232="snížená",$J$232,0)</f>
        <v>0</v>
      </c>
      <c r="BG232" s="127">
        <f>IF($N$232="zákl. přenesená",$J$232,0)</f>
        <v>0</v>
      </c>
      <c r="BH232" s="127">
        <f>IF($N$232="sníž. přenesená",$J$232,0)</f>
        <v>0</v>
      </c>
      <c r="BI232" s="127">
        <f>IF($N$232="nulová",$J$232,0)</f>
        <v>0</v>
      </c>
      <c r="BJ232" s="75" t="s">
        <v>21</v>
      </c>
      <c r="BK232" s="127">
        <f>ROUND($I$232*$H$232,2)</f>
        <v>0</v>
      </c>
      <c r="BL232" s="75" t="s">
        <v>138</v>
      </c>
      <c r="BM232" s="75" t="s">
        <v>405</v>
      </c>
    </row>
    <row r="233" spans="2:51" s="6" customFormat="1" ht="15.75" customHeight="1">
      <c r="B233" s="142"/>
      <c r="D233" s="129" t="s">
        <v>140</v>
      </c>
      <c r="E233" s="143"/>
      <c r="F233" s="143" t="s">
        <v>406</v>
      </c>
      <c r="H233" s="144"/>
      <c r="L233" s="142"/>
      <c r="M233" s="145"/>
      <c r="T233" s="146"/>
      <c r="AT233" s="144" t="s">
        <v>140</v>
      </c>
      <c r="AU233" s="144" t="s">
        <v>85</v>
      </c>
      <c r="AV233" s="144" t="s">
        <v>21</v>
      </c>
      <c r="AW233" s="144" t="s">
        <v>103</v>
      </c>
      <c r="AX233" s="144" t="s">
        <v>77</v>
      </c>
      <c r="AY233" s="144" t="s">
        <v>131</v>
      </c>
    </row>
    <row r="234" spans="2:51" s="6" customFormat="1" ht="15.75" customHeight="1">
      <c r="B234" s="128"/>
      <c r="D234" s="135" t="s">
        <v>140</v>
      </c>
      <c r="E234" s="134"/>
      <c r="F234" s="130" t="s">
        <v>407</v>
      </c>
      <c r="H234" s="131">
        <v>1351.92</v>
      </c>
      <c r="L234" s="128"/>
      <c r="M234" s="132"/>
      <c r="T234" s="133"/>
      <c r="AT234" s="134" t="s">
        <v>140</v>
      </c>
      <c r="AU234" s="134" t="s">
        <v>85</v>
      </c>
      <c r="AV234" s="134" t="s">
        <v>85</v>
      </c>
      <c r="AW234" s="134" t="s">
        <v>103</v>
      </c>
      <c r="AX234" s="134" t="s">
        <v>21</v>
      </c>
      <c r="AY234" s="134" t="s">
        <v>131</v>
      </c>
    </row>
    <row r="235" spans="2:65" s="6" customFormat="1" ht="15.75" customHeight="1">
      <c r="B235" s="22"/>
      <c r="C235" s="116" t="s">
        <v>408</v>
      </c>
      <c r="D235" s="116" t="s">
        <v>133</v>
      </c>
      <c r="E235" s="117" t="s">
        <v>409</v>
      </c>
      <c r="F235" s="118" t="s">
        <v>410</v>
      </c>
      <c r="G235" s="119" t="s">
        <v>136</v>
      </c>
      <c r="H235" s="120">
        <v>1506.32</v>
      </c>
      <c r="I235" s="121"/>
      <c r="J235" s="122">
        <f>ROUND($I$235*$H$235,2)</f>
        <v>0</v>
      </c>
      <c r="K235" s="118"/>
      <c r="L235" s="22"/>
      <c r="M235" s="123"/>
      <c r="N235" s="124" t="s">
        <v>48</v>
      </c>
      <c r="P235" s="125">
        <f>$O$235*$H$235</f>
        <v>0</v>
      </c>
      <c r="Q235" s="125">
        <v>0.00071</v>
      </c>
      <c r="R235" s="125">
        <f>$Q$235*$H$235</f>
        <v>1.0694872</v>
      </c>
      <c r="S235" s="125">
        <v>0</v>
      </c>
      <c r="T235" s="126">
        <f>$S$235*$H$235</f>
        <v>0</v>
      </c>
      <c r="AR235" s="75" t="s">
        <v>138</v>
      </c>
      <c r="AT235" s="75" t="s">
        <v>133</v>
      </c>
      <c r="AU235" s="75" t="s">
        <v>85</v>
      </c>
      <c r="AY235" s="6" t="s">
        <v>131</v>
      </c>
      <c r="BE235" s="127">
        <f>IF($N$235="základní",$J$235,0)</f>
        <v>0</v>
      </c>
      <c r="BF235" s="127">
        <f>IF($N$235="snížená",$J$235,0)</f>
        <v>0</v>
      </c>
      <c r="BG235" s="127">
        <f>IF($N$235="zákl. přenesená",$J$235,0)</f>
        <v>0</v>
      </c>
      <c r="BH235" s="127">
        <f>IF($N$235="sníž. přenesená",$J$235,0)</f>
        <v>0</v>
      </c>
      <c r="BI235" s="127">
        <f>IF($N$235="nulová",$J$235,0)</f>
        <v>0</v>
      </c>
      <c r="BJ235" s="75" t="s">
        <v>21</v>
      </c>
      <c r="BK235" s="127">
        <f>ROUND($I$235*$H$235,2)</f>
        <v>0</v>
      </c>
      <c r="BL235" s="75" t="s">
        <v>138</v>
      </c>
      <c r="BM235" s="75" t="s">
        <v>411</v>
      </c>
    </row>
    <row r="236" spans="2:51" s="6" customFormat="1" ht="15.75" customHeight="1">
      <c r="B236" s="142"/>
      <c r="D236" s="129" t="s">
        <v>140</v>
      </c>
      <c r="E236" s="143"/>
      <c r="F236" s="143" t="s">
        <v>412</v>
      </c>
      <c r="H236" s="144"/>
      <c r="L236" s="142"/>
      <c r="M236" s="145"/>
      <c r="T236" s="146"/>
      <c r="AT236" s="144" t="s">
        <v>140</v>
      </c>
      <c r="AU236" s="144" t="s">
        <v>85</v>
      </c>
      <c r="AV236" s="144" t="s">
        <v>21</v>
      </c>
      <c r="AW236" s="144" t="s">
        <v>103</v>
      </c>
      <c r="AX236" s="144" t="s">
        <v>77</v>
      </c>
      <c r="AY236" s="144" t="s">
        <v>131</v>
      </c>
    </row>
    <row r="237" spans="2:51" s="6" customFormat="1" ht="15.75" customHeight="1">
      <c r="B237" s="128"/>
      <c r="D237" s="135" t="s">
        <v>140</v>
      </c>
      <c r="E237" s="134"/>
      <c r="F237" s="130" t="s">
        <v>413</v>
      </c>
      <c r="H237" s="131">
        <v>1506.32</v>
      </c>
      <c r="L237" s="128"/>
      <c r="M237" s="132"/>
      <c r="T237" s="133"/>
      <c r="AT237" s="134" t="s">
        <v>140</v>
      </c>
      <c r="AU237" s="134" t="s">
        <v>85</v>
      </c>
      <c r="AV237" s="134" t="s">
        <v>85</v>
      </c>
      <c r="AW237" s="134" t="s">
        <v>103</v>
      </c>
      <c r="AX237" s="134" t="s">
        <v>21</v>
      </c>
      <c r="AY237" s="134" t="s">
        <v>131</v>
      </c>
    </row>
    <row r="238" spans="2:65" s="6" customFormat="1" ht="15.75" customHeight="1">
      <c r="B238" s="22"/>
      <c r="C238" s="116" t="s">
        <v>414</v>
      </c>
      <c r="D238" s="116" t="s">
        <v>133</v>
      </c>
      <c r="E238" s="117" t="s">
        <v>415</v>
      </c>
      <c r="F238" s="118" t="s">
        <v>416</v>
      </c>
      <c r="G238" s="119" t="s">
        <v>136</v>
      </c>
      <c r="H238" s="120">
        <v>1494</v>
      </c>
      <c r="I238" s="121"/>
      <c r="J238" s="122">
        <f>ROUND($I$238*$H$238,2)</f>
        <v>0</v>
      </c>
      <c r="K238" s="118" t="s">
        <v>137</v>
      </c>
      <c r="L238" s="22"/>
      <c r="M238" s="123"/>
      <c r="N238" s="124" t="s">
        <v>48</v>
      </c>
      <c r="P238" s="125">
        <f>$O$238*$H$238</f>
        <v>0</v>
      </c>
      <c r="Q238" s="125">
        <v>0.10373</v>
      </c>
      <c r="R238" s="125">
        <f>$Q$238*$H$238</f>
        <v>154.97262</v>
      </c>
      <c r="S238" s="125">
        <v>0</v>
      </c>
      <c r="T238" s="126">
        <f>$S$238*$H$238</f>
        <v>0</v>
      </c>
      <c r="AR238" s="75" t="s">
        <v>138</v>
      </c>
      <c r="AT238" s="75" t="s">
        <v>133</v>
      </c>
      <c r="AU238" s="75" t="s">
        <v>85</v>
      </c>
      <c r="AY238" s="6" t="s">
        <v>131</v>
      </c>
      <c r="BE238" s="127">
        <f>IF($N$238="základní",$J$238,0)</f>
        <v>0</v>
      </c>
      <c r="BF238" s="127">
        <f>IF($N$238="snížená",$J$238,0)</f>
        <v>0</v>
      </c>
      <c r="BG238" s="127">
        <f>IF($N$238="zákl. přenesená",$J$238,0)</f>
        <v>0</v>
      </c>
      <c r="BH238" s="127">
        <f>IF($N$238="sníž. přenesená",$J$238,0)</f>
        <v>0</v>
      </c>
      <c r="BI238" s="127">
        <f>IF($N$238="nulová",$J$238,0)</f>
        <v>0</v>
      </c>
      <c r="BJ238" s="75" t="s">
        <v>21</v>
      </c>
      <c r="BK238" s="127">
        <f>ROUND($I$238*$H$238,2)</f>
        <v>0</v>
      </c>
      <c r="BL238" s="75" t="s">
        <v>138</v>
      </c>
      <c r="BM238" s="75" t="s">
        <v>417</v>
      </c>
    </row>
    <row r="239" spans="2:51" s="6" customFormat="1" ht="15.75" customHeight="1">
      <c r="B239" s="128"/>
      <c r="D239" s="129" t="s">
        <v>140</v>
      </c>
      <c r="E239" s="130"/>
      <c r="F239" s="130" t="s">
        <v>418</v>
      </c>
      <c r="H239" s="131">
        <v>172</v>
      </c>
      <c r="L239" s="128"/>
      <c r="M239" s="132"/>
      <c r="T239" s="133"/>
      <c r="AT239" s="134" t="s">
        <v>140</v>
      </c>
      <c r="AU239" s="134" t="s">
        <v>85</v>
      </c>
      <c r="AV239" s="134" t="s">
        <v>85</v>
      </c>
      <c r="AW239" s="134" t="s">
        <v>103</v>
      </c>
      <c r="AX239" s="134" t="s">
        <v>77</v>
      </c>
      <c r="AY239" s="134" t="s">
        <v>131</v>
      </c>
    </row>
    <row r="240" spans="2:51" s="6" customFormat="1" ht="15.75" customHeight="1">
      <c r="B240" s="128"/>
      <c r="D240" s="135" t="s">
        <v>140</v>
      </c>
      <c r="E240" s="134"/>
      <c r="F240" s="130" t="s">
        <v>419</v>
      </c>
      <c r="H240" s="131">
        <v>1322</v>
      </c>
      <c r="L240" s="128"/>
      <c r="M240" s="132"/>
      <c r="T240" s="133"/>
      <c r="AT240" s="134" t="s">
        <v>140</v>
      </c>
      <c r="AU240" s="134" t="s">
        <v>85</v>
      </c>
      <c r="AV240" s="134" t="s">
        <v>85</v>
      </c>
      <c r="AW240" s="134" t="s">
        <v>103</v>
      </c>
      <c r="AX240" s="134" t="s">
        <v>77</v>
      </c>
      <c r="AY240" s="134" t="s">
        <v>131</v>
      </c>
    </row>
    <row r="241" spans="2:51" s="6" customFormat="1" ht="15.75" customHeight="1">
      <c r="B241" s="136"/>
      <c r="D241" s="135" t="s">
        <v>140</v>
      </c>
      <c r="E241" s="137"/>
      <c r="F241" s="138" t="s">
        <v>148</v>
      </c>
      <c r="H241" s="139">
        <v>1494</v>
      </c>
      <c r="L241" s="136"/>
      <c r="M241" s="140"/>
      <c r="T241" s="141"/>
      <c r="AT241" s="137" t="s">
        <v>140</v>
      </c>
      <c r="AU241" s="137" t="s">
        <v>85</v>
      </c>
      <c r="AV241" s="137" t="s">
        <v>138</v>
      </c>
      <c r="AW241" s="137" t="s">
        <v>103</v>
      </c>
      <c r="AX241" s="137" t="s">
        <v>21</v>
      </c>
      <c r="AY241" s="137" t="s">
        <v>131</v>
      </c>
    </row>
    <row r="242" spans="2:63" s="105" customFormat="1" ht="30.75" customHeight="1">
      <c r="B242" s="106"/>
      <c r="D242" s="107" t="s">
        <v>76</v>
      </c>
      <c r="E242" s="114" t="s">
        <v>180</v>
      </c>
      <c r="F242" s="114" t="s">
        <v>420</v>
      </c>
      <c r="J242" s="115">
        <f>$BK$242</f>
        <v>0</v>
      </c>
      <c r="L242" s="106"/>
      <c r="M242" s="110"/>
      <c r="P242" s="111">
        <f>SUM($P$243:$P$297)</f>
        <v>0</v>
      </c>
      <c r="R242" s="111">
        <f>SUM($R$243:$R$297)</f>
        <v>93.53489999999998</v>
      </c>
      <c r="T242" s="112">
        <f>SUM($T$243:$T$297)</f>
        <v>16.580000000000002</v>
      </c>
      <c r="AR242" s="107" t="s">
        <v>21</v>
      </c>
      <c r="AT242" s="107" t="s">
        <v>76</v>
      </c>
      <c r="AU242" s="107" t="s">
        <v>21</v>
      </c>
      <c r="AY242" s="107" t="s">
        <v>131</v>
      </c>
      <c r="BK242" s="113">
        <f>SUM($BK$243:$BK$297)</f>
        <v>0</v>
      </c>
    </row>
    <row r="243" spans="2:65" s="6" customFormat="1" ht="15.75" customHeight="1">
      <c r="B243" s="22"/>
      <c r="C243" s="116" t="s">
        <v>421</v>
      </c>
      <c r="D243" s="116" t="s">
        <v>133</v>
      </c>
      <c r="E243" s="117" t="s">
        <v>422</v>
      </c>
      <c r="F243" s="118" t="s">
        <v>423</v>
      </c>
      <c r="G243" s="119" t="s">
        <v>424</v>
      </c>
      <c r="H243" s="120">
        <v>350</v>
      </c>
      <c r="I243" s="121"/>
      <c r="J243" s="122">
        <f>ROUND($I$243*$H$243,2)</f>
        <v>0</v>
      </c>
      <c r="K243" s="118" t="s">
        <v>137</v>
      </c>
      <c r="L243" s="22"/>
      <c r="M243" s="123"/>
      <c r="N243" s="124" t="s">
        <v>48</v>
      </c>
      <c r="P243" s="125">
        <f>$O$243*$H$243</f>
        <v>0</v>
      </c>
      <c r="Q243" s="125">
        <v>0.0231</v>
      </c>
      <c r="R243" s="125">
        <f>$Q$243*$H$243</f>
        <v>8.084999999999999</v>
      </c>
      <c r="S243" s="125">
        <v>0</v>
      </c>
      <c r="T243" s="126">
        <f>$S$243*$H$243</f>
        <v>0</v>
      </c>
      <c r="AR243" s="75" t="s">
        <v>138</v>
      </c>
      <c r="AT243" s="75" t="s">
        <v>133</v>
      </c>
      <c r="AU243" s="75" t="s">
        <v>85</v>
      </c>
      <c r="AY243" s="6" t="s">
        <v>131</v>
      </c>
      <c r="BE243" s="127">
        <f>IF($N$243="základní",$J$243,0)</f>
        <v>0</v>
      </c>
      <c r="BF243" s="127">
        <f>IF($N$243="snížená",$J$243,0)</f>
        <v>0</v>
      </c>
      <c r="BG243" s="127">
        <f>IF($N$243="zákl. přenesená",$J$243,0)</f>
        <v>0</v>
      </c>
      <c r="BH243" s="127">
        <f>IF($N$243="sníž. přenesená",$J$243,0)</f>
        <v>0</v>
      </c>
      <c r="BI243" s="127">
        <f>IF($N$243="nulová",$J$243,0)</f>
        <v>0</v>
      </c>
      <c r="BJ243" s="75" t="s">
        <v>21</v>
      </c>
      <c r="BK243" s="127">
        <f>ROUND($I$243*$H$243,2)</f>
        <v>0</v>
      </c>
      <c r="BL243" s="75" t="s">
        <v>138</v>
      </c>
      <c r="BM243" s="75" t="s">
        <v>425</v>
      </c>
    </row>
    <row r="244" spans="2:51" s="6" customFormat="1" ht="15.75" customHeight="1">
      <c r="B244" s="128"/>
      <c r="D244" s="129" t="s">
        <v>140</v>
      </c>
      <c r="E244" s="130"/>
      <c r="F244" s="130" t="s">
        <v>426</v>
      </c>
      <c r="H244" s="131">
        <v>350</v>
      </c>
      <c r="L244" s="128"/>
      <c r="M244" s="132"/>
      <c r="T244" s="133"/>
      <c r="AT244" s="134" t="s">
        <v>140</v>
      </c>
      <c r="AU244" s="134" t="s">
        <v>85</v>
      </c>
      <c r="AV244" s="134" t="s">
        <v>85</v>
      </c>
      <c r="AW244" s="134" t="s">
        <v>103</v>
      </c>
      <c r="AX244" s="134" t="s">
        <v>21</v>
      </c>
      <c r="AY244" s="134" t="s">
        <v>131</v>
      </c>
    </row>
    <row r="245" spans="2:65" s="6" customFormat="1" ht="15.75" customHeight="1">
      <c r="B245" s="22"/>
      <c r="C245" s="116" t="s">
        <v>427</v>
      </c>
      <c r="D245" s="116" t="s">
        <v>133</v>
      </c>
      <c r="E245" s="117" t="s">
        <v>428</v>
      </c>
      <c r="F245" s="118" t="s">
        <v>429</v>
      </c>
      <c r="G245" s="119" t="s">
        <v>424</v>
      </c>
      <c r="H245" s="120">
        <v>48</v>
      </c>
      <c r="I245" s="121"/>
      <c r="J245" s="122">
        <f>ROUND($I$245*$H$245,2)</f>
        <v>0</v>
      </c>
      <c r="K245" s="118" t="s">
        <v>137</v>
      </c>
      <c r="L245" s="22"/>
      <c r="M245" s="123"/>
      <c r="N245" s="124" t="s">
        <v>48</v>
      </c>
      <c r="P245" s="125">
        <f>$O$245*$H$245</f>
        <v>0</v>
      </c>
      <c r="Q245" s="125">
        <v>0.01517</v>
      </c>
      <c r="R245" s="125">
        <f>$Q$245*$H$245</f>
        <v>0.7281599999999999</v>
      </c>
      <c r="S245" s="125">
        <v>0</v>
      </c>
      <c r="T245" s="126">
        <f>$S$245*$H$245</f>
        <v>0</v>
      </c>
      <c r="AR245" s="75" t="s">
        <v>138</v>
      </c>
      <c r="AT245" s="75" t="s">
        <v>133</v>
      </c>
      <c r="AU245" s="75" t="s">
        <v>85</v>
      </c>
      <c r="AY245" s="6" t="s">
        <v>131</v>
      </c>
      <c r="BE245" s="127">
        <f>IF($N$245="základní",$J$245,0)</f>
        <v>0</v>
      </c>
      <c r="BF245" s="127">
        <f>IF($N$245="snížená",$J$245,0)</f>
        <v>0</v>
      </c>
      <c r="BG245" s="127">
        <f>IF($N$245="zákl. přenesená",$J$245,0)</f>
        <v>0</v>
      </c>
      <c r="BH245" s="127">
        <f>IF($N$245="sníž. přenesená",$J$245,0)</f>
        <v>0</v>
      </c>
      <c r="BI245" s="127">
        <f>IF($N$245="nulová",$J$245,0)</f>
        <v>0</v>
      </c>
      <c r="BJ245" s="75" t="s">
        <v>21</v>
      </c>
      <c r="BK245" s="127">
        <f>ROUND($I$245*$H$245,2)</f>
        <v>0</v>
      </c>
      <c r="BL245" s="75" t="s">
        <v>138</v>
      </c>
      <c r="BM245" s="75" t="s">
        <v>430</v>
      </c>
    </row>
    <row r="246" spans="2:51" s="6" customFormat="1" ht="15.75" customHeight="1">
      <c r="B246" s="128"/>
      <c r="D246" s="129" t="s">
        <v>140</v>
      </c>
      <c r="E246" s="130"/>
      <c r="F246" s="130" t="s">
        <v>431</v>
      </c>
      <c r="H246" s="131">
        <v>48</v>
      </c>
      <c r="L246" s="128"/>
      <c r="M246" s="132"/>
      <c r="T246" s="133"/>
      <c r="AT246" s="134" t="s">
        <v>140</v>
      </c>
      <c r="AU246" s="134" t="s">
        <v>85</v>
      </c>
      <c r="AV246" s="134" t="s">
        <v>85</v>
      </c>
      <c r="AW246" s="134" t="s">
        <v>103</v>
      </c>
      <c r="AX246" s="134" t="s">
        <v>21</v>
      </c>
      <c r="AY246" s="134" t="s">
        <v>131</v>
      </c>
    </row>
    <row r="247" spans="2:65" s="6" customFormat="1" ht="15.75" customHeight="1">
      <c r="B247" s="22"/>
      <c r="C247" s="116" t="s">
        <v>432</v>
      </c>
      <c r="D247" s="116" t="s">
        <v>133</v>
      </c>
      <c r="E247" s="117" t="s">
        <v>433</v>
      </c>
      <c r="F247" s="118" t="s">
        <v>434</v>
      </c>
      <c r="G247" s="119" t="s">
        <v>144</v>
      </c>
      <c r="H247" s="120">
        <v>21</v>
      </c>
      <c r="I247" s="121"/>
      <c r="J247" s="122">
        <f>ROUND($I$247*$H$247,2)</f>
        <v>0</v>
      </c>
      <c r="K247" s="118" t="s">
        <v>137</v>
      </c>
      <c r="L247" s="22"/>
      <c r="M247" s="123"/>
      <c r="N247" s="124" t="s">
        <v>48</v>
      </c>
      <c r="P247" s="125">
        <f>$O$247*$H$247</f>
        <v>0</v>
      </c>
      <c r="Q247" s="125">
        <v>0.0007</v>
      </c>
      <c r="R247" s="125">
        <f>$Q$247*$H$247</f>
        <v>0.0147</v>
      </c>
      <c r="S247" s="125">
        <v>0</v>
      </c>
      <c r="T247" s="126">
        <f>$S$247*$H$247</f>
        <v>0</v>
      </c>
      <c r="AR247" s="75" t="s">
        <v>138</v>
      </c>
      <c r="AT247" s="75" t="s">
        <v>133</v>
      </c>
      <c r="AU247" s="75" t="s">
        <v>85</v>
      </c>
      <c r="AY247" s="6" t="s">
        <v>131</v>
      </c>
      <c r="BE247" s="127">
        <f>IF($N$247="základní",$J$247,0)</f>
        <v>0</v>
      </c>
      <c r="BF247" s="127">
        <f>IF($N$247="snížená",$J$247,0)</f>
        <v>0</v>
      </c>
      <c r="BG247" s="127">
        <f>IF($N$247="zákl. přenesená",$J$247,0)</f>
        <v>0</v>
      </c>
      <c r="BH247" s="127">
        <f>IF($N$247="sníž. přenesená",$J$247,0)</f>
        <v>0</v>
      </c>
      <c r="BI247" s="127">
        <f>IF($N$247="nulová",$J$247,0)</f>
        <v>0</v>
      </c>
      <c r="BJ247" s="75" t="s">
        <v>21</v>
      </c>
      <c r="BK247" s="127">
        <f>ROUND($I$247*$H$247,2)</f>
        <v>0</v>
      </c>
      <c r="BL247" s="75" t="s">
        <v>138</v>
      </c>
      <c r="BM247" s="75" t="s">
        <v>435</v>
      </c>
    </row>
    <row r="248" spans="2:51" s="6" customFormat="1" ht="15.75" customHeight="1">
      <c r="B248" s="142"/>
      <c r="D248" s="129" t="s">
        <v>140</v>
      </c>
      <c r="E248" s="143"/>
      <c r="F248" s="143" t="s">
        <v>436</v>
      </c>
      <c r="H248" s="144"/>
      <c r="L248" s="142"/>
      <c r="M248" s="145"/>
      <c r="T248" s="146"/>
      <c r="AT248" s="144" t="s">
        <v>140</v>
      </c>
      <c r="AU248" s="144" t="s">
        <v>85</v>
      </c>
      <c r="AV248" s="144" t="s">
        <v>21</v>
      </c>
      <c r="AW248" s="144" t="s">
        <v>103</v>
      </c>
      <c r="AX248" s="144" t="s">
        <v>77</v>
      </c>
      <c r="AY248" s="144" t="s">
        <v>131</v>
      </c>
    </row>
    <row r="249" spans="2:51" s="6" customFormat="1" ht="15.75" customHeight="1">
      <c r="B249" s="128"/>
      <c r="D249" s="135" t="s">
        <v>140</v>
      </c>
      <c r="E249" s="134"/>
      <c r="F249" s="130" t="s">
        <v>437</v>
      </c>
      <c r="H249" s="131">
        <v>16</v>
      </c>
      <c r="L249" s="128"/>
      <c r="M249" s="132"/>
      <c r="T249" s="133"/>
      <c r="AT249" s="134" t="s">
        <v>140</v>
      </c>
      <c r="AU249" s="134" t="s">
        <v>85</v>
      </c>
      <c r="AV249" s="134" t="s">
        <v>85</v>
      </c>
      <c r="AW249" s="134" t="s">
        <v>103</v>
      </c>
      <c r="AX249" s="134" t="s">
        <v>77</v>
      </c>
      <c r="AY249" s="134" t="s">
        <v>131</v>
      </c>
    </row>
    <row r="250" spans="2:51" s="6" customFormat="1" ht="15.75" customHeight="1">
      <c r="B250" s="128"/>
      <c r="D250" s="135" t="s">
        <v>140</v>
      </c>
      <c r="E250" s="134"/>
      <c r="F250" s="130" t="s">
        <v>438</v>
      </c>
      <c r="H250" s="131">
        <v>5</v>
      </c>
      <c r="L250" s="128"/>
      <c r="M250" s="132"/>
      <c r="T250" s="133"/>
      <c r="AT250" s="134" t="s">
        <v>140</v>
      </c>
      <c r="AU250" s="134" t="s">
        <v>85</v>
      </c>
      <c r="AV250" s="134" t="s">
        <v>85</v>
      </c>
      <c r="AW250" s="134" t="s">
        <v>103</v>
      </c>
      <c r="AX250" s="134" t="s">
        <v>77</v>
      </c>
      <c r="AY250" s="134" t="s">
        <v>131</v>
      </c>
    </row>
    <row r="251" spans="2:51" s="6" customFormat="1" ht="15.75" customHeight="1">
      <c r="B251" s="136"/>
      <c r="D251" s="135" t="s">
        <v>140</v>
      </c>
      <c r="E251" s="137"/>
      <c r="F251" s="138" t="s">
        <v>148</v>
      </c>
      <c r="H251" s="139">
        <v>21</v>
      </c>
      <c r="L251" s="136"/>
      <c r="M251" s="140"/>
      <c r="T251" s="141"/>
      <c r="AT251" s="137" t="s">
        <v>140</v>
      </c>
      <c r="AU251" s="137" t="s">
        <v>85</v>
      </c>
      <c r="AV251" s="137" t="s">
        <v>138</v>
      </c>
      <c r="AW251" s="137" t="s">
        <v>103</v>
      </c>
      <c r="AX251" s="137" t="s">
        <v>21</v>
      </c>
      <c r="AY251" s="137" t="s">
        <v>131</v>
      </c>
    </row>
    <row r="252" spans="2:65" s="6" customFormat="1" ht="15.75" customHeight="1">
      <c r="B252" s="22"/>
      <c r="C252" s="153" t="s">
        <v>439</v>
      </c>
      <c r="D252" s="153" t="s">
        <v>276</v>
      </c>
      <c r="E252" s="154" t="s">
        <v>440</v>
      </c>
      <c r="F252" s="155" t="s">
        <v>441</v>
      </c>
      <c r="G252" s="156" t="s">
        <v>144</v>
      </c>
      <c r="H252" s="157">
        <v>2</v>
      </c>
      <c r="I252" s="158"/>
      <c r="J252" s="159">
        <f>ROUND($I$252*$H$252,2)</f>
        <v>0</v>
      </c>
      <c r="K252" s="155"/>
      <c r="L252" s="160"/>
      <c r="M252" s="161"/>
      <c r="N252" s="162" t="s">
        <v>48</v>
      </c>
      <c r="P252" s="125">
        <f>$O$252*$H$252</f>
        <v>0</v>
      </c>
      <c r="Q252" s="125">
        <v>0.004</v>
      </c>
      <c r="R252" s="125">
        <f>$Q$252*$H$252</f>
        <v>0.008</v>
      </c>
      <c r="S252" s="125">
        <v>0</v>
      </c>
      <c r="T252" s="126">
        <f>$S$252*$H$252</f>
        <v>0</v>
      </c>
      <c r="AR252" s="75" t="s">
        <v>173</v>
      </c>
      <c r="AT252" s="75" t="s">
        <v>276</v>
      </c>
      <c r="AU252" s="75" t="s">
        <v>85</v>
      </c>
      <c r="AY252" s="6" t="s">
        <v>131</v>
      </c>
      <c r="BE252" s="127">
        <f>IF($N$252="základní",$J$252,0)</f>
        <v>0</v>
      </c>
      <c r="BF252" s="127">
        <f>IF($N$252="snížená",$J$252,0)</f>
        <v>0</v>
      </c>
      <c r="BG252" s="127">
        <f>IF($N$252="zákl. přenesená",$J$252,0)</f>
        <v>0</v>
      </c>
      <c r="BH252" s="127">
        <f>IF($N$252="sníž. přenesená",$J$252,0)</f>
        <v>0</v>
      </c>
      <c r="BI252" s="127">
        <f>IF($N$252="nulová",$J$252,0)</f>
        <v>0</v>
      </c>
      <c r="BJ252" s="75" t="s">
        <v>21</v>
      </c>
      <c r="BK252" s="127">
        <f>ROUND($I$252*$H$252,2)</f>
        <v>0</v>
      </c>
      <c r="BL252" s="75" t="s">
        <v>138</v>
      </c>
      <c r="BM252" s="75" t="s">
        <v>442</v>
      </c>
    </row>
    <row r="253" spans="2:51" s="6" customFormat="1" ht="15.75" customHeight="1">
      <c r="B253" s="128"/>
      <c r="D253" s="129" t="s">
        <v>140</v>
      </c>
      <c r="E253" s="130"/>
      <c r="F253" s="130" t="s">
        <v>443</v>
      </c>
      <c r="H253" s="131">
        <v>2</v>
      </c>
      <c r="L253" s="128"/>
      <c r="M253" s="132"/>
      <c r="T253" s="133"/>
      <c r="AT253" s="134" t="s">
        <v>140</v>
      </c>
      <c r="AU253" s="134" t="s">
        <v>85</v>
      </c>
      <c r="AV253" s="134" t="s">
        <v>85</v>
      </c>
      <c r="AW253" s="134" t="s">
        <v>103</v>
      </c>
      <c r="AX253" s="134" t="s">
        <v>21</v>
      </c>
      <c r="AY253" s="134" t="s">
        <v>131</v>
      </c>
    </row>
    <row r="254" spans="2:65" s="6" customFormat="1" ht="15.75" customHeight="1">
      <c r="B254" s="22"/>
      <c r="C254" s="153" t="s">
        <v>444</v>
      </c>
      <c r="D254" s="153" t="s">
        <v>276</v>
      </c>
      <c r="E254" s="154" t="s">
        <v>445</v>
      </c>
      <c r="F254" s="155" t="s">
        <v>446</v>
      </c>
      <c r="G254" s="156" t="s">
        <v>144</v>
      </c>
      <c r="H254" s="157">
        <v>2</v>
      </c>
      <c r="I254" s="158"/>
      <c r="J254" s="159">
        <f>ROUND($I$254*$H$254,2)</f>
        <v>0</v>
      </c>
      <c r="K254" s="155"/>
      <c r="L254" s="160"/>
      <c r="M254" s="161"/>
      <c r="N254" s="162" t="s">
        <v>48</v>
      </c>
      <c r="P254" s="125">
        <f>$O$254*$H$254</f>
        <v>0</v>
      </c>
      <c r="Q254" s="125">
        <v>0.004</v>
      </c>
      <c r="R254" s="125">
        <f>$Q$254*$H$254</f>
        <v>0.008</v>
      </c>
      <c r="S254" s="125">
        <v>0</v>
      </c>
      <c r="T254" s="126">
        <f>$S$254*$H$254</f>
        <v>0</v>
      </c>
      <c r="AR254" s="75" t="s">
        <v>173</v>
      </c>
      <c r="AT254" s="75" t="s">
        <v>276</v>
      </c>
      <c r="AU254" s="75" t="s">
        <v>85</v>
      </c>
      <c r="AY254" s="6" t="s">
        <v>131</v>
      </c>
      <c r="BE254" s="127">
        <f>IF($N$254="základní",$J$254,0)</f>
        <v>0</v>
      </c>
      <c r="BF254" s="127">
        <f>IF($N$254="snížená",$J$254,0)</f>
        <v>0</v>
      </c>
      <c r="BG254" s="127">
        <f>IF($N$254="zákl. přenesená",$J$254,0)</f>
        <v>0</v>
      </c>
      <c r="BH254" s="127">
        <f>IF($N$254="sníž. přenesená",$J$254,0)</f>
        <v>0</v>
      </c>
      <c r="BI254" s="127">
        <f>IF($N$254="nulová",$J$254,0)</f>
        <v>0</v>
      </c>
      <c r="BJ254" s="75" t="s">
        <v>21</v>
      </c>
      <c r="BK254" s="127">
        <f>ROUND($I$254*$H$254,2)</f>
        <v>0</v>
      </c>
      <c r="BL254" s="75" t="s">
        <v>138</v>
      </c>
      <c r="BM254" s="75" t="s">
        <v>447</v>
      </c>
    </row>
    <row r="255" spans="2:51" s="6" customFormat="1" ht="15.75" customHeight="1">
      <c r="B255" s="128"/>
      <c r="D255" s="129" t="s">
        <v>140</v>
      </c>
      <c r="E255" s="130"/>
      <c r="F255" s="130" t="s">
        <v>448</v>
      </c>
      <c r="H255" s="131">
        <v>2</v>
      </c>
      <c r="L255" s="128"/>
      <c r="M255" s="132"/>
      <c r="T255" s="133"/>
      <c r="AT255" s="134" t="s">
        <v>140</v>
      </c>
      <c r="AU255" s="134" t="s">
        <v>85</v>
      </c>
      <c r="AV255" s="134" t="s">
        <v>85</v>
      </c>
      <c r="AW255" s="134" t="s">
        <v>103</v>
      </c>
      <c r="AX255" s="134" t="s">
        <v>21</v>
      </c>
      <c r="AY255" s="134" t="s">
        <v>131</v>
      </c>
    </row>
    <row r="256" spans="2:65" s="6" customFormat="1" ht="15.75" customHeight="1">
      <c r="B256" s="22"/>
      <c r="C256" s="153" t="s">
        <v>449</v>
      </c>
      <c r="D256" s="153" t="s">
        <v>276</v>
      </c>
      <c r="E256" s="154" t="s">
        <v>450</v>
      </c>
      <c r="F256" s="155" t="s">
        <v>451</v>
      </c>
      <c r="G256" s="156" t="s">
        <v>144</v>
      </c>
      <c r="H256" s="157">
        <v>12</v>
      </c>
      <c r="I256" s="158"/>
      <c r="J256" s="159">
        <f>ROUND($I$256*$H$256,2)</f>
        <v>0</v>
      </c>
      <c r="K256" s="155"/>
      <c r="L256" s="160"/>
      <c r="M256" s="161"/>
      <c r="N256" s="162" t="s">
        <v>48</v>
      </c>
      <c r="P256" s="125">
        <f>$O$256*$H$256</f>
        <v>0</v>
      </c>
      <c r="Q256" s="125">
        <v>0.006</v>
      </c>
      <c r="R256" s="125">
        <f>$Q$256*$H$256</f>
        <v>0.07200000000000001</v>
      </c>
      <c r="S256" s="125">
        <v>0</v>
      </c>
      <c r="T256" s="126">
        <f>$S$256*$H$256</f>
        <v>0</v>
      </c>
      <c r="AR256" s="75" t="s">
        <v>173</v>
      </c>
      <c r="AT256" s="75" t="s">
        <v>276</v>
      </c>
      <c r="AU256" s="75" t="s">
        <v>85</v>
      </c>
      <c r="AY256" s="6" t="s">
        <v>131</v>
      </c>
      <c r="BE256" s="127">
        <f>IF($N$256="základní",$J$256,0)</f>
        <v>0</v>
      </c>
      <c r="BF256" s="127">
        <f>IF($N$256="snížená",$J$256,0)</f>
        <v>0</v>
      </c>
      <c r="BG256" s="127">
        <f>IF($N$256="zákl. přenesená",$J$256,0)</f>
        <v>0</v>
      </c>
      <c r="BH256" s="127">
        <f>IF($N$256="sníž. přenesená",$J$256,0)</f>
        <v>0</v>
      </c>
      <c r="BI256" s="127">
        <f>IF($N$256="nulová",$J$256,0)</f>
        <v>0</v>
      </c>
      <c r="BJ256" s="75" t="s">
        <v>21</v>
      </c>
      <c r="BK256" s="127">
        <f>ROUND($I$256*$H$256,2)</f>
        <v>0</v>
      </c>
      <c r="BL256" s="75" t="s">
        <v>138</v>
      </c>
      <c r="BM256" s="75" t="s">
        <v>452</v>
      </c>
    </row>
    <row r="257" spans="2:51" s="6" customFormat="1" ht="15.75" customHeight="1">
      <c r="B257" s="128"/>
      <c r="D257" s="129" t="s">
        <v>140</v>
      </c>
      <c r="E257" s="130"/>
      <c r="F257" s="130" t="s">
        <v>453</v>
      </c>
      <c r="H257" s="131">
        <v>12</v>
      </c>
      <c r="L257" s="128"/>
      <c r="M257" s="132"/>
      <c r="T257" s="133"/>
      <c r="AT257" s="134" t="s">
        <v>140</v>
      </c>
      <c r="AU257" s="134" t="s">
        <v>85</v>
      </c>
      <c r="AV257" s="134" t="s">
        <v>85</v>
      </c>
      <c r="AW257" s="134" t="s">
        <v>103</v>
      </c>
      <c r="AX257" s="134" t="s">
        <v>21</v>
      </c>
      <c r="AY257" s="134" t="s">
        <v>131</v>
      </c>
    </row>
    <row r="258" spans="2:65" s="6" customFormat="1" ht="15.75" customHeight="1">
      <c r="B258" s="22"/>
      <c r="C258" s="116" t="s">
        <v>454</v>
      </c>
      <c r="D258" s="116" t="s">
        <v>133</v>
      </c>
      <c r="E258" s="117" t="s">
        <v>455</v>
      </c>
      <c r="F258" s="118" t="s">
        <v>456</v>
      </c>
      <c r="G258" s="119" t="s">
        <v>144</v>
      </c>
      <c r="H258" s="120">
        <v>19</v>
      </c>
      <c r="I258" s="121"/>
      <c r="J258" s="122">
        <f>ROUND($I$258*$H$258,2)</f>
        <v>0</v>
      </c>
      <c r="K258" s="118" t="s">
        <v>137</v>
      </c>
      <c r="L258" s="22"/>
      <c r="M258" s="123"/>
      <c r="N258" s="124" t="s">
        <v>48</v>
      </c>
      <c r="P258" s="125">
        <f>$O$258*$H$258</f>
        <v>0</v>
      </c>
      <c r="Q258" s="125">
        <v>0.11241</v>
      </c>
      <c r="R258" s="125">
        <f>$Q$258*$H$258</f>
        <v>2.13579</v>
      </c>
      <c r="S258" s="125">
        <v>0</v>
      </c>
      <c r="T258" s="126">
        <f>$S$258*$H$258</f>
        <v>0</v>
      </c>
      <c r="AR258" s="75" t="s">
        <v>138</v>
      </c>
      <c r="AT258" s="75" t="s">
        <v>133</v>
      </c>
      <c r="AU258" s="75" t="s">
        <v>85</v>
      </c>
      <c r="AY258" s="6" t="s">
        <v>131</v>
      </c>
      <c r="BE258" s="127">
        <f>IF($N$258="základní",$J$258,0)</f>
        <v>0</v>
      </c>
      <c r="BF258" s="127">
        <f>IF($N$258="snížená",$J$258,0)</f>
        <v>0</v>
      </c>
      <c r="BG258" s="127">
        <f>IF($N$258="zákl. přenesená",$J$258,0)</f>
        <v>0</v>
      </c>
      <c r="BH258" s="127">
        <f>IF($N$258="sníž. přenesená",$J$258,0)</f>
        <v>0</v>
      </c>
      <c r="BI258" s="127">
        <f>IF($N$258="nulová",$J$258,0)</f>
        <v>0</v>
      </c>
      <c r="BJ258" s="75" t="s">
        <v>21</v>
      </c>
      <c r="BK258" s="127">
        <f>ROUND($I$258*$H$258,2)</f>
        <v>0</v>
      </c>
      <c r="BL258" s="75" t="s">
        <v>138</v>
      </c>
      <c r="BM258" s="75" t="s">
        <v>457</v>
      </c>
    </row>
    <row r="259" spans="2:51" s="6" customFormat="1" ht="15.75" customHeight="1">
      <c r="B259" s="128"/>
      <c r="D259" s="129" t="s">
        <v>140</v>
      </c>
      <c r="E259" s="130"/>
      <c r="F259" s="130" t="s">
        <v>458</v>
      </c>
      <c r="H259" s="131">
        <v>19</v>
      </c>
      <c r="L259" s="128"/>
      <c r="M259" s="132"/>
      <c r="T259" s="133"/>
      <c r="AT259" s="134" t="s">
        <v>140</v>
      </c>
      <c r="AU259" s="134" t="s">
        <v>85</v>
      </c>
      <c r="AV259" s="134" t="s">
        <v>85</v>
      </c>
      <c r="AW259" s="134" t="s">
        <v>103</v>
      </c>
      <c r="AX259" s="134" t="s">
        <v>21</v>
      </c>
      <c r="AY259" s="134" t="s">
        <v>131</v>
      </c>
    </row>
    <row r="260" spans="2:65" s="6" customFormat="1" ht="15.75" customHeight="1">
      <c r="B260" s="22"/>
      <c r="C260" s="153" t="s">
        <v>459</v>
      </c>
      <c r="D260" s="153" t="s">
        <v>276</v>
      </c>
      <c r="E260" s="154" t="s">
        <v>460</v>
      </c>
      <c r="F260" s="155" t="s">
        <v>461</v>
      </c>
      <c r="G260" s="156" t="s">
        <v>144</v>
      </c>
      <c r="H260" s="157">
        <v>14</v>
      </c>
      <c r="I260" s="158"/>
      <c r="J260" s="159">
        <f>ROUND($I$260*$H$260,2)</f>
        <v>0</v>
      </c>
      <c r="K260" s="155"/>
      <c r="L260" s="160"/>
      <c r="M260" s="161"/>
      <c r="N260" s="162" t="s">
        <v>48</v>
      </c>
      <c r="P260" s="125">
        <f>$O$260*$H$260</f>
        <v>0</v>
      </c>
      <c r="Q260" s="125">
        <v>0.0061</v>
      </c>
      <c r="R260" s="125">
        <f>$Q$260*$H$260</f>
        <v>0.0854</v>
      </c>
      <c r="S260" s="125">
        <v>0</v>
      </c>
      <c r="T260" s="126">
        <f>$S$260*$H$260</f>
        <v>0</v>
      </c>
      <c r="AR260" s="75" t="s">
        <v>173</v>
      </c>
      <c r="AT260" s="75" t="s">
        <v>276</v>
      </c>
      <c r="AU260" s="75" t="s">
        <v>85</v>
      </c>
      <c r="AY260" s="6" t="s">
        <v>131</v>
      </c>
      <c r="BE260" s="127">
        <f>IF($N$260="základní",$J$260,0)</f>
        <v>0</v>
      </c>
      <c r="BF260" s="127">
        <f>IF($N$260="snížená",$J$260,0)</f>
        <v>0</v>
      </c>
      <c r="BG260" s="127">
        <f>IF($N$260="zákl. přenesená",$J$260,0)</f>
        <v>0</v>
      </c>
      <c r="BH260" s="127">
        <f>IF($N$260="sníž. přenesená",$J$260,0)</f>
        <v>0</v>
      </c>
      <c r="BI260" s="127">
        <f>IF($N$260="nulová",$J$260,0)</f>
        <v>0</v>
      </c>
      <c r="BJ260" s="75" t="s">
        <v>21</v>
      </c>
      <c r="BK260" s="127">
        <f>ROUND($I$260*$H$260,2)</f>
        <v>0</v>
      </c>
      <c r="BL260" s="75" t="s">
        <v>138</v>
      </c>
      <c r="BM260" s="75" t="s">
        <v>462</v>
      </c>
    </row>
    <row r="261" spans="2:51" s="6" customFormat="1" ht="15.75" customHeight="1">
      <c r="B261" s="128"/>
      <c r="D261" s="129" t="s">
        <v>140</v>
      </c>
      <c r="E261" s="130"/>
      <c r="F261" s="130" t="s">
        <v>463</v>
      </c>
      <c r="H261" s="131">
        <v>14</v>
      </c>
      <c r="L261" s="128"/>
      <c r="M261" s="132"/>
      <c r="T261" s="133"/>
      <c r="AT261" s="134" t="s">
        <v>140</v>
      </c>
      <c r="AU261" s="134" t="s">
        <v>85</v>
      </c>
      <c r="AV261" s="134" t="s">
        <v>85</v>
      </c>
      <c r="AW261" s="134" t="s">
        <v>103</v>
      </c>
      <c r="AX261" s="134" t="s">
        <v>21</v>
      </c>
      <c r="AY261" s="134" t="s">
        <v>131</v>
      </c>
    </row>
    <row r="262" spans="2:65" s="6" customFormat="1" ht="15.75" customHeight="1">
      <c r="B262" s="22"/>
      <c r="C262" s="116" t="s">
        <v>464</v>
      </c>
      <c r="D262" s="116" t="s">
        <v>133</v>
      </c>
      <c r="E262" s="117" t="s">
        <v>465</v>
      </c>
      <c r="F262" s="118" t="s">
        <v>466</v>
      </c>
      <c r="G262" s="119" t="s">
        <v>424</v>
      </c>
      <c r="H262" s="120">
        <v>778</v>
      </c>
      <c r="I262" s="121"/>
      <c r="J262" s="122">
        <f>ROUND($I$262*$H$262,2)</f>
        <v>0</v>
      </c>
      <c r="K262" s="118" t="s">
        <v>137</v>
      </c>
      <c r="L262" s="22"/>
      <c r="M262" s="123"/>
      <c r="N262" s="124" t="s">
        <v>48</v>
      </c>
      <c r="P262" s="125">
        <f>$O$262*$H$262</f>
        <v>0</v>
      </c>
      <c r="Q262" s="125">
        <v>8E-05</v>
      </c>
      <c r="R262" s="125">
        <f>$Q$262*$H$262</f>
        <v>0.062240000000000004</v>
      </c>
      <c r="S262" s="125">
        <v>0</v>
      </c>
      <c r="T262" s="126">
        <f>$S$262*$H$262</f>
        <v>0</v>
      </c>
      <c r="AR262" s="75" t="s">
        <v>138</v>
      </c>
      <c r="AT262" s="75" t="s">
        <v>133</v>
      </c>
      <c r="AU262" s="75" t="s">
        <v>85</v>
      </c>
      <c r="AY262" s="6" t="s">
        <v>131</v>
      </c>
      <c r="BE262" s="127">
        <f>IF($N$262="základní",$J$262,0)</f>
        <v>0</v>
      </c>
      <c r="BF262" s="127">
        <f>IF($N$262="snížená",$J$262,0)</f>
        <v>0</v>
      </c>
      <c r="BG262" s="127">
        <f>IF($N$262="zákl. přenesená",$J$262,0)</f>
        <v>0</v>
      </c>
      <c r="BH262" s="127">
        <f>IF($N$262="sníž. přenesená",$J$262,0)</f>
        <v>0</v>
      </c>
      <c r="BI262" s="127">
        <f>IF($N$262="nulová",$J$262,0)</f>
        <v>0</v>
      </c>
      <c r="BJ262" s="75" t="s">
        <v>21</v>
      </c>
      <c r="BK262" s="127">
        <f>ROUND($I$262*$H$262,2)</f>
        <v>0</v>
      </c>
      <c r="BL262" s="75" t="s">
        <v>138</v>
      </c>
      <c r="BM262" s="75" t="s">
        <v>467</v>
      </c>
    </row>
    <row r="263" spans="2:51" s="6" customFormat="1" ht="15.75" customHeight="1">
      <c r="B263" s="128"/>
      <c r="D263" s="129" t="s">
        <v>140</v>
      </c>
      <c r="E263" s="130"/>
      <c r="F263" s="130" t="s">
        <v>468</v>
      </c>
      <c r="H263" s="131">
        <v>269</v>
      </c>
      <c r="L263" s="128"/>
      <c r="M263" s="132"/>
      <c r="T263" s="133"/>
      <c r="AT263" s="134" t="s">
        <v>140</v>
      </c>
      <c r="AU263" s="134" t="s">
        <v>85</v>
      </c>
      <c r="AV263" s="134" t="s">
        <v>85</v>
      </c>
      <c r="AW263" s="134" t="s">
        <v>103</v>
      </c>
      <c r="AX263" s="134" t="s">
        <v>77</v>
      </c>
      <c r="AY263" s="134" t="s">
        <v>131</v>
      </c>
    </row>
    <row r="264" spans="2:51" s="6" customFormat="1" ht="15.75" customHeight="1">
      <c r="B264" s="128"/>
      <c r="D264" s="135" t="s">
        <v>140</v>
      </c>
      <c r="E264" s="134"/>
      <c r="F264" s="130" t="s">
        <v>469</v>
      </c>
      <c r="H264" s="131">
        <v>509</v>
      </c>
      <c r="L264" s="128"/>
      <c r="M264" s="132"/>
      <c r="T264" s="133"/>
      <c r="AT264" s="134" t="s">
        <v>140</v>
      </c>
      <c r="AU264" s="134" t="s">
        <v>85</v>
      </c>
      <c r="AV264" s="134" t="s">
        <v>85</v>
      </c>
      <c r="AW264" s="134" t="s">
        <v>103</v>
      </c>
      <c r="AX264" s="134" t="s">
        <v>77</v>
      </c>
      <c r="AY264" s="134" t="s">
        <v>131</v>
      </c>
    </row>
    <row r="265" spans="2:51" s="6" customFormat="1" ht="15.75" customHeight="1">
      <c r="B265" s="136"/>
      <c r="D265" s="135" t="s">
        <v>140</v>
      </c>
      <c r="E265" s="137"/>
      <c r="F265" s="138" t="s">
        <v>148</v>
      </c>
      <c r="H265" s="139">
        <v>778</v>
      </c>
      <c r="L265" s="136"/>
      <c r="M265" s="140"/>
      <c r="T265" s="141"/>
      <c r="AT265" s="137" t="s">
        <v>140</v>
      </c>
      <c r="AU265" s="137" t="s">
        <v>85</v>
      </c>
      <c r="AV265" s="137" t="s">
        <v>138</v>
      </c>
      <c r="AW265" s="137" t="s">
        <v>103</v>
      </c>
      <c r="AX265" s="137" t="s">
        <v>21</v>
      </c>
      <c r="AY265" s="137" t="s">
        <v>131</v>
      </c>
    </row>
    <row r="266" spans="2:65" s="6" customFormat="1" ht="15.75" customHeight="1">
      <c r="B266" s="22"/>
      <c r="C266" s="116" t="s">
        <v>470</v>
      </c>
      <c r="D266" s="116" t="s">
        <v>133</v>
      </c>
      <c r="E266" s="117" t="s">
        <v>471</v>
      </c>
      <c r="F266" s="118" t="s">
        <v>472</v>
      </c>
      <c r="G266" s="119" t="s">
        <v>424</v>
      </c>
      <c r="H266" s="120">
        <v>30</v>
      </c>
      <c r="I266" s="121"/>
      <c r="J266" s="122">
        <f>ROUND($I$266*$H$266,2)</f>
        <v>0</v>
      </c>
      <c r="K266" s="118" t="s">
        <v>137</v>
      </c>
      <c r="L266" s="22"/>
      <c r="M266" s="123"/>
      <c r="N266" s="124" t="s">
        <v>48</v>
      </c>
      <c r="P266" s="125">
        <f>$O$266*$H$266</f>
        <v>0</v>
      </c>
      <c r="Q266" s="125">
        <v>3E-05</v>
      </c>
      <c r="R266" s="125">
        <f>$Q$266*$H$266</f>
        <v>0.0009</v>
      </c>
      <c r="S266" s="125">
        <v>0</v>
      </c>
      <c r="T266" s="126">
        <f>$S$266*$H$266</f>
        <v>0</v>
      </c>
      <c r="AR266" s="75" t="s">
        <v>138</v>
      </c>
      <c r="AT266" s="75" t="s">
        <v>133</v>
      </c>
      <c r="AU266" s="75" t="s">
        <v>85</v>
      </c>
      <c r="AY266" s="6" t="s">
        <v>131</v>
      </c>
      <c r="BE266" s="127">
        <f>IF($N$266="základní",$J$266,0)</f>
        <v>0</v>
      </c>
      <c r="BF266" s="127">
        <f>IF($N$266="snížená",$J$266,0)</f>
        <v>0</v>
      </c>
      <c r="BG266" s="127">
        <f>IF($N$266="zákl. přenesená",$J$266,0)</f>
        <v>0</v>
      </c>
      <c r="BH266" s="127">
        <f>IF($N$266="sníž. přenesená",$J$266,0)</f>
        <v>0</v>
      </c>
      <c r="BI266" s="127">
        <f>IF($N$266="nulová",$J$266,0)</f>
        <v>0</v>
      </c>
      <c r="BJ266" s="75" t="s">
        <v>21</v>
      </c>
      <c r="BK266" s="127">
        <f>ROUND($I$266*$H$266,2)</f>
        <v>0</v>
      </c>
      <c r="BL266" s="75" t="s">
        <v>138</v>
      </c>
      <c r="BM266" s="75" t="s">
        <v>473</v>
      </c>
    </row>
    <row r="267" spans="2:51" s="6" customFormat="1" ht="15.75" customHeight="1">
      <c r="B267" s="128"/>
      <c r="D267" s="129" t="s">
        <v>140</v>
      </c>
      <c r="E267" s="130"/>
      <c r="F267" s="130" t="s">
        <v>474</v>
      </c>
      <c r="H267" s="131">
        <v>30</v>
      </c>
      <c r="L267" s="128"/>
      <c r="M267" s="132"/>
      <c r="T267" s="133"/>
      <c r="AT267" s="134" t="s">
        <v>140</v>
      </c>
      <c r="AU267" s="134" t="s">
        <v>85</v>
      </c>
      <c r="AV267" s="134" t="s">
        <v>85</v>
      </c>
      <c r="AW267" s="134" t="s">
        <v>103</v>
      </c>
      <c r="AX267" s="134" t="s">
        <v>21</v>
      </c>
      <c r="AY267" s="134" t="s">
        <v>131</v>
      </c>
    </row>
    <row r="268" spans="2:65" s="6" customFormat="1" ht="15.75" customHeight="1">
      <c r="B268" s="22"/>
      <c r="C268" s="116" t="s">
        <v>475</v>
      </c>
      <c r="D268" s="116" t="s">
        <v>133</v>
      </c>
      <c r="E268" s="117" t="s">
        <v>476</v>
      </c>
      <c r="F268" s="118" t="s">
        <v>477</v>
      </c>
      <c r="G268" s="119" t="s">
        <v>424</v>
      </c>
      <c r="H268" s="120">
        <v>193</v>
      </c>
      <c r="I268" s="121"/>
      <c r="J268" s="122">
        <f>ROUND($I$268*$H$268,2)</f>
        <v>0</v>
      </c>
      <c r="K268" s="118" t="s">
        <v>137</v>
      </c>
      <c r="L268" s="22"/>
      <c r="M268" s="123"/>
      <c r="N268" s="124" t="s">
        <v>48</v>
      </c>
      <c r="P268" s="125">
        <f>$O$268*$H$268</f>
        <v>0</v>
      </c>
      <c r="Q268" s="125">
        <v>0.3697</v>
      </c>
      <c r="R268" s="125">
        <f>$Q$268*$H$268</f>
        <v>71.3521</v>
      </c>
      <c r="S268" s="125">
        <v>0</v>
      </c>
      <c r="T268" s="126">
        <f>$S$268*$H$268</f>
        <v>0</v>
      </c>
      <c r="AR268" s="75" t="s">
        <v>138</v>
      </c>
      <c r="AT268" s="75" t="s">
        <v>133</v>
      </c>
      <c r="AU268" s="75" t="s">
        <v>85</v>
      </c>
      <c r="AY268" s="6" t="s">
        <v>131</v>
      </c>
      <c r="BE268" s="127">
        <f>IF($N$268="základní",$J$268,0)</f>
        <v>0</v>
      </c>
      <c r="BF268" s="127">
        <f>IF($N$268="snížená",$J$268,0)</f>
        <v>0</v>
      </c>
      <c r="BG268" s="127">
        <f>IF($N$268="zákl. přenesená",$J$268,0)</f>
        <v>0</v>
      </c>
      <c r="BH268" s="127">
        <f>IF($N$268="sníž. přenesená",$J$268,0)</f>
        <v>0</v>
      </c>
      <c r="BI268" s="127">
        <f>IF($N$268="nulová",$J$268,0)</f>
        <v>0</v>
      </c>
      <c r="BJ268" s="75" t="s">
        <v>21</v>
      </c>
      <c r="BK268" s="127">
        <f>ROUND($I$268*$H$268,2)</f>
        <v>0</v>
      </c>
      <c r="BL268" s="75" t="s">
        <v>138</v>
      </c>
      <c r="BM268" s="75" t="s">
        <v>478</v>
      </c>
    </row>
    <row r="269" spans="2:51" s="6" customFormat="1" ht="15.75" customHeight="1">
      <c r="B269" s="128"/>
      <c r="D269" s="129" t="s">
        <v>140</v>
      </c>
      <c r="E269" s="130"/>
      <c r="F269" s="130" t="s">
        <v>479</v>
      </c>
      <c r="H269" s="131">
        <v>193</v>
      </c>
      <c r="L269" s="128"/>
      <c r="M269" s="132"/>
      <c r="T269" s="133"/>
      <c r="AT269" s="134" t="s">
        <v>140</v>
      </c>
      <c r="AU269" s="134" t="s">
        <v>85</v>
      </c>
      <c r="AV269" s="134" t="s">
        <v>85</v>
      </c>
      <c r="AW269" s="134" t="s">
        <v>103</v>
      </c>
      <c r="AX269" s="134" t="s">
        <v>21</v>
      </c>
      <c r="AY269" s="134" t="s">
        <v>131</v>
      </c>
    </row>
    <row r="270" spans="2:65" s="6" customFormat="1" ht="15.75" customHeight="1">
      <c r="B270" s="22"/>
      <c r="C270" s="116" t="s">
        <v>480</v>
      </c>
      <c r="D270" s="116" t="s">
        <v>133</v>
      </c>
      <c r="E270" s="117" t="s">
        <v>481</v>
      </c>
      <c r="F270" s="118" t="s">
        <v>482</v>
      </c>
      <c r="G270" s="119" t="s">
        <v>424</v>
      </c>
      <c r="H270" s="120">
        <v>207</v>
      </c>
      <c r="I270" s="121"/>
      <c r="J270" s="122">
        <f>ROUND($I$270*$H$270,2)</f>
        <v>0</v>
      </c>
      <c r="K270" s="118" t="s">
        <v>137</v>
      </c>
      <c r="L270" s="22"/>
      <c r="M270" s="123"/>
      <c r="N270" s="124" t="s">
        <v>48</v>
      </c>
      <c r="P270" s="125">
        <f>$O$270*$H$270</f>
        <v>0</v>
      </c>
      <c r="Q270" s="125">
        <v>0</v>
      </c>
      <c r="R270" s="125">
        <f>$Q$270*$H$270</f>
        <v>0</v>
      </c>
      <c r="S270" s="125">
        <v>0</v>
      </c>
      <c r="T270" s="126">
        <f>$S$270*$H$270</f>
        <v>0</v>
      </c>
      <c r="AR270" s="75" t="s">
        <v>138</v>
      </c>
      <c r="AT270" s="75" t="s">
        <v>133</v>
      </c>
      <c r="AU270" s="75" t="s">
        <v>85</v>
      </c>
      <c r="AY270" s="6" t="s">
        <v>131</v>
      </c>
      <c r="BE270" s="127">
        <f>IF($N$270="základní",$J$270,0)</f>
        <v>0</v>
      </c>
      <c r="BF270" s="127">
        <f>IF($N$270="snížená",$J$270,0)</f>
        <v>0</v>
      </c>
      <c r="BG270" s="127">
        <f>IF($N$270="zákl. přenesená",$J$270,0)</f>
        <v>0</v>
      </c>
      <c r="BH270" s="127">
        <f>IF($N$270="sníž. přenesená",$J$270,0)</f>
        <v>0</v>
      </c>
      <c r="BI270" s="127">
        <f>IF($N$270="nulová",$J$270,0)</f>
        <v>0</v>
      </c>
      <c r="BJ270" s="75" t="s">
        <v>21</v>
      </c>
      <c r="BK270" s="127">
        <f>ROUND($I$270*$H$270,2)</f>
        <v>0</v>
      </c>
      <c r="BL270" s="75" t="s">
        <v>138</v>
      </c>
      <c r="BM270" s="75" t="s">
        <v>483</v>
      </c>
    </row>
    <row r="271" spans="2:51" s="6" customFormat="1" ht="15.75" customHeight="1">
      <c r="B271" s="142"/>
      <c r="D271" s="129" t="s">
        <v>140</v>
      </c>
      <c r="E271" s="143"/>
      <c r="F271" s="143" t="s">
        <v>484</v>
      </c>
      <c r="H271" s="144"/>
      <c r="L271" s="142"/>
      <c r="M271" s="145"/>
      <c r="T271" s="146"/>
      <c r="AT271" s="144" t="s">
        <v>140</v>
      </c>
      <c r="AU271" s="144" t="s">
        <v>85</v>
      </c>
      <c r="AV271" s="144" t="s">
        <v>21</v>
      </c>
      <c r="AW271" s="144" t="s">
        <v>103</v>
      </c>
      <c r="AX271" s="144" t="s">
        <v>77</v>
      </c>
      <c r="AY271" s="144" t="s">
        <v>131</v>
      </c>
    </row>
    <row r="272" spans="2:51" s="6" customFormat="1" ht="15.75" customHeight="1">
      <c r="B272" s="128"/>
      <c r="D272" s="135" t="s">
        <v>140</v>
      </c>
      <c r="E272" s="134"/>
      <c r="F272" s="130" t="s">
        <v>485</v>
      </c>
      <c r="H272" s="131">
        <v>193</v>
      </c>
      <c r="L272" s="128"/>
      <c r="M272" s="132"/>
      <c r="T272" s="133"/>
      <c r="AT272" s="134" t="s">
        <v>140</v>
      </c>
      <c r="AU272" s="134" t="s">
        <v>85</v>
      </c>
      <c r="AV272" s="134" t="s">
        <v>85</v>
      </c>
      <c r="AW272" s="134" t="s">
        <v>103</v>
      </c>
      <c r="AX272" s="134" t="s">
        <v>77</v>
      </c>
      <c r="AY272" s="134" t="s">
        <v>131</v>
      </c>
    </row>
    <row r="273" spans="2:51" s="6" customFormat="1" ht="15.75" customHeight="1">
      <c r="B273" s="128"/>
      <c r="D273" s="135" t="s">
        <v>140</v>
      </c>
      <c r="E273" s="134"/>
      <c r="F273" s="130" t="s">
        <v>486</v>
      </c>
      <c r="H273" s="131">
        <v>14</v>
      </c>
      <c r="L273" s="128"/>
      <c r="M273" s="132"/>
      <c r="T273" s="133"/>
      <c r="AT273" s="134" t="s">
        <v>140</v>
      </c>
      <c r="AU273" s="134" t="s">
        <v>85</v>
      </c>
      <c r="AV273" s="134" t="s">
        <v>85</v>
      </c>
      <c r="AW273" s="134" t="s">
        <v>103</v>
      </c>
      <c r="AX273" s="134" t="s">
        <v>77</v>
      </c>
      <c r="AY273" s="134" t="s">
        <v>131</v>
      </c>
    </row>
    <row r="274" spans="2:51" s="6" customFormat="1" ht="15.75" customHeight="1">
      <c r="B274" s="136"/>
      <c r="D274" s="135" t="s">
        <v>140</v>
      </c>
      <c r="E274" s="137"/>
      <c r="F274" s="138" t="s">
        <v>148</v>
      </c>
      <c r="H274" s="139">
        <v>207</v>
      </c>
      <c r="L274" s="136"/>
      <c r="M274" s="140"/>
      <c r="T274" s="141"/>
      <c r="AT274" s="137" t="s">
        <v>140</v>
      </c>
      <c r="AU274" s="137" t="s">
        <v>85</v>
      </c>
      <c r="AV274" s="137" t="s">
        <v>138</v>
      </c>
      <c r="AW274" s="137" t="s">
        <v>103</v>
      </c>
      <c r="AX274" s="137" t="s">
        <v>21</v>
      </c>
      <c r="AY274" s="137" t="s">
        <v>131</v>
      </c>
    </row>
    <row r="275" spans="2:65" s="6" customFormat="1" ht="15.75" customHeight="1">
      <c r="B275" s="22"/>
      <c r="C275" s="116" t="s">
        <v>487</v>
      </c>
      <c r="D275" s="116" t="s">
        <v>133</v>
      </c>
      <c r="E275" s="117" t="s">
        <v>488</v>
      </c>
      <c r="F275" s="118" t="s">
        <v>489</v>
      </c>
      <c r="G275" s="119" t="s">
        <v>424</v>
      </c>
      <c r="H275" s="120">
        <v>207</v>
      </c>
      <c r="I275" s="121"/>
      <c r="J275" s="122">
        <f>ROUND($I$275*$H$275,2)</f>
        <v>0</v>
      </c>
      <c r="K275" s="118" t="s">
        <v>137</v>
      </c>
      <c r="L275" s="22"/>
      <c r="M275" s="123"/>
      <c r="N275" s="124" t="s">
        <v>48</v>
      </c>
      <c r="P275" s="125">
        <f>$O$275*$H$275</f>
        <v>0</v>
      </c>
      <c r="Q275" s="125">
        <v>0.00088</v>
      </c>
      <c r="R275" s="125">
        <f>$Q$275*$H$275</f>
        <v>0.18216000000000002</v>
      </c>
      <c r="S275" s="125">
        <v>0</v>
      </c>
      <c r="T275" s="126">
        <f>$S$275*$H$275</f>
        <v>0</v>
      </c>
      <c r="AR275" s="75" t="s">
        <v>138</v>
      </c>
      <c r="AT275" s="75" t="s">
        <v>133</v>
      </c>
      <c r="AU275" s="75" t="s">
        <v>85</v>
      </c>
      <c r="AY275" s="6" t="s">
        <v>131</v>
      </c>
      <c r="BE275" s="127">
        <f>IF($N$275="základní",$J$275,0)</f>
        <v>0</v>
      </c>
      <c r="BF275" s="127">
        <f>IF($N$275="snížená",$J$275,0)</f>
        <v>0</v>
      </c>
      <c r="BG275" s="127">
        <f>IF($N$275="zákl. přenesená",$J$275,0)</f>
        <v>0</v>
      </c>
      <c r="BH275" s="127">
        <f>IF($N$275="sníž. přenesená",$J$275,0)</f>
        <v>0</v>
      </c>
      <c r="BI275" s="127">
        <f>IF($N$275="nulová",$J$275,0)</f>
        <v>0</v>
      </c>
      <c r="BJ275" s="75" t="s">
        <v>21</v>
      </c>
      <c r="BK275" s="127">
        <f>ROUND($I$275*$H$275,2)</f>
        <v>0</v>
      </c>
      <c r="BL275" s="75" t="s">
        <v>138</v>
      </c>
      <c r="BM275" s="75" t="s">
        <v>490</v>
      </c>
    </row>
    <row r="276" spans="2:51" s="6" customFormat="1" ht="15.75" customHeight="1">
      <c r="B276" s="142"/>
      <c r="D276" s="129" t="s">
        <v>140</v>
      </c>
      <c r="E276" s="143"/>
      <c r="F276" s="143" t="s">
        <v>491</v>
      </c>
      <c r="H276" s="144"/>
      <c r="L276" s="142"/>
      <c r="M276" s="145"/>
      <c r="T276" s="146"/>
      <c r="AT276" s="144" t="s">
        <v>140</v>
      </c>
      <c r="AU276" s="144" t="s">
        <v>85</v>
      </c>
      <c r="AV276" s="144" t="s">
        <v>21</v>
      </c>
      <c r="AW276" s="144" t="s">
        <v>103</v>
      </c>
      <c r="AX276" s="144" t="s">
        <v>77</v>
      </c>
      <c r="AY276" s="144" t="s">
        <v>131</v>
      </c>
    </row>
    <row r="277" spans="2:51" s="6" customFormat="1" ht="15.75" customHeight="1">
      <c r="B277" s="128"/>
      <c r="D277" s="135" t="s">
        <v>140</v>
      </c>
      <c r="E277" s="134"/>
      <c r="F277" s="130" t="s">
        <v>492</v>
      </c>
      <c r="H277" s="131">
        <v>207</v>
      </c>
      <c r="L277" s="128"/>
      <c r="M277" s="132"/>
      <c r="T277" s="133"/>
      <c r="AT277" s="134" t="s">
        <v>140</v>
      </c>
      <c r="AU277" s="134" t="s">
        <v>85</v>
      </c>
      <c r="AV277" s="134" t="s">
        <v>85</v>
      </c>
      <c r="AW277" s="134" t="s">
        <v>103</v>
      </c>
      <c r="AX277" s="134" t="s">
        <v>21</v>
      </c>
      <c r="AY277" s="134" t="s">
        <v>131</v>
      </c>
    </row>
    <row r="278" spans="2:65" s="6" customFormat="1" ht="15.75" customHeight="1">
      <c r="B278" s="22"/>
      <c r="C278" s="116" t="s">
        <v>493</v>
      </c>
      <c r="D278" s="116" t="s">
        <v>133</v>
      </c>
      <c r="E278" s="117" t="s">
        <v>494</v>
      </c>
      <c r="F278" s="118" t="s">
        <v>495</v>
      </c>
      <c r="G278" s="119" t="s">
        <v>424</v>
      </c>
      <c r="H278" s="120">
        <v>14</v>
      </c>
      <c r="I278" s="121"/>
      <c r="J278" s="122">
        <f>ROUND($I$278*$H$278,2)</f>
        <v>0</v>
      </c>
      <c r="K278" s="118" t="s">
        <v>137</v>
      </c>
      <c r="L278" s="22"/>
      <c r="M278" s="123"/>
      <c r="N278" s="124" t="s">
        <v>48</v>
      </c>
      <c r="P278" s="125">
        <f>$O$278*$H$278</f>
        <v>0</v>
      </c>
      <c r="Q278" s="125">
        <v>0</v>
      </c>
      <c r="R278" s="125">
        <f>$Q$278*$H$278</f>
        <v>0</v>
      </c>
      <c r="S278" s="125">
        <v>0</v>
      </c>
      <c r="T278" s="126">
        <f>$S$278*$H$278</f>
        <v>0</v>
      </c>
      <c r="AR278" s="75" t="s">
        <v>138</v>
      </c>
      <c r="AT278" s="75" t="s">
        <v>133</v>
      </c>
      <c r="AU278" s="75" t="s">
        <v>85</v>
      </c>
      <c r="AY278" s="6" t="s">
        <v>131</v>
      </c>
      <c r="BE278" s="127">
        <f>IF($N$278="základní",$J$278,0)</f>
        <v>0</v>
      </c>
      <c r="BF278" s="127">
        <f>IF($N$278="snížená",$J$278,0)</f>
        <v>0</v>
      </c>
      <c r="BG278" s="127">
        <f>IF($N$278="zákl. přenesená",$J$278,0)</f>
        <v>0</v>
      </c>
      <c r="BH278" s="127">
        <f>IF($N$278="sníž. přenesená",$J$278,0)</f>
        <v>0</v>
      </c>
      <c r="BI278" s="127">
        <f>IF($N$278="nulová",$J$278,0)</f>
        <v>0</v>
      </c>
      <c r="BJ278" s="75" t="s">
        <v>21</v>
      </c>
      <c r="BK278" s="127">
        <f>ROUND($I$278*$H$278,2)</f>
        <v>0</v>
      </c>
      <c r="BL278" s="75" t="s">
        <v>138</v>
      </c>
      <c r="BM278" s="75" t="s">
        <v>496</v>
      </c>
    </row>
    <row r="279" spans="2:51" s="6" customFormat="1" ht="15.75" customHeight="1">
      <c r="B279" s="128"/>
      <c r="D279" s="129" t="s">
        <v>140</v>
      </c>
      <c r="E279" s="130"/>
      <c r="F279" s="130" t="s">
        <v>497</v>
      </c>
      <c r="H279" s="131">
        <v>14</v>
      </c>
      <c r="L279" s="128"/>
      <c r="M279" s="132"/>
      <c r="T279" s="133"/>
      <c r="AT279" s="134" t="s">
        <v>140</v>
      </c>
      <c r="AU279" s="134" t="s">
        <v>85</v>
      </c>
      <c r="AV279" s="134" t="s">
        <v>85</v>
      </c>
      <c r="AW279" s="134" t="s">
        <v>103</v>
      </c>
      <c r="AX279" s="134" t="s">
        <v>21</v>
      </c>
      <c r="AY279" s="134" t="s">
        <v>131</v>
      </c>
    </row>
    <row r="280" spans="2:65" s="6" customFormat="1" ht="15.75" customHeight="1">
      <c r="B280" s="22"/>
      <c r="C280" s="116" t="s">
        <v>498</v>
      </c>
      <c r="D280" s="116" t="s">
        <v>133</v>
      </c>
      <c r="E280" s="117" t="s">
        <v>499</v>
      </c>
      <c r="F280" s="118" t="s">
        <v>500</v>
      </c>
      <c r="G280" s="119" t="s">
        <v>424</v>
      </c>
      <c r="H280" s="120">
        <v>36</v>
      </c>
      <c r="I280" s="121"/>
      <c r="J280" s="122">
        <f>ROUND($I$280*$H$280,2)</f>
        <v>0</v>
      </c>
      <c r="K280" s="118" t="s">
        <v>137</v>
      </c>
      <c r="L280" s="22"/>
      <c r="M280" s="123"/>
      <c r="N280" s="124" t="s">
        <v>48</v>
      </c>
      <c r="P280" s="125">
        <f>$O$280*$H$280</f>
        <v>0</v>
      </c>
      <c r="Q280" s="125">
        <v>0.16371</v>
      </c>
      <c r="R280" s="125">
        <f>$Q$280*$H$280</f>
        <v>5.89356</v>
      </c>
      <c r="S280" s="125">
        <v>0</v>
      </c>
      <c r="T280" s="126">
        <f>$S$280*$H$280</f>
        <v>0</v>
      </c>
      <c r="AR280" s="75" t="s">
        <v>138</v>
      </c>
      <c r="AT280" s="75" t="s">
        <v>133</v>
      </c>
      <c r="AU280" s="75" t="s">
        <v>85</v>
      </c>
      <c r="AY280" s="6" t="s">
        <v>131</v>
      </c>
      <c r="BE280" s="127">
        <f>IF($N$280="základní",$J$280,0)</f>
        <v>0</v>
      </c>
      <c r="BF280" s="127">
        <f>IF($N$280="snížená",$J$280,0)</f>
        <v>0</v>
      </c>
      <c r="BG280" s="127">
        <f>IF($N$280="zákl. přenesená",$J$280,0)</f>
        <v>0</v>
      </c>
      <c r="BH280" s="127">
        <f>IF($N$280="sníž. přenesená",$J$280,0)</f>
        <v>0</v>
      </c>
      <c r="BI280" s="127">
        <f>IF($N$280="nulová",$J$280,0)</f>
        <v>0</v>
      </c>
      <c r="BJ280" s="75" t="s">
        <v>21</v>
      </c>
      <c r="BK280" s="127">
        <f>ROUND($I$280*$H$280,2)</f>
        <v>0</v>
      </c>
      <c r="BL280" s="75" t="s">
        <v>138</v>
      </c>
      <c r="BM280" s="75" t="s">
        <v>501</v>
      </c>
    </row>
    <row r="281" spans="2:51" s="6" customFormat="1" ht="15.75" customHeight="1">
      <c r="B281" s="142"/>
      <c r="D281" s="129" t="s">
        <v>140</v>
      </c>
      <c r="E281" s="143"/>
      <c r="F281" s="143" t="s">
        <v>502</v>
      </c>
      <c r="H281" s="144"/>
      <c r="L281" s="142"/>
      <c r="M281" s="145"/>
      <c r="T281" s="146"/>
      <c r="AT281" s="144" t="s">
        <v>140</v>
      </c>
      <c r="AU281" s="144" t="s">
        <v>85</v>
      </c>
      <c r="AV281" s="144" t="s">
        <v>21</v>
      </c>
      <c r="AW281" s="144" t="s">
        <v>103</v>
      </c>
      <c r="AX281" s="144" t="s">
        <v>77</v>
      </c>
      <c r="AY281" s="144" t="s">
        <v>131</v>
      </c>
    </row>
    <row r="282" spans="2:51" s="6" customFormat="1" ht="15.75" customHeight="1">
      <c r="B282" s="128"/>
      <c r="D282" s="135" t="s">
        <v>140</v>
      </c>
      <c r="E282" s="134"/>
      <c r="F282" s="130" t="s">
        <v>503</v>
      </c>
      <c r="H282" s="131">
        <v>36</v>
      </c>
      <c r="L282" s="128"/>
      <c r="M282" s="132"/>
      <c r="T282" s="133"/>
      <c r="AT282" s="134" t="s">
        <v>140</v>
      </c>
      <c r="AU282" s="134" t="s">
        <v>85</v>
      </c>
      <c r="AV282" s="134" t="s">
        <v>85</v>
      </c>
      <c r="AW282" s="134" t="s">
        <v>103</v>
      </c>
      <c r="AX282" s="134" t="s">
        <v>21</v>
      </c>
      <c r="AY282" s="134" t="s">
        <v>131</v>
      </c>
    </row>
    <row r="283" spans="2:65" s="6" customFormat="1" ht="15.75" customHeight="1">
      <c r="B283" s="22"/>
      <c r="C283" s="153" t="s">
        <v>504</v>
      </c>
      <c r="D283" s="153" t="s">
        <v>276</v>
      </c>
      <c r="E283" s="154" t="s">
        <v>505</v>
      </c>
      <c r="F283" s="155" t="s">
        <v>506</v>
      </c>
      <c r="G283" s="156" t="s">
        <v>144</v>
      </c>
      <c r="H283" s="157">
        <v>72.72</v>
      </c>
      <c r="I283" s="158"/>
      <c r="J283" s="159">
        <f>ROUND($I$283*$H$283,2)</f>
        <v>0</v>
      </c>
      <c r="K283" s="155"/>
      <c r="L283" s="160"/>
      <c r="M283" s="161"/>
      <c r="N283" s="162" t="s">
        <v>48</v>
      </c>
      <c r="P283" s="125">
        <f>$O$283*$H$283</f>
        <v>0</v>
      </c>
      <c r="Q283" s="125">
        <v>0.067</v>
      </c>
      <c r="R283" s="125">
        <f>$Q$283*$H$283</f>
        <v>4.872240000000001</v>
      </c>
      <c r="S283" s="125">
        <v>0</v>
      </c>
      <c r="T283" s="126">
        <f>$S$283*$H$283</f>
        <v>0</v>
      </c>
      <c r="AR283" s="75" t="s">
        <v>173</v>
      </c>
      <c r="AT283" s="75" t="s">
        <v>276</v>
      </c>
      <c r="AU283" s="75" t="s">
        <v>85</v>
      </c>
      <c r="AY283" s="6" t="s">
        <v>131</v>
      </c>
      <c r="BE283" s="127">
        <f>IF($N$283="základní",$J$283,0)</f>
        <v>0</v>
      </c>
      <c r="BF283" s="127">
        <f>IF($N$283="snížená",$J$283,0)</f>
        <v>0</v>
      </c>
      <c r="BG283" s="127">
        <f>IF($N$283="zákl. přenesená",$J$283,0)</f>
        <v>0</v>
      </c>
      <c r="BH283" s="127">
        <f>IF($N$283="sníž. přenesená",$J$283,0)</f>
        <v>0</v>
      </c>
      <c r="BI283" s="127">
        <f>IF($N$283="nulová",$J$283,0)</f>
        <v>0</v>
      </c>
      <c r="BJ283" s="75" t="s">
        <v>21</v>
      </c>
      <c r="BK283" s="127">
        <f>ROUND($I$283*$H$283,2)</f>
        <v>0</v>
      </c>
      <c r="BL283" s="75" t="s">
        <v>138</v>
      </c>
      <c r="BM283" s="75" t="s">
        <v>507</v>
      </c>
    </row>
    <row r="284" spans="2:51" s="6" customFormat="1" ht="15.75" customHeight="1">
      <c r="B284" s="142"/>
      <c r="D284" s="129" t="s">
        <v>140</v>
      </c>
      <c r="E284" s="143"/>
      <c r="F284" s="143" t="s">
        <v>508</v>
      </c>
      <c r="H284" s="144"/>
      <c r="L284" s="142"/>
      <c r="M284" s="145"/>
      <c r="T284" s="146"/>
      <c r="AT284" s="144" t="s">
        <v>140</v>
      </c>
      <c r="AU284" s="144" t="s">
        <v>85</v>
      </c>
      <c r="AV284" s="144" t="s">
        <v>21</v>
      </c>
      <c r="AW284" s="144" t="s">
        <v>103</v>
      </c>
      <c r="AX284" s="144" t="s">
        <v>77</v>
      </c>
      <c r="AY284" s="144" t="s">
        <v>131</v>
      </c>
    </row>
    <row r="285" spans="2:51" s="6" customFormat="1" ht="15.75" customHeight="1">
      <c r="B285" s="128"/>
      <c r="D285" s="135" t="s">
        <v>140</v>
      </c>
      <c r="E285" s="134"/>
      <c r="F285" s="130" t="s">
        <v>509</v>
      </c>
      <c r="H285" s="131">
        <v>72.72</v>
      </c>
      <c r="L285" s="128"/>
      <c r="M285" s="132"/>
      <c r="T285" s="133"/>
      <c r="AT285" s="134" t="s">
        <v>140</v>
      </c>
      <c r="AU285" s="134" t="s">
        <v>85</v>
      </c>
      <c r="AV285" s="134" t="s">
        <v>85</v>
      </c>
      <c r="AW285" s="134" t="s">
        <v>103</v>
      </c>
      <c r="AX285" s="134" t="s">
        <v>21</v>
      </c>
      <c r="AY285" s="134" t="s">
        <v>131</v>
      </c>
    </row>
    <row r="286" spans="2:65" s="6" customFormat="1" ht="15.75" customHeight="1">
      <c r="B286" s="22"/>
      <c r="C286" s="116" t="s">
        <v>510</v>
      </c>
      <c r="D286" s="116" t="s">
        <v>133</v>
      </c>
      <c r="E286" s="117" t="s">
        <v>511</v>
      </c>
      <c r="F286" s="118" t="s">
        <v>512</v>
      </c>
      <c r="G286" s="119" t="s">
        <v>424</v>
      </c>
      <c r="H286" s="120">
        <v>250</v>
      </c>
      <c r="I286" s="121"/>
      <c r="J286" s="122">
        <f>ROUND($I$286*$H$286,2)</f>
        <v>0</v>
      </c>
      <c r="K286" s="118" t="s">
        <v>137</v>
      </c>
      <c r="L286" s="22"/>
      <c r="M286" s="123"/>
      <c r="N286" s="124" t="s">
        <v>48</v>
      </c>
      <c r="P286" s="125">
        <f>$O$286*$H$286</f>
        <v>0</v>
      </c>
      <c r="Q286" s="125">
        <v>0</v>
      </c>
      <c r="R286" s="125">
        <f>$Q$286*$H$286</f>
        <v>0</v>
      </c>
      <c r="S286" s="125">
        <v>0</v>
      </c>
      <c r="T286" s="126">
        <f>$S$286*$H$286</f>
        <v>0</v>
      </c>
      <c r="AR286" s="75" t="s">
        <v>138</v>
      </c>
      <c r="AT286" s="75" t="s">
        <v>133</v>
      </c>
      <c r="AU286" s="75" t="s">
        <v>85</v>
      </c>
      <c r="AY286" s="6" t="s">
        <v>131</v>
      </c>
      <c r="BE286" s="127">
        <f>IF($N$286="základní",$J$286,0)</f>
        <v>0</v>
      </c>
      <c r="BF286" s="127">
        <f>IF($N$286="snížená",$J$286,0)</f>
        <v>0</v>
      </c>
      <c r="BG286" s="127">
        <f>IF($N$286="zákl. přenesená",$J$286,0)</f>
        <v>0</v>
      </c>
      <c r="BH286" s="127">
        <f>IF($N$286="sníž. přenesená",$J$286,0)</f>
        <v>0</v>
      </c>
      <c r="BI286" s="127">
        <f>IF($N$286="nulová",$J$286,0)</f>
        <v>0</v>
      </c>
      <c r="BJ286" s="75" t="s">
        <v>21</v>
      </c>
      <c r="BK286" s="127">
        <f>ROUND($I$286*$H$286,2)</f>
        <v>0</v>
      </c>
      <c r="BL286" s="75" t="s">
        <v>138</v>
      </c>
      <c r="BM286" s="75" t="s">
        <v>513</v>
      </c>
    </row>
    <row r="287" spans="2:51" s="6" customFormat="1" ht="15.75" customHeight="1">
      <c r="B287" s="128"/>
      <c r="D287" s="129" t="s">
        <v>140</v>
      </c>
      <c r="E287" s="130"/>
      <c r="F287" s="130" t="s">
        <v>514</v>
      </c>
      <c r="H287" s="131">
        <v>250</v>
      </c>
      <c r="L287" s="128"/>
      <c r="M287" s="132"/>
      <c r="T287" s="133"/>
      <c r="AT287" s="134" t="s">
        <v>140</v>
      </c>
      <c r="AU287" s="134" t="s">
        <v>85</v>
      </c>
      <c r="AV287" s="134" t="s">
        <v>85</v>
      </c>
      <c r="AW287" s="134" t="s">
        <v>103</v>
      </c>
      <c r="AX287" s="134" t="s">
        <v>21</v>
      </c>
      <c r="AY287" s="134" t="s">
        <v>131</v>
      </c>
    </row>
    <row r="288" spans="2:65" s="6" customFormat="1" ht="15.75" customHeight="1">
      <c r="B288" s="22"/>
      <c r="C288" s="116" t="s">
        <v>515</v>
      </c>
      <c r="D288" s="116" t="s">
        <v>133</v>
      </c>
      <c r="E288" s="117" t="s">
        <v>516</v>
      </c>
      <c r="F288" s="118" t="s">
        <v>517</v>
      </c>
      <c r="G288" s="119" t="s">
        <v>424</v>
      </c>
      <c r="H288" s="120">
        <v>56</v>
      </c>
      <c r="I288" s="121"/>
      <c r="J288" s="122">
        <f>ROUND($I$288*$H$288,2)</f>
        <v>0</v>
      </c>
      <c r="K288" s="118"/>
      <c r="L288" s="22"/>
      <c r="M288" s="123"/>
      <c r="N288" s="124" t="s">
        <v>48</v>
      </c>
      <c r="P288" s="125">
        <f>$O$288*$H$288</f>
        <v>0</v>
      </c>
      <c r="Q288" s="125">
        <v>0</v>
      </c>
      <c r="R288" s="125">
        <f>$Q$288*$H$288</f>
        <v>0</v>
      </c>
      <c r="S288" s="125">
        <v>0</v>
      </c>
      <c r="T288" s="126">
        <f>$S$288*$H$288</f>
        <v>0</v>
      </c>
      <c r="AR288" s="75" t="s">
        <v>138</v>
      </c>
      <c r="AT288" s="75" t="s">
        <v>133</v>
      </c>
      <c r="AU288" s="75" t="s">
        <v>85</v>
      </c>
      <c r="AY288" s="6" t="s">
        <v>131</v>
      </c>
      <c r="BE288" s="127">
        <f>IF($N$288="základní",$J$288,0)</f>
        <v>0</v>
      </c>
      <c r="BF288" s="127">
        <f>IF($N$288="snížená",$J$288,0)</f>
        <v>0</v>
      </c>
      <c r="BG288" s="127">
        <f>IF($N$288="zákl. přenesená",$J$288,0)</f>
        <v>0</v>
      </c>
      <c r="BH288" s="127">
        <f>IF($N$288="sníž. přenesená",$J$288,0)</f>
        <v>0</v>
      </c>
      <c r="BI288" s="127">
        <f>IF($N$288="nulová",$J$288,0)</f>
        <v>0</v>
      </c>
      <c r="BJ288" s="75" t="s">
        <v>21</v>
      </c>
      <c r="BK288" s="127">
        <f>ROUND($I$288*$H$288,2)</f>
        <v>0</v>
      </c>
      <c r="BL288" s="75" t="s">
        <v>138</v>
      </c>
      <c r="BM288" s="75" t="s">
        <v>518</v>
      </c>
    </row>
    <row r="289" spans="2:51" s="6" customFormat="1" ht="15.75" customHeight="1">
      <c r="B289" s="142"/>
      <c r="D289" s="129" t="s">
        <v>140</v>
      </c>
      <c r="E289" s="143"/>
      <c r="F289" s="143" t="s">
        <v>519</v>
      </c>
      <c r="H289" s="144"/>
      <c r="L289" s="142"/>
      <c r="M289" s="145"/>
      <c r="T289" s="146"/>
      <c r="AT289" s="144" t="s">
        <v>140</v>
      </c>
      <c r="AU289" s="144" t="s">
        <v>85</v>
      </c>
      <c r="AV289" s="144" t="s">
        <v>21</v>
      </c>
      <c r="AW289" s="144" t="s">
        <v>103</v>
      </c>
      <c r="AX289" s="144" t="s">
        <v>77</v>
      </c>
      <c r="AY289" s="144" t="s">
        <v>131</v>
      </c>
    </row>
    <row r="290" spans="2:51" s="6" customFormat="1" ht="15.75" customHeight="1">
      <c r="B290" s="128"/>
      <c r="D290" s="135" t="s">
        <v>140</v>
      </c>
      <c r="E290" s="134"/>
      <c r="F290" s="130" t="s">
        <v>520</v>
      </c>
      <c r="H290" s="131">
        <v>56</v>
      </c>
      <c r="L290" s="128"/>
      <c r="M290" s="132"/>
      <c r="T290" s="133"/>
      <c r="AT290" s="134" t="s">
        <v>140</v>
      </c>
      <c r="AU290" s="134" t="s">
        <v>85</v>
      </c>
      <c r="AV290" s="134" t="s">
        <v>85</v>
      </c>
      <c r="AW290" s="134" t="s">
        <v>103</v>
      </c>
      <c r="AX290" s="134" t="s">
        <v>21</v>
      </c>
      <c r="AY290" s="134" t="s">
        <v>131</v>
      </c>
    </row>
    <row r="291" spans="2:65" s="6" customFormat="1" ht="15.75" customHeight="1">
      <c r="B291" s="22"/>
      <c r="C291" s="116" t="s">
        <v>521</v>
      </c>
      <c r="D291" s="116" t="s">
        <v>133</v>
      </c>
      <c r="E291" s="117" t="s">
        <v>522</v>
      </c>
      <c r="F291" s="118" t="s">
        <v>523</v>
      </c>
      <c r="G291" s="119" t="s">
        <v>136</v>
      </c>
      <c r="H291" s="120">
        <v>172</v>
      </c>
      <c r="I291" s="121"/>
      <c r="J291" s="122">
        <f>ROUND($I$291*$H$291,2)</f>
        <v>0</v>
      </c>
      <c r="K291" s="118" t="s">
        <v>137</v>
      </c>
      <c r="L291" s="22"/>
      <c r="M291" s="123"/>
      <c r="N291" s="124" t="s">
        <v>48</v>
      </c>
      <c r="P291" s="125">
        <f>$O$291*$H$291</f>
        <v>0</v>
      </c>
      <c r="Q291" s="125">
        <v>0</v>
      </c>
      <c r="R291" s="125">
        <f>$Q$291*$H$291</f>
        <v>0</v>
      </c>
      <c r="S291" s="125">
        <v>0</v>
      </c>
      <c r="T291" s="126">
        <f>$S$291*$H$291</f>
        <v>0</v>
      </c>
      <c r="AR291" s="75" t="s">
        <v>138</v>
      </c>
      <c r="AT291" s="75" t="s">
        <v>133</v>
      </c>
      <c r="AU291" s="75" t="s">
        <v>85</v>
      </c>
      <c r="AY291" s="6" t="s">
        <v>131</v>
      </c>
      <c r="BE291" s="127">
        <f>IF($N$291="základní",$J$291,0)</f>
        <v>0</v>
      </c>
      <c r="BF291" s="127">
        <f>IF($N$291="snížená",$J$291,0)</f>
        <v>0</v>
      </c>
      <c r="BG291" s="127">
        <f>IF($N$291="zákl. přenesená",$J$291,0)</f>
        <v>0</v>
      </c>
      <c r="BH291" s="127">
        <f>IF($N$291="sníž. přenesená",$J$291,0)</f>
        <v>0</v>
      </c>
      <c r="BI291" s="127">
        <f>IF($N$291="nulová",$J$291,0)</f>
        <v>0</v>
      </c>
      <c r="BJ291" s="75" t="s">
        <v>21</v>
      </c>
      <c r="BK291" s="127">
        <f>ROUND($I$291*$H$291,2)</f>
        <v>0</v>
      </c>
      <c r="BL291" s="75" t="s">
        <v>138</v>
      </c>
      <c r="BM291" s="75" t="s">
        <v>524</v>
      </c>
    </row>
    <row r="292" spans="2:51" s="6" customFormat="1" ht="15.75" customHeight="1">
      <c r="B292" s="128"/>
      <c r="D292" s="129" t="s">
        <v>140</v>
      </c>
      <c r="E292" s="130"/>
      <c r="F292" s="130" t="s">
        <v>525</v>
      </c>
      <c r="H292" s="131">
        <v>172</v>
      </c>
      <c r="L292" s="128"/>
      <c r="M292" s="132"/>
      <c r="T292" s="133"/>
      <c r="AT292" s="134" t="s">
        <v>140</v>
      </c>
      <c r="AU292" s="134" t="s">
        <v>85</v>
      </c>
      <c r="AV292" s="134" t="s">
        <v>85</v>
      </c>
      <c r="AW292" s="134" t="s">
        <v>103</v>
      </c>
      <c r="AX292" s="134" t="s">
        <v>21</v>
      </c>
      <c r="AY292" s="134" t="s">
        <v>131</v>
      </c>
    </row>
    <row r="293" spans="2:65" s="6" customFormat="1" ht="15.75" customHeight="1">
      <c r="B293" s="22"/>
      <c r="C293" s="116" t="s">
        <v>526</v>
      </c>
      <c r="D293" s="116" t="s">
        <v>133</v>
      </c>
      <c r="E293" s="117" t="s">
        <v>527</v>
      </c>
      <c r="F293" s="118" t="s">
        <v>528</v>
      </c>
      <c r="G293" s="119" t="s">
        <v>424</v>
      </c>
      <c r="H293" s="120">
        <v>385</v>
      </c>
      <c r="I293" s="121"/>
      <c r="J293" s="122">
        <f>ROUND($I$293*$H$293,2)</f>
        <v>0</v>
      </c>
      <c r="K293" s="118" t="s">
        <v>137</v>
      </c>
      <c r="L293" s="22"/>
      <c r="M293" s="123"/>
      <c r="N293" s="124" t="s">
        <v>48</v>
      </c>
      <c r="P293" s="125">
        <f>$O$293*$H$293</f>
        <v>0</v>
      </c>
      <c r="Q293" s="125">
        <v>9E-05</v>
      </c>
      <c r="R293" s="125">
        <f>$Q$293*$H$293</f>
        <v>0.03465</v>
      </c>
      <c r="S293" s="125">
        <v>0.042</v>
      </c>
      <c r="T293" s="126">
        <f>$S$293*$H$293</f>
        <v>16.17</v>
      </c>
      <c r="AR293" s="75" t="s">
        <v>138</v>
      </c>
      <c r="AT293" s="75" t="s">
        <v>133</v>
      </c>
      <c r="AU293" s="75" t="s">
        <v>85</v>
      </c>
      <c r="AY293" s="6" t="s">
        <v>131</v>
      </c>
      <c r="BE293" s="127">
        <f>IF($N$293="základní",$J$293,0)</f>
        <v>0</v>
      </c>
      <c r="BF293" s="127">
        <f>IF($N$293="snížená",$J$293,0)</f>
        <v>0</v>
      </c>
      <c r="BG293" s="127">
        <f>IF($N$293="zákl. přenesená",$J$293,0)</f>
        <v>0</v>
      </c>
      <c r="BH293" s="127">
        <f>IF($N$293="sníž. přenesená",$J$293,0)</f>
        <v>0</v>
      </c>
      <c r="BI293" s="127">
        <f>IF($N$293="nulová",$J$293,0)</f>
        <v>0</v>
      </c>
      <c r="BJ293" s="75" t="s">
        <v>21</v>
      </c>
      <c r="BK293" s="127">
        <f>ROUND($I$293*$H$293,2)</f>
        <v>0</v>
      </c>
      <c r="BL293" s="75" t="s">
        <v>138</v>
      </c>
      <c r="BM293" s="75" t="s">
        <v>529</v>
      </c>
    </row>
    <row r="294" spans="2:51" s="6" customFormat="1" ht="15.75" customHeight="1">
      <c r="B294" s="142"/>
      <c r="D294" s="129" t="s">
        <v>140</v>
      </c>
      <c r="E294" s="143"/>
      <c r="F294" s="143" t="s">
        <v>530</v>
      </c>
      <c r="H294" s="144"/>
      <c r="L294" s="142"/>
      <c r="M294" s="145"/>
      <c r="T294" s="146"/>
      <c r="AT294" s="144" t="s">
        <v>140</v>
      </c>
      <c r="AU294" s="144" t="s">
        <v>85</v>
      </c>
      <c r="AV294" s="144" t="s">
        <v>21</v>
      </c>
      <c r="AW294" s="144" t="s">
        <v>103</v>
      </c>
      <c r="AX294" s="144" t="s">
        <v>77</v>
      </c>
      <c r="AY294" s="144" t="s">
        <v>131</v>
      </c>
    </row>
    <row r="295" spans="2:51" s="6" customFormat="1" ht="15.75" customHeight="1">
      <c r="B295" s="128"/>
      <c r="D295" s="135" t="s">
        <v>140</v>
      </c>
      <c r="E295" s="134"/>
      <c r="F295" s="130" t="s">
        <v>531</v>
      </c>
      <c r="H295" s="131">
        <v>385</v>
      </c>
      <c r="L295" s="128"/>
      <c r="M295" s="132"/>
      <c r="T295" s="133"/>
      <c r="AT295" s="134" t="s">
        <v>140</v>
      </c>
      <c r="AU295" s="134" t="s">
        <v>85</v>
      </c>
      <c r="AV295" s="134" t="s">
        <v>85</v>
      </c>
      <c r="AW295" s="134" t="s">
        <v>103</v>
      </c>
      <c r="AX295" s="134" t="s">
        <v>21</v>
      </c>
      <c r="AY295" s="134" t="s">
        <v>131</v>
      </c>
    </row>
    <row r="296" spans="2:65" s="6" customFormat="1" ht="15.75" customHeight="1">
      <c r="B296" s="22"/>
      <c r="C296" s="116" t="s">
        <v>532</v>
      </c>
      <c r="D296" s="116" t="s">
        <v>133</v>
      </c>
      <c r="E296" s="117" t="s">
        <v>533</v>
      </c>
      <c r="F296" s="118" t="s">
        <v>534</v>
      </c>
      <c r="G296" s="119" t="s">
        <v>144</v>
      </c>
      <c r="H296" s="120">
        <v>5</v>
      </c>
      <c r="I296" s="121"/>
      <c r="J296" s="122">
        <f>ROUND($I$296*$H$296,2)</f>
        <v>0</v>
      </c>
      <c r="K296" s="118" t="s">
        <v>137</v>
      </c>
      <c r="L296" s="22"/>
      <c r="M296" s="123"/>
      <c r="N296" s="124" t="s">
        <v>48</v>
      </c>
      <c r="P296" s="125">
        <f>$O$296*$H$296</f>
        <v>0</v>
      </c>
      <c r="Q296" s="125">
        <v>0</v>
      </c>
      <c r="R296" s="125">
        <f>$Q$296*$H$296</f>
        <v>0</v>
      </c>
      <c r="S296" s="125">
        <v>0.082</v>
      </c>
      <c r="T296" s="126">
        <f>$S$296*$H$296</f>
        <v>0.41000000000000003</v>
      </c>
      <c r="AR296" s="75" t="s">
        <v>138</v>
      </c>
      <c r="AT296" s="75" t="s">
        <v>133</v>
      </c>
      <c r="AU296" s="75" t="s">
        <v>85</v>
      </c>
      <c r="AY296" s="6" t="s">
        <v>131</v>
      </c>
      <c r="BE296" s="127">
        <f>IF($N$296="základní",$J$296,0)</f>
        <v>0</v>
      </c>
      <c r="BF296" s="127">
        <f>IF($N$296="snížená",$J$296,0)</f>
        <v>0</v>
      </c>
      <c r="BG296" s="127">
        <f>IF($N$296="zákl. přenesená",$J$296,0)</f>
        <v>0</v>
      </c>
      <c r="BH296" s="127">
        <f>IF($N$296="sníž. přenesená",$J$296,0)</f>
        <v>0</v>
      </c>
      <c r="BI296" s="127">
        <f>IF($N$296="nulová",$J$296,0)</f>
        <v>0</v>
      </c>
      <c r="BJ296" s="75" t="s">
        <v>21</v>
      </c>
      <c r="BK296" s="127">
        <f>ROUND($I$296*$H$296,2)</f>
        <v>0</v>
      </c>
      <c r="BL296" s="75" t="s">
        <v>138</v>
      </c>
      <c r="BM296" s="75" t="s">
        <v>535</v>
      </c>
    </row>
    <row r="297" spans="2:51" s="6" customFormat="1" ht="15.75" customHeight="1">
      <c r="B297" s="128"/>
      <c r="D297" s="129" t="s">
        <v>140</v>
      </c>
      <c r="E297" s="130"/>
      <c r="F297" s="130" t="s">
        <v>536</v>
      </c>
      <c r="H297" s="131">
        <v>5</v>
      </c>
      <c r="L297" s="128"/>
      <c r="M297" s="132"/>
      <c r="T297" s="133"/>
      <c r="AT297" s="134" t="s">
        <v>140</v>
      </c>
      <c r="AU297" s="134" t="s">
        <v>85</v>
      </c>
      <c r="AV297" s="134" t="s">
        <v>85</v>
      </c>
      <c r="AW297" s="134" t="s">
        <v>103</v>
      </c>
      <c r="AX297" s="134" t="s">
        <v>21</v>
      </c>
      <c r="AY297" s="134" t="s">
        <v>131</v>
      </c>
    </row>
    <row r="298" spans="2:63" s="105" customFormat="1" ht="30.75" customHeight="1">
      <c r="B298" s="106"/>
      <c r="D298" s="107" t="s">
        <v>76</v>
      </c>
      <c r="E298" s="114" t="s">
        <v>537</v>
      </c>
      <c r="F298" s="114" t="s">
        <v>538</v>
      </c>
      <c r="J298" s="115">
        <f>$BK$298</f>
        <v>0</v>
      </c>
      <c r="L298" s="106"/>
      <c r="M298" s="110"/>
      <c r="P298" s="111">
        <f>$P$299</f>
        <v>0</v>
      </c>
      <c r="R298" s="111">
        <f>$R$299</f>
        <v>0</v>
      </c>
      <c r="T298" s="112">
        <f>$T$299</f>
        <v>0</v>
      </c>
      <c r="AR298" s="107" t="s">
        <v>21</v>
      </c>
      <c r="AT298" s="107" t="s">
        <v>76</v>
      </c>
      <c r="AU298" s="107" t="s">
        <v>21</v>
      </c>
      <c r="AY298" s="107" t="s">
        <v>131</v>
      </c>
      <c r="BK298" s="113">
        <f>$BK$299</f>
        <v>0</v>
      </c>
    </row>
    <row r="299" spans="2:65" s="6" customFormat="1" ht="15.75" customHeight="1">
      <c r="B299" s="22"/>
      <c r="C299" s="116" t="s">
        <v>539</v>
      </c>
      <c r="D299" s="116" t="s">
        <v>133</v>
      </c>
      <c r="E299" s="117" t="s">
        <v>540</v>
      </c>
      <c r="F299" s="118" t="s">
        <v>541</v>
      </c>
      <c r="G299" s="119" t="s">
        <v>296</v>
      </c>
      <c r="H299" s="120">
        <v>2225.593</v>
      </c>
      <c r="I299" s="121"/>
      <c r="J299" s="122">
        <f>ROUND($I$299*$H$299,2)</f>
        <v>0</v>
      </c>
      <c r="K299" s="118" t="s">
        <v>137</v>
      </c>
      <c r="L299" s="22"/>
      <c r="M299" s="123"/>
      <c r="N299" s="124" t="s">
        <v>48</v>
      </c>
      <c r="P299" s="125">
        <f>$O$299*$H$299</f>
        <v>0</v>
      </c>
      <c r="Q299" s="125">
        <v>0</v>
      </c>
      <c r="R299" s="125">
        <f>$Q$299*$H$299</f>
        <v>0</v>
      </c>
      <c r="S299" s="125">
        <v>0</v>
      </c>
      <c r="T299" s="126">
        <f>$S$299*$H$299</f>
        <v>0</v>
      </c>
      <c r="AR299" s="75" t="s">
        <v>138</v>
      </c>
      <c r="AT299" s="75" t="s">
        <v>133</v>
      </c>
      <c r="AU299" s="75" t="s">
        <v>85</v>
      </c>
      <c r="AY299" s="6" t="s">
        <v>131</v>
      </c>
      <c r="BE299" s="127">
        <f>IF($N$299="základní",$J$299,0)</f>
        <v>0</v>
      </c>
      <c r="BF299" s="127">
        <f>IF($N$299="snížená",$J$299,0)</f>
        <v>0</v>
      </c>
      <c r="BG299" s="127">
        <f>IF($N$299="zákl. přenesená",$J$299,0)</f>
        <v>0</v>
      </c>
      <c r="BH299" s="127">
        <f>IF($N$299="sníž. přenesená",$J$299,0)</f>
        <v>0</v>
      </c>
      <c r="BI299" s="127">
        <f>IF($N$299="nulová",$J$299,0)</f>
        <v>0</v>
      </c>
      <c r="BJ299" s="75" t="s">
        <v>21</v>
      </c>
      <c r="BK299" s="127">
        <f>ROUND($I$299*$H$299,2)</f>
        <v>0</v>
      </c>
      <c r="BL299" s="75" t="s">
        <v>138</v>
      </c>
      <c r="BM299" s="75" t="s">
        <v>542</v>
      </c>
    </row>
    <row r="300" spans="2:63" s="105" customFormat="1" ht="30.75" customHeight="1">
      <c r="B300" s="106"/>
      <c r="D300" s="107" t="s">
        <v>76</v>
      </c>
      <c r="E300" s="114" t="s">
        <v>543</v>
      </c>
      <c r="F300" s="114" t="s">
        <v>544</v>
      </c>
      <c r="J300" s="115">
        <f>$BK$300</f>
        <v>0</v>
      </c>
      <c r="L300" s="106"/>
      <c r="M300" s="110"/>
      <c r="P300" s="111">
        <f>SUM($P$301:$P$310)</f>
        <v>0</v>
      </c>
      <c r="R300" s="111">
        <f>SUM($R$301:$R$310)</f>
        <v>0</v>
      </c>
      <c r="T300" s="112">
        <f>SUM($T$301:$T$310)</f>
        <v>0</v>
      </c>
      <c r="AR300" s="107" t="s">
        <v>21</v>
      </c>
      <c r="AT300" s="107" t="s">
        <v>76</v>
      </c>
      <c r="AU300" s="107" t="s">
        <v>21</v>
      </c>
      <c r="AY300" s="107" t="s">
        <v>131</v>
      </c>
      <c r="BK300" s="113">
        <f>SUM($BK$301:$BK$310)</f>
        <v>0</v>
      </c>
    </row>
    <row r="301" spans="2:65" s="6" customFormat="1" ht="15.75" customHeight="1">
      <c r="B301" s="22"/>
      <c r="C301" s="119" t="s">
        <v>545</v>
      </c>
      <c r="D301" s="119" t="s">
        <v>133</v>
      </c>
      <c r="E301" s="117" t="s">
        <v>546</v>
      </c>
      <c r="F301" s="118" t="s">
        <v>547</v>
      </c>
      <c r="G301" s="119" t="s">
        <v>296</v>
      </c>
      <c r="H301" s="120">
        <v>732.384</v>
      </c>
      <c r="I301" s="121"/>
      <c r="J301" s="122">
        <f>ROUND($I$301*$H$301,2)</f>
        <v>0</v>
      </c>
      <c r="K301" s="118" t="s">
        <v>137</v>
      </c>
      <c r="L301" s="22"/>
      <c r="M301" s="123"/>
      <c r="N301" s="124" t="s">
        <v>48</v>
      </c>
      <c r="P301" s="125">
        <f>$O$301*$H$301</f>
        <v>0</v>
      </c>
      <c r="Q301" s="125">
        <v>0</v>
      </c>
      <c r="R301" s="125">
        <f>$Q$301*$H$301</f>
        <v>0</v>
      </c>
      <c r="S301" s="125">
        <v>0</v>
      </c>
      <c r="T301" s="126">
        <f>$S$301*$H$301</f>
        <v>0</v>
      </c>
      <c r="AR301" s="75" t="s">
        <v>138</v>
      </c>
      <c r="AT301" s="75" t="s">
        <v>133</v>
      </c>
      <c r="AU301" s="75" t="s">
        <v>85</v>
      </c>
      <c r="AY301" s="75" t="s">
        <v>131</v>
      </c>
      <c r="BE301" s="127">
        <f>IF($N$301="základní",$J$301,0)</f>
        <v>0</v>
      </c>
      <c r="BF301" s="127">
        <f>IF($N$301="snížená",$J$301,0)</f>
        <v>0</v>
      </c>
      <c r="BG301" s="127">
        <f>IF($N$301="zákl. přenesená",$J$301,0)</f>
        <v>0</v>
      </c>
      <c r="BH301" s="127">
        <f>IF($N$301="sníž. přenesená",$J$301,0)</f>
        <v>0</v>
      </c>
      <c r="BI301" s="127">
        <f>IF($N$301="nulová",$J$301,0)</f>
        <v>0</v>
      </c>
      <c r="BJ301" s="75" t="s">
        <v>21</v>
      </c>
      <c r="BK301" s="127">
        <f>ROUND($I$301*$H$301,2)</f>
        <v>0</v>
      </c>
      <c r="BL301" s="75" t="s">
        <v>138</v>
      </c>
      <c r="BM301" s="75" t="s">
        <v>548</v>
      </c>
    </row>
    <row r="302" spans="2:51" s="6" customFormat="1" ht="15.75" customHeight="1">
      <c r="B302" s="142"/>
      <c r="D302" s="129" t="s">
        <v>140</v>
      </c>
      <c r="E302" s="143"/>
      <c r="F302" s="143" t="s">
        <v>549</v>
      </c>
      <c r="H302" s="144"/>
      <c r="L302" s="142"/>
      <c r="M302" s="145"/>
      <c r="T302" s="146"/>
      <c r="AT302" s="144" t="s">
        <v>140</v>
      </c>
      <c r="AU302" s="144" t="s">
        <v>85</v>
      </c>
      <c r="AV302" s="144" t="s">
        <v>21</v>
      </c>
      <c r="AW302" s="144" t="s">
        <v>103</v>
      </c>
      <c r="AX302" s="144" t="s">
        <v>77</v>
      </c>
      <c r="AY302" s="144" t="s">
        <v>131</v>
      </c>
    </row>
    <row r="303" spans="2:51" s="6" customFormat="1" ht="15.75" customHeight="1">
      <c r="B303" s="128"/>
      <c r="D303" s="135" t="s">
        <v>140</v>
      </c>
      <c r="E303" s="134"/>
      <c r="F303" s="130" t="s">
        <v>550</v>
      </c>
      <c r="H303" s="131">
        <v>514</v>
      </c>
      <c r="L303" s="128"/>
      <c r="M303" s="132"/>
      <c r="T303" s="133"/>
      <c r="AT303" s="134" t="s">
        <v>140</v>
      </c>
      <c r="AU303" s="134" t="s">
        <v>85</v>
      </c>
      <c r="AV303" s="134" t="s">
        <v>85</v>
      </c>
      <c r="AW303" s="134" t="s">
        <v>103</v>
      </c>
      <c r="AX303" s="134" t="s">
        <v>77</v>
      </c>
      <c r="AY303" s="134" t="s">
        <v>131</v>
      </c>
    </row>
    <row r="304" spans="2:51" s="6" customFormat="1" ht="15.75" customHeight="1">
      <c r="B304" s="128"/>
      <c r="D304" s="135" t="s">
        <v>140</v>
      </c>
      <c r="E304" s="134"/>
      <c r="F304" s="130" t="s">
        <v>551</v>
      </c>
      <c r="H304" s="131">
        <v>232.585</v>
      </c>
      <c r="L304" s="128"/>
      <c r="M304" s="132"/>
      <c r="T304" s="133"/>
      <c r="AT304" s="134" t="s">
        <v>140</v>
      </c>
      <c r="AU304" s="134" t="s">
        <v>85</v>
      </c>
      <c r="AV304" s="134" t="s">
        <v>85</v>
      </c>
      <c r="AW304" s="134" t="s">
        <v>103</v>
      </c>
      <c r="AX304" s="134" t="s">
        <v>77</v>
      </c>
      <c r="AY304" s="134" t="s">
        <v>131</v>
      </c>
    </row>
    <row r="305" spans="2:51" s="6" customFormat="1" ht="15.75" customHeight="1">
      <c r="B305" s="128"/>
      <c r="D305" s="135" t="s">
        <v>140</v>
      </c>
      <c r="E305" s="134"/>
      <c r="F305" s="130" t="s">
        <v>552</v>
      </c>
      <c r="H305" s="131">
        <v>-14.201</v>
      </c>
      <c r="L305" s="128"/>
      <c r="M305" s="132"/>
      <c r="T305" s="133"/>
      <c r="AT305" s="134" t="s">
        <v>140</v>
      </c>
      <c r="AU305" s="134" t="s">
        <v>85</v>
      </c>
      <c r="AV305" s="134" t="s">
        <v>85</v>
      </c>
      <c r="AW305" s="134" t="s">
        <v>103</v>
      </c>
      <c r="AX305" s="134" t="s">
        <v>77</v>
      </c>
      <c r="AY305" s="134" t="s">
        <v>131</v>
      </c>
    </row>
    <row r="306" spans="2:51" s="6" customFormat="1" ht="15.75" customHeight="1">
      <c r="B306" s="136"/>
      <c r="D306" s="135" t="s">
        <v>140</v>
      </c>
      <c r="E306" s="137"/>
      <c r="F306" s="138" t="s">
        <v>148</v>
      </c>
      <c r="H306" s="139">
        <v>732.384</v>
      </c>
      <c r="L306" s="136"/>
      <c r="M306" s="140"/>
      <c r="T306" s="141"/>
      <c r="AT306" s="137" t="s">
        <v>140</v>
      </c>
      <c r="AU306" s="137" t="s">
        <v>85</v>
      </c>
      <c r="AV306" s="137" t="s">
        <v>138</v>
      </c>
      <c r="AW306" s="137" t="s">
        <v>103</v>
      </c>
      <c r="AX306" s="137" t="s">
        <v>21</v>
      </c>
      <c r="AY306" s="137" t="s">
        <v>131</v>
      </c>
    </row>
    <row r="307" spans="2:65" s="6" customFormat="1" ht="15.75" customHeight="1">
      <c r="B307" s="22"/>
      <c r="C307" s="116" t="s">
        <v>553</v>
      </c>
      <c r="D307" s="116" t="s">
        <v>133</v>
      </c>
      <c r="E307" s="117" t="s">
        <v>554</v>
      </c>
      <c r="F307" s="118" t="s">
        <v>555</v>
      </c>
      <c r="G307" s="119" t="s">
        <v>296</v>
      </c>
      <c r="H307" s="120">
        <v>13915.296</v>
      </c>
      <c r="I307" s="121"/>
      <c r="J307" s="122">
        <f>ROUND($I$307*$H$307,2)</f>
        <v>0</v>
      </c>
      <c r="K307" s="118" t="s">
        <v>137</v>
      </c>
      <c r="L307" s="22"/>
      <c r="M307" s="123"/>
      <c r="N307" s="124" t="s">
        <v>48</v>
      </c>
      <c r="P307" s="125">
        <f>$O$307*$H$307</f>
        <v>0</v>
      </c>
      <c r="Q307" s="125">
        <v>0</v>
      </c>
      <c r="R307" s="125">
        <f>$Q$307*$H$307</f>
        <v>0</v>
      </c>
      <c r="S307" s="125">
        <v>0</v>
      </c>
      <c r="T307" s="126">
        <f>$S$307*$H$307</f>
        <v>0</v>
      </c>
      <c r="AR307" s="75" t="s">
        <v>138</v>
      </c>
      <c r="AT307" s="75" t="s">
        <v>133</v>
      </c>
      <c r="AU307" s="75" t="s">
        <v>85</v>
      </c>
      <c r="AY307" s="6" t="s">
        <v>131</v>
      </c>
      <c r="BE307" s="127">
        <f>IF($N$307="základní",$J$307,0)</f>
        <v>0</v>
      </c>
      <c r="BF307" s="127">
        <f>IF($N$307="snížená",$J$307,0)</f>
        <v>0</v>
      </c>
      <c r="BG307" s="127">
        <f>IF($N$307="zákl. přenesená",$J$307,0)</f>
        <v>0</v>
      </c>
      <c r="BH307" s="127">
        <f>IF($N$307="sníž. přenesená",$J$307,0)</f>
        <v>0</v>
      </c>
      <c r="BI307" s="127">
        <f>IF($N$307="nulová",$J$307,0)</f>
        <v>0</v>
      </c>
      <c r="BJ307" s="75" t="s">
        <v>21</v>
      </c>
      <c r="BK307" s="127">
        <f>ROUND($I$307*$H$307,2)</f>
        <v>0</v>
      </c>
      <c r="BL307" s="75" t="s">
        <v>138</v>
      </c>
      <c r="BM307" s="75" t="s">
        <v>556</v>
      </c>
    </row>
    <row r="308" spans="2:51" s="6" customFormat="1" ht="15.75" customHeight="1">
      <c r="B308" s="128"/>
      <c r="D308" s="129" t="s">
        <v>140</v>
      </c>
      <c r="E308" s="130"/>
      <c r="F308" s="130" t="s">
        <v>557</v>
      </c>
      <c r="H308" s="131">
        <v>13915.296</v>
      </c>
      <c r="L308" s="128"/>
      <c r="M308" s="132"/>
      <c r="T308" s="133"/>
      <c r="AT308" s="134" t="s">
        <v>140</v>
      </c>
      <c r="AU308" s="134" t="s">
        <v>85</v>
      </c>
      <c r="AV308" s="134" t="s">
        <v>85</v>
      </c>
      <c r="AW308" s="134" t="s">
        <v>103</v>
      </c>
      <c r="AX308" s="134" t="s">
        <v>21</v>
      </c>
      <c r="AY308" s="134" t="s">
        <v>131</v>
      </c>
    </row>
    <row r="309" spans="2:65" s="6" customFormat="1" ht="15.75" customHeight="1">
      <c r="B309" s="22"/>
      <c r="C309" s="116" t="s">
        <v>558</v>
      </c>
      <c r="D309" s="116" t="s">
        <v>133</v>
      </c>
      <c r="E309" s="117" t="s">
        <v>559</v>
      </c>
      <c r="F309" s="118" t="s">
        <v>560</v>
      </c>
      <c r="G309" s="119" t="s">
        <v>296</v>
      </c>
      <c r="H309" s="120">
        <v>732.384</v>
      </c>
      <c r="I309" s="121"/>
      <c r="J309" s="122">
        <f>ROUND($I$309*$H$309,2)</f>
        <v>0</v>
      </c>
      <c r="K309" s="118" t="s">
        <v>137</v>
      </c>
      <c r="L309" s="22"/>
      <c r="M309" s="123"/>
      <c r="N309" s="124" t="s">
        <v>48</v>
      </c>
      <c r="P309" s="125">
        <f>$O$309*$H$309</f>
        <v>0</v>
      </c>
      <c r="Q309" s="125">
        <v>0</v>
      </c>
      <c r="R309" s="125">
        <f>$Q$309*$H$309</f>
        <v>0</v>
      </c>
      <c r="S309" s="125">
        <v>0</v>
      </c>
      <c r="T309" s="126">
        <f>$S$309*$H$309</f>
        <v>0</v>
      </c>
      <c r="AR309" s="75" t="s">
        <v>138</v>
      </c>
      <c r="AT309" s="75" t="s">
        <v>133</v>
      </c>
      <c r="AU309" s="75" t="s">
        <v>85</v>
      </c>
      <c r="AY309" s="6" t="s">
        <v>131</v>
      </c>
      <c r="BE309" s="127">
        <f>IF($N$309="základní",$J$309,0)</f>
        <v>0</v>
      </c>
      <c r="BF309" s="127">
        <f>IF($N$309="snížená",$J$309,0)</f>
        <v>0</v>
      </c>
      <c r="BG309" s="127">
        <f>IF($N$309="zákl. přenesená",$J$309,0)</f>
        <v>0</v>
      </c>
      <c r="BH309" s="127">
        <f>IF($N$309="sníž. přenesená",$J$309,0)</f>
        <v>0</v>
      </c>
      <c r="BI309" s="127">
        <f>IF($N$309="nulová",$J$309,0)</f>
        <v>0</v>
      </c>
      <c r="BJ309" s="75" t="s">
        <v>21</v>
      </c>
      <c r="BK309" s="127">
        <f>ROUND($I$309*$H$309,2)</f>
        <v>0</v>
      </c>
      <c r="BL309" s="75" t="s">
        <v>138</v>
      </c>
      <c r="BM309" s="75" t="s">
        <v>561</v>
      </c>
    </row>
    <row r="310" spans="2:51" s="6" customFormat="1" ht="15.75" customHeight="1">
      <c r="B310" s="128"/>
      <c r="D310" s="129" t="s">
        <v>140</v>
      </c>
      <c r="E310" s="130"/>
      <c r="F310" s="130" t="s">
        <v>562</v>
      </c>
      <c r="H310" s="131">
        <v>732.384</v>
      </c>
      <c r="L310" s="128"/>
      <c r="M310" s="132"/>
      <c r="T310" s="133"/>
      <c r="AT310" s="134" t="s">
        <v>140</v>
      </c>
      <c r="AU310" s="134" t="s">
        <v>85</v>
      </c>
      <c r="AV310" s="134" t="s">
        <v>85</v>
      </c>
      <c r="AW310" s="134" t="s">
        <v>103</v>
      </c>
      <c r="AX310" s="134" t="s">
        <v>21</v>
      </c>
      <c r="AY310" s="134" t="s">
        <v>131</v>
      </c>
    </row>
    <row r="311" spans="2:63" s="105" customFormat="1" ht="37.5" customHeight="1">
      <c r="B311" s="106"/>
      <c r="D311" s="107" t="s">
        <v>76</v>
      </c>
      <c r="E311" s="108" t="s">
        <v>563</v>
      </c>
      <c r="F311" s="108" t="s">
        <v>564</v>
      </c>
      <c r="J311" s="109">
        <f>$BK$311</f>
        <v>0</v>
      </c>
      <c r="L311" s="106"/>
      <c r="M311" s="110"/>
      <c r="P311" s="111">
        <f>$P$312</f>
        <v>0</v>
      </c>
      <c r="R311" s="111">
        <f>$R$312</f>
        <v>0</v>
      </c>
      <c r="T311" s="112">
        <f>$T$312</f>
        <v>0</v>
      </c>
      <c r="AR311" s="107" t="s">
        <v>158</v>
      </c>
      <c r="AT311" s="107" t="s">
        <v>76</v>
      </c>
      <c r="AU311" s="107" t="s">
        <v>77</v>
      </c>
      <c r="AY311" s="107" t="s">
        <v>131</v>
      </c>
      <c r="BK311" s="113">
        <f>$BK$312</f>
        <v>0</v>
      </c>
    </row>
    <row r="312" spans="2:63" s="105" customFormat="1" ht="21" customHeight="1">
      <c r="B312" s="106"/>
      <c r="D312" s="107" t="s">
        <v>76</v>
      </c>
      <c r="E312" s="114" t="s">
        <v>77</v>
      </c>
      <c r="F312" s="114" t="s">
        <v>564</v>
      </c>
      <c r="J312" s="115">
        <f>$BK$312</f>
        <v>0</v>
      </c>
      <c r="L312" s="106"/>
      <c r="M312" s="110"/>
      <c r="P312" s="111">
        <f>SUM($P$313:$P$318)</f>
        <v>0</v>
      </c>
      <c r="R312" s="111">
        <f>SUM($R$313:$R$318)</f>
        <v>0</v>
      </c>
      <c r="T312" s="112">
        <f>SUM($T$313:$T$318)</f>
        <v>0</v>
      </c>
      <c r="AR312" s="107" t="s">
        <v>158</v>
      </c>
      <c r="AT312" s="107" t="s">
        <v>76</v>
      </c>
      <c r="AU312" s="107" t="s">
        <v>21</v>
      </c>
      <c r="AY312" s="107" t="s">
        <v>131</v>
      </c>
      <c r="BK312" s="113">
        <f>SUM($BK$313:$BK$318)</f>
        <v>0</v>
      </c>
    </row>
    <row r="313" spans="2:65" s="6" customFormat="1" ht="15.75" customHeight="1">
      <c r="B313" s="22"/>
      <c r="C313" s="116" t="s">
        <v>565</v>
      </c>
      <c r="D313" s="116" t="s">
        <v>133</v>
      </c>
      <c r="E313" s="117" t="s">
        <v>566</v>
      </c>
      <c r="F313" s="118" t="s">
        <v>567</v>
      </c>
      <c r="G313" s="119" t="s">
        <v>568</v>
      </c>
      <c r="H313" s="120">
        <v>1</v>
      </c>
      <c r="I313" s="121"/>
      <c r="J313" s="122">
        <f>ROUND($I$313*$H$313,2)</f>
        <v>0</v>
      </c>
      <c r="K313" s="118" t="s">
        <v>137</v>
      </c>
      <c r="L313" s="22"/>
      <c r="M313" s="123"/>
      <c r="N313" s="124" t="s">
        <v>48</v>
      </c>
      <c r="P313" s="125">
        <f>$O$313*$H$313</f>
        <v>0</v>
      </c>
      <c r="Q313" s="125">
        <v>0</v>
      </c>
      <c r="R313" s="125">
        <f>$Q$313*$H$313</f>
        <v>0</v>
      </c>
      <c r="S313" s="125">
        <v>0</v>
      </c>
      <c r="T313" s="126">
        <f>$S$313*$H$313</f>
        <v>0</v>
      </c>
      <c r="AR313" s="75" t="s">
        <v>569</v>
      </c>
      <c r="AT313" s="75" t="s">
        <v>133</v>
      </c>
      <c r="AU313" s="75" t="s">
        <v>85</v>
      </c>
      <c r="AY313" s="6" t="s">
        <v>131</v>
      </c>
      <c r="BE313" s="127">
        <f>IF($N$313="základní",$J$313,0)</f>
        <v>0</v>
      </c>
      <c r="BF313" s="127">
        <f>IF($N$313="snížená",$J$313,0)</f>
        <v>0</v>
      </c>
      <c r="BG313" s="127">
        <f>IF($N$313="zákl. přenesená",$J$313,0)</f>
        <v>0</v>
      </c>
      <c r="BH313" s="127">
        <f>IF($N$313="sníž. přenesená",$J$313,0)</f>
        <v>0</v>
      </c>
      <c r="BI313" s="127">
        <f>IF($N$313="nulová",$J$313,0)</f>
        <v>0</v>
      </c>
      <c r="BJ313" s="75" t="s">
        <v>21</v>
      </c>
      <c r="BK313" s="127">
        <f>ROUND($I$313*$H$313,2)</f>
        <v>0</v>
      </c>
      <c r="BL313" s="75" t="s">
        <v>569</v>
      </c>
      <c r="BM313" s="75" t="s">
        <v>570</v>
      </c>
    </row>
    <row r="314" spans="2:65" s="6" customFormat="1" ht="15.75" customHeight="1">
      <c r="B314" s="22"/>
      <c r="C314" s="119" t="s">
        <v>571</v>
      </c>
      <c r="D314" s="119" t="s">
        <v>133</v>
      </c>
      <c r="E314" s="117" t="s">
        <v>572</v>
      </c>
      <c r="F314" s="118" t="s">
        <v>573</v>
      </c>
      <c r="G314" s="119" t="s">
        <v>568</v>
      </c>
      <c r="H314" s="120">
        <v>1</v>
      </c>
      <c r="I314" s="121"/>
      <c r="J314" s="122">
        <f>ROUND($I$314*$H$314,2)</f>
        <v>0</v>
      </c>
      <c r="K314" s="118" t="s">
        <v>137</v>
      </c>
      <c r="L314" s="22"/>
      <c r="M314" s="123"/>
      <c r="N314" s="124" t="s">
        <v>48</v>
      </c>
      <c r="P314" s="125">
        <f>$O$314*$H$314</f>
        <v>0</v>
      </c>
      <c r="Q314" s="125">
        <v>0</v>
      </c>
      <c r="R314" s="125">
        <f>$Q$314*$H$314</f>
        <v>0</v>
      </c>
      <c r="S314" s="125">
        <v>0</v>
      </c>
      <c r="T314" s="126">
        <f>$S$314*$H$314</f>
        <v>0</v>
      </c>
      <c r="AR314" s="75" t="s">
        <v>569</v>
      </c>
      <c r="AT314" s="75" t="s">
        <v>133</v>
      </c>
      <c r="AU314" s="75" t="s">
        <v>85</v>
      </c>
      <c r="AY314" s="75" t="s">
        <v>131</v>
      </c>
      <c r="BE314" s="127">
        <f>IF($N$314="základní",$J$314,0)</f>
        <v>0</v>
      </c>
      <c r="BF314" s="127">
        <f>IF($N$314="snížená",$J$314,0)</f>
        <v>0</v>
      </c>
      <c r="BG314" s="127">
        <f>IF($N$314="zákl. přenesená",$J$314,0)</f>
        <v>0</v>
      </c>
      <c r="BH314" s="127">
        <f>IF($N$314="sníž. přenesená",$J$314,0)</f>
        <v>0</v>
      </c>
      <c r="BI314" s="127">
        <f>IF($N$314="nulová",$J$314,0)</f>
        <v>0</v>
      </c>
      <c r="BJ314" s="75" t="s">
        <v>21</v>
      </c>
      <c r="BK314" s="127">
        <f>ROUND($I$314*$H$314,2)</f>
        <v>0</v>
      </c>
      <c r="BL314" s="75" t="s">
        <v>569</v>
      </c>
      <c r="BM314" s="75" t="s">
        <v>574</v>
      </c>
    </row>
    <row r="315" spans="2:65" s="6" customFormat="1" ht="15.75" customHeight="1">
      <c r="B315" s="22"/>
      <c r="C315" s="119" t="s">
        <v>575</v>
      </c>
      <c r="D315" s="119" t="s">
        <v>133</v>
      </c>
      <c r="E315" s="117" t="s">
        <v>576</v>
      </c>
      <c r="F315" s="118" t="s">
        <v>577</v>
      </c>
      <c r="G315" s="119" t="s">
        <v>568</v>
      </c>
      <c r="H315" s="120">
        <v>1</v>
      </c>
      <c r="I315" s="121"/>
      <c r="J315" s="122">
        <f>ROUND($I$315*$H$315,2)</f>
        <v>0</v>
      </c>
      <c r="K315" s="118" t="s">
        <v>137</v>
      </c>
      <c r="L315" s="22"/>
      <c r="M315" s="123"/>
      <c r="N315" s="124" t="s">
        <v>48</v>
      </c>
      <c r="P315" s="125">
        <f>$O$315*$H$315</f>
        <v>0</v>
      </c>
      <c r="Q315" s="125">
        <v>0</v>
      </c>
      <c r="R315" s="125">
        <f>$Q$315*$H$315</f>
        <v>0</v>
      </c>
      <c r="S315" s="125">
        <v>0</v>
      </c>
      <c r="T315" s="126">
        <f>$S$315*$H$315</f>
        <v>0</v>
      </c>
      <c r="AR315" s="75" t="s">
        <v>569</v>
      </c>
      <c r="AT315" s="75" t="s">
        <v>133</v>
      </c>
      <c r="AU315" s="75" t="s">
        <v>85</v>
      </c>
      <c r="AY315" s="75" t="s">
        <v>131</v>
      </c>
      <c r="BE315" s="127">
        <f>IF($N$315="základní",$J$315,0)</f>
        <v>0</v>
      </c>
      <c r="BF315" s="127">
        <f>IF($N$315="snížená",$J$315,0)</f>
        <v>0</v>
      </c>
      <c r="BG315" s="127">
        <f>IF($N$315="zákl. přenesená",$J$315,0)</f>
        <v>0</v>
      </c>
      <c r="BH315" s="127">
        <f>IF($N$315="sníž. přenesená",$J$315,0)</f>
        <v>0</v>
      </c>
      <c r="BI315" s="127">
        <f>IF($N$315="nulová",$J$315,0)</f>
        <v>0</v>
      </c>
      <c r="BJ315" s="75" t="s">
        <v>21</v>
      </c>
      <c r="BK315" s="127">
        <f>ROUND($I$315*$H$315,2)</f>
        <v>0</v>
      </c>
      <c r="BL315" s="75" t="s">
        <v>569</v>
      </c>
      <c r="BM315" s="75" t="s">
        <v>578</v>
      </c>
    </row>
    <row r="316" spans="2:65" s="6" customFormat="1" ht="15.75" customHeight="1">
      <c r="B316" s="22"/>
      <c r="C316" s="119" t="s">
        <v>579</v>
      </c>
      <c r="D316" s="119" t="s">
        <v>133</v>
      </c>
      <c r="E316" s="117" t="s">
        <v>580</v>
      </c>
      <c r="F316" s="118" t="s">
        <v>581</v>
      </c>
      <c r="G316" s="119" t="s">
        <v>568</v>
      </c>
      <c r="H316" s="120">
        <v>1</v>
      </c>
      <c r="I316" s="121"/>
      <c r="J316" s="122">
        <f>ROUND($I$316*$H$316,2)</f>
        <v>0</v>
      </c>
      <c r="K316" s="118" t="s">
        <v>137</v>
      </c>
      <c r="L316" s="22"/>
      <c r="M316" s="123"/>
      <c r="N316" s="124" t="s">
        <v>48</v>
      </c>
      <c r="P316" s="125">
        <f>$O$316*$H$316</f>
        <v>0</v>
      </c>
      <c r="Q316" s="125">
        <v>0</v>
      </c>
      <c r="R316" s="125">
        <f>$Q$316*$H$316</f>
        <v>0</v>
      </c>
      <c r="S316" s="125">
        <v>0</v>
      </c>
      <c r="T316" s="126">
        <f>$S$316*$H$316</f>
        <v>0</v>
      </c>
      <c r="AR316" s="75" t="s">
        <v>569</v>
      </c>
      <c r="AT316" s="75" t="s">
        <v>133</v>
      </c>
      <c r="AU316" s="75" t="s">
        <v>85</v>
      </c>
      <c r="AY316" s="75" t="s">
        <v>131</v>
      </c>
      <c r="BE316" s="127">
        <f>IF($N$316="základní",$J$316,0)</f>
        <v>0</v>
      </c>
      <c r="BF316" s="127">
        <f>IF($N$316="snížená",$J$316,0)</f>
        <v>0</v>
      </c>
      <c r="BG316" s="127">
        <f>IF($N$316="zákl. přenesená",$J$316,0)</f>
        <v>0</v>
      </c>
      <c r="BH316" s="127">
        <f>IF($N$316="sníž. přenesená",$J$316,0)</f>
        <v>0</v>
      </c>
      <c r="BI316" s="127">
        <f>IF($N$316="nulová",$J$316,0)</f>
        <v>0</v>
      </c>
      <c r="BJ316" s="75" t="s">
        <v>21</v>
      </c>
      <c r="BK316" s="127">
        <f>ROUND($I$316*$H$316,2)</f>
        <v>0</v>
      </c>
      <c r="BL316" s="75" t="s">
        <v>569</v>
      </c>
      <c r="BM316" s="75" t="s">
        <v>582</v>
      </c>
    </row>
    <row r="317" spans="2:65" s="6" customFormat="1" ht="15.75" customHeight="1">
      <c r="B317" s="22"/>
      <c r="C317" s="119" t="s">
        <v>583</v>
      </c>
      <c r="D317" s="119" t="s">
        <v>133</v>
      </c>
      <c r="E317" s="117" t="s">
        <v>584</v>
      </c>
      <c r="F317" s="118" t="s">
        <v>585</v>
      </c>
      <c r="G317" s="119" t="s">
        <v>568</v>
      </c>
      <c r="H317" s="120">
        <v>1</v>
      </c>
      <c r="I317" s="121"/>
      <c r="J317" s="122">
        <f>ROUND($I$317*$H$317,2)</f>
        <v>0</v>
      </c>
      <c r="K317" s="118" t="s">
        <v>137</v>
      </c>
      <c r="L317" s="22"/>
      <c r="M317" s="123"/>
      <c r="N317" s="124" t="s">
        <v>48</v>
      </c>
      <c r="P317" s="125">
        <f>$O$317*$H$317</f>
        <v>0</v>
      </c>
      <c r="Q317" s="125">
        <v>0</v>
      </c>
      <c r="R317" s="125">
        <f>$Q$317*$H$317</f>
        <v>0</v>
      </c>
      <c r="S317" s="125">
        <v>0</v>
      </c>
      <c r="T317" s="126">
        <f>$S$317*$H$317</f>
        <v>0</v>
      </c>
      <c r="AR317" s="75" t="s">
        <v>569</v>
      </c>
      <c r="AT317" s="75" t="s">
        <v>133</v>
      </c>
      <c r="AU317" s="75" t="s">
        <v>85</v>
      </c>
      <c r="AY317" s="75" t="s">
        <v>131</v>
      </c>
      <c r="BE317" s="127">
        <f>IF($N$317="základní",$J$317,0)</f>
        <v>0</v>
      </c>
      <c r="BF317" s="127">
        <f>IF($N$317="snížená",$J$317,0)</f>
        <v>0</v>
      </c>
      <c r="BG317" s="127">
        <f>IF($N$317="zákl. přenesená",$J$317,0)</f>
        <v>0</v>
      </c>
      <c r="BH317" s="127">
        <f>IF($N$317="sníž. přenesená",$J$317,0)</f>
        <v>0</v>
      </c>
      <c r="BI317" s="127">
        <f>IF($N$317="nulová",$J$317,0)</f>
        <v>0</v>
      </c>
      <c r="BJ317" s="75" t="s">
        <v>21</v>
      </c>
      <c r="BK317" s="127">
        <f>ROUND($I$317*$H$317,2)</f>
        <v>0</v>
      </c>
      <c r="BL317" s="75" t="s">
        <v>569</v>
      </c>
      <c r="BM317" s="75" t="s">
        <v>586</v>
      </c>
    </row>
    <row r="318" spans="2:65" s="6" customFormat="1" ht="15.75" customHeight="1">
      <c r="B318" s="22"/>
      <c r="C318" s="119" t="s">
        <v>587</v>
      </c>
      <c r="D318" s="119" t="s">
        <v>133</v>
      </c>
      <c r="E318" s="117" t="s">
        <v>588</v>
      </c>
      <c r="F318" s="118" t="s">
        <v>589</v>
      </c>
      <c r="G318" s="119" t="s">
        <v>568</v>
      </c>
      <c r="H318" s="120">
        <v>1</v>
      </c>
      <c r="I318" s="121"/>
      <c r="J318" s="122">
        <f>ROUND($I$318*$H$318,2)</f>
        <v>0</v>
      </c>
      <c r="K318" s="118" t="s">
        <v>137</v>
      </c>
      <c r="L318" s="22"/>
      <c r="M318" s="123"/>
      <c r="N318" s="163" t="s">
        <v>48</v>
      </c>
      <c r="O318" s="164"/>
      <c r="P318" s="165">
        <f>$O$318*$H$318</f>
        <v>0</v>
      </c>
      <c r="Q318" s="165">
        <v>0</v>
      </c>
      <c r="R318" s="165">
        <f>$Q$318*$H$318</f>
        <v>0</v>
      </c>
      <c r="S318" s="165">
        <v>0</v>
      </c>
      <c r="T318" s="166">
        <f>$S$318*$H$318</f>
        <v>0</v>
      </c>
      <c r="AR318" s="75" t="s">
        <v>569</v>
      </c>
      <c r="AT318" s="75" t="s">
        <v>133</v>
      </c>
      <c r="AU318" s="75" t="s">
        <v>85</v>
      </c>
      <c r="AY318" s="75" t="s">
        <v>131</v>
      </c>
      <c r="BE318" s="127">
        <f>IF($N$318="základní",$J$318,0)</f>
        <v>0</v>
      </c>
      <c r="BF318" s="127">
        <f>IF($N$318="snížená",$J$318,0)</f>
        <v>0</v>
      </c>
      <c r="BG318" s="127">
        <f>IF($N$318="zákl. přenesená",$J$318,0)</f>
        <v>0</v>
      </c>
      <c r="BH318" s="127">
        <f>IF($N$318="sníž. přenesená",$J$318,0)</f>
        <v>0</v>
      </c>
      <c r="BI318" s="127">
        <f>IF($N$318="nulová",$J$318,0)</f>
        <v>0</v>
      </c>
      <c r="BJ318" s="75" t="s">
        <v>21</v>
      </c>
      <c r="BK318" s="127">
        <f>ROUND($I$318*$H$318,2)</f>
        <v>0</v>
      </c>
      <c r="BL318" s="75" t="s">
        <v>569</v>
      </c>
      <c r="BM318" s="75" t="s">
        <v>590</v>
      </c>
    </row>
    <row r="319" spans="2:12" s="6" customFormat="1" ht="7.5" customHeight="1">
      <c r="B319" s="36"/>
      <c r="C319" s="37"/>
      <c r="D319" s="37"/>
      <c r="E319" s="37"/>
      <c r="F319" s="37"/>
      <c r="G319" s="37"/>
      <c r="H319" s="37"/>
      <c r="I319" s="37"/>
      <c r="J319" s="37"/>
      <c r="K319" s="37"/>
      <c r="L319" s="22"/>
    </row>
    <row r="320" s="2" customFormat="1" ht="14.25" customHeight="1"/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4"/>
      <c r="C1" s="204"/>
      <c r="D1" s="203" t="s">
        <v>1</v>
      </c>
      <c r="E1" s="204"/>
      <c r="F1" s="205" t="s">
        <v>1861</v>
      </c>
      <c r="G1" s="210" t="s">
        <v>1862</v>
      </c>
      <c r="H1" s="210"/>
      <c r="I1" s="204"/>
      <c r="J1" s="205" t="s">
        <v>1863</v>
      </c>
      <c r="K1" s="203" t="s">
        <v>95</v>
      </c>
      <c r="L1" s="205" t="s">
        <v>1864</v>
      </c>
      <c r="M1" s="205"/>
      <c r="N1" s="205"/>
      <c r="O1" s="205"/>
      <c r="P1" s="205"/>
      <c r="Q1" s="205"/>
      <c r="R1" s="205"/>
      <c r="S1" s="205"/>
      <c r="T1" s="205"/>
      <c r="U1" s="201"/>
      <c r="V1" s="20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8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9" t="str">
        <f>'Rekapitulace stavby'!$K$6</f>
        <v>III 26811 Hoškovice, rekonstrukce mostu ev.č. 26811-2</v>
      </c>
      <c r="F7" s="168"/>
      <c r="G7" s="168"/>
      <c r="H7" s="168"/>
      <c r="K7" s="12"/>
    </row>
    <row r="8" spans="2:11" s="6" customFormat="1" ht="15.75" customHeight="1">
      <c r="B8" s="22"/>
      <c r="D8" s="18" t="s">
        <v>97</v>
      </c>
      <c r="K8" s="25"/>
    </row>
    <row r="9" spans="2:11" s="6" customFormat="1" ht="37.5" customHeight="1">
      <c r="B9" s="22"/>
      <c r="E9" s="184" t="s">
        <v>591</v>
      </c>
      <c r="F9" s="169"/>
      <c r="G9" s="169"/>
      <c r="H9" s="16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30.06.2014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31</v>
      </c>
      <c r="I15" s="18" t="s">
        <v>32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29</v>
      </c>
      <c r="J20" s="16" t="s">
        <v>37</v>
      </c>
      <c r="K20" s="25"/>
    </row>
    <row r="21" spans="2:11" s="6" customFormat="1" ht="18.75" customHeight="1">
      <c r="B21" s="22"/>
      <c r="E21" s="16" t="s">
        <v>38</v>
      </c>
      <c r="I21" s="18" t="s">
        <v>32</v>
      </c>
      <c r="J21" s="16" t="s">
        <v>39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41</v>
      </c>
      <c r="K23" s="25"/>
    </row>
    <row r="24" spans="2:11" s="75" customFormat="1" ht="15.75" customHeight="1">
      <c r="B24" s="76"/>
      <c r="E24" s="174"/>
      <c r="F24" s="200"/>
      <c r="G24" s="200"/>
      <c r="H24" s="200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43</v>
      </c>
      <c r="J27" s="56">
        <f>ROUND($J$79,2)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45</v>
      </c>
      <c r="I29" s="26" t="s">
        <v>44</v>
      </c>
      <c r="J29" s="26" t="s">
        <v>46</v>
      </c>
      <c r="K29" s="25"/>
    </row>
    <row r="30" spans="2:11" s="6" customFormat="1" ht="15" customHeight="1">
      <c r="B30" s="22"/>
      <c r="D30" s="28" t="s">
        <v>47</v>
      </c>
      <c r="E30" s="28" t="s">
        <v>48</v>
      </c>
      <c r="F30" s="80">
        <f>ROUND(SUM($BE$79:$BE$134),2)</f>
        <v>0</v>
      </c>
      <c r="I30" s="81">
        <v>0.21</v>
      </c>
      <c r="J30" s="80">
        <f>ROUND(ROUND((SUM($BE$79:$BE$134)),2)*$I$30,2)</f>
        <v>0</v>
      </c>
      <c r="K30" s="25"/>
    </row>
    <row r="31" spans="2:11" s="6" customFormat="1" ht="15" customHeight="1">
      <c r="B31" s="22"/>
      <c r="E31" s="28" t="s">
        <v>49</v>
      </c>
      <c r="F31" s="80">
        <f>ROUND(SUM($BF$79:$BF$134),2)</f>
        <v>0</v>
      </c>
      <c r="I31" s="81">
        <v>0.15</v>
      </c>
      <c r="J31" s="80">
        <f>ROUND(ROUND((SUM($BF$79:$BF$134)),2)*$I$31,2)</f>
        <v>0</v>
      </c>
      <c r="K31" s="25"/>
    </row>
    <row r="32" spans="2:11" s="6" customFormat="1" ht="15" customHeight="1" hidden="1">
      <c r="B32" s="22"/>
      <c r="E32" s="28" t="s">
        <v>50</v>
      </c>
      <c r="F32" s="80">
        <f>ROUND(SUM($BG$79:$BG$134),2)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51</v>
      </c>
      <c r="F33" s="80">
        <f>ROUND(SUM($BH$79:$BH$134),2)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52</v>
      </c>
      <c r="F34" s="80">
        <f>ROUND(SUM($BI$79:$BI$134),2)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53</v>
      </c>
      <c r="E36" s="32"/>
      <c r="F36" s="32"/>
      <c r="G36" s="82" t="s">
        <v>54</v>
      </c>
      <c r="H36" s="33" t="s">
        <v>55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99" t="str">
        <f>$E$7</f>
        <v>III 26811 Hoškovice, rekonstrukce mostu ev.č. 26811-2</v>
      </c>
      <c r="F45" s="169"/>
      <c r="G45" s="169"/>
      <c r="H45" s="169"/>
      <c r="K45" s="25"/>
    </row>
    <row r="46" spans="2:11" s="6" customFormat="1" ht="15" customHeight="1">
      <c r="B46" s="22"/>
      <c r="C46" s="18" t="s">
        <v>97</v>
      </c>
      <c r="K46" s="25"/>
    </row>
    <row r="47" spans="2:11" s="6" customFormat="1" ht="19.5" customHeight="1">
      <c r="B47" s="22"/>
      <c r="E47" s="184" t="str">
        <f>$E$9</f>
        <v>181 - DIO</v>
      </c>
      <c r="F47" s="169"/>
      <c r="G47" s="169"/>
      <c r="H47" s="16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 </v>
      </c>
      <c r="I49" s="18" t="s">
        <v>24</v>
      </c>
      <c r="J49" s="45" t="str">
        <f>IF($J$12="","",$J$12)</f>
        <v>30.06.2014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Středočeský kraj, Zborovská 11, 150 21 Praha 5 </v>
      </c>
      <c r="I51" s="18" t="s">
        <v>36</v>
      </c>
      <c r="J51" s="16" t="str">
        <f>$E$21</f>
        <v>PRAGOPROJEKT a.s.,   Ateliér Praha II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100</v>
      </c>
      <c r="D54" s="30"/>
      <c r="E54" s="30"/>
      <c r="F54" s="30"/>
      <c r="G54" s="30"/>
      <c r="H54" s="30"/>
      <c r="I54" s="30"/>
      <c r="J54" s="86" t="s">
        <v>101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102</v>
      </c>
      <c r="J56" s="56">
        <f>$J$79</f>
        <v>0</v>
      </c>
      <c r="K56" s="25"/>
      <c r="AU56" s="6" t="s">
        <v>103</v>
      </c>
    </row>
    <row r="57" spans="2:11" s="62" customFormat="1" ht="25.5" customHeight="1">
      <c r="B57" s="87"/>
      <c r="D57" s="88" t="s">
        <v>592</v>
      </c>
      <c r="E57" s="88"/>
      <c r="F57" s="88"/>
      <c r="G57" s="88"/>
      <c r="H57" s="88"/>
      <c r="I57" s="88"/>
      <c r="J57" s="89">
        <f>$J$80</f>
        <v>0</v>
      </c>
      <c r="K57" s="90"/>
    </row>
    <row r="58" spans="2:11" s="91" customFormat="1" ht="21" customHeight="1">
      <c r="B58" s="92"/>
      <c r="D58" s="93" t="s">
        <v>593</v>
      </c>
      <c r="E58" s="93"/>
      <c r="F58" s="93"/>
      <c r="G58" s="93"/>
      <c r="H58" s="93"/>
      <c r="I58" s="93"/>
      <c r="J58" s="94">
        <f>$J$81</f>
        <v>0</v>
      </c>
      <c r="K58" s="95"/>
    </row>
    <row r="59" spans="2:11" s="62" customFormat="1" ht="25.5" customHeight="1">
      <c r="B59" s="87"/>
      <c r="D59" s="88" t="s">
        <v>594</v>
      </c>
      <c r="E59" s="88"/>
      <c r="F59" s="88"/>
      <c r="G59" s="88"/>
      <c r="H59" s="88"/>
      <c r="I59" s="88"/>
      <c r="J59" s="89">
        <f>$J$129</f>
        <v>0</v>
      </c>
      <c r="K59" s="90"/>
    </row>
    <row r="60" spans="2:11" s="6" customFormat="1" ht="22.5" customHeight="1">
      <c r="B60" s="22"/>
      <c r="K60" s="25"/>
    </row>
    <row r="61" spans="2:11" s="6" customFormat="1" ht="7.5" customHeight="1">
      <c r="B61" s="36"/>
      <c r="C61" s="37"/>
      <c r="D61" s="37"/>
      <c r="E61" s="37"/>
      <c r="F61" s="37"/>
      <c r="G61" s="37"/>
      <c r="H61" s="37"/>
      <c r="I61" s="37"/>
      <c r="J61" s="37"/>
      <c r="K61" s="38"/>
    </row>
    <row r="65" spans="2:12" s="6" customFormat="1" ht="7.5" customHeigh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22"/>
    </row>
    <row r="66" spans="2:12" s="6" customFormat="1" ht="37.5" customHeight="1">
      <c r="B66" s="22"/>
      <c r="C66" s="11" t="s">
        <v>114</v>
      </c>
      <c r="L66" s="22"/>
    </row>
    <row r="67" spans="2:12" s="6" customFormat="1" ht="7.5" customHeight="1">
      <c r="B67" s="22"/>
      <c r="L67" s="22"/>
    </row>
    <row r="68" spans="2:12" s="6" customFormat="1" ht="15" customHeight="1">
      <c r="B68" s="22"/>
      <c r="C68" s="18" t="s">
        <v>16</v>
      </c>
      <c r="L68" s="22"/>
    </row>
    <row r="69" spans="2:12" s="6" customFormat="1" ht="16.5" customHeight="1">
      <c r="B69" s="22"/>
      <c r="E69" s="199" t="str">
        <f>$E$7</f>
        <v>III 26811 Hoškovice, rekonstrukce mostu ev.č. 26811-2</v>
      </c>
      <c r="F69" s="169"/>
      <c r="G69" s="169"/>
      <c r="H69" s="169"/>
      <c r="L69" s="22"/>
    </row>
    <row r="70" spans="2:12" s="6" customFormat="1" ht="15" customHeight="1">
      <c r="B70" s="22"/>
      <c r="C70" s="18" t="s">
        <v>97</v>
      </c>
      <c r="L70" s="22"/>
    </row>
    <row r="71" spans="2:12" s="6" customFormat="1" ht="19.5" customHeight="1">
      <c r="B71" s="22"/>
      <c r="E71" s="184" t="str">
        <f>$E$9</f>
        <v>181 - DIO</v>
      </c>
      <c r="F71" s="169"/>
      <c r="G71" s="169"/>
      <c r="H71" s="169"/>
      <c r="L71" s="22"/>
    </row>
    <row r="72" spans="2:12" s="6" customFormat="1" ht="7.5" customHeight="1">
      <c r="B72" s="22"/>
      <c r="L72" s="22"/>
    </row>
    <row r="73" spans="2:12" s="6" customFormat="1" ht="18.75" customHeight="1">
      <c r="B73" s="22"/>
      <c r="C73" s="18" t="s">
        <v>22</v>
      </c>
      <c r="F73" s="16" t="str">
        <f>$F$12</f>
        <v> </v>
      </c>
      <c r="I73" s="18" t="s">
        <v>24</v>
      </c>
      <c r="J73" s="45" t="str">
        <f>IF($J$12="","",$J$12)</f>
        <v>30.06.2014</v>
      </c>
      <c r="L73" s="22"/>
    </row>
    <row r="74" spans="2:12" s="6" customFormat="1" ht="7.5" customHeight="1">
      <c r="B74" s="22"/>
      <c r="L74" s="22"/>
    </row>
    <row r="75" spans="2:12" s="6" customFormat="1" ht="15.75" customHeight="1">
      <c r="B75" s="22"/>
      <c r="C75" s="18" t="s">
        <v>28</v>
      </c>
      <c r="F75" s="16" t="str">
        <f>$E$15</f>
        <v>Středočeský kraj, Zborovská 11, 150 21 Praha 5 </v>
      </c>
      <c r="I75" s="18" t="s">
        <v>36</v>
      </c>
      <c r="J75" s="16" t="str">
        <f>$E$21</f>
        <v>PRAGOPROJEKT a.s.,   Ateliér Praha II</v>
      </c>
      <c r="L75" s="22"/>
    </row>
    <row r="76" spans="2:12" s="6" customFormat="1" ht="15" customHeight="1">
      <c r="B76" s="22"/>
      <c r="C76" s="18" t="s">
        <v>34</v>
      </c>
      <c r="F76" s="16">
        <f>IF($E$18="","",$E$18)</f>
      </c>
      <c r="L76" s="22"/>
    </row>
    <row r="77" spans="2:12" s="6" customFormat="1" ht="11.25" customHeight="1">
      <c r="B77" s="22"/>
      <c r="L77" s="22"/>
    </row>
    <row r="78" spans="2:20" s="96" customFormat="1" ht="30" customHeight="1">
      <c r="B78" s="97"/>
      <c r="C78" s="98" t="s">
        <v>115</v>
      </c>
      <c r="D78" s="99" t="s">
        <v>62</v>
      </c>
      <c r="E78" s="99" t="s">
        <v>58</v>
      </c>
      <c r="F78" s="99" t="s">
        <v>116</v>
      </c>
      <c r="G78" s="99" t="s">
        <v>117</v>
      </c>
      <c r="H78" s="99" t="s">
        <v>118</v>
      </c>
      <c r="I78" s="99" t="s">
        <v>119</v>
      </c>
      <c r="J78" s="99" t="s">
        <v>120</v>
      </c>
      <c r="K78" s="100" t="s">
        <v>121</v>
      </c>
      <c r="L78" s="97"/>
      <c r="M78" s="50" t="s">
        <v>122</v>
      </c>
      <c r="N78" s="51" t="s">
        <v>47</v>
      </c>
      <c r="O78" s="51" t="s">
        <v>123</v>
      </c>
      <c r="P78" s="51" t="s">
        <v>124</v>
      </c>
      <c r="Q78" s="51" t="s">
        <v>125</v>
      </c>
      <c r="R78" s="51" t="s">
        <v>126</v>
      </c>
      <c r="S78" s="51" t="s">
        <v>127</v>
      </c>
      <c r="T78" s="52" t="s">
        <v>128</v>
      </c>
    </row>
    <row r="79" spans="2:63" s="6" customFormat="1" ht="30" customHeight="1">
      <c r="B79" s="22"/>
      <c r="C79" s="55" t="s">
        <v>102</v>
      </c>
      <c r="J79" s="101">
        <f>$BK$79</f>
        <v>0</v>
      </c>
      <c r="L79" s="22"/>
      <c r="M79" s="54"/>
      <c r="N79" s="46"/>
      <c r="O79" s="46"/>
      <c r="P79" s="102">
        <f>$P$80+$P$129</f>
        <v>0</v>
      </c>
      <c r="Q79" s="46"/>
      <c r="R79" s="102">
        <f>$R$80+$R$129</f>
        <v>67.34816000000001</v>
      </c>
      <c r="S79" s="46"/>
      <c r="T79" s="103">
        <f>$T$80+$T$129</f>
        <v>60.104000000000006</v>
      </c>
      <c r="AT79" s="6" t="s">
        <v>76</v>
      </c>
      <c r="AU79" s="6" t="s">
        <v>103</v>
      </c>
      <c r="BK79" s="104">
        <f>$BK$80+$BK$129</f>
        <v>0</v>
      </c>
    </row>
    <row r="80" spans="2:63" s="105" customFormat="1" ht="37.5" customHeight="1">
      <c r="B80" s="106"/>
      <c r="D80" s="107" t="s">
        <v>76</v>
      </c>
      <c r="E80" s="108" t="s">
        <v>129</v>
      </c>
      <c r="F80" s="108" t="s">
        <v>595</v>
      </c>
      <c r="J80" s="109">
        <f>$BK$80</f>
        <v>0</v>
      </c>
      <c r="L80" s="106"/>
      <c r="M80" s="110"/>
      <c r="P80" s="111">
        <f>$P$81</f>
        <v>0</v>
      </c>
      <c r="R80" s="111">
        <f>$R$81</f>
        <v>67.34816000000001</v>
      </c>
      <c r="T80" s="112">
        <f>$T$81</f>
        <v>60.104000000000006</v>
      </c>
      <c r="AR80" s="107" t="s">
        <v>21</v>
      </c>
      <c r="AT80" s="107" t="s">
        <v>76</v>
      </c>
      <c r="AU80" s="107" t="s">
        <v>77</v>
      </c>
      <c r="AY80" s="107" t="s">
        <v>131</v>
      </c>
      <c r="BK80" s="113">
        <f>$BK$81</f>
        <v>0</v>
      </c>
    </row>
    <row r="81" spans="2:63" s="105" customFormat="1" ht="21" customHeight="1">
      <c r="B81" s="106"/>
      <c r="D81" s="107" t="s">
        <v>76</v>
      </c>
      <c r="E81" s="114" t="s">
        <v>180</v>
      </c>
      <c r="F81" s="114" t="s">
        <v>596</v>
      </c>
      <c r="J81" s="115">
        <f>$BK$81</f>
        <v>0</v>
      </c>
      <c r="L81" s="106"/>
      <c r="M81" s="110"/>
      <c r="P81" s="111">
        <f>SUM($P$82:$P$128)</f>
        <v>0</v>
      </c>
      <c r="R81" s="111">
        <f>SUM($R$82:$R$128)</f>
        <v>67.34816000000001</v>
      </c>
      <c r="T81" s="112">
        <f>SUM($T$82:$T$128)</f>
        <v>60.104000000000006</v>
      </c>
      <c r="AR81" s="107" t="s">
        <v>21</v>
      </c>
      <c r="AT81" s="107" t="s">
        <v>76</v>
      </c>
      <c r="AU81" s="107" t="s">
        <v>21</v>
      </c>
      <c r="AY81" s="107" t="s">
        <v>131</v>
      </c>
      <c r="BK81" s="113">
        <f>SUM($BK$82:$BK$128)</f>
        <v>0</v>
      </c>
    </row>
    <row r="82" spans="2:65" s="6" customFormat="1" ht="15.75" customHeight="1">
      <c r="B82" s="22"/>
      <c r="C82" s="116" t="s">
        <v>21</v>
      </c>
      <c r="D82" s="116" t="s">
        <v>133</v>
      </c>
      <c r="E82" s="117" t="s">
        <v>597</v>
      </c>
      <c r="F82" s="118" t="s">
        <v>598</v>
      </c>
      <c r="G82" s="119" t="s">
        <v>424</v>
      </c>
      <c r="H82" s="120">
        <v>88</v>
      </c>
      <c r="I82" s="121"/>
      <c r="J82" s="122">
        <f>ROUND($I$82*$H$82,2)</f>
        <v>0</v>
      </c>
      <c r="K82" s="118"/>
      <c r="L82" s="22"/>
      <c r="M82" s="123"/>
      <c r="N82" s="124" t="s">
        <v>48</v>
      </c>
      <c r="P82" s="125">
        <f>$O$82*$H$82</f>
        <v>0</v>
      </c>
      <c r="Q82" s="125">
        <v>0.76532</v>
      </c>
      <c r="R82" s="125">
        <f>$Q$82*$H$82</f>
        <v>67.34816000000001</v>
      </c>
      <c r="S82" s="125">
        <v>0</v>
      </c>
      <c r="T82" s="126">
        <f>$S$82*$H$82</f>
        <v>0</v>
      </c>
      <c r="AR82" s="75" t="s">
        <v>138</v>
      </c>
      <c r="AT82" s="75" t="s">
        <v>133</v>
      </c>
      <c r="AU82" s="75" t="s">
        <v>85</v>
      </c>
      <c r="AY82" s="6" t="s">
        <v>131</v>
      </c>
      <c r="BE82" s="127">
        <f>IF($N$82="základní",$J$82,0)</f>
        <v>0</v>
      </c>
      <c r="BF82" s="127">
        <f>IF($N$82="snížená",$J$82,0)</f>
        <v>0</v>
      </c>
      <c r="BG82" s="127">
        <f>IF($N$82="zákl. přenesená",$J$82,0)</f>
        <v>0</v>
      </c>
      <c r="BH82" s="127">
        <f>IF($N$82="sníž. přenesená",$J$82,0)</f>
        <v>0</v>
      </c>
      <c r="BI82" s="127">
        <f>IF($N$82="nulová",$J$82,0)</f>
        <v>0</v>
      </c>
      <c r="BJ82" s="75" t="s">
        <v>21</v>
      </c>
      <c r="BK82" s="127">
        <f>ROUND($I$82*$H$82,2)</f>
        <v>0</v>
      </c>
      <c r="BL82" s="75" t="s">
        <v>138</v>
      </c>
      <c r="BM82" s="75" t="s">
        <v>599</v>
      </c>
    </row>
    <row r="83" spans="2:51" s="6" customFormat="1" ht="15.75" customHeight="1">
      <c r="B83" s="128"/>
      <c r="D83" s="129" t="s">
        <v>140</v>
      </c>
      <c r="E83" s="130"/>
      <c r="F83" s="130" t="s">
        <v>600</v>
      </c>
      <c r="H83" s="131">
        <v>88</v>
      </c>
      <c r="L83" s="128"/>
      <c r="M83" s="132"/>
      <c r="T83" s="133"/>
      <c r="AT83" s="134" t="s">
        <v>140</v>
      </c>
      <c r="AU83" s="134" t="s">
        <v>85</v>
      </c>
      <c r="AV83" s="134" t="s">
        <v>85</v>
      </c>
      <c r="AW83" s="134" t="s">
        <v>103</v>
      </c>
      <c r="AX83" s="134" t="s">
        <v>21</v>
      </c>
      <c r="AY83" s="134" t="s">
        <v>131</v>
      </c>
    </row>
    <row r="84" spans="2:65" s="6" customFormat="1" ht="15.75" customHeight="1">
      <c r="B84" s="22"/>
      <c r="C84" s="116" t="s">
        <v>85</v>
      </c>
      <c r="D84" s="116" t="s">
        <v>133</v>
      </c>
      <c r="E84" s="117" t="s">
        <v>601</v>
      </c>
      <c r="F84" s="118" t="s">
        <v>602</v>
      </c>
      <c r="G84" s="119" t="s">
        <v>424</v>
      </c>
      <c r="H84" s="120">
        <v>88</v>
      </c>
      <c r="I84" s="121"/>
      <c r="J84" s="122">
        <f>ROUND($I$84*$H$84,2)</f>
        <v>0</v>
      </c>
      <c r="K84" s="118" t="s">
        <v>137</v>
      </c>
      <c r="L84" s="22"/>
      <c r="M84" s="123"/>
      <c r="N84" s="124" t="s">
        <v>48</v>
      </c>
      <c r="P84" s="125">
        <f>$O$84*$H$84</f>
        <v>0</v>
      </c>
      <c r="Q84" s="125">
        <v>0</v>
      </c>
      <c r="R84" s="125">
        <f>$Q$84*$H$84</f>
        <v>0</v>
      </c>
      <c r="S84" s="125">
        <v>0.683</v>
      </c>
      <c r="T84" s="126">
        <f>$S$84*$H$84</f>
        <v>60.104000000000006</v>
      </c>
      <c r="AR84" s="75" t="s">
        <v>138</v>
      </c>
      <c r="AT84" s="75" t="s">
        <v>133</v>
      </c>
      <c r="AU84" s="75" t="s">
        <v>85</v>
      </c>
      <c r="AY84" s="6" t="s">
        <v>131</v>
      </c>
      <c r="BE84" s="127">
        <f>IF($N$84="základní",$J$84,0)</f>
        <v>0</v>
      </c>
      <c r="BF84" s="127">
        <f>IF($N$84="snížená",$J$84,0)</f>
        <v>0</v>
      </c>
      <c r="BG84" s="127">
        <f>IF($N$84="zákl. přenesená",$J$84,0)</f>
        <v>0</v>
      </c>
      <c r="BH84" s="127">
        <f>IF($N$84="sníž. přenesená",$J$84,0)</f>
        <v>0</v>
      </c>
      <c r="BI84" s="127">
        <f>IF($N$84="nulová",$J$84,0)</f>
        <v>0</v>
      </c>
      <c r="BJ84" s="75" t="s">
        <v>21</v>
      </c>
      <c r="BK84" s="127">
        <f>ROUND($I$84*$H$84,2)</f>
        <v>0</v>
      </c>
      <c r="BL84" s="75" t="s">
        <v>138</v>
      </c>
      <c r="BM84" s="75" t="s">
        <v>603</v>
      </c>
    </row>
    <row r="85" spans="2:51" s="6" customFormat="1" ht="15.75" customHeight="1">
      <c r="B85" s="128"/>
      <c r="D85" s="129" t="s">
        <v>140</v>
      </c>
      <c r="E85" s="130"/>
      <c r="F85" s="130" t="s">
        <v>604</v>
      </c>
      <c r="H85" s="131">
        <v>88</v>
      </c>
      <c r="L85" s="128"/>
      <c r="M85" s="132"/>
      <c r="T85" s="133"/>
      <c r="AT85" s="134" t="s">
        <v>140</v>
      </c>
      <c r="AU85" s="134" t="s">
        <v>85</v>
      </c>
      <c r="AV85" s="134" t="s">
        <v>85</v>
      </c>
      <c r="AW85" s="134" t="s">
        <v>103</v>
      </c>
      <c r="AX85" s="134" t="s">
        <v>21</v>
      </c>
      <c r="AY85" s="134" t="s">
        <v>131</v>
      </c>
    </row>
    <row r="86" spans="2:65" s="6" customFormat="1" ht="15.75" customHeight="1">
      <c r="B86" s="22"/>
      <c r="C86" s="116" t="s">
        <v>149</v>
      </c>
      <c r="D86" s="116" t="s">
        <v>133</v>
      </c>
      <c r="E86" s="117" t="s">
        <v>605</v>
      </c>
      <c r="F86" s="118" t="s">
        <v>606</v>
      </c>
      <c r="G86" s="119" t="s">
        <v>144</v>
      </c>
      <c r="H86" s="120">
        <v>1690</v>
      </c>
      <c r="I86" s="121"/>
      <c r="J86" s="122">
        <f>ROUND($I$86*$H$86,2)</f>
        <v>0</v>
      </c>
      <c r="K86" s="118" t="s">
        <v>137</v>
      </c>
      <c r="L86" s="22"/>
      <c r="M86" s="123"/>
      <c r="N86" s="124" t="s">
        <v>48</v>
      </c>
      <c r="P86" s="125">
        <f>$O$86*$H$86</f>
        <v>0</v>
      </c>
      <c r="Q86" s="125">
        <v>0</v>
      </c>
      <c r="R86" s="125">
        <f>$Q$86*$H$86</f>
        <v>0</v>
      </c>
      <c r="S86" s="125">
        <v>0</v>
      </c>
      <c r="T86" s="126">
        <f>$S$86*$H$86</f>
        <v>0</v>
      </c>
      <c r="AR86" s="75" t="s">
        <v>138</v>
      </c>
      <c r="AT86" s="75" t="s">
        <v>133</v>
      </c>
      <c r="AU86" s="75" t="s">
        <v>85</v>
      </c>
      <c r="AY86" s="6" t="s">
        <v>131</v>
      </c>
      <c r="BE86" s="127">
        <f>IF($N$86="základní",$J$86,0)</f>
        <v>0</v>
      </c>
      <c r="BF86" s="127">
        <f>IF($N$86="snížená",$J$86,0)</f>
        <v>0</v>
      </c>
      <c r="BG86" s="127">
        <f>IF($N$86="zákl. přenesená",$J$86,0)</f>
        <v>0</v>
      </c>
      <c r="BH86" s="127">
        <f>IF($N$86="sníž. přenesená",$J$86,0)</f>
        <v>0</v>
      </c>
      <c r="BI86" s="127">
        <f>IF($N$86="nulová",$J$86,0)</f>
        <v>0</v>
      </c>
      <c r="BJ86" s="75" t="s">
        <v>21</v>
      </c>
      <c r="BK86" s="127">
        <f>ROUND($I$86*$H$86,2)</f>
        <v>0</v>
      </c>
      <c r="BL86" s="75" t="s">
        <v>138</v>
      </c>
      <c r="BM86" s="75" t="s">
        <v>607</v>
      </c>
    </row>
    <row r="87" spans="2:51" s="6" customFormat="1" ht="15.75" customHeight="1">
      <c r="B87" s="128"/>
      <c r="D87" s="129" t="s">
        <v>140</v>
      </c>
      <c r="E87" s="130"/>
      <c r="F87" s="130" t="s">
        <v>608</v>
      </c>
      <c r="H87" s="131">
        <v>20</v>
      </c>
      <c r="L87" s="128"/>
      <c r="M87" s="132"/>
      <c r="T87" s="133"/>
      <c r="AT87" s="134" t="s">
        <v>140</v>
      </c>
      <c r="AU87" s="134" t="s">
        <v>85</v>
      </c>
      <c r="AV87" s="134" t="s">
        <v>85</v>
      </c>
      <c r="AW87" s="134" t="s">
        <v>103</v>
      </c>
      <c r="AX87" s="134" t="s">
        <v>77</v>
      </c>
      <c r="AY87" s="134" t="s">
        <v>131</v>
      </c>
    </row>
    <row r="88" spans="2:51" s="6" customFormat="1" ht="15.75" customHeight="1">
      <c r="B88" s="128"/>
      <c r="D88" s="135" t="s">
        <v>140</v>
      </c>
      <c r="E88" s="134"/>
      <c r="F88" s="130" t="s">
        <v>609</v>
      </c>
      <c r="H88" s="131">
        <v>744</v>
      </c>
      <c r="L88" s="128"/>
      <c r="M88" s="132"/>
      <c r="T88" s="133"/>
      <c r="AT88" s="134" t="s">
        <v>140</v>
      </c>
      <c r="AU88" s="134" t="s">
        <v>85</v>
      </c>
      <c r="AV88" s="134" t="s">
        <v>85</v>
      </c>
      <c r="AW88" s="134" t="s">
        <v>103</v>
      </c>
      <c r="AX88" s="134" t="s">
        <v>77</v>
      </c>
      <c r="AY88" s="134" t="s">
        <v>131</v>
      </c>
    </row>
    <row r="89" spans="2:51" s="6" customFormat="1" ht="15.75" customHeight="1">
      <c r="B89" s="128"/>
      <c r="D89" s="135" t="s">
        <v>140</v>
      </c>
      <c r="E89" s="134"/>
      <c r="F89" s="130" t="s">
        <v>610</v>
      </c>
      <c r="H89" s="131">
        <v>900</v>
      </c>
      <c r="L89" s="128"/>
      <c r="M89" s="132"/>
      <c r="T89" s="133"/>
      <c r="AT89" s="134" t="s">
        <v>140</v>
      </c>
      <c r="AU89" s="134" t="s">
        <v>85</v>
      </c>
      <c r="AV89" s="134" t="s">
        <v>85</v>
      </c>
      <c r="AW89" s="134" t="s">
        <v>103</v>
      </c>
      <c r="AX89" s="134" t="s">
        <v>77</v>
      </c>
      <c r="AY89" s="134" t="s">
        <v>131</v>
      </c>
    </row>
    <row r="90" spans="2:51" s="6" customFormat="1" ht="15.75" customHeight="1">
      <c r="B90" s="128"/>
      <c r="D90" s="135" t="s">
        <v>140</v>
      </c>
      <c r="E90" s="134"/>
      <c r="F90" s="130" t="s">
        <v>611</v>
      </c>
      <c r="H90" s="131">
        <v>10</v>
      </c>
      <c r="L90" s="128"/>
      <c r="M90" s="132"/>
      <c r="T90" s="133"/>
      <c r="AT90" s="134" t="s">
        <v>140</v>
      </c>
      <c r="AU90" s="134" t="s">
        <v>85</v>
      </c>
      <c r="AV90" s="134" t="s">
        <v>85</v>
      </c>
      <c r="AW90" s="134" t="s">
        <v>103</v>
      </c>
      <c r="AX90" s="134" t="s">
        <v>77</v>
      </c>
      <c r="AY90" s="134" t="s">
        <v>131</v>
      </c>
    </row>
    <row r="91" spans="2:51" s="6" customFormat="1" ht="15.75" customHeight="1">
      <c r="B91" s="128"/>
      <c r="D91" s="135" t="s">
        <v>140</v>
      </c>
      <c r="E91" s="134"/>
      <c r="F91" s="130" t="s">
        <v>612</v>
      </c>
      <c r="H91" s="131">
        <v>16</v>
      </c>
      <c r="L91" s="128"/>
      <c r="M91" s="132"/>
      <c r="T91" s="133"/>
      <c r="AT91" s="134" t="s">
        <v>140</v>
      </c>
      <c r="AU91" s="134" t="s">
        <v>85</v>
      </c>
      <c r="AV91" s="134" t="s">
        <v>85</v>
      </c>
      <c r="AW91" s="134" t="s">
        <v>103</v>
      </c>
      <c r="AX91" s="134" t="s">
        <v>77</v>
      </c>
      <c r="AY91" s="134" t="s">
        <v>131</v>
      </c>
    </row>
    <row r="92" spans="2:51" s="6" customFormat="1" ht="15.75" customHeight="1">
      <c r="B92" s="136"/>
      <c r="D92" s="135" t="s">
        <v>140</v>
      </c>
      <c r="E92" s="137"/>
      <c r="F92" s="138" t="s">
        <v>148</v>
      </c>
      <c r="H92" s="139">
        <v>1690</v>
      </c>
      <c r="L92" s="136"/>
      <c r="M92" s="140"/>
      <c r="T92" s="141"/>
      <c r="AT92" s="137" t="s">
        <v>140</v>
      </c>
      <c r="AU92" s="137" t="s">
        <v>85</v>
      </c>
      <c r="AV92" s="137" t="s">
        <v>138</v>
      </c>
      <c r="AW92" s="137" t="s">
        <v>103</v>
      </c>
      <c r="AX92" s="137" t="s">
        <v>21</v>
      </c>
      <c r="AY92" s="137" t="s">
        <v>131</v>
      </c>
    </row>
    <row r="93" spans="2:65" s="6" customFormat="1" ht="15.75" customHeight="1">
      <c r="B93" s="22"/>
      <c r="C93" s="116" t="s">
        <v>138</v>
      </c>
      <c r="D93" s="116" t="s">
        <v>133</v>
      </c>
      <c r="E93" s="117" t="s">
        <v>613</v>
      </c>
      <c r="F93" s="118" t="s">
        <v>614</v>
      </c>
      <c r="G93" s="119" t="s">
        <v>144</v>
      </c>
      <c r="H93" s="120">
        <v>1690</v>
      </c>
      <c r="I93" s="121"/>
      <c r="J93" s="122">
        <f>ROUND($I$93*$H$93,2)</f>
        <v>0</v>
      </c>
      <c r="K93" s="118" t="s">
        <v>137</v>
      </c>
      <c r="L93" s="22"/>
      <c r="M93" s="123"/>
      <c r="N93" s="124" t="s">
        <v>48</v>
      </c>
      <c r="P93" s="125">
        <f>$O$93*$H$93</f>
        <v>0</v>
      </c>
      <c r="Q93" s="125">
        <v>0</v>
      </c>
      <c r="R93" s="125">
        <f>$Q$93*$H$93</f>
        <v>0</v>
      </c>
      <c r="S93" s="125">
        <v>0</v>
      </c>
      <c r="T93" s="126">
        <f>$S$93*$H$93</f>
        <v>0</v>
      </c>
      <c r="AR93" s="75" t="s">
        <v>138</v>
      </c>
      <c r="AT93" s="75" t="s">
        <v>133</v>
      </c>
      <c r="AU93" s="75" t="s">
        <v>85</v>
      </c>
      <c r="AY93" s="6" t="s">
        <v>131</v>
      </c>
      <c r="BE93" s="127">
        <f>IF($N$93="základní",$J$93,0)</f>
        <v>0</v>
      </c>
      <c r="BF93" s="127">
        <f>IF($N$93="snížená",$J$93,0)</f>
        <v>0</v>
      </c>
      <c r="BG93" s="127">
        <f>IF($N$93="zákl. přenesená",$J$93,0)</f>
        <v>0</v>
      </c>
      <c r="BH93" s="127">
        <f>IF($N$93="sníž. přenesená",$J$93,0)</f>
        <v>0</v>
      </c>
      <c r="BI93" s="127">
        <f>IF($N$93="nulová",$J$93,0)</f>
        <v>0</v>
      </c>
      <c r="BJ93" s="75" t="s">
        <v>21</v>
      </c>
      <c r="BK93" s="127">
        <f>ROUND($I$93*$H$93,2)</f>
        <v>0</v>
      </c>
      <c r="BL93" s="75" t="s">
        <v>138</v>
      </c>
      <c r="BM93" s="75" t="s">
        <v>615</v>
      </c>
    </row>
    <row r="94" spans="2:51" s="6" customFormat="1" ht="15.75" customHeight="1">
      <c r="B94" s="128"/>
      <c r="D94" s="129" t="s">
        <v>140</v>
      </c>
      <c r="E94" s="130"/>
      <c r="F94" s="130" t="s">
        <v>616</v>
      </c>
      <c r="H94" s="131">
        <v>1690</v>
      </c>
      <c r="L94" s="128"/>
      <c r="M94" s="132"/>
      <c r="T94" s="133"/>
      <c r="AT94" s="134" t="s">
        <v>140</v>
      </c>
      <c r="AU94" s="134" t="s">
        <v>85</v>
      </c>
      <c r="AV94" s="134" t="s">
        <v>85</v>
      </c>
      <c r="AW94" s="134" t="s">
        <v>103</v>
      </c>
      <c r="AX94" s="134" t="s">
        <v>21</v>
      </c>
      <c r="AY94" s="134" t="s">
        <v>131</v>
      </c>
    </row>
    <row r="95" spans="2:65" s="6" customFormat="1" ht="15.75" customHeight="1">
      <c r="B95" s="22"/>
      <c r="C95" s="116" t="s">
        <v>158</v>
      </c>
      <c r="D95" s="116" t="s">
        <v>133</v>
      </c>
      <c r="E95" s="117" t="s">
        <v>617</v>
      </c>
      <c r="F95" s="118" t="s">
        <v>618</v>
      </c>
      <c r="G95" s="119" t="s">
        <v>144</v>
      </c>
      <c r="H95" s="120">
        <v>20</v>
      </c>
      <c r="I95" s="121"/>
      <c r="J95" s="122">
        <f>ROUND($I$95*$H$95,2)</f>
        <v>0</v>
      </c>
      <c r="K95" s="118" t="s">
        <v>137</v>
      </c>
      <c r="L95" s="22"/>
      <c r="M95" s="123"/>
      <c r="N95" s="124" t="s">
        <v>48</v>
      </c>
      <c r="P95" s="125">
        <f>$O$95*$H$95</f>
        <v>0</v>
      </c>
      <c r="Q95" s="125">
        <v>0</v>
      </c>
      <c r="R95" s="125">
        <f>$Q$95*$H$95</f>
        <v>0</v>
      </c>
      <c r="S95" s="125">
        <v>0</v>
      </c>
      <c r="T95" s="126">
        <f>$S$95*$H$95</f>
        <v>0</v>
      </c>
      <c r="AR95" s="75" t="s">
        <v>138</v>
      </c>
      <c r="AT95" s="75" t="s">
        <v>133</v>
      </c>
      <c r="AU95" s="75" t="s">
        <v>85</v>
      </c>
      <c r="AY95" s="6" t="s">
        <v>131</v>
      </c>
      <c r="BE95" s="127">
        <f>IF($N$95="základní",$J$95,0)</f>
        <v>0</v>
      </c>
      <c r="BF95" s="127">
        <f>IF($N$95="snížená",$J$95,0)</f>
        <v>0</v>
      </c>
      <c r="BG95" s="127">
        <f>IF($N$95="zákl. přenesená",$J$95,0)</f>
        <v>0</v>
      </c>
      <c r="BH95" s="127">
        <f>IF($N$95="sníž. přenesená",$J$95,0)</f>
        <v>0</v>
      </c>
      <c r="BI95" s="127">
        <f>IF($N$95="nulová",$J$95,0)</f>
        <v>0</v>
      </c>
      <c r="BJ95" s="75" t="s">
        <v>21</v>
      </c>
      <c r="BK95" s="127">
        <f>ROUND($I$95*$H$95,2)</f>
        <v>0</v>
      </c>
      <c r="BL95" s="75" t="s">
        <v>138</v>
      </c>
      <c r="BM95" s="75" t="s">
        <v>619</v>
      </c>
    </row>
    <row r="96" spans="2:51" s="6" customFormat="1" ht="15.75" customHeight="1">
      <c r="B96" s="128"/>
      <c r="D96" s="129" t="s">
        <v>140</v>
      </c>
      <c r="E96" s="130"/>
      <c r="F96" s="130" t="s">
        <v>608</v>
      </c>
      <c r="H96" s="131">
        <v>20</v>
      </c>
      <c r="L96" s="128"/>
      <c r="M96" s="132"/>
      <c r="T96" s="133"/>
      <c r="AT96" s="134" t="s">
        <v>140</v>
      </c>
      <c r="AU96" s="134" t="s">
        <v>85</v>
      </c>
      <c r="AV96" s="134" t="s">
        <v>85</v>
      </c>
      <c r="AW96" s="134" t="s">
        <v>103</v>
      </c>
      <c r="AX96" s="134" t="s">
        <v>21</v>
      </c>
      <c r="AY96" s="134" t="s">
        <v>131</v>
      </c>
    </row>
    <row r="97" spans="2:65" s="6" customFormat="1" ht="15.75" customHeight="1">
      <c r="B97" s="22"/>
      <c r="C97" s="116" t="s">
        <v>162</v>
      </c>
      <c r="D97" s="116" t="s">
        <v>133</v>
      </c>
      <c r="E97" s="117" t="s">
        <v>620</v>
      </c>
      <c r="F97" s="118" t="s">
        <v>621</v>
      </c>
      <c r="G97" s="119" t="s">
        <v>144</v>
      </c>
      <c r="H97" s="120">
        <v>1277</v>
      </c>
      <c r="I97" s="121"/>
      <c r="J97" s="122">
        <f>ROUND($I$97*$H$97,2)</f>
        <v>0</v>
      </c>
      <c r="K97" s="118" t="s">
        <v>137</v>
      </c>
      <c r="L97" s="22"/>
      <c r="M97" s="123"/>
      <c r="N97" s="124" t="s">
        <v>48</v>
      </c>
      <c r="P97" s="125">
        <f>$O$97*$H$97</f>
        <v>0</v>
      </c>
      <c r="Q97" s="125">
        <v>0</v>
      </c>
      <c r="R97" s="125">
        <f>$Q$97*$H$97</f>
        <v>0</v>
      </c>
      <c r="S97" s="125">
        <v>0</v>
      </c>
      <c r="T97" s="126">
        <f>$S$97*$H$97</f>
        <v>0</v>
      </c>
      <c r="AR97" s="75" t="s">
        <v>138</v>
      </c>
      <c r="AT97" s="75" t="s">
        <v>133</v>
      </c>
      <c r="AU97" s="75" t="s">
        <v>85</v>
      </c>
      <c r="AY97" s="6" t="s">
        <v>131</v>
      </c>
      <c r="BE97" s="127">
        <f>IF($N$97="základní",$J$97,0)</f>
        <v>0</v>
      </c>
      <c r="BF97" s="127">
        <f>IF($N$97="snížená",$J$97,0)</f>
        <v>0</v>
      </c>
      <c r="BG97" s="127">
        <f>IF($N$97="zákl. přenesená",$J$97,0)</f>
        <v>0</v>
      </c>
      <c r="BH97" s="127">
        <f>IF($N$97="sníž. přenesená",$J$97,0)</f>
        <v>0</v>
      </c>
      <c r="BI97" s="127">
        <f>IF($N$97="nulová",$J$97,0)</f>
        <v>0</v>
      </c>
      <c r="BJ97" s="75" t="s">
        <v>21</v>
      </c>
      <c r="BK97" s="127">
        <f>ROUND($I$97*$H$97,2)</f>
        <v>0</v>
      </c>
      <c r="BL97" s="75" t="s">
        <v>138</v>
      </c>
      <c r="BM97" s="75" t="s">
        <v>622</v>
      </c>
    </row>
    <row r="98" spans="2:51" s="6" customFormat="1" ht="15.75" customHeight="1">
      <c r="B98" s="128"/>
      <c r="D98" s="129" t="s">
        <v>140</v>
      </c>
      <c r="E98" s="130"/>
      <c r="F98" s="130" t="s">
        <v>623</v>
      </c>
      <c r="H98" s="131">
        <v>372</v>
      </c>
      <c r="L98" s="128"/>
      <c r="M98" s="132"/>
      <c r="T98" s="133"/>
      <c r="AT98" s="134" t="s">
        <v>140</v>
      </c>
      <c r="AU98" s="134" t="s">
        <v>85</v>
      </c>
      <c r="AV98" s="134" t="s">
        <v>85</v>
      </c>
      <c r="AW98" s="134" t="s">
        <v>103</v>
      </c>
      <c r="AX98" s="134" t="s">
        <v>77</v>
      </c>
      <c r="AY98" s="134" t="s">
        <v>131</v>
      </c>
    </row>
    <row r="99" spans="2:51" s="6" customFormat="1" ht="15.75" customHeight="1">
      <c r="B99" s="128"/>
      <c r="D99" s="135" t="s">
        <v>140</v>
      </c>
      <c r="E99" s="134"/>
      <c r="F99" s="130" t="s">
        <v>610</v>
      </c>
      <c r="H99" s="131">
        <v>900</v>
      </c>
      <c r="L99" s="128"/>
      <c r="M99" s="132"/>
      <c r="T99" s="133"/>
      <c r="AT99" s="134" t="s">
        <v>140</v>
      </c>
      <c r="AU99" s="134" t="s">
        <v>85</v>
      </c>
      <c r="AV99" s="134" t="s">
        <v>85</v>
      </c>
      <c r="AW99" s="134" t="s">
        <v>103</v>
      </c>
      <c r="AX99" s="134" t="s">
        <v>77</v>
      </c>
      <c r="AY99" s="134" t="s">
        <v>131</v>
      </c>
    </row>
    <row r="100" spans="2:51" s="6" customFormat="1" ht="15.75" customHeight="1">
      <c r="B100" s="128"/>
      <c r="D100" s="135" t="s">
        <v>140</v>
      </c>
      <c r="E100" s="134"/>
      <c r="F100" s="130" t="s">
        <v>624</v>
      </c>
      <c r="H100" s="131">
        <v>5</v>
      </c>
      <c r="L100" s="128"/>
      <c r="M100" s="132"/>
      <c r="T100" s="133"/>
      <c r="AT100" s="134" t="s">
        <v>140</v>
      </c>
      <c r="AU100" s="134" t="s">
        <v>85</v>
      </c>
      <c r="AV100" s="134" t="s">
        <v>85</v>
      </c>
      <c r="AW100" s="134" t="s">
        <v>103</v>
      </c>
      <c r="AX100" s="134" t="s">
        <v>77</v>
      </c>
      <c r="AY100" s="134" t="s">
        <v>131</v>
      </c>
    </row>
    <row r="101" spans="2:51" s="6" customFormat="1" ht="15.75" customHeight="1">
      <c r="B101" s="136"/>
      <c r="D101" s="135" t="s">
        <v>140</v>
      </c>
      <c r="E101" s="137"/>
      <c r="F101" s="138" t="s">
        <v>148</v>
      </c>
      <c r="H101" s="139">
        <v>1277</v>
      </c>
      <c r="L101" s="136"/>
      <c r="M101" s="140"/>
      <c r="T101" s="141"/>
      <c r="AT101" s="137" t="s">
        <v>140</v>
      </c>
      <c r="AU101" s="137" t="s">
        <v>85</v>
      </c>
      <c r="AV101" s="137" t="s">
        <v>138</v>
      </c>
      <c r="AW101" s="137" t="s">
        <v>103</v>
      </c>
      <c r="AX101" s="137" t="s">
        <v>21</v>
      </c>
      <c r="AY101" s="137" t="s">
        <v>131</v>
      </c>
    </row>
    <row r="102" spans="2:65" s="6" customFormat="1" ht="15.75" customHeight="1">
      <c r="B102" s="22"/>
      <c r="C102" s="116" t="s">
        <v>168</v>
      </c>
      <c r="D102" s="116" t="s">
        <v>133</v>
      </c>
      <c r="E102" s="117" t="s">
        <v>625</v>
      </c>
      <c r="F102" s="118" t="s">
        <v>626</v>
      </c>
      <c r="G102" s="119" t="s">
        <v>144</v>
      </c>
      <c r="H102" s="120">
        <v>33292</v>
      </c>
      <c r="I102" s="121"/>
      <c r="J102" s="122">
        <f>ROUND($I$102*$H$102,2)</f>
        <v>0</v>
      </c>
      <c r="K102" s="118" t="s">
        <v>137</v>
      </c>
      <c r="L102" s="22"/>
      <c r="M102" s="123"/>
      <c r="N102" s="124" t="s">
        <v>48</v>
      </c>
      <c r="P102" s="125">
        <f>$O$102*$H$102</f>
        <v>0</v>
      </c>
      <c r="Q102" s="125">
        <v>0</v>
      </c>
      <c r="R102" s="125">
        <f>$Q$102*$H$102</f>
        <v>0</v>
      </c>
      <c r="S102" s="125">
        <v>0</v>
      </c>
      <c r="T102" s="126">
        <f>$S$102*$H$102</f>
        <v>0</v>
      </c>
      <c r="AR102" s="75" t="s">
        <v>138</v>
      </c>
      <c r="AT102" s="75" t="s">
        <v>133</v>
      </c>
      <c r="AU102" s="75" t="s">
        <v>85</v>
      </c>
      <c r="AY102" s="6" t="s">
        <v>131</v>
      </c>
      <c r="BE102" s="127">
        <f>IF($N$102="základní",$J$102,0)</f>
        <v>0</v>
      </c>
      <c r="BF102" s="127">
        <f>IF($N$102="snížená",$J$102,0)</f>
        <v>0</v>
      </c>
      <c r="BG102" s="127">
        <f>IF($N$102="zákl. přenesená",$J$102,0)</f>
        <v>0</v>
      </c>
      <c r="BH102" s="127">
        <f>IF($N$102="sníž. přenesená",$J$102,0)</f>
        <v>0</v>
      </c>
      <c r="BI102" s="127">
        <f>IF($N$102="nulová",$J$102,0)</f>
        <v>0</v>
      </c>
      <c r="BJ102" s="75" t="s">
        <v>21</v>
      </c>
      <c r="BK102" s="127">
        <f>ROUND($I$102*$H$102,2)</f>
        <v>0</v>
      </c>
      <c r="BL102" s="75" t="s">
        <v>138</v>
      </c>
      <c r="BM102" s="75" t="s">
        <v>627</v>
      </c>
    </row>
    <row r="103" spans="2:51" s="6" customFormat="1" ht="15.75" customHeight="1">
      <c r="B103" s="128"/>
      <c r="D103" s="129" t="s">
        <v>140</v>
      </c>
      <c r="E103" s="130"/>
      <c r="F103" s="130" t="s">
        <v>628</v>
      </c>
      <c r="H103" s="131">
        <v>12152</v>
      </c>
      <c r="L103" s="128"/>
      <c r="M103" s="132"/>
      <c r="T103" s="133"/>
      <c r="AT103" s="134" t="s">
        <v>140</v>
      </c>
      <c r="AU103" s="134" t="s">
        <v>85</v>
      </c>
      <c r="AV103" s="134" t="s">
        <v>85</v>
      </c>
      <c r="AW103" s="134" t="s">
        <v>103</v>
      </c>
      <c r="AX103" s="134" t="s">
        <v>77</v>
      </c>
      <c r="AY103" s="134" t="s">
        <v>131</v>
      </c>
    </row>
    <row r="104" spans="2:51" s="6" customFormat="1" ht="15.75" customHeight="1">
      <c r="B104" s="128"/>
      <c r="D104" s="135" t="s">
        <v>140</v>
      </c>
      <c r="E104" s="134"/>
      <c r="F104" s="130" t="s">
        <v>629</v>
      </c>
      <c r="H104" s="131">
        <v>14700</v>
      </c>
      <c r="L104" s="128"/>
      <c r="M104" s="132"/>
      <c r="T104" s="133"/>
      <c r="AT104" s="134" t="s">
        <v>140</v>
      </c>
      <c r="AU104" s="134" t="s">
        <v>85</v>
      </c>
      <c r="AV104" s="134" t="s">
        <v>85</v>
      </c>
      <c r="AW104" s="134" t="s">
        <v>103</v>
      </c>
      <c r="AX104" s="134" t="s">
        <v>77</v>
      </c>
      <c r="AY104" s="134" t="s">
        <v>131</v>
      </c>
    </row>
    <row r="105" spans="2:51" s="6" customFormat="1" ht="15.75" customHeight="1">
      <c r="B105" s="128"/>
      <c r="D105" s="135" t="s">
        <v>140</v>
      </c>
      <c r="E105" s="134"/>
      <c r="F105" s="130" t="s">
        <v>630</v>
      </c>
      <c r="H105" s="131">
        <v>2800</v>
      </c>
      <c r="L105" s="128"/>
      <c r="M105" s="132"/>
      <c r="T105" s="133"/>
      <c r="AT105" s="134" t="s">
        <v>140</v>
      </c>
      <c r="AU105" s="134" t="s">
        <v>85</v>
      </c>
      <c r="AV105" s="134" t="s">
        <v>85</v>
      </c>
      <c r="AW105" s="134" t="s">
        <v>103</v>
      </c>
      <c r="AX105" s="134" t="s">
        <v>77</v>
      </c>
      <c r="AY105" s="134" t="s">
        <v>131</v>
      </c>
    </row>
    <row r="106" spans="2:51" s="6" customFormat="1" ht="15.75" customHeight="1">
      <c r="B106" s="128"/>
      <c r="D106" s="135" t="s">
        <v>140</v>
      </c>
      <c r="E106" s="134"/>
      <c r="F106" s="130" t="s">
        <v>631</v>
      </c>
      <c r="H106" s="131">
        <v>1400</v>
      </c>
      <c r="L106" s="128"/>
      <c r="M106" s="132"/>
      <c r="T106" s="133"/>
      <c r="AT106" s="134" t="s">
        <v>140</v>
      </c>
      <c r="AU106" s="134" t="s">
        <v>85</v>
      </c>
      <c r="AV106" s="134" t="s">
        <v>85</v>
      </c>
      <c r="AW106" s="134" t="s">
        <v>103</v>
      </c>
      <c r="AX106" s="134" t="s">
        <v>77</v>
      </c>
      <c r="AY106" s="134" t="s">
        <v>131</v>
      </c>
    </row>
    <row r="107" spans="2:51" s="6" customFormat="1" ht="15.75" customHeight="1">
      <c r="B107" s="128"/>
      <c r="D107" s="135" t="s">
        <v>140</v>
      </c>
      <c r="E107" s="134"/>
      <c r="F107" s="130" t="s">
        <v>632</v>
      </c>
      <c r="H107" s="131">
        <v>2240</v>
      </c>
      <c r="L107" s="128"/>
      <c r="M107" s="132"/>
      <c r="T107" s="133"/>
      <c r="AT107" s="134" t="s">
        <v>140</v>
      </c>
      <c r="AU107" s="134" t="s">
        <v>85</v>
      </c>
      <c r="AV107" s="134" t="s">
        <v>85</v>
      </c>
      <c r="AW107" s="134" t="s">
        <v>103</v>
      </c>
      <c r="AX107" s="134" t="s">
        <v>77</v>
      </c>
      <c r="AY107" s="134" t="s">
        <v>131</v>
      </c>
    </row>
    <row r="108" spans="2:51" s="6" customFormat="1" ht="15.75" customHeight="1">
      <c r="B108" s="136"/>
      <c r="D108" s="135" t="s">
        <v>140</v>
      </c>
      <c r="E108" s="137"/>
      <c r="F108" s="138" t="s">
        <v>148</v>
      </c>
      <c r="H108" s="139">
        <v>33292</v>
      </c>
      <c r="L108" s="136"/>
      <c r="M108" s="140"/>
      <c r="T108" s="141"/>
      <c r="AT108" s="137" t="s">
        <v>140</v>
      </c>
      <c r="AU108" s="137" t="s">
        <v>85</v>
      </c>
      <c r="AV108" s="137" t="s">
        <v>138</v>
      </c>
      <c r="AW108" s="137" t="s">
        <v>103</v>
      </c>
      <c r="AX108" s="137" t="s">
        <v>21</v>
      </c>
      <c r="AY108" s="137" t="s">
        <v>131</v>
      </c>
    </row>
    <row r="109" spans="2:65" s="6" customFormat="1" ht="15.75" customHeight="1">
      <c r="B109" s="22"/>
      <c r="C109" s="116" t="s">
        <v>173</v>
      </c>
      <c r="D109" s="116" t="s">
        <v>133</v>
      </c>
      <c r="E109" s="117" t="s">
        <v>633</v>
      </c>
      <c r="F109" s="118" t="s">
        <v>634</v>
      </c>
      <c r="G109" s="119" t="s">
        <v>144</v>
      </c>
      <c r="H109" s="120">
        <v>33292</v>
      </c>
      <c r="I109" s="121"/>
      <c r="J109" s="122">
        <f>ROUND($I$109*$H$109,2)</f>
        <v>0</v>
      </c>
      <c r="K109" s="118" t="s">
        <v>137</v>
      </c>
      <c r="L109" s="22"/>
      <c r="M109" s="123"/>
      <c r="N109" s="124" t="s">
        <v>48</v>
      </c>
      <c r="P109" s="125">
        <f>$O$109*$H$109</f>
        <v>0</v>
      </c>
      <c r="Q109" s="125">
        <v>0</v>
      </c>
      <c r="R109" s="125">
        <f>$Q$109*$H$109</f>
        <v>0</v>
      </c>
      <c r="S109" s="125">
        <v>0</v>
      </c>
      <c r="T109" s="126">
        <f>$S$109*$H$109</f>
        <v>0</v>
      </c>
      <c r="AR109" s="75" t="s">
        <v>138</v>
      </c>
      <c r="AT109" s="75" t="s">
        <v>133</v>
      </c>
      <c r="AU109" s="75" t="s">
        <v>85</v>
      </c>
      <c r="AY109" s="6" t="s">
        <v>131</v>
      </c>
      <c r="BE109" s="127">
        <f>IF($N$109="základní",$J$109,0)</f>
        <v>0</v>
      </c>
      <c r="BF109" s="127">
        <f>IF($N$109="snížená",$J$109,0)</f>
        <v>0</v>
      </c>
      <c r="BG109" s="127">
        <f>IF($N$109="zákl. přenesená",$J$109,0)</f>
        <v>0</v>
      </c>
      <c r="BH109" s="127">
        <f>IF($N$109="sníž. přenesená",$J$109,0)</f>
        <v>0</v>
      </c>
      <c r="BI109" s="127">
        <f>IF($N$109="nulová",$J$109,0)</f>
        <v>0</v>
      </c>
      <c r="BJ109" s="75" t="s">
        <v>21</v>
      </c>
      <c r="BK109" s="127">
        <f>ROUND($I$109*$H$109,2)</f>
        <v>0</v>
      </c>
      <c r="BL109" s="75" t="s">
        <v>138</v>
      </c>
      <c r="BM109" s="75" t="s">
        <v>635</v>
      </c>
    </row>
    <row r="110" spans="2:51" s="6" customFormat="1" ht="15.75" customHeight="1">
      <c r="B110" s="128"/>
      <c r="D110" s="129" t="s">
        <v>140</v>
      </c>
      <c r="E110" s="130"/>
      <c r="F110" s="130" t="s">
        <v>636</v>
      </c>
      <c r="H110" s="131">
        <v>33292</v>
      </c>
      <c r="L110" s="128"/>
      <c r="M110" s="132"/>
      <c r="T110" s="133"/>
      <c r="AT110" s="134" t="s">
        <v>140</v>
      </c>
      <c r="AU110" s="134" t="s">
        <v>85</v>
      </c>
      <c r="AV110" s="134" t="s">
        <v>85</v>
      </c>
      <c r="AW110" s="134" t="s">
        <v>103</v>
      </c>
      <c r="AX110" s="134" t="s">
        <v>21</v>
      </c>
      <c r="AY110" s="134" t="s">
        <v>131</v>
      </c>
    </row>
    <row r="111" spans="2:65" s="6" customFormat="1" ht="15.75" customHeight="1">
      <c r="B111" s="22"/>
      <c r="C111" s="116" t="s">
        <v>180</v>
      </c>
      <c r="D111" s="116" t="s">
        <v>133</v>
      </c>
      <c r="E111" s="117" t="s">
        <v>637</v>
      </c>
      <c r="F111" s="118" t="s">
        <v>638</v>
      </c>
      <c r="G111" s="119" t="s">
        <v>144</v>
      </c>
      <c r="H111" s="120">
        <v>2800</v>
      </c>
      <c r="I111" s="121"/>
      <c r="J111" s="122">
        <f>ROUND($I$111*$H$111,2)</f>
        <v>0</v>
      </c>
      <c r="K111" s="118" t="s">
        <v>137</v>
      </c>
      <c r="L111" s="22"/>
      <c r="M111" s="123"/>
      <c r="N111" s="124" t="s">
        <v>48</v>
      </c>
      <c r="P111" s="125">
        <f>$O$111*$H$111</f>
        <v>0</v>
      </c>
      <c r="Q111" s="125">
        <v>0</v>
      </c>
      <c r="R111" s="125">
        <f>$Q$111*$H$111</f>
        <v>0</v>
      </c>
      <c r="S111" s="125">
        <v>0</v>
      </c>
      <c r="T111" s="126">
        <f>$S$111*$H$111</f>
        <v>0</v>
      </c>
      <c r="AR111" s="75" t="s">
        <v>138</v>
      </c>
      <c r="AT111" s="75" t="s">
        <v>133</v>
      </c>
      <c r="AU111" s="75" t="s">
        <v>85</v>
      </c>
      <c r="AY111" s="6" t="s">
        <v>131</v>
      </c>
      <c r="BE111" s="127">
        <f>IF($N$111="základní",$J$111,0)</f>
        <v>0</v>
      </c>
      <c r="BF111" s="127">
        <f>IF($N$111="snížená",$J$111,0)</f>
        <v>0</v>
      </c>
      <c r="BG111" s="127">
        <f>IF($N$111="zákl. přenesená",$J$111,0)</f>
        <v>0</v>
      </c>
      <c r="BH111" s="127">
        <f>IF($N$111="sníž. přenesená",$J$111,0)</f>
        <v>0</v>
      </c>
      <c r="BI111" s="127">
        <f>IF($N$111="nulová",$J$111,0)</f>
        <v>0</v>
      </c>
      <c r="BJ111" s="75" t="s">
        <v>21</v>
      </c>
      <c r="BK111" s="127">
        <f>ROUND($I$111*$H$111,2)</f>
        <v>0</v>
      </c>
      <c r="BL111" s="75" t="s">
        <v>138</v>
      </c>
      <c r="BM111" s="75" t="s">
        <v>639</v>
      </c>
    </row>
    <row r="112" spans="2:51" s="6" customFormat="1" ht="15.75" customHeight="1">
      <c r="B112" s="128"/>
      <c r="D112" s="129" t="s">
        <v>140</v>
      </c>
      <c r="E112" s="130"/>
      <c r="F112" s="130" t="s">
        <v>640</v>
      </c>
      <c r="H112" s="131">
        <v>2800</v>
      </c>
      <c r="L112" s="128"/>
      <c r="M112" s="132"/>
      <c r="T112" s="133"/>
      <c r="AT112" s="134" t="s">
        <v>140</v>
      </c>
      <c r="AU112" s="134" t="s">
        <v>85</v>
      </c>
      <c r="AV112" s="134" t="s">
        <v>85</v>
      </c>
      <c r="AW112" s="134" t="s">
        <v>103</v>
      </c>
      <c r="AX112" s="134" t="s">
        <v>21</v>
      </c>
      <c r="AY112" s="134" t="s">
        <v>131</v>
      </c>
    </row>
    <row r="113" spans="2:65" s="6" customFormat="1" ht="15.75" customHeight="1">
      <c r="B113" s="22"/>
      <c r="C113" s="116" t="s">
        <v>26</v>
      </c>
      <c r="D113" s="116" t="s">
        <v>133</v>
      </c>
      <c r="E113" s="117" t="s">
        <v>641</v>
      </c>
      <c r="F113" s="118" t="s">
        <v>642</v>
      </c>
      <c r="G113" s="119" t="s">
        <v>144</v>
      </c>
      <c r="H113" s="120">
        <v>21476</v>
      </c>
      <c r="I113" s="121"/>
      <c r="J113" s="122">
        <f>ROUND($I$113*$H$113,2)</f>
        <v>0</v>
      </c>
      <c r="K113" s="118" t="s">
        <v>137</v>
      </c>
      <c r="L113" s="22"/>
      <c r="M113" s="123"/>
      <c r="N113" s="124" t="s">
        <v>48</v>
      </c>
      <c r="P113" s="125">
        <f>$O$113*$H$113</f>
        <v>0</v>
      </c>
      <c r="Q113" s="125">
        <v>0</v>
      </c>
      <c r="R113" s="125">
        <f>$Q$113*$H$113</f>
        <v>0</v>
      </c>
      <c r="S113" s="125">
        <v>0</v>
      </c>
      <c r="T113" s="126">
        <f>$S$113*$H$113</f>
        <v>0</v>
      </c>
      <c r="AR113" s="75" t="s">
        <v>138</v>
      </c>
      <c r="AT113" s="75" t="s">
        <v>133</v>
      </c>
      <c r="AU113" s="75" t="s">
        <v>85</v>
      </c>
      <c r="AY113" s="6" t="s">
        <v>131</v>
      </c>
      <c r="BE113" s="127">
        <f>IF($N$113="základní",$J$113,0)</f>
        <v>0</v>
      </c>
      <c r="BF113" s="127">
        <f>IF($N$113="snížená",$J$113,0)</f>
        <v>0</v>
      </c>
      <c r="BG113" s="127">
        <f>IF($N$113="zákl. přenesená",$J$113,0)</f>
        <v>0</v>
      </c>
      <c r="BH113" s="127">
        <f>IF($N$113="sníž. přenesená",$J$113,0)</f>
        <v>0</v>
      </c>
      <c r="BI113" s="127">
        <f>IF($N$113="nulová",$J$113,0)</f>
        <v>0</v>
      </c>
      <c r="BJ113" s="75" t="s">
        <v>21</v>
      </c>
      <c r="BK113" s="127">
        <f>ROUND($I$113*$H$113,2)</f>
        <v>0</v>
      </c>
      <c r="BL113" s="75" t="s">
        <v>138</v>
      </c>
      <c r="BM113" s="75" t="s">
        <v>643</v>
      </c>
    </row>
    <row r="114" spans="2:51" s="6" customFormat="1" ht="15.75" customHeight="1">
      <c r="B114" s="142"/>
      <c r="D114" s="129" t="s">
        <v>140</v>
      </c>
      <c r="E114" s="143"/>
      <c r="F114" s="143" t="s">
        <v>644</v>
      </c>
      <c r="H114" s="144"/>
      <c r="L114" s="142"/>
      <c r="M114" s="145"/>
      <c r="T114" s="146"/>
      <c r="AT114" s="144" t="s">
        <v>140</v>
      </c>
      <c r="AU114" s="144" t="s">
        <v>85</v>
      </c>
      <c r="AV114" s="144" t="s">
        <v>21</v>
      </c>
      <c r="AW114" s="144" t="s">
        <v>103</v>
      </c>
      <c r="AX114" s="144" t="s">
        <v>77</v>
      </c>
      <c r="AY114" s="144" t="s">
        <v>131</v>
      </c>
    </row>
    <row r="115" spans="2:51" s="6" customFormat="1" ht="15.75" customHeight="1">
      <c r="B115" s="128"/>
      <c r="D115" s="135" t="s">
        <v>140</v>
      </c>
      <c r="E115" s="134"/>
      <c r="F115" s="130" t="s">
        <v>645</v>
      </c>
      <c r="H115" s="131">
        <v>6076</v>
      </c>
      <c r="L115" s="128"/>
      <c r="M115" s="132"/>
      <c r="T115" s="133"/>
      <c r="AT115" s="134" t="s">
        <v>140</v>
      </c>
      <c r="AU115" s="134" t="s">
        <v>85</v>
      </c>
      <c r="AV115" s="134" t="s">
        <v>85</v>
      </c>
      <c r="AW115" s="134" t="s">
        <v>103</v>
      </c>
      <c r="AX115" s="134" t="s">
        <v>77</v>
      </c>
      <c r="AY115" s="134" t="s">
        <v>131</v>
      </c>
    </row>
    <row r="116" spans="2:51" s="6" customFormat="1" ht="15.75" customHeight="1">
      <c r="B116" s="128"/>
      <c r="D116" s="135" t="s">
        <v>140</v>
      </c>
      <c r="E116" s="134"/>
      <c r="F116" s="130" t="s">
        <v>629</v>
      </c>
      <c r="H116" s="131">
        <v>14700</v>
      </c>
      <c r="L116" s="128"/>
      <c r="M116" s="132"/>
      <c r="T116" s="133"/>
      <c r="AT116" s="134" t="s">
        <v>140</v>
      </c>
      <c r="AU116" s="134" t="s">
        <v>85</v>
      </c>
      <c r="AV116" s="134" t="s">
        <v>85</v>
      </c>
      <c r="AW116" s="134" t="s">
        <v>103</v>
      </c>
      <c r="AX116" s="134" t="s">
        <v>77</v>
      </c>
      <c r="AY116" s="134" t="s">
        <v>131</v>
      </c>
    </row>
    <row r="117" spans="2:51" s="6" customFormat="1" ht="15.75" customHeight="1">
      <c r="B117" s="128"/>
      <c r="D117" s="135" t="s">
        <v>140</v>
      </c>
      <c r="E117" s="134"/>
      <c r="F117" s="130" t="s">
        <v>646</v>
      </c>
      <c r="H117" s="131">
        <v>700</v>
      </c>
      <c r="L117" s="128"/>
      <c r="M117" s="132"/>
      <c r="T117" s="133"/>
      <c r="AT117" s="134" t="s">
        <v>140</v>
      </c>
      <c r="AU117" s="134" t="s">
        <v>85</v>
      </c>
      <c r="AV117" s="134" t="s">
        <v>85</v>
      </c>
      <c r="AW117" s="134" t="s">
        <v>103</v>
      </c>
      <c r="AX117" s="134" t="s">
        <v>77</v>
      </c>
      <c r="AY117" s="134" t="s">
        <v>131</v>
      </c>
    </row>
    <row r="118" spans="2:51" s="6" customFormat="1" ht="15.75" customHeight="1">
      <c r="B118" s="136"/>
      <c r="D118" s="135" t="s">
        <v>140</v>
      </c>
      <c r="E118" s="137"/>
      <c r="F118" s="138" t="s">
        <v>148</v>
      </c>
      <c r="H118" s="139">
        <v>21476</v>
      </c>
      <c r="L118" s="136"/>
      <c r="M118" s="140"/>
      <c r="T118" s="141"/>
      <c r="AT118" s="137" t="s">
        <v>140</v>
      </c>
      <c r="AU118" s="137" t="s">
        <v>85</v>
      </c>
      <c r="AV118" s="137" t="s">
        <v>138</v>
      </c>
      <c r="AW118" s="137" t="s">
        <v>103</v>
      </c>
      <c r="AX118" s="137" t="s">
        <v>21</v>
      </c>
      <c r="AY118" s="137" t="s">
        <v>131</v>
      </c>
    </row>
    <row r="119" spans="2:65" s="6" customFormat="1" ht="15.75" customHeight="1">
      <c r="B119" s="22"/>
      <c r="C119" s="116" t="s">
        <v>190</v>
      </c>
      <c r="D119" s="116" t="s">
        <v>133</v>
      </c>
      <c r="E119" s="117" t="s">
        <v>647</v>
      </c>
      <c r="F119" s="118" t="s">
        <v>648</v>
      </c>
      <c r="G119" s="119" t="s">
        <v>144</v>
      </c>
      <c r="H119" s="120">
        <v>8</v>
      </c>
      <c r="I119" s="121"/>
      <c r="J119" s="122">
        <f>ROUND($I$119*$H$119,2)</f>
        <v>0</v>
      </c>
      <c r="K119" s="118" t="s">
        <v>137</v>
      </c>
      <c r="L119" s="22"/>
      <c r="M119" s="123"/>
      <c r="N119" s="124" t="s">
        <v>48</v>
      </c>
      <c r="P119" s="125">
        <f>$O$119*$H$119</f>
        <v>0</v>
      </c>
      <c r="Q119" s="125">
        <v>0</v>
      </c>
      <c r="R119" s="125">
        <f>$Q$119*$H$119</f>
        <v>0</v>
      </c>
      <c r="S119" s="125">
        <v>0</v>
      </c>
      <c r="T119" s="126">
        <f>$S$119*$H$119</f>
        <v>0</v>
      </c>
      <c r="AR119" s="75" t="s">
        <v>138</v>
      </c>
      <c r="AT119" s="75" t="s">
        <v>133</v>
      </c>
      <c r="AU119" s="75" t="s">
        <v>85</v>
      </c>
      <c r="AY119" s="6" t="s">
        <v>131</v>
      </c>
      <c r="BE119" s="127">
        <f>IF($N$119="základní",$J$119,0)</f>
        <v>0</v>
      </c>
      <c r="BF119" s="127">
        <f>IF($N$119="snížená",$J$119,0)</f>
        <v>0</v>
      </c>
      <c r="BG119" s="127">
        <f>IF($N$119="zákl. přenesená",$J$119,0)</f>
        <v>0</v>
      </c>
      <c r="BH119" s="127">
        <f>IF($N$119="sníž. přenesená",$J$119,0)</f>
        <v>0</v>
      </c>
      <c r="BI119" s="127">
        <f>IF($N$119="nulová",$J$119,0)</f>
        <v>0</v>
      </c>
      <c r="BJ119" s="75" t="s">
        <v>21</v>
      </c>
      <c r="BK119" s="127">
        <f>ROUND($I$119*$H$119,2)</f>
        <v>0</v>
      </c>
      <c r="BL119" s="75" t="s">
        <v>138</v>
      </c>
      <c r="BM119" s="75" t="s">
        <v>649</v>
      </c>
    </row>
    <row r="120" spans="2:51" s="6" customFormat="1" ht="15.75" customHeight="1">
      <c r="B120" s="128"/>
      <c r="D120" s="129" t="s">
        <v>140</v>
      </c>
      <c r="E120" s="130"/>
      <c r="F120" s="130" t="s">
        <v>650</v>
      </c>
      <c r="H120" s="131">
        <v>8</v>
      </c>
      <c r="L120" s="128"/>
      <c r="M120" s="132"/>
      <c r="T120" s="133"/>
      <c r="AT120" s="134" t="s">
        <v>140</v>
      </c>
      <c r="AU120" s="134" t="s">
        <v>85</v>
      </c>
      <c r="AV120" s="134" t="s">
        <v>85</v>
      </c>
      <c r="AW120" s="134" t="s">
        <v>103</v>
      </c>
      <c r="AX120" s="134" t="s">
        <v>21</v>
      </c>
      <c r="AY120" s="134" t="s">
        <v>131</v>
      </c>
    </row>
    <row r="121" spans="2:65" s="6" customFormat="1" ht="15.75" customHeight="1">
      <c r="B121" s="22"/>
      <c r="C121" s="116" t="s">
        <v>195</v>
      </c>
      <c r="D121" s="116" t="s">
        <v>133</v>
      </c>
      <c r="E121" s="117" t="s">
        <v>651</v>
      </c>
      <c r="F121" s="118" t="s">
        <v>652</v>
      </c>
      <c r="G121" s="119" t="s">
        <v>144</v>
      </c>
      <c r="H121" s="120">
        <v>1120</v>
      </c>
      <c r="I121" s="121"/>
      <c r="J121" s="122">
        <f>ROUND($I$121*$H$121,2)</f>
        <v>0</v>
      </c>
      <c r="K121" s="118" t="s">
        <v>137</v>
      </c>
      <c r="L121" s="22"/>
      <c r="M121" s="123"/>
      <c r="N121" s="124" t="s">
        <v>48</v>
      </c>
      <c r="P121" s="125">
        <f>$O$121*$H$121</f>
        <v>0</v>
      </c>
      <c r="Q121" s="125">
        <v>0</v>
      </c>
      <c r="R121" s="125">
        <f>$Q$121*$H$121</f>
        <v>0</v>
      </c>
      <c r="S121" s="125">
        <v>0</v>
      </c>
      <c r="T121" s="126">
        <f>$S$121*$H$121</f>
        <v>0</v>
      </c>
      <c r="AR121" s="75" t="s">
        <v>138</v>
      </c>
      <c r="AT121" s="75" t="s">
        <v>133</v>
      </c>
      <c r="AU121" s="75" t="s">
        <v>85</v>
      </c>
      <c r="AY121" s="6" t="s">
        <v>131</v>
      </c>
      <c r="BE121" s="127">
        <f>IF($N$121="základní",$J$121,0)</f>
        <v>0</v>
      </c>
      <c r="BF121" s="127">
        <f>IF($N$121="snížená",$J$121,0)</f>
        <v>0</v>
      </c>
      <c r="BG121" s="127">
        <f>IF($N$121="zákl. přenesená",$J$121,0)</f>
        <v>0</v>
      </c>
      <c r="BH121" s="127">
        <f>IF($N$121="sníž. přenesená",$J$121,0)</f>
        <v>0</v>
      </c>
      <c r="BI121" s="127">
        <f>IF($N$121="nulová",$J$121,0)</f>
        <v>0</v>
      </c>
      <c r="BJ121" s="75" t="s">
        <v>21</v>
      </c>
      <c r="BK121" s="127">
        <f>ROUND($I$121*$H$121,2)</f>
        <v>0</v>
      </c>
      <c r="BL121" s="75" t="s">
        <v>138</v>
      </c>
      <c r="BM121" s="75" t="s">
        <v>653</v>
      </c>
    </row>
    <row r="122" spans="2:51" s="6" customFormat="1" ht="15.75" customHeight="1">
      <c r="B122" s="128"/>
      <c r="D122" s="129" t="s">
        <v>140</v>
      </c>
      <c r="E122" s="130"/>
      <c r="F122" s="130" t="s">
        <v>654</v>
      </c>
      <c r="H122" s="131">
        <v>1120</v>
      </c>
      <c r="L122" s="128"/>
      <c r="M122" s="132"/>
      <c r="T122" s="133"/>
      <c r="AT122" s="134" t="s">
        <v>140</v>
      </c>
      <c r="AU122" s="134" t="s">
        <v>85</v>
      </c>
      <c r="AV122" s="134" t="s">
        <v>85</v>
      </c>
      <c r="AW122" s="134" t="s">
        <v>103</v>
      </c>
      <c r="AX122" s="134" t="s">
        <v>21</v>
      </c>
      <c r="AY122" s="134" t="s">
        <v>131</v>
      </c>
    </row>
    <row r="123" spans="2:65" s="6" customFormat="1" ht="15.75" customHeight="1">
      <c r="B123" s="22"/>
      <c r="C123" s="116" t="s">
        <v>200</v>
      </c>
      <c r="D123" s="116" t="s">
        <v>133</v>
      </c>
      <c r="E123" s="117" t="s">
        <v>655</v>
      </c>
      <c r="F123" s="118" t="s">
        <v>656</v>
      </c>
      <c r="G123" s="119" t="s">
        <v>144</v>
      </c>
      <c r="H123" s="120">
        <v>5</v>
      </c>
      <c r="I123" s="121"/>
      <c r="J123" s="122">
        <f>ROUND($I$123*$H$123,2)</f>
        <v>0</v>
      </c>
      <c r="K123" s="118" t="s">
        <v>137</v>
      </c>
      <c r="L123" s="22"/>
      <c r="M123" s="123"/>
      <c r="N123" s="124" t="s">
        <v>48</v>
      </c>
      <c r="P123" s="125">
        <f>$O$123*$H$123</f>
        <v>0</v>
      </c>
      <c r="Q123" s="125">
        <v>0</v>
      </c>
      <c r="R123" s="125">
        <f>$Q$123*$H$123</f>
        <v>0</v>
      </c>
      <c r="S123" s="125">
        <v>0</v>
      </c>
      <c r="T123" s="126">
        <f>$S$123*$H$123</f>
        <v>0</v>
      </c>
      <c r="AR123" s="75" t="s">
        <v>138</v>
      </c>
      <c r="AT123" s="75" t="s">
        <v>133</v>
      </c>
      <c r="AU123" s="75" t="s">
        <v>85</v>
      </c>
      <c r="AY123" s="6" t="s">
        <v>131</v>
      </c>
      <c r="BE123" s="127">
        <f>IF($N$123="základní",$J$123,0)</f>
        <v>0</v>
      </c>
      <c r="BF123" s="127">
        <f>IF($N$123="snížená",$J$123,0)</f>
        <v>0</v>
      </c>
      <c r="BG123" s="127">
        <f>IF($N$123="zákl. přenesená",$J$123,0)</f>
        <v>0</v>
      </c>
      <c r="BH123" s="127">
        <f>IF($N$123="sníž. přenesená",$J$123,0)</f>
        <v>0</v>
      </c>
      <c r="BI123" s="127">
        <f>IF($N$123="nulová",$J$123,0)</f>
        <v>0</v>
      </c>
      <c r="BJ123" s="75" t="s">
        <v>21</v>
      </c>
      <c r="BK123" s="127">
        <f>ROUND($I$123*$H$123,2)</f>
        <v>0</v>
      </c>
      <c r="BL123" s="75" t="s">
        <v>138</v>
      </c>
      <c r="BM123" s="75" t="s">
        <v>657</v>
      </c>
    </row>
    <row r="124" spans="2:51" s="6" customFormat="1" ht="15.75" customHeight="1">
      <c r="B124" s="128"/>
      <c r="D124" s="129" t="s">
        <v>140</v>
      </c>
      <c r="E124" s="130"/>
      <c r="F124" s="130" t="s">
        <v>158</v>
      </c>
      <c r="H124" s="131">
        <v>5</v>
      </c>
      <c r="L124" s="128"/>
      <c r="M124" s="132"/>
      <c r="T124" s="133"/>
      <c r="AT124" s="134" t="s">
        <v>140</v>
      </c>
      <c r="AU124" s="134" t="s">
        <v>85</v>
      </c>
      <c r="AV124" s="134" t="s">
        <v>85</v>
      </c>
      <c r="AW124" s="134" t="s">
        <v>103</v>
      </c>
      <c r="AX124" s="134" t="s">
        <v>21</v>
      </c>
      <c r="AY124" s="134" t="s">
        <v>131</v>
      </c>
    </row>
    <row r="125" spans="2:65" s="6" customFormat="1" ht="15.75" customHeight="1">
      <c r="B125" s="22"/>
      <c r="C125" s="116" t="s">
        <v>207</v>
      </c>
      <c r="D125" s="116" t="s">
        <v>133</v>
      </c>
      <c r="E125" s="117" t="s">
        <v>658</v>
      </c>
      <c r="F125" s="118" t="s">
        <v>659</v>
      </c>
      <c r="G125" s="119" t="s">
        <v>144</v>
      </c>
      <c r="H125" s="120">
        <v>5</v>
      </c>
      <c r="I125" s="121"/>
      <c r="J125" s="122">
        <f>ROUND($I$125*$H$125,2)</f>
        <v>0</v>
      </c>
      <c r="K125" s="118" t="s">
        <v>137</v>
      </c>
      <c r="L125" s="22"/>
      <c r="M125" s="123"/>
      <c r="N125" s="124" t="s">
        <v>48</v>
      </c>
      <c r="P125" s="125">
        <f>$O$125*$H$125</f>
        <v>0</v>
      </c>
      <c r="Q125" s="125">
        <v>0</v>
      </c>
      <c r="R125" s="125">
        <f>$Q$125*$H$125</f>
        <v>0</v>
      </c>
      <c r="S125" s="125">
        <v>0</v>
      </c>
      <c r="T125" s="126">
        <f>$S$125*$H$125</f>
        <v>0</v>
      </c>
      <c r="AR125" s="75" t="s">
        <v>138</v>
      </c>
      <c r="AT125" s="75" t="s">
        <v>133</v>
      </c>
      <c r="AU125" s="75" t="s">
        <v>85</v>
      </c>
      <c r="AY125" s="6" t="s">
        <v>131</v>
      </c>
      <c r="BE125" s="127">
        <f>IF($N$125="základní",$J$125,0)</f>
        <v>0</v>
      </c>
      <c r="BF125" s="127">
        <f>IF($N$125="snížená",$J$125,0)</f>
        <v>0</v>
      </c>
      <c r="BG125" s="127">
        <f>IF($N$125="zákl. přenesená",$J$125,0)</f>
        <v>0</v>
      </c>
      <c r="BH125" s="127">
        <f>IF($N$125="sníž. přenesená",$J$125,0)</f>
        <v>0</v>
      </c>
      <c r="BI125" s="127">
        <f>IF($N$125="nulová",$J$125,0)</f>
        <v>0</v>
      </c>
      <c r="BJ125" s="75" t="s">
        <v>21</v>
      </c>
      <c r="BK125" s="127">
        <f>ROUND($I$125*$H$125,2)</f>
        <v>0</v>
      </c>
      <c r="BL125" s="75" t="s">
        <v>138</v>
      </c>
      <c r="BM125" s="75" t="s">
        <v>660</v>
      </c>
    </row>
    <row r="126" spans="2:51" s="6" customFormat="1" ht="15.75" customHeight="1">
      <c r="B126" s="128"/>
      <c r="D126" s="129" t="s">
        <v>140</v>
      </c>
      <c r="E126" s="130"/>
      <c r="F126" s="130" t="s">
        <v>158</v>
      </c>
      <c r="H126" s="131">
        <v>5</v>
      </c>
      <c r="L126" s="128"/>
      <c r="M126" s="132"/>
      <c r="T126" s="133"/>
      <c r="AT126" s="134" t="s">
        <v>140</v>
      </c>
      <c r="AU126" s="134" t="s">
        <v>85</v>
      </c>
      <c r="AV126" s="134" t="s">
        <v>85</v>
      </c>
      <c r="AW126" s="134" t="s">
        <v>103</v>
      </c>
      <c r="AX126" s="134" t="s">
        <v>21</v>
      </c>
      <c r="AY126" s="134" t="s">
        <v>131</v>
      </c>
    </row>
    <row r="127" spans="2:65" s="6" customFormat="1" ht="15.75" customHeight="1">
      <c r="B127" s="22"/>
      <c r="C127" s="116" t="s">
        <v>8</v>
      </c>
      <c r="D127" s="116" t="s">
        <v>133</v>
      </c>
      <c r="E127" s="117" t="s">
        <v>661</v>
      </c>
      <c r="F127" s="118" t="s">
        <v>662</v>
      </c>
      <c r="G127" s="119" t="s">
        <v>136</v>
      </c>
      <c r="H127" s="120">
        <v>570.489</v>
      </c>
      <c r="I127" s="121"/>
      <c r="J127" s="122">
        <f>ROUND($I$127*$H$127,2)</f>
        <v>0</v>
      </c>
      <c r="K127" s="118"/>
      <c r="L127" s="22"/>
      <c r="M127" s="123"/>
      <c r="N127" s="124" t="s">
        <v>48</v>
      </c>
      <c r="P127" s="125">
        <f>$O$127*$H$127</f>
        <v>0</v>
      </c>
      <c r="Q127" s="125">
        <v>0</v>
      </c>
      <c r="R127" s="125">
        <f>$Q$127*$H$127</f>
        <v>0</v>
      </c>
      <c r="S127" s="125">
        <v>0</v>
      </c>
      <c r="T127" s="126">
        <f>$S$127*$H$127</f>
        <v>0</v>
      </c>
      <c r="AR127" s="75" t="s">
        <v>138</v>
      </c>
      <c r="AT127" s="75" t="s">
        <v>133</v>
      </c>
      <c r="AU127" s="75" t="s">
        <v>85</v>
      </c>
      <c r="AY127" s="6" t="s">
        <v>131</v>
      </c>
      <c r="BE127" s="127">
        <f>IF($N$127="základní",$J$127,0)</f>
        <v>0</v>
      </c>
      <c r="BF127" s="127">
        <f>IF($N$127="snížená",$J$127,0)</f>
        <v>0</v>
      </c>
      <c r="BG127" s="127">
        <f>IF($N$127="zákl. přenesená",$J$127,0)</f>
        <v>0</v>
      </c>
      <c r="BH127" s="127">
        <f>IF($N$127="sníž. přenesená",$J$127,0)</f>
        <v>0</v>
      </c>
      <c r="BI127" s="127">
        <f>IF($N$127="nulová",$J$127,0)</f>
        <v>0</v>
      </c>
      <c r="BJ127" s="75" t="s">
        <v>21</v>
      </c>
      <c r="BK127" s="127">
        <f>ROUND($I$127*$H$127,2)</f>
        <v>0</v>
      </c>
      <c r="BL127" s="75" t="s">
        <v>138</v>
      </c>
      <c r="BM127" s="75" t="s">
        <v>663</v>
      </c>
    </row>
    <row r="128" spans="2:51" s="6" customFormat="1" ht="15.75" customHeight="1">
      <c r="B128" s="128"/>
      <c r="D128" s="129" t="s">
        <v>140</v>
      </c>
      <c r="E128" s="130"/>
      <c r="F128" s="130" t="s">
        <v>664</v>
      </c>
      <c r="H128" s="131">
        <v>570.489</v>
      </c>
      <c r="L128" s="128"/>
      <c r="M128" s="132"/>
      <c r="T128" s="133"/>
      <c r="AT128" s="134" t="s">
        <v>140</v>
      </c>
      <c r="AU128" s="134" t="s">
        <v>85</v>
      </c>
      <c r="AV128" s="134" t="s">
        <v>85</v>
      </c>
      <c r="AW128" s="134" t="s">
        <v>103</v>
      </c>
      <c r="AX128" s="134" t="s">
        <v>21</v>
      </c>
      <c r="AY128" s="134" t="s">
        <v>131</v>
      </c>
    </row>
    <row r="129" spans="2:63" s="105" customFormat="1" ht="37.5" customHeight="1">
      <c r="B129" s="106"/>
      <c r="D129" s="107" t="s">
        <v>76</v>
      </c>
      <c r="E129" s="108" t="s">
        <v>563</v>
      </c>
      <c r="F129" s="108" t="s">
        <v>665</v>
      </c>
      <c r="J129" s="109">
        <f>$BK$129</f>
        <v>0</v>
      </c>
      <c r="L129" s="106"/>
      <c r="M129" s="110"/>
      <c r="P129" s="111">
        <f>SUM($P$130:$P$134)</f>
        <v>0</v>
      </c>
      <c r="R129" s="111">
        <f>SUM($R$130:$R$134)</f>
        <v>0</v>
      </c>
      <c r="T129" s="112">
        <f>SUM($T$130:$T$134)</f>
        <v>0</v>
      </c>
      <c r="AR129" s="107" t="s">
        <v>158</v>
      </c>
      <c r="AT129" s="107" t="s">
        <v>76</v>
      </c>
      <c r="AU129" s="107" t="s">
        <v>77</v>
      </c>
      <c r="AY129" s="107" t="s">
        <v>131</v>
      </c>
      <c r="BK129" s="113">
        <f>SUM($BK$130:$BK$134)</f>
        <v>0</v>
      </c>
    </row>
    <row r="130" spans="2:65" s="6" customFormat="1" ht="15.75" customHeight="1">
      <c r="B130" s="22"/>
      <c r="C130" s="116" t="s">
        <v>215</v>
      </c>
      <c r="D130" s="116" t="s">
        <v>133</v>
      </c>
      <c r="E130" s="117" t="s">
        <v>666</v>
      </c>
      <c r="F130" s="118" t="s">
        <v>667</v>
      </c>
      <c r="G130" s="119" t="s">
        <v>668</v>
      </c>
      <c r="H130" s="120">
        <v>1</v>
      </c>
      <c r="I130" s="121"/>
      <c r="J130" s="122">
        <f>ROUND($I$130*$H$130,2)</f>
        <v>0</v>
      </c>
      <c r="K130" s="118"/>
      <c r="L130" s="22"/>
      <c r="M130" s="123"/>
      <c r="N130" s="124" t="s">
        <v>48</v>
      </c>
      <c r="P130" s="125">
        <f>$O$130*$H$130</f>
        <v>0</v>
      </c>
      <c r="Q130" s="125">
        <v>0</v>
      </c>
      <c r="R130" s="125">
        <f>$Q$130*$H$130</f>
        <v>0</v>
      </c>
      <c r="S130" s="125">
        <v>0</v>
      </c>
      <c r="T130" s="126">
        <f>$S$130*$H$130</f>
        <v>0</v>
      </c>
      <c r="AR130" s="75" t="s">
        <v>569</v>
      </c>
      <c r="AT130" s="75" t="s">
        <v>133</v>
      </c>
      <c r="AU130" s="75" t="s">
        <v>21</v>
      </c>
      <c r="AY130" s="6" t="s">
        <v>131</v>
      </c>
      <c r="BE130" s="127">
        <f>IF($N$130="základní",$J$130,0)</f>
        <v>0</v>
      </c>
      <c r="BF130" s="127">
        <f>IF($N$130="snížená",$J$130,0)</f>
        <v>0</v>
      </c>
      <c r="BG130" s="127">
        <f>IF($N$130="zákl. přenesená",$J$130,0)</f>
        <v>0</v>
      </c>
      <c r="BH130" s="127">
        <f>IF($N$130="sníž. přenesená",$J$130,0)</f>
        <v>0</v>
      </c>
      <c r="BI130" s="127">
        <f>IF($N$130="nulová",$J$130,0)</f>
        <v>0</v>
      </c>
      <c r="BJ130" s="75" t="s">
        <v>21</v>
      </c>
      <c r="BK130" s="127">
        <f>ROUND($I$130*$H$130,2)</f>
        <v>0</v>
      </c>
      <c r="BL130" s="75" t="s">
        <v>569</v>
      </c>
      <c r="BM130" s="75" t="s">
        <v>669</v>
      </c>
    </row>
    <row r="131" spans="2:51" s="6" customFormat="1" ht="15.75" customHeight="1">
      <c r="B131" s="142"/>
      <c r="D131" s="129" t="s">
        <v>140</v>
      </c>
      <c r="E131" s="143"/>
      <c r="F131" s="143" t="s">
        <v>670</v>
      </c>
      <c r="H131" s="144"/>
      <c r="L131" s="142"/>
      <c r="M131" s="145"/>
      <c r="T131" s="146"/>
      <c r="AT131" s="144" t="s">
        <v>140</v>
      </c>
      <c r="AU131" s="144" t="s">
        <v>21</v>
      </c>
      <c r="AV131" s="144" t="s">
        <v>21</v>
      </c>
      <c r="AW131" s="144" t="s">
        <v>103</v>
      </c>
      <c r="AX131" s="144" t="s">
        <v>77</v>
      </c>
      <c r="AY131" s="144" t="s">
        <v>131</v>
      </c>
    </row>
    <row r="132" spans="2:51" s="6" customFormat="1" ht="15.75" customHeight="1">
      <c r="B132" s="142"/>
      <c r="D132" s="135" t="s">
        <v>140</v>
      </c>
      <c r="E132" s="144"/>
      <c r="F132" s="143" t="s">
        <v>671</v>
      </c>
      <c r="H132" s="144"/>
      <c r="L132" s="142"/>
      <c r="M132" s="145"/>
      <c r="T132" s="146"/>
      <c r="AT132" s="144" t="s">
        <v>140</v>
      </c>
      <c r="AU132" s="144" t="s">
        <v>21</v>
      </c>
      <c r="AV132" s="144" t="s">
        <v>21</v>
      </c>
      <c r="AW132" s="144" t="s">
        <v>103</v>
      </c>
      <c r="AX132" s="144" t="s">
        <v>77</v>
      </c>
      <c r="AY132" s="144" t="s">
        <v>131</v>
      </c>
    </row>
    <row r="133" spans="2:51" s="6" customFormat="1" ht="15.75" customHeight="1">
      <c r="B133" s="128"/>
      <c r="D133" s="135" t="s">
        <v>140</v>
      </c>
      <c r="E133" s="134"/>
      <c r="F133" s="130" t="s">
        <v>672</v>
      </c>
      <c r="H133" s="131">
        <v>1</v>
      </c>
      <c r="L133" s="128"/>
      <c r="M133" s="132"/>
      <c r="T133" s="133"/>
      <c r="AT133" s="134" t="s">
        <v>140</v>
      </c>
      <c r="AU133" s="134" t="s">
        <v>21</v>
      </c>
      <c r="AV133" s="134" t="s">
        <v>85</v>
      </c>
      <c r="AW133" s="134" t="s">
        <v>103</v>
      </c>
      <c r="AX133" s="134" t="s">
        <v>21</v>
      </c>
      <c r="AY133" s="134" t="s">
        <v>131</v>
      </c>
    </row>
    <row r="134" spans="2:65" s="6" customFormat="1" ht="27" customHeight="1">
      <c r="B134" s="22"/>
      <c r="C134" s="116" t="s">
        <v>219</v>
      </c>
      <c r="D134" s="116" t="s">
        <v>133</v>
      </c>
      <c r="E134" s="117" t="s">
        <v>673</v>
      </c>
      <c r="F134" s="118" t="s">
        <v>674</v>
      </c>
      <c r="G134" s="119" t="s">
        <v>668</v>
      </c>
      <c r="H134" s="120">
        <v>1</v>
      </c>
      <c r="I134" s="121"/>
      <c r="J134" s="122">
        <f>ROUND($I$134*$H$134,2)</f>
        <v>0</v>
      </c>
      <c r="K134" s="118"/>
      <c r="L134" s="22"/>
      <c r="M134" s="123"/>
      <c r="N134" s="163" t="s">
        <v>48</v>
      </c>
      <c r="O134" s="164"/>
      <c r="P134" s="165">
        <f>$O$134*$H$134</f>
        <v>0</v>
      </c>
      <c r="Q134" s="165">
        <v>0</v>
      </c>
      <c r="R134" s="165">
        <f>$Q$134*$H$134</f>
        <v>0</v>
      </c>
      <c r="S134" s="165">
        <v>0</v>
      </c>
      <c r="T134" s="166">
        <f>$S$134*$H$134</f>
        <v>0</v>
      </c>
      <c r="AR134" s="75" t="s">
        <v>675</v>
      </c>
      <c r="AT134" s="75" t="s">
        <v>133</v>
      </c>
      <c r="AU134" s="75" t="s">
        <v>21</v>
      </c>
      <c r="AY134" s="6" t="s">
        <v>131</v>
      </c>
      <c r="BE134" s="127">
        <f>IF($N$134="základní",$J$134,0)</f>
        <v>0</v>
      </c>
      <c r="BF134" s="127">
        <f>IF($N$134="snížená",$J$134,0)</f>
        <v>0</v>
      </c>
      <c r="BG134" s="127">
        <f>IF($N$134="zákl. přenesená",$J$134,0)</f>
        <v>0</v>
      </c>
      <c r="BH134" s="127">
        <f>IF($N$134="sníž. přenesená",$J$134,0)</f>
        <v>0</v>
      </c>
      <c r="BI134" s="127">
        <f>IF($N$134="nulová",$J$134,0)</f>
        <v>0</v>
      </c>
      <c r="BJ134" s="75" t="s">
        <v>21</v>
      </c>
      <c r="BK134" s="127">
        <f>ROUND($I$134*$H$134,2)</f>
        <v>0</v>
      </c>
      <c r="BL134" s="75" t="s">
        <v>675</v>
      </c>
      <c r="BM134" s="75" t="s">
        <v>676</v>
      </c>
    </row>
    <row r="135" spans="2:12" s="6" customFormat="1" ht="7.5" customHeight="1"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22"/>
    </row>
    <row r="320" s="2" customFormat="1" ht="14.25" customHeight="1"/>
  </sheetData>
  <sheetProtection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4"/>
      <c r="C1" s="204"/>
      <c r="D1" s="203" t="s">
        <v>1</v>
      </c>
      <c r="E1" s="204"/>
      <c r="F1" s="205" t="s">
        <v>1861</v>
      </c>
      <c r="G1" s="210" t="s">
        <v>1862</v>
      </c>
      <c r="H1" s="210"/>
      <c r="I1" s="204"/>
      <c r="J1" s="205" t="s">
        <v>1863</v>
      </c>
      <c r="K1" s="203" t="s">
        <v>95</v>
      </c>
      <c r="L1" s="205" t="s">
        <v>1864</v>
      </c>
      <c r="M1" s="205"/>
      <c r="N1" s="205"/>
      <c r="O1" s="205"/>
      <c r="P1" s="205"/>
      <c r="Q1" s="205"/>
      <c r="R1" s="205"/>
      <c r="S1" s="205"/>
      <c r="T1" s="205"/>
      <c r="U1" s="201"/>
      <c r="V1" s="20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8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9" t="str">
        <f>'Rekapitulace stavby'!$K$6</f>
        <v>III 26811 Hoškovice, rekonstrukce mostu ev.č. 26811-2</v>
      </c>
      <c r="F7" s="168"/>
      <c r="G7" s="168"/>
      <c r="H7" s="168"/>
      <c r="K7" s="12"/>
    </row>
    <row r="8" spans="2:11" s="6" customFormat="1" ht="15.75" customHeight="1">
      <c r="B8" s="22"/>
      <c r="D8" s="18" t="s">
        <v>97</v>
      </c>
      <c r="K8" s="25"/>
    </row>
    <row r="9" spans="2:11" s="6" customFormat="1" ht="37.5" customHeight="1">
      <c r="B9" s="22"/>
      <c r="E9" s="184" t="s">
        <v>677</v>
      </c>
      <c r="F9" s="169"/>
      <c r="G9" s="169"/>
      <c r="H9" s="16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30.06.2014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31</v>
      </c>
      <c r="I15" s="18" t="s">
        <v>32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29</v>
      </c>
      <c r="J20" s="16" t="s">
        <v>37</v>
      </c>
      <c r="K20" s="25"/>
    </row>
    <row r="21" spans="2:11" s="6" customFormat="1" ht="18.75" customHeight="1">
      <c r="B21" s="22"/>
      <c r="E21" s="16" t="s">
        <v>38</v>
      </c>
      <c r="I21" s="18" t="s">
        <v>32</v>
      </c>
      <c r="J21" s="16" t="s">
        <v>39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41</v>
      </c>
      <c r="K23" s="25"/>
    </row>
    <row r="24" spans="2:11" s="75" customFormat="1" ht="15.75" customHeight="1">
      <c r="B24" s="76"/>
      <c r="E24" s="174"/>
      <c r="F24" s="200"/>
      <c r="G24" s="200"/>
      <c r="H24" s="200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43</v>
      </c>
      <c r="J27" s="56">
        <f>ROUND($J$90,2)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45</v>
      </c>
      <c r="I29" s="26" t="s">
        <v>44</v>
      </c>
      <c r="J29" s="26" t="s">
        <v>46</v>
      </c>
      <c r="K29" s="25"/>
    </row>
    <row r="30" spans="2:11" s="6" customFormat="1" ht="15" customHeight="1">
      <c r="B30" s="22"/>
      <c r="D30" s="28" t="s">
        <v>47</v>
      </c>
      <c r="E30" s="28" t="s">
        <v>48</v>
      </c>
      <c r="F30" s="80">
        <f>ROUND(SUM($BE$90:$BE$857),2)</f>
        <v>0</v>
      </c>
      <c r="I30" s="81">
        <v>0.21</v>
      </c>
      <c r="J30" s="80">
        <f>ROUND(ROUND((SUM($BE$90:$BE$857)),2)*$I$30,2)</f>
        <v>0</v>
      </c>
      <c r="K30" s="25"/>
    </row>
    <row r="31" spans="2:11" s="6" customFormat="1" ht="15" customHeight="1">
      <c r="B31" s="22"/>
      <c r="E31" s="28" t="s">
        <v>49</v>
      </c>
      <c r="F31" s="80">
        <f>ROUND(SUM($BF$90:$BF$857),2)</f>
        <v>0</v>
      </c>
      <c r="I31" s="81">
        <v>0.15</v>
      </c>
      <c r="J31" s="80">
        <f>ROUND(ROUND((SUM($BF$90:$BF$857)),2)*$I$31,2)</f>
        <v>0</v>
      </c>
      <c r="K31" s="25"/>
    </row>
    <row r="32" spans="2:11" s="6" customFormat="1" ht="15" customHeight="1" hidden="1">
      <c r="B32" s="22"/>
      <c r="E32" s="28" t="s">
        <v>50</v>
      </c>
      <c r="F32" s="80">
        <f>ROUND(SUM($BG$90:$BG$857),2)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51</v>
      </c>
      <c r="F33" s="80">
        <f>ROUND(SUM($BH$90:$BH$857),2)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52</v>
      </c>
      <c r="F34" s="80">
        <f>ROUND(SUM($BI$90:$BI$857),2)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53</v>
      </c>
      <c r="E36" s="32"/>
      <c r="F36" s="32"/>
      <c r="G36" s="82" t="s">
        <v>54</v>
      </c>
      <c r="H36" s="33" t="s">
        <v>55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99" t="str">
        <f>$E$7</f>
        <v>III 26811 Hoškovice, rekonstrukce mostu ev.č. 26811-2</v>
      </c>
      <c r="F45" s="169"/>
      <c r="G45" s="169"/>
      <c r="H45" s="169"/>
      <c r="K45" s="25"/>
    </row>
    <row r="46" spans="2:11" s="6" customFormat="1" ht="15" customHeight="1">
      <c r="B46" s="22"/>
      <c r="C46" s="18" t="s">
        <v>97</v>
      </c>
      <c r="K46" s="25"/>
    </row>
    <row r="47" spans="2:11" s="6" customFormat="1" ht="19.5" customHeight="1">
      <c r="B47" s="22"/>
      <c r="E47" s="184" t="str">
        <f>$E$9</f>
        <v>201 - Rekonstrukce mostu ev.č. 26811-2</v>
      </c>
      <c r="F47" s="169"/>
      <c r="G47" s="169"/>
      <c r="H47" s="16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 </v>
      </c>
      <c r="I49" s="18" t="s">
        <v>24</v>
      </c>
      <c r="J49" s="45" t="str">
        <f>IF($J$12="","",$J$12)</f>
        <v>30.06.2014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Středočeský kraj, Zborovská 11, 150 21 Praha 5 </v>
      </c>
      <c r="I51" s="18" t="s">
        <v>36</v>
      </c>
      <c r="J51" s="16" t="str">
        <f>$E$21</f>
        <v>PRAGOPROJEKT a.s.,   Ateliér Praha II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100</v>
      </c>
      <c r="D54" s="30"/>
      <c r="E54" s="30"/>
      <c r="F54" s="30"/>
      <c r="G54" s="30"/>
      <c r="H54" s="30"/>
      <c r="I54" s="30"/>
      <c r="J54" s="86" t="s">
        <v>101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102</v>
      </c>
      <c r="J56" s="56">
        <f>$J$90</f>
        <v>0</v>
      </c>
      <c r="K56" s="25"/>
      <c r="AU56" s="6" t="s">
        <v>103</v>
      </c>
    </row>
    <row r="57" spans="2:11" s="62" customFormat="1" ht="25.5" customHeight="1">
      <c r="B57" s="87"/>
      <c r="D57" s="88" t="s">
        <v>592</v>
      </c>
      <c r="E57" s="88"/>
      <c r="F57" s="88"/>
      <c r="G57" s="88"/>
      <c r="H57" s="88"/>
      <c r="I57" s="88"/>
      <c r="J57" s="89">
        <f>$J$91</f>
        <v>0</v>
      </c>
      <c r="K57" s="90"/>
    </row>
    <row r="58" spans="2:11" s="91" customFormat="1" ht="21" customHeight="1">
      <c r="B58" s="92"/>
      <c r="D58" s="93" t="s">
        <v>105</v>
      </c>
      <c r="E58" s="93"/>
      <c r="F58" s="93"/>
      <c r="G58" s="93"/>
      <c r="H58" s="93"/>
      <c r="I58" s="93"/>
      <c r="J58" s="94">
        <f>$J$92</f>
        <v>0</v>
      </c>
      <c r="K58" s="95"/>
    </row>
    <row r="59" spans="2:11" s="91" customFormat="1" ht="21" customHeight="1">
      <c r="B59" s="92"/>
      <c r="D59" s="93" t="s">
        <v>106</v>
      </c>
      <c r="E59" s="93"/>
      <c r="F59" s="93"/>
      <c r="G59" s="93"/>
      <c r="H59" s="93"/>
      <c r="I59" s="93"/>
      <c r="J59" s="94">
        <f>$J$250</f>
        <v>0</v>
      </c>
      <c r="K59" s="95"/>
    </row>
    <row r="60" spans="2:11" s="91" customFormat="1" ht="21" customHeight="1">
      <c r="B60" s="92"/>
      <c r="D60" s="93" t="s">
        <v>678</v>
      </c>
      <c r="E60" s="93"/>
      <c r="F60" s="93"/>
      <c r="G60" s="93"/>
      <c r="H60" s="93"/>
      <c r="I60" s="93"/>
      <c r="J60" s="94">
        <f>$J$300</f>
        <v>0</v>
      </c>
      <c r="K60" s="95"/>
    </row>
    <row r="61" spans="2:11" s="91" customFormat="1" ht="21" customHeight="1">
      <c r="B61" s="92"/>
      <c r="D61" s="93" t="s">
        <v>107</v>
      </c>
      <c r="E61" s="93"/>
      <c r="F61" s="93"/>
      <c r="G61" s="93"/>
      <c r="H61" s="93"/>
      <c r="I61" s="93"/>
      <c r="J61" s="94">
        <f>$J$363</f>
        <v>0</v>
      </c>
      <c r="K61" s="95"/>
    </row>
    <row r="62" spans="2:11" s="91" customFormat="1" ht="21" customHeight="1">
      <c r="B62" s="92"/>
      <c r="D62" s="93" t="s">
        <v>108</v>
      </c>
      <c r="E62" s="93"/>
      <c r="F62" s="93"/>
      <c r="G62" s="93"/>
      <c r="H62" s="93"/>
      <c r="I62" s="93"/>
      <c r="J62" s="94">
        <f>$J$462</f>
        <v>0</v>
      </c>
      <c r="K62" s="95"/>
    </row>
    <row r="63" spans="2:11" s="91" customFormat="1" ht="21" customHeight="1">
      <c r="B63" s="92"/>
      <c r="D63" s="93" t="s">
        <v>679</v>
      </c>
      <c r="E63" s="93"/>
      <c r="F63" s="93"/>
      <c r="G63" s="93"/>
      <c r="H63" s="93"/>
      <c r="I63" s="93"/>
      <c r="J63" s="94">
        <f>$J$507</f>
        <v>0</v>
      </c>
      <c r="K63" s="95"/>
    </row>
    <row r="64" spans="2:11" s="91" customFormat="1" ht="21" customHeight="1">
      <c r="B64" s="92"/>
      <c r="D64" s="93" t="s">
        <v>680</v>
      </c>
      <c r="E64" s="93"/>
      <c r="F64" s="93"/>
      <c r="G64" s="93"/>
      <c r="H64" s="93"/>
      <c r="I64" s="93"/>
      <c r="J64" s="94">
        <f>$J$524</f>
        <v>0</v>
      </c>
      <c r="K64" s="95"/>
    </row>
    <row r="65" spans="2:11" s="91" customFormat="1" ht="21" customHeight="1">
      <c r="B65" s="92"/>
      <c r="D65" s="93" t="s">
        <v>109</v>
      </c>
      <c r="E65" s="93"/>
      <c r="F65" s="93"/>
      <c r="G65" s="93"/>
      <c r="H65" s="93"/>
      <c r="I65" s="93"/>
      <c r="J65" s="94">
        <f>$J$528</f>
        <v>0</v>
      </c>
      <c r="K65" s="95"/>
    </row>
    <row r="66" spans="2:11" s="91" customFormat="1" ht="21" customHeight="1">
      <c r="B66" s="92"/>
      <c r="D66" s="93" t="s">
        <v>111</v>
      </c>
      <c r="E66" s="93"/>
      <c r="F66" s="93"/>
      <c r="G66" s="93"/>
      <c r="H66" s="93"/>
      <c r="I66" s="93"/>
      <c r="J66" s="94">
        <f>$J$756</f>
        <v>0</v>
      </c>
      <c r="K66" s="95"/>
    </row>
    <row r="67" spans="2:11" s="91" customFormat="1" ht="21" customHeight="1">
      <c r="B67" s="92"/>
      <c r="D67" s="93" t="s">
        <v>681</v>
      </c>
      <c r="E67" s="93"/>
      <c r="F67" s="93"/>
      <c r="G67" s="93"/>
      <c r="H67" s="93"/>
      <c r="I67" s="93"/>
      <c r="J67" s="94">
        <f>$J$790</f>
        <v>0</v>
      </c>
      <c r="K67" s="95"/>
    </row>
    <row r="68" spans="2:11" s="62" customFormat="1" ht="25.5" customHeight="1">
      <c r="B68" s="87"/>
      <c r="D68" s="88" t="s">
        <v>682</v>
      </c>
      <c r="E68" s="88"/>
      <c r="F68" s="88"/>
      <c r="G68" s="88"/>
      <c r="H68" s="88"/>
      <c r="I68" s="88"/>
      <c r="J68" s="89">
        <f>$J$792</f>
        <v>0</v>
      </c>
      <c r="K68" s="90"/>
    </row>
    <row r="69" spans="2:11" s="91" customFormat="1" ht="21" customHeight="1">
      <c r="B69" s="92"/>
      <c r="D69" s="93" t="s">
        <v>683</v>
      </c>
      <c r="E69" s="93"/>
      <c r="F69" s="93"/>
      <c r="G69" s="93"/>
      <c r="H69" s="93"/>
      <c r="I69" s="93"/>
      <c r="J69" s="94">
        <f>$J$793</f>
        <v>0</v>
      </c>
      <c r="K69" s="95"/>
    </row>
    <row r="70" spans="2:11" s="62" customFormat="1" ht="25.5" customHeight="1">
      <c r="B70" s="87"/>
      <c r="D70" s="88" t="s">
        <v>684</v>
      </c>
      <c r="E70" s="88"/>
      <c r="F70" s="88"/>
      <c r="G70" s="88"/>
      <c r="H70" s="88"/>
      <c r="I70" s="88"/>
      <c r="J70" s="89">
        <f>$J$838</f>
        <v>0</v>
      </c>
      <c r="K70" s="90"/>
    </row>
    <row r="71" spans="2:11" s="6" customFormat="1" ht="22.5" customHeight="1">
      <c r="B71" s="22"/>
      <c r="K71" s="25"/>
    </row>
    <row r="72" spans="2:11" s="6" customFormat="1" ht="7.5" customHeight="1">
      <c r="B72" s="36"/>
      <c r="C72" s="37"/>
      <c r="D72" s="37"/>
      <c r="E72" s="37"/>
      <c r="F72" s="37"/>
      <c r="G72" s="37"/>
      <c r="H72" s="37"/>
      <c r="I72" s="37"/>
      <c r="J72" s="37"/>
      <c r="K72" s="38"/>
    </row>
    <row r="76" spans="2:12" s="6" customFormat="1" ht="7.5" customHeight="1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22"/>
    </row>
    <row r="77" spans="2:12" s="6" customFormat="1" ht="37.5" customHeight="1">
      <c r="B77" s="22"/>
      <c r="C77" s="11" t="s">
        <v>114</v>
      </c>
      <c r="L77" s="22"/>
    </row>
    <row r="78" spans="2:12" s="6" customFormat="1" ht="7.5" customHeight="1">
      <c r="B78" s="22"/>
      <c r="L78" s="22"/>
    </row>
    <row r="79" spans="2:12" s="6" customFormat="1" ht="15" customHeight="1">
      <c r="B79" s="22"/>
      <c r="C79" s="18" t="s">
        <v>16</v>
      </c>
      <c r="L79" s="22"/>
    </row>
    <row r="80" spans="2:12" s="6" customFormat="1" ht="16.5" customHeight="1">
      <c r="B80" s="22"/>
      <c r="E80" s="199" t="str">
        <f>$E$7</f>
        <v>III 26811 Hoškovice, rekonstrukce mostu ev.č. 26811-2</v>
      </c>
      <c r="F80" s="169"/>
      <c r="G80" s="169"/>
      <c r="H80" s="169"/>
      <c r="L80" s="22"/>
    </row>
    <row r="81" spans="2:12" s="6" customFormat="1" ht="15" customHeight="1">
      <c r="B81" s="22"/>
      <c r="C81" s="18" t="s">
        <v>97</v>
      </c>
      <c r="L81" s="22"/>
    </row>
    <row r="82" spans="2:12" s="6" customFormat="1" ht="19.5" customHeight="1">
      <c r="B82" s="22"/>
      <c r="E82" s="184" t="str">
        <f>$E$9</f>
        <v>201 - Rekonstrukce mostu ev.č. 26811-2</v>
      </c>
      <c r="F82" s="169"/>
      <c r="G82" s="169"/>
      <c r="H82" s="169"/>
      <c r="L82" s="22"/>
    </row>
    <row r="83" spans="2:12" s="6" customFormat="1" ht="7.5" customHeight="1">
      <c r="B83" s="22"/>
      <c r="L83" s="22"/>
    </row>
    <row r="84" spans="2:12" s="6" customFormat="1" ht="18.75" customHeight="1">
      <c r="B84" s="22"/>
      <c r="C84" s="18" t="s">
        <v>22</v>
      </c>
      <c r="F84" s="16" t="str">
        <f>$F$12</f>
        <v> </v>
      </c>
      <c r="I84" s="18" t="s">
        <v>24</v>
      </c>
      <c r="J84" s="45" t="str">
        <f>IF($J$12="","",$J$12)</f>
        <v>30.06.2014</v>
      </c>
      <c r="L84" s="22"/>
    </row>
    <row r="85" spans="2:12" s="6" customFormat="1" ht="7.5" customHeight="1">
      <c r="B85" s="22"/>
      <c r="L85" s="22"/>
    </row>
    <row r="86" spans="2:12" s="6" customFormat="1" ht="15.75" customHeight="1">
      <c r="B86" s="22"/>
      <c r="C86" s="18" t="s">
        <v>28</v>
      </c>
      <c r="F86" s="16" t="str">
        <f>$E$15</f>
        <v>Středočeský kraj, Zborovská 11, 150 21 Praha 5 </v>
      </c>
      <c r="I86" s="18" t="s">
        <v>36</v>
      </c>
      <c r="J86" s="16" t="str">
        <f>$E$21</f>
        <v>PRAGOPROJEKT a.s.,   Ateliér Praha II</v>
      </c>
      <c r="L86" s="22"/>
    </row>
    <row r="87" spans="2:12" s="6" customFormat="1" ht="15" customHeight="1">
      <c r="B87" s="22"/>
      <c r="C87" s="18" t="s">
        <v>34</v>
      </c>
      <c r="F87" s="16">
        <f>IF($E$18="","",$E$18)</f>
      </c>
      <c r="L87" s="22"/>
    </row>
    <row r="88" spans="2:12" s="6" customFormat="1" ht="11.25" customHeight="1">
      <c r="B88" s="22"/>
      <c r="L88" s="22"/>
    </row>
    <row r="89" spans="2:20" s="96" customFormat="1" ht="30" customHeight="1">
      <c r="B89" s="97"/>
      <c r="C89" s="98" t="s">
        <v>115</v>
      </c>
      <c r="D89" s="99" t="s">
        <v>62</v>
      </c>
      <c r="E89" s="99" t="s">
        <v>58</v>
      </c>
      <c r="F89" s="99" t="s">
        <v>116</v>
      </c>
      <c r="G89" s="99" t="s">
        <v>117</v>
      </c>
      <c r="H89" s="99" t="s">
        <v>118</v>
      </c>
      <c r="I89" s="99" t="s">
        <v>119</v>
      </c>
      <c r="J89" s="99" t="s">
        <v>120</v>
      </c>
      <c r="K89" s="100" t="s">
        <v>121</v>
      </c>
      <c r="L89" s="97"/>
      <c r="M89" s="50" t="s">
        <v>122</v>
      </c>
      <c r="N89" s="51" t="s">
        <v>47</v>
      </c>
      <c r="O89" s="51" t="s">
        <v>123</v>
      </c>
      <c r="P89" s="51" t="s">
        <v>124</v>
      </c>
      <c r="Q89" s="51" t="s">
        <v>125</v>
      </c>
      <c r="R89" s="51" t="s">
        <v>126</v>
      </c>
      <c r="S89" s="51" t="s">
        <v>127</v>
      </c>
      <c r="T89" s="52" t="s">
        <v>128</v>
      </c>
    </row>
    <row r="90" spans="2:63" s="6" customFormat="1" ht="30" customHeight="1">
      <c r="B90" s="22"/>
      <c r="C90" s="55" t="s">
        <v>102</v>
      </c>
      <c r="J90" s="101">
        <f>$BK$90</f>
        <v>0</v>
      </c>
      <c r="L90" s="22"/>
      <c r="M90" s="54"/>
      <c r="N90" s="46"/>
      <c r="O90" s="46"/>
      <c r="P90" s="102">
        <f>$P$91+$P$792+$P$838</f>
        <v>0</v>
      </c>
      <c r="Q90" s="46"/>
      <c r="R90" s="102">
        <f>$R$91+$R$792+$R$838</f>
        <v>1147.71505011</v>
      </c>
      <c r="S90" s="46"/>
      <c r="T90" s="103">
        <f>$T$91+$T$792+$T$838</f>
        <v>747.30281</v>
      </c>
      <c r="AT90" s="6" t="s">
        <v>76</v>
      </c>
      <c r="AU90" s="6" t="s">
        <v>103</v>
      </c>
      <c r="BK90" s="104">
        <f>$BK$91+$BK$792+$BK$838</f>
        <v>0</v>
      </c>
    </row>
    <row r="91" spans="2:63" s="105" customFormat="1" ht="37.5" customHeight="1">
      <c r="B91" s="106"/>
      <c r="D91" s="107" t="s">
        <v>76</v>
      </c>
      <c r="E91" s="108" t="s">
        <v>129</v>
      </c>
      <c r="F91" s="108" t="s">
        <v>595</v>
      </c>
      <c r="J91" s="109">
        <f>$BK$91</f>
        <v>0</v>
      </c>
      <c r="L91" s="106"/>
      <c r="M91" s="110"/>
      <c r="P91" s="111">
        <f>$P$92+$P$250+$P$300+$P$363+$P$462+$P$507+$P$524+$P$528+$P$756+$P$790</f>
        <v>0</v>
      </c>
      <c r="R91" s="111">
        <f>$R$92+$R$250+$R$300+$R$363+$R$462+$R$507+$R$524+$R$528+$R$756+$R$790</f>
        <v>1146.55640821</v>
      </c>
      <c r="T91" s="112">
        <f>$T$92+$T$250+$T$300+$T$363+$T$462+$T$507+$T$524+$T$528+$T$756+$T$790</f>
        <v>747.30281</v>
      </c>
      <c r="AR91" s="107" t="s">
        <v>21</v>
      </c>
      <c r="AT91" s="107" t="s">
        <v>76</v>
      </c>
      <c r="AU91" s="107" t="s">
        <v>77</v>
      </c>
      <c r="AY91" s="107" t="s">
        <v>131</v>
      </c>
      <c r="BK91" s="113">
        <f>$BK$92+$BK$250+$BK$300+$BK$363+$BK$462+$BK$507+$BK$524+$BK$528+$BK$756+$BK$790</f>
        <v>0</v>
      </c>
    </row>
    <row r="92" spans="2:63" s="105" customFormat="1" ht="21" customHeight="1">
      <c r="B92" s="106"/>
      <c r="D92" s="107" t="s">
        <v>76</v>
      </c>
      <c r="E92" s="114" t="s">
        <v>21</v>
      </c>
      <c r="F92" s="114" t="s">
        <v>132</v>
      </c>
      <c r="J92" s="115">
        <f>$BK$92</f>
        <v>0</v>
      </c>
      <c r="L92" s="106"/>
      <c r="M92" s="110"/>
      <c r="P92" s="111">
        <f>SUM($P$93:$P$249)</f>
        <v>0</v>
      </c>
      <c r="R92" s="111">
        <f>SUM($R$93:$R$249)</f>
        <v>58.845791999999996</v>
      </c>
      <c r="T92" s="112">
        <f>SUM($T$93:$T$249)</f>
        <v>314.2975</v>
      </c>
      <c r="AR92" s="107" t="s">
        <v>21</v>
      </c>
      <c r="AT92" s="107" t="s">
        <v>76</v>
      </c>
      <c r="AU92" s="107" t="s">
        <v>21</v>
      </c>
      <c r="AY92" s="107" t="s">
        <v>131</v>
      </c>
      <c r="BK92" s="113">
        <f>SUM($BK$93:$BK$249)</f>
        <v>0</v>
      </c>
    </row>
    <row r="93" spans="2:65" s="6" customFormat="1" ht="15.75" customHeight="1">
      <c r="B93" s="22"/>
      <c r="C93" s="116" t="s">
        <v>21</v>
      </c>
      <c r="D93" s="116" t="s">
        <v>133</v>
      </c>
      <c r="E93" s="117" t="s">
        <v>685</v>
      </c>
      <c r="F93" s="118" t="s">
        <v>686</v>
      </c>
      <c r="G93" s="119" t="s">
        <v>136</v>
      </c>
      <c r="H93" s="120">
        <v>72</v>
      </c>
      <c r="I93" s="121"/>
      <c r="J93" s="122">
        <f>ROUND($I$93*$H$93,2)</f>
        <v>0</v>
      </c>
      <c r="K93" s="118" t="s">
        <v>137</v>
      </c>
      <c r="L93" s="22"/>
      <c r="M93" s="123"/>
      <c r="N93" s="124" t="s">
        <v>48</v>
      </c>
      <c r="P93" s="125">
        <f>$O$93*$H$93</f>
        <v>0</v>
      </c>
      <c r="Q93" s="125">
        <v>0</v>
      </c>
      <c r="R93" s="125">
        <f>$Q$93*$H$93</f>
        <v>0</v>
      </c>
      <c r="S93" s="125">
        <v>0.235</v>
      </c>
      <c r="T93" s="126">
        <f>$S$93*$H$93</f>
        <v>16.919999999999998</v>
      </c>
      <c r="AR93" s="75" t="s">
        <v>138</v>
      </c>
      <c r="AT93" s="75" t="s">
        <v>133</v>
      </c>
      <c r="AU93" s="75" t="s">
        <v>85</v>
      </c>
      <c r="AY93" s="6" t="s">
        <v>131</v>
      </c>
      <c r="BE93" s="127">
        <f>IF($N$93="základní",$J$93,0)</f>
        <v>0</v>
      </c>
      <c r="BF93" s="127">
        <f>IF($N$93="snížená",$J$93,0)</f>
        <v>0</v>
      </c>
      <c r="BG93" s="127">
        <f>IF($N$93="zákl. přenesená",$J$93,0)</f>
        <v>0</v>
      </c>
      <c r="BH93" s="127">
        <f>IF($N$93="sníž. přenesená",$J$93,0)</f>
        <v>0</v>
      </c>
      <c r="BI93" s="127">
        <f>IF($N$93="nulová",$J$93,0)</f>
        <v>0</v>
      </c>
      <c r="BJ93" s="75" t="s">
        <v>21</v>
      </c>
      <c r="BK93" s="127">
        <f>ROUND($I$93*$H$93,2)</f>
        <v>0</v>
      </c>
      <c r="BL93" s="75" t="s">
        <v>138</v>
      </c>
      <c r="BM93" s="75" t="s">
        <v>687</v>
      </c>
    </row>
    <row r="94" spans="2:51" s="6" customFormat="1" ht="15.75" customHeight="1">
      <c r="B94" s="142"/>
      <c r="D94" s="129" t="s">
        <v>140</v>
      </c>
      <c r="E94" s="143"/>
      <c r="F94" s="143" t="s">
        <v>688</v>
      </c>
      <c r="H94" s="144"/>
      <c r="L94" s="142"/>
      <c r="M94" s="145"/>
      <c r="T94" s="146"/>
      <c r="AT94" s="144" t="s">
        <v>140</v>
      </c>
      <c r="AU94" s="144" t="s">
        <v>85</v>
      </c>
      <c r="AV94" s="144" t="s">
        <v>21</v>
      </c>
      <c r="AW94" s="144" t="s">
        <v>103</v>
      </c>
      <c r="AX94" s="144" t="s">
        <v>77</v>
      </c>
      <c r="AY94" s="144" t="s">
        <v>131</v>
      </c>
    </row>
    <row r="95" spans="2:51" s="6" customFormat="1" ht="15.75" customHeight="1">
      <c r="B95" s="142"/>
      <c r="D95" s="135" t="s">
        <v>140</v>
      </c>
      <c r="E95" s="144"/>
      <c r="F95" s="143" t="s">
        <v>689</v>
      </c>
      <c r="H95" s="144"/>
      <c r="L95" s="142"/>
      <c r="M95" s="145"/>
      <c r="T95" s="146"/>
      <c r="AT95" s="144" t="s">
        <v>140</v>
      </c>
      <c r="AU95" s="144" t="s">
        <v>85</v>
      </c>
      <c r="AV95" s="144" t="s">
        <v>21</v>
      </c>
      <c r="AW95" s="144" t="s">
        <v>103</v>
      </c>
      <c r="AX95" s="144" t="s">
        <v>77</v>
      </c>
      <c r="AY95" s="144" t="s">
        <v>131</v>
      </c>
    </row>
    <row r="96" spans="2:51" s="6" customFormat="1" ht="15.75" customHeight="1">
      <c r="B96" s="142"/>
      <c r="D96" s="135" t="s">
        <v>140</v>
      </c>
      <c r="E96" s="144"/>
      <c r="F96" s="143" t="s">
        <v>690</v>
      </c>
      <c r="H96" s="144"/>
      <c r="L96" s="142"/>
      <c r="M96" s="145"/>
      <c r="T96" s="146"/>
      <c r="AT96" s="144" t="s">
        <v>140</v>
      </c>
      <c r="AU96" s="144" t="s">
        <v>85</v>
      </c>
      <c r="AV96" s="144" t="s">
        <v>21</v>
      </c>
      <c r="AW96" s="144" t="s">
        <v>103</v>
      </c>
      <c r="AX96" s="144" t="s">
        <v>77</v>
      </c>
      <c r="AY96" s="144" t="s">
        <v>131</v>
      </c>
    </row>
    <row r="97" spans="2:51" s="6" customFormat="1" ht="15.75" customHeight="1">
      <c r="B97" s="128"/>
      <c r="D97" s="135" t="s">
        <v>140</v>
      </c>
      <c r="E97" s="134"/>
      <c r="F97" s="130" t="s">
        <v>691</v>
      </c>
      <c r="H97" s="131">
        <v>72</v>
      </c>
      <c r="L97" s="128"/>
      <c r="M97" s="132"/>
      <c r="T97" s="133"/>
      <c r="AT97" s="134" t="s">
        <v>140</v>
      </c>
      <c r="AU97" s="134" t="s">
        <v>85</v>
      </c>
      <c r="AV97" s="134" t="s">
        <v>85</v>
      </c>
      <c r="AW97" s="134" t="s">
        <v>103</v>
      </c>
      <c r="AX97" s="134" t="s">
        <v>21</v>
      </c>
      <c r="AY97" s="134" t="s">
        <v>131</v>
      </c>
    </row>
    <row r="98" spans="2:65" s="6" customFormat="1" ht="15.75" customHeight="1">
      <c r="B98" s="22"/>
      <c r="C98" s="116" t="s">
        <v>85</v>
      </c>
      <c r="D98" s="116" t="s">
        <v>133</v>
      </c>
      <c r="E98" s="117" t="s">
        <v>692</v>
      </c>
      <c r="F98" s="118" t="s">
        <v>693</v>
      </c>
      <c r="G98" s="119" t="s">
        <v>136</v>
      </c>
      <c r="H98" s="120">
        <v>72</v>
      </c>
      <c r="I98" s="121"/>
      <c r="J98" s="122">
        <f>ROUND($I$98*$H$98,2)</f>
        <v>0</v>
      </c>
      <c r="K98" s="118" t="s">
        <v>137</v>
      </c>
      <c r="L98" s="22"/>
      <c r="M98" s="123"/>
      <c r="N98" s="124" t="s">
        <v>48</v>
      </c>
      <c r="P98" s="125">
        <f>$O$98*$H$98</f>
        <v>0</v>
      </c>
      <c r="Q98" s="125">
        <v>0</v>
      </c>
      <c r="R98" s="125">
        <f>$Q$98*$H$98</f>
        <v>0</v>
      </c>
      <c r="S98" s="125">
        <v>0.72</v>
      </c>
      <c r="T98" s="126">
        <f>$S$98*$H$98</f>
        <v>51.839999999999996</v>
      </c>
      <c r="AR98" s="75" t="s">
        <v>138</v>
      </c>
      <c r="AT98" s="75" t="s">
        <v>133</v>
      </c>
      <c r="AU98" s="75" t="s">
        <v>85</v>
      </c>
      <c r="AY98" s="6" t="s">
        <v>131</v>
      </c>
      <c r="BE98" s="127">
        <f>IF($N$98="základní",$J$98,0)</f>
        <v>0</v>
      </c>
      <c r="BF98" s="127">
        <f>IF($N$98="snížená",$J$98,0)</f>
        <v>0</v>
      </c>
      <c r="BG98" s="127">
        <f>IF($N$98="zákl. přenesená",$J$98,0)</f>
        <v>0</v>
      </c>
      <c r="BH98" s="127">
        <f>IF($N$98="sníž. přenesená",$J$98,0)</f>
        <v>0</v>
      </c>
      <c r="BI98" s="127">
        <f>IF($N$98="nulová",$J$98,0)</f>
        <v>0</v>
      </c>
      <c r="BJ98" s="75" t="s">
        <v>21</v>
      </c>
      <c r="BK98" s="127">
        <f>ROUND($I$98*$H$98,2)</f>
        <v>0</v>
      </c>
      <c r="BL98" s="75" t="s">
        <v>138</v>
      </c>
      <c r="BM98" s="75" t="s">
        <v>694</v>
      </c>
    </row>
    <row r="99" spans="2:51" s="6" customFormat="1" ht="15.75" customHeight="1">
      <c r="B99" s="142"/>
      <c r="D99" s="129" t="s">
        <v>140</v>
      </c>
      <c r="E99" s="143"/>
      <c r="F99" s="143" t="s">
        <v>688</v>
      </c>
      <c r="H99" s="144"/>
      <c r="L99" s="142"/>
      <c r="M99" s="145"/>
      <c r="T99" s="146"/>
      <c r="AT99" s="144" t="s">
        <v>140</v>
      </c>
      <c r="AU99" s="144" t="s">
        <v>85</v>
      </c>
      <c r="AV99" s="144" t="s">
        <v>21</v>
      </c>
      <c r="AW99" s="144" t="s">
        <v>103</v>
      </c>
      <c r="AX99" s="144" t="s">
        <v>77</v>
      </c>
      <c r="AY99" s="144" t="s">
        <v>131</v>
      </c>
    </row>
    <row r="100" spans="2:51" s="6" customFormat="1" ht="15.75" customHeight="1">
      <c r="B100" s="142"/>
      <c r="D100" s="135" t="s">
        <v>140</v>
      </c>
      <c r="E100" s="144"/>
      <c r="F100" s="143" t="s">
        <v>689</v>
      </c>
      <c r="H100" s="144"/>
      <c r="L100" s="142"/>
      <c r="M100" s="145"/>
      <c r="T100" s="146"/>
      <c r="AT100" s="144" t="s">
        <v>140</v>
      </c>
      <c r="AU100" s="144" t="s">
        <v>85</v>
      </c>
      <c r="AV100" s="144" t="s">
        <v>21</v>
      </c>
      <c r="AW100" s="144" t="s">
        <v>103</v>
      </c>
      <c r="AX100" s="144" t="s">
        <v>77</v>
      </c>
      <c r="AY100" s="144" t="s">
        <v>131</v>
      </c>
    </row>
    <row r="101" spans="2:51" s="6" customFormat="1" ht="15.75" customHeight="1">
      <c r="B101" s="142"/>
      <c r="D101" s="135" t="s">
        <v>140</v>
      </c>
      <c r="E101" s="144"/>
      <c r="F101" s="143" t="s">
        <v>695</v>
      </c>
      <c r="H101" s="144"/>
      <c r="L101" s="142"/>
      <c r="M101" s="145"/>
      <c r="T101" s="146"/>
      <c r="AT101" s="144" t="s">
        <v>140</v>
      </c>
      <c r="AU101" s="144" t="s">
        <v>85</v>
      </c>
      <c r="AV101" s="144" t="s">
        <v>21</v>
      </c>
      <c r="AW101" s="144" t="s">
        <v>103</v>
      </c>
      <c r="AX101" s="144" t="s">
        <v>77</v>
      </c>
      <c r="AY101" s="144" t="s">
        <v>131</v>
      </c>
    </row>
    <row r="102" spans="2:51" s="6" customFormat="1" ht="15.75" customHeight="1">
      <c r="B102" s="128"/>
      <c r="D102" s="135" t="s">
        <v>140</v>
      </c>
      <c r="E102" s="134"/>
      <c r="F102" s="130" t="s">
        <v>691</v>
      </c>
      <c r="H102" s="131">
        <v>72</v>
      </c>
      <c r="L102" s="128"/>
      <c r="M102" s="132"/>
      <c r="T102" s="133"/>
      <c r="AT102" s="134" t="s">
        <v>140</v>
      </c>
      <c r="AU102" s="134" t="s">
        <v>85</v>
      </c>
      <c r="AV102" s="134" t="s">
        <v>85</v>
      </c>
      <c r="AW102" s="134" t="s">
        <v>103</v>
      </c>
      <c r="AX102" s="134" t="s">
        <v>21</v>
      </c>
      <c r="AY102" s="134" t="s">
        <v>131</v>
      </c>
    </row>
    <row r="103" spans="2:65" s="6" customFormat="1" ht="15.75" customHeight="1">
      <c r="B103" s="22"/>
      <c r="C103" s="116" t="s">
        <v>149</v>
      </c>
      <c r="D103" s="116" t="s">
        <v>133</v>
      </c>
      <c r="E103" s="117" t="s">
        <v>696</v>
      </c>
      <c r="F103" s="118" t="s">
        <v>697</v>
      </c>
      <c r="G103" s="119" t="s">
        <v>136</v>
      </c>
      <c r="H103" s="120">
        <v>51.84</v>
      </c>
      <c r="I103" s="121"/>
      <c r="J103" s="122">
        <f>ROUND($I$103*$H$103,2)</f>
        <v>0</v>
      </c>
      <c r="K103" s="118" t="s">
        <v>137</v>
      </c>
      <c r="L103" s="22"/>
      <c r="M103" s="123"/>
      <c r="N103" s="124" t="s">
        <v>48</v>
      </c>
      <c r="P103" s="125">
        <f>$O$103*$H$103</f>
        <v>0</v>
      </c>
      <c r="Q103" s="125">
        <v>0</v>
      </c>
      <c r="R103" s="125">
        <f>$Q$103*$H$103</f>
        <v>0</v>
      </c>
      <c r="S103" s="125">
        <v>0.5</v>
      </c>
      <c r="T103" s="126">
        <f>$S$103*$H$103</f>
        <v>25.92</v>
      </c>
      <c r="AR103" s="75" t="s">
        <v>138</v>
      </c>
      <c r="AT103" s="75" t="s">
        <v>133</v>
      </c>
      <c r="AU103" s="75" t="s">
        <v>85</v>
      </c>
      <c r="AY103" s="6" t="s">
        <v>131</v>
      </c>
      <c r="BE103" s="127">
        <f>IF($N$103="základní",$J$103,0)</f>
        <v>0</v>
      </c>
      <c r="BF103" s="127">
        <f>IF($N$103="snížená",$J$103,0)</f>
        <v>0</v>
      </c>
      <c r="BG103" s="127">
        <f>IF($N$103="zákl. přenesená",$J$103,0)</f>
        <v>0</v>
      </c>
      <c r="BH103" s="127">
        <f>IF($N$103="sníž. přenesená",$J$103,0)</f>
        <v>0</v>
      </c>
      <c r="BI103" s="127">
        <f>IF($N$103="nulová",$J$103,0)</f>
        <v>0</v>
      </c>
      <c r="BJ103" s="75" t="s">
        <v>21</v>
      </c>
      <c r="BK103" s="127">
        <f>ROUND($I$103*$H$103,2)</f>
        <v>0</v>
      </c>
      <c r="BL103" s="75" t="s">
        <v>138</v>
      </c>
      <c r="BM103" s="75" t="s">
        <v>698</v>
      </c>
    </row>
    <row r="104" spans="2:51" s="6" customFormat="1" ht="15.75" customHeight="1">
      <c r="B104" s="142"/>
      <c r="D104" s="129" t="s">
        <v>140</v>
      </c>
      <c r="E104" s="143"/>
      <c r="F104" s="143" t="s">
        <v>699</v>
      </c>
      <c r="H104" s="144"/>
      <c r="L104" s="142"/>
      <c r="M104" s="145"/>
      <c r="T104" s="146"/>
      <c r="AT104" s="144" t="s">
        <v>140</v>
      </c>
      <c r="AU104" s="144" t="s">
        <v>85</v>
      </c>
      <c r="AV104" s="144" t="s">
        <v>21</v>
      </c>
      <c r="AW104" s="144" t="s">
        <v>103</v>
      </c>
      <c r="AX104" s="144" t="s">
        <v>77</v>
      </c>
      <c r="AY104" s="144" t="s">
        <v>131</v>
      </c>
    </row>
    <row r="105" spans="2:51" s="6" customFormat="1" ht="15.75" customHeight="1">
      <c r="B105" s="128"/>
      <c r="D105" s="135" t="s">
        <v>140</v>
      </c>
      <c r="E105" s="134"/>
      <c r="F105" s="130" t="s">
        <v>700</v>
      </c>
      <c r="H105" s="131">
        <v>51.84</v>
      </c>
      <c r="L105" s="128"/>
      <c r="M105" s="132"/>
      <c r="T105" s="133"/>
      <c r="AT105" s="134" t="s">
        <v>140</v>
      </c>
      <c r="AU105" s="134" t="s">
        <v>85</v>
      </c>
      <c r="AV105" s="134" t="s">
        <v>85</v>
      </c>
      <c r="AW105" s="134" t="s">
        <v>103</v>
      </c>
      <c r="AX105" s="134" t="s">
        <v>21</v>
      </c>
      <c r="AY105" s="134" t="s">
        <v>131</v>
      </c>
    </row>
    <row r="106" spans="2:65" s="6" customFormat="1" ht="15.75" customHeight="1">
      <c r="B106" s="22"/>
      <c r="C106" s="116" t="s">
        <v>138</v>
      </c>
      <c r="D106" s="116" t="s">
        <v>133</v>
      </c>
      <c r="E106" s="117" t="s">
        <v>701</v>
      </c>
      <c r="F106" s="118" t="s">
        <v>702</v>
      </c>
      <c r="G106" s="119" t="s">
        <v>136</v>
      </c>
      <c r="H106" s="120">
        <v>61.2</v>
      </c>
      <c r="I106" s="121"/>
      <c r="J106" s="122">
        <f>ROUND($I$106*$H$106,2)</f>
        <v>0</v>
      </c>
      <c r="K106" s="118" t="s">
        <v>137</v>
      </c>
      <c r="L106" s="22"/>
      <c r="M106" s="123"/>
      <c r="N106" s="124" t="s">
        <v>48</v>
      </c>
      <c r="P106" s="125">
        <f>$O$106*$H$106</f>
        <v>0</v>
      </c>
      <c r="Q106" s="125">
        <v>0</v>
      </c>
      <c r="R106" s="125">
        <f>$Q$106*$H$106</f>
        <v>0</v>
      </c>
      <c r="S106" s="125">
        <v>0.316</v>
      </c>
      <c r="T106" s="126">
        <f>$S$106*$H$106</f>
        <v>19.3392</v>
      </c>
      <c r="AR106" s="75" t="s">
        <v>138</v>
      </c>
      <c r="AT106" s="75" t="s">
        <v>133</v>
      </c>
      <c r="AU106" s="75" t="s">
        <v>85</v>
      </c>
      <c r="AY106" s="6" t="s">
        <v>131</v>
      </c>
      <c r="BE106" s="127">
        <f>IF($N$106="základní",$J$106,0)</f>
        <v>0</v>
      </c>
      <c r="BF106" s="127">
        <f>IF($N$106="snížená",$J$106,0)</f>
        <v>0</v>
      </c>
      <c r="BG106" s="127">
        <f>IF($N$106="zákl. přenesená",$J$106,0)</f>
        <v>0</v>
      </c>
      <c r="BH106" s="127">
        <f>IF($N$106="sníž. přenesená",$J$106,0)</f>
        <v>0</v>
      </c>
      <c r="BI106" s="127">
        <f>IF($N$106="nulová",$J$106,0)</f>
        <v>0</v>
      </c>
      <c r="BJ106" s="75" t="s">
        <v>21</v>
      </c>
      <c r="BK106" s="127">
        <f>ROUND($I$106*$H$106,2)</f>
        <v>0</v>
      </c>
      <c r="BL106" s="75" t="s">
        <v>138</v>
      </c>
      <c r="BM106" s="75" t="s">
        <v>703</v>
      </c>
    </row>
    <row r="107" spans="2:51" s="6" customFormat="1" ht="15.75" customHeight="1">
      <c r="B107" s="142"/>
      <c r="D107" s="129" t="s">
        <v>140</v>
      </c>
      <c r="E107" s="143"/>
      <c r="F107" s="143" t="s">
        <v>704</v>
      </c>
      <c r="H107" s="144"/>
      <c r="L107" s="142"/>
      <c r="M107" s="145"/>
      <c r="T107" s="146"/>
      <c r="AT107" s="144" t="s">
        <v>140</v>
      </c>
      <c r="AU107" s="144" t="s">
        <v>85</v>
      </c>
      <c r="AV107" s="144" t="s">
        <v>21</v>
      </c>
      <c r="AW107" s="144" t="s">
        <v>103</v>
      </c>
      <c r="AX107" s="144" t="s">
        <v>77</v>
      </c>
      <c r="AY107" s="144" t="s">
        <v>131</v>
      </c>
    </row>
    <row r="108" spans="2:51" s="6" customFormat="1" ht="15.75" customHeight="1">
      <c r="B108" s="128"/>
      <c r="D108" s="135" t="s">
        <v>140</v>
      </c>
      <c r="E108" s="134"/>
      <c r="F108" s="130" t="s">
        <v>705</v>
      </c>
      <c r="H108" s="131">
        <v>61.2</v>
      </c>
      <c r="L108" s="128"/>
      <c r="M108" s="132"/>
      <c r="T108" s="133"/>
      <c r="AT108" s="134" t="s">
        <v>140</v>
      </c>
      <c r="AU108" s="134" t="s">
        <v>85</v>
      </c>
      <c r="AV108" s="134" t="s">
        <v>85</v>
      </c>
      <c r="AW108" s="134" t="s">
        <v>103</v>
      </c>
      <c r="AX108" s="134" t="s">
        <v>21</v>
      </c>
      <c r="AY108" s="134" t="s">
        <v>131</v>
      </c>
    </row>
    <row r="109" spans="2:65" s="6" customFormat="1" ht="15.75" customHeight="1">
      <c r="B109" s="22"/>
      <c r="C109" s="116" t="s">
        <v>158</v>
      </c>
      <c r="D109" s="116" t="s">
        <v>133</v>
      </c>
      <c r="E109" s="117" t="s">
        <v>706</v>
      </c>
      <c r="F109" s="118" t="s">
        <v>707</v>
      </c>
      <c r="G109" s="119" t="s">
        <v>136</v>
      </c>
      <c r="H109" s="120">
        <v>248.4</v>
      </c>
      <c r="I109" s="121"/>
      <c r="J109" s="122">
        <f>ROUND($I$109*$H$109,2)</f>
        <v>0</v>
      </c>
      <c r="K109" s="118" t="s">
        <v>137</v>
      </c>
      <c r="L109" s="22"/>
      <c r="M109" s="123"/>
      <c r="N109" s="124" t="s">
        <v>48</v>
      </c>
      <c r="P109" s="125">
        <f>$O$109*$H$109</f>
        <v>0</v>
      </c>
      <c r="Q109" s="125">
        <v>0</v>
      </c>
      <c r="R109" s="125">
        <f>$Q$109*$H$109</f>
        <v>0</v>
      </c>
      <c r="S109" s="125">
        <v>0.185</v>
      </c>
      <c r="T109" s="126">
        <f>$S$109*$H$109</f>
        <v>45.954</v>
      </c>
      <c r="AR109" s="75" t="s">
        <v>138</v>
      </c>
      <c r="AT109" s="75" t="s">
        <v>133</v>
      </c>
      <c r="AU109" s="75" t="s">
        <v>85</v>
      </c>
      <c r="AY109" s="6" t="s">
        <v>131</v>
      </c>
      <c r="BE109" s="127">
        <f>IF($N$109="základní",$J$109,0)</f>
        <v>0</v>
      </c>
      <c r="BF109" s="127">
        <f>IF($N$109="snížená",$J$109,0)</f>
        <v>0</v>
      </c>
      <c r="BG109" s="127">
        <f>IF($N$109="zákl. přenesená",$J$109,0)</f>
        <v>0</v>
      </c>
      <c r="BH109" s="127">
        <f>IF($N$109="sníž. přenesená",$J$109,0)</f>
        <v>0</v>
      </c>
      <c r="BI109" s="127">
        <f>IF($N$109="nulová",$J$109,0)</f>
        <v>0</v>
      </c>
      <c r="BJ109" s="75" t="s">
        <v>21</v>
      </c>
      <c r="BK109" s="127">
        <f>ROUND($I$109*$H$109,2)</f>
        <v>0</v>
      </c>
      <c r="BL109" s="75" t="s">
        <v>138</v>
      </c>
      <c r="BM109" s="75" t="s">
        <v>708</v>
      </c>
    </row>
    <row r="110" spans="2:51" s="6" customFormat="1" ht="15.75" customHeight="1">
      <c r="B110" s="142"/>
      <c r="D110" s="129" t="s">
        <v>140</v>
      </c>
      <c r="E110" s="143"/>
      <c r="F110" s="143" t="s">
        <v>709</v>
      </c>
      <c r="H110" s="144"/>
      <c r="L110" s="142"/>
      <c r="M110" s="145"/>
      <c r="T110" s="146"/>
      <c r="AT110" s="144" t="s">
        <v>140</v>
      </c>
      <c r="AU110" s="144" t="s">
        <v>85</v>
      </c>
      <c r="AV110" s="144" t="s">
        <v>21</v>
      </c>
      <c r="AW110" s="144" t="s">
        <v>103</v>
      </c>
      <c r="AX110" s="144" t="s">
        <v>77</v>
      </c>
      <c r="AY110" s="144" t="s">
        <v>131</v>
      </c>
    </row>
    <row r="111" spans="2:51" s="6" customFormat="1" ht="15.75" customHeight="1">
      <c r="B111" s="128"/>
      <c r="D111" s="135" t="s">
        <v>140</v>
      </c>
      <c r="E111" s="134"/>
      <c r="F111" s="130" t="s">
        <v>710</v>
      </c>
      <c r="H111" s="131">
        <v>248.4</v>
      </c>
      <c r="L111" s="128"/>
      <c r="M111" s="132"/>
      <c r="T111" s="133"/>
      <c r="AT111" s="134" t="s">
        <v>140</v>
      </c>
      <c r="AU111" s="134" t="s">
        <v>85</v>
      </c>
      <c r="AV111" s="134" t="s">
        <v>85</v>
      </c>
      <c r="AW111" s="134" t="s">
        <v>103</v>
      </c>
      <c r="AX111" s="134" t="s">
        <v>21</v>
      </c>
      <c r="AY111" s="134" t="s">
        <v>131</v>
      </c>
    </row>
    <row r="112" spans="2:65" s="6" customFormat="1" ht="15.75" customHeight="1">
      <c r="B112" s="22"/>
      <c r="C112" s="116" t="s">
        <v>162</v>
      </c>
      <c r="D112" s="116" t="s">
        <v>133</v>
      </c>
      <c r="E112" s="117" t="s">
        <v>174</v>
      </c>
      <c r="F112" s="118" t="s">
        <v>175</v>
      </c>
      <c r="G112" s="119" t="s">
        <v>136</v>
      </c>
      <c r="H112" s="120">
        <v>396.5</v>
      </c>
      <c r="I112" s="121"/>
      <c r="J112" s="122">
        <f>ROUND($I$112*$H$112,2)</f>
        <v>0</v>
      </c>
      <c r="K112" s="118" t="s">
        <v>137</v>
      </c>
      <c r="L112" s="22"/>
      <c r="M112" s="123"/>
      <c r="N112" s="124" t="s">
        <v>48</v>
      </c>
      <c r="P112" s="125">
        <f>$O$112*$H$112</f>
        <v>0</v>
      </c>
      <c r="Q112" s="125">
        <v>3E-05</v>
      </c>
      <c r="R112" s="125">
        <f>$Q$112*$H$112</f>
        <v>0.011895000000000001</v>
      </c>
      <c r="S112" s="125">
        <v>0.103</v>
      </c>
      <c r="T112" s="126">
        <f>$S$112*$H$112</f>
        <v>40.8395</v>
      </c>
      <c r="AR112" s="75" t="s">
        <v>138</v>
      </c>
      <c r="AT112" s="75" t="s">
        <v>133</v>
      </c>
      <c r="AU112" s="75" t="s">
        <v>85</v>
      </c>
      <c r="AY112" s="6" t="s">
        <v>131</v>
      </c>
      <c r="BE112" s="127">
        <f>IF($N$112="základní",$J$112,0)</f>
        <v>0</v>
      </c>
      <c r="BF112" s="127">
        <f>IF($N$112="snížená",$J$112,0)</f>
        <v>0</v>
      </c>
      <c r="BG112" s="127">
        <f>IF($N$112="zákl. přenesená",$J$112,0)</f>
        <v>0</v>
      </c>
      <c r="BH112" s="127">
        <f>IF($N$112="sníž. přenesená",$J$112,0)</f>
        <v>0</v>
      </c>
      <c r="BI112" s="127">
        <f>IF($N$112="nulová",$J$112,0)</f>
        <v>0</v>
      </c>
      <c r="BJ112" s="75" t="s">
        <v>21</v>
      </c>
      <c r="BK112" s="127">
        <f>ROUND($I$112*$H$112,2)</f>
        <v>0</v>
      </c>
      <c r="BL112" s="75" t="s">
        <v>138</v>
      </c>
      <c r="BM112" s="75" t="s">
        <v>711</v>
      </c>
    </row>
    <row r="113" spans="2:51" s="6" customFormat="1" ht="15.75" customHeight="1">
      <c r="B113" s="142"/>
      <c r="D113" s="129" t="s">
        <v>140</v>
      </c>
      <c r="E113" s="143"/>
      <c r="F113" s="143" t="s">
        <v>712</v>
      </c>
      <c r="H113" s="144"/>
      <c r="L113" s="142"/>
      <c r="M113" s="145"/>
      <c r="T113" s="146"/>
      <c r="AT113" s="144" t="s">
        <v>140</v>
      </c>
      <c r="AU113" s="144" t="s">
        <v>85</v>
      </c>
      <c r="AV113" s="144" t="s">
        <v>21</v>
      </c>
      <c r="AW113" s="144" t="s">
        <v>103</v>
      </c>
      <c r="AX113" s="144" t="s">
        <v>77</v>
      </c>
      <c r="AY113" s="144" t="s">
        <v>131</v>
      </c>
    </row>
    <row r="114" spans="2:51" s="6" customFormat="1" ht="15.75" customHeight="1">
      <c r="B114" s="142"/>
      <c r="D114" s="135" t="s">
        <v>140</v>
      </c>
      <c r="E114" s="144"/>
      <c r="F114" s="143" t="s">
        <v>713</v>
      </c>
      <c r="H114" s="144"/>
      <c r="L114" s="142"/>
      <c r="M114" s="145"/>
      <c r="T114" s="146"/>
      <c r="AT114" s="144" t="s">
        <v>140</v>
      </c>
      <c r="AU114" s="144" t="s">
        <v>85</v>
      </c>
      <c r="AV114" s="144" t="s">
        <v>21</v>
      </c>
      <c r="AW114" s="144" t="s">
        <v>103</v>
      </c>
      <c r="AX114" s="144" t="s">
        <v>77</v>
      </c>
      <c r="AY114" s="144" t="s">
        <v>131</v>
      </c>
    </row>
    <row r="115" spans="2:51" s="6" customFormat="1" ht="15.75" customHeight="1">
      <c r="B115" s="128"/>
      <c r="D115" s="135" t="s">
        <v>140</v>
      </c>
      <c r="E115" s="134"/>
      <c r="F115" s="130" t="s">
        <v>714</v>
      </c>
      <c r="H115" s="131">
        <v>396.5</v>
      </c>
      <c r="L115" s="128"/>
      <c r="M115" s="132"/>
      <c r="T115" s="133"/>
      <c r="AT115" s="134" t="s">
        <v>140</v>
      </c>
      <c r="AU115" s="134" t="s">
        <v>85</v>
      </c>
      <c r="AV115" s="134" t="s">
        <v>85</v>
      </c>
      <c r="AW115" s="134" t="s">
        <v>103</v>
      </c>
      <c r="AX115" s="134" t="s">
        <v>21</v>
      </c>
      <c r="AY115" s="134" t="s">
        <v>131</v>
      </c>
    </row>
    <row r="116" spans="2:65" s="6" customFormat="1" ht="15.75" customHeight="1">
      <c r="B116" s="22"/>
      <c r="C116" s="116" t="s">
        <v>168</v>
      </c>
      <c r="D116" s="116" t="s">
        <v>133</v>
      </c>
      <c r="E116" s="117" t="s">
        <v>715</v>
      </c>
      <c r="F116" s="118" t="s">
        <v>716</v>
      </c>
      <c r="G116" s="119" t="s">
        <v>136</v>
      </c>
      <c r="H116" s="120">
        <v>443.3</v>
      </c>
      <c r="I116" s="121"/>
      <c r="J116" s="122">
        <f>ROUND($I$116*$H$116,2)</f>
        <v>0</v>
      </c>
      <c r="K116" s="118" t="s">
        <v>137</v>
      </c>
      <c r="L116" s="22"/>
      <c r="M116" s="123"/>
      <c r="N116" s="124" t="s">
        <v>48</v>
      </c>
      <c r="P116" s="125">
        <f>$O$116*$H$116</f>
        <v>0</v>
      </c>
      <c r="Q116" s="125">
        <v>9E-05</v>
      </c>
      <c r="R116" s="125">
        <f>$Q$116*$H$116</f>
        <v>0.039897</v>
      </c>
      <c r="S116" s="125">
        <v>0.256</v>
      </c>
      <c r="T116" s="126">
        <f>$S$116*$H$116</f>
        <v>113.4848</v>
      </c>
      <c r="AR116" s="75" t="s">
        <v>138</v>
      </c>
      <c r="AT116" s="75" t="s">
        <v>133</v>
      </c>
      <c r="AU116" s="75" t="s">
        <v>85</v>
      </c>
      <c r="AY116" s="6" t="s">
        <v>131</v>
      </c>
      <c r="BE116" s="127">
        <f>IF($N$116="základní",$J$116,0)</f>
        <v>0</v>
      </c>
      <c r="BF116" s="127">
        <f>IF($N$116="snížená",$J$116,0)</f>
        <v>0</v>
      </c>
      <c r="BG116" s="127">
        <f>IF($N$116="zákl. přenesená",$J$116,0)</f>
        <v>0</v>
      </c>
      <c r="BH116" s="127">
        <f>IF($N$116="sníž. přenesená",$J$116,0)</f>
        <v>0</v>
      </c>
      <c r="BI116" s="127">
        <f>IF($N$116="nulová",$J$116,0)</f>
        <v>0</v>
      </c>
      <c r="BJ116" s="75" t="s">
        <v>21</v>
      </c>
      <c r="BK116" s="127">
        <f>ROUND($I$116*$H$116,2)</f>
        <v>0</v>
      </c>
      <c r="BL116" s="75" t="s">
        <v>138</v>
      </c>
      <c r="BM116" s="75" t="s">
        <v>717</v>
      </c>
    </row>
    <row r="117" spans="2:51" s="6" customFormat="1" ht="15.75" customHeight="1">
      <c r="B117" s="142"/>
      <c r="D117" s="129" t="s">
        <v>140</v>
      </c>
      <c r="E117" s="143"/>
      <c r="F117" s="143" t="s">
        <v>712</v>
      </c>
      <c r="H117" s="144"/>
      <c r="L117" s="142"/>
      <c r="M117" s="145"/>
      <c r="T117" s="146"/>
      <c r="AT117" s="144" t="s">
        <v>140</v>
      </c>
      <c r="AU117" s="144" t="s">
        <v>85</v>
      </c>
      <c r="AV117" s="144" t="s">
        <v>21</v>
      </c>
      <c r="AW117" s="144" t="s">
        <v>103</v>
      </c>
      <c r="AX117" s="144" t="s">
        <v>77</v>
      </c>
      <c r="AY117" s="144" t="s">
        <v>131</v>
      </c>
    </row>
    <row r="118" spans="2:51" s="6" customFormat="1" ht="15.75" customHeight="1">
      <c r="B118" s="142"/>
      <c r="D118" s="135" t="s">
        <v>140</v>
      </c>
      <c r="E118" s="144"/>
      <c r="F118" s="143" t="s">
        <v>718</v>
      </c>
      <c r="H118" s="144"/>
      <c r="L118" s="142"/>
      <c r="M118" s="145"/>
      <c r="T118" s="146"/>
      <c r="AT118" s="144" t="s">
        <v>140</v>
      </c>
      <c r="AU118" s="144" t="s">
        <v>85</v>
      </c>
      <c r="AV118" s="144" t="s">
        <v>21</v>
      </c>
      <c r="AW118" s="144" t="s">
        <v>103</v>
      </c>
      <c r="AX118" s="144" t="s">
        <v>77</v>
      </c>
      <c r="AY118" s="144" t="s">
        <v>131</v>
      </c>
    </row>
    <row r="119" spans="2:51" s="6" customFormat="1" ht="15.75" customHeight="1">
      <c r="B119" s="128"/>
      <c r="D119" s="135" t="s">
        <v>140</v>
      </c>
      <c r="E119" s="134"/>
      <c r="F119" s="130" t="s">
        <v>719</v>
      </c>
      <c r="H119" s="131">
        <v>396.5</v>
      </c>
      <c r="L119" s="128"/>
      <c r="M119" s="132"/>
      <c r="T119" s="133"/>
      <c r="AT119" s="134" t="s">
        <v>140</v>
      </c>
      <c r="AU119" s="134" t="s">
        <v>85</v>
      </c>
      <c r="AV119" s="134" t="s">
        <v>85</v>
      </c>
      <c r="AW119" s="134" t="s">
        <v>103</v>
      </c>
      <c r="AX119" s="134" t="s">
        <v>77</v>
      </c>
      <c r="AY119" s="134" t="s">
        <v>131</v>
      </c>
    </row>
    <row r="120" spans="2:51" s="6" customFormat="1" ht="15.75" customHeight="1">
      <c r="B120" s="128"/>
      <c r="D120" s="135" t="s">
        <v>140</v>
      </c>
      <c r="E120" s="134"/>
      <c r="F120" s="130" t="s">
        <v>720</v>
      </c>
      <c r="H120" s="131">
        <v>46.8</v>
      </c>
      <c r="L120" s="128"/>
      <c r="M120" s="132"/>
      <c r="T120" s="133"/>
      <c r="AT120" s="134" t="s">
        <v>140</v>
      </c>
      <c r="AU120" s="134" t="s">
        <v>85</v>
      </c>
      <c r="AV120" s="134" t="s">
        <v>85</v>
      </c>
      <c r="AW120" s="134" t="s">
        <v>103</v>
      </c>
      <c r="AX120" s="134" t="s">
        <v>77</v>
      </c>
      <c r="AY120" s="134" t="s">
        <v>131</v>
      </c>
    </row>
    <row r="121" spans="2:51" s="6" customFormat="1" ht="15.75" customHeight="1">
      <c r="B121" s="136"/>
      <c r="D121" s="135" t="s">
        <v>140</v>
      </c>
      <c r="E121" s="137"/>
      <c r="F121" s="138" t="s">
        <v>148</v>
      </c>
      <c r="H121" s="139">
        <v>443.3</v>
      </c>
      <c r="L121" s="136"/>
      <c r="M121" s="140"/>
      <c r="T121" s="141"/>
      <c r="AT121" s="137" t="s">
        <v>140</v>
      </c>
      <c r="AU121" s="137" t="s">
        <v>85</v>
      </c>
      <c r="AV121" s="137" t="s">
        <v>138</v>
      </c>
      <c r="AW121" s="137" t="s">
        <v>103</v>
      </c>
      <c r="AX121" s="137" t="s">
        <v>21</v>
      </c>
      <c r="AY121" s="137" t="s">
        <v>131</v>
      </c>
    </row>
    <row r="122" spans="2:65" s="6" customFormat="1" ht="15.75" customHeight="1">
      <c r="B122" s="22"/>
      <c r="C122" s="116" t="s">
        <v>173</v>
      </c>
      <c r="D122" s="116" t="s">
        <v>133</v>
      </c>
      <c r="E122" s="117" t="s">
        <v>181</v>
      </c>
      <c r="F122" s="118" t="s">
        <v>182</v>
      </c>
      <c r="G122" s="119" t="s">
        <v>183</v>
      </c>
      <c r="H122" s="120">
        <v>15.863</v>
      </c>
      <c r="I122" s="121"/>
      <c r="J122" s="122">
        <f>ROUND($I$122*$H$122,2)</f>
        <v>0</v>
      </c>
      <c r="K122" s="118" t="s">
        <v>137</v>
      </c>
      <c r="L122" s="22"/>
      <c r="M122" s="123"/>
      <c r="N122" s="124" t="s">
        <v>48</v>
      </c>
      <c r="P122" s="125">
        <f>$O$122*$H$122</f>
        <v>0</v>
      </c>
      <c r="Q122" s="125">
        <v>0</v>
      </c>
      <c r="R122" s="125">
        <f>$Q$122*$H$122</f>
        <v>0</v>
      </c>
      <c r="S122" s="125">
        <v>0</v>
      </c>
      <c r="T122" s="126">
        <f>$S$122*$H$122</f>
        <v>0</v>
      </c>
      <c r="AR122" s="75" t="s">
        <v>138</v>
      </c>
      <c r="AT122" s="75" t="s">
        <v>133</v>
      </c>
      <c r="AU122" s="75" t="s">
        <v>85</v>
      </c>
      <c r="AY122" s="6" t="s">
        <v>131</v>
      </c>
      <c r="BE122" s="127">
        <f>IF($N$122="základní",$J$122,0)</f>
        <v>0</v>
      </c>
      <c r="BF122" s="127">
        <f>IF($N$122="snížená",$J$122,0)</f>
        <v>0</v>
      </c>
      <c r="BG122" s="127">
        <f>IF($N$122="zákl. přenesená",$J$122,0)</f>
        <v>0</v>
      </c>
      <c r="BH122" s="127">
        <f>IF($N$122="sníž. přenesená",$J$122,0)</f>
        <v>0</v>
      </c>
      <c r="BI122" s="127">
        <f>IF($N$122="nulová",$J$122,0)</f>
        <v>0</v>
      </c>
      <c r="BJ122" s="75" t="s">
        <v>21</v>
      </c>
      <c r="BK122" s="127">
        <f>ROUND($I$122*$H$122,2)</f>
        <v>0</v>
      </c>
      <c r="BL122" s="75" t="s">
        <v>138</v>
      </c>
      <c r="BM122" s="75" t="s">
        <v>721</v>
      </c>
    </row>
    <row r="123" spans="2:51" s="6" customFormat="1" ht="15.75" customHeight="1">
      <c r="B123" s="142"/>
      <c r="D123" s="129" t="s">
        <v>140</v>
      </c>
      <c r="E123" s="143"/>
      <c r="F123" s="143" t="s">
        <v>722</v>
      </c>
      <c r="H123" s="144"/>
      <c r="L123" s="142"/>
      <c r="M123" s="145"/>
      <c r="T123" s="146"/>
      <c r="AT123" s="144" t="s">
        <v>140</v>
      </c>
      <c r="AU123" s="144" t="s">
        <v>85</v>
      </c>
      <c r="AV123" s="144" t="s">
        <v>21</v>
      </c>
      <c r="AW123" s="144" t="s">
        <v>103</v>
      </c>
      <c r="AX123" s="144" t="s">
        <v>77</v>
      </c>
      <c r="AY123" s="144" t="s">
        <v>131</v>
      </c>
    </row>
    <row r="124" spans="2:51" s="6" customFormat="1" ht="15.75" customHeight="1">
      <c r="B124" s="128"/>
      <c r="D124" s="135" t="s">
        <v>140</v>
      </c>
      <c r="E124" s="134"/>
      <c r="F124" s="130" t="s">
        <v>723</v>
      </c>
      <c r="H124" s="131">
        <v>15.863</v>
      </c>
      <c r="L124" s="128"/>
      <c r="M124" s="132"/>
      <c r="T124" s="133"/>
      <c r="AT124" s="134" t="s">
        <v>140</v>
      </c>
      <c r="AU124" s="134" t="s">
        <v>85</v>
      </c>
      <c r="AV124" s="134" t="s">
        <v>85</v>
      </c>
      <c r="AW124" s="134" t="s">
        <v>103</v>
      </c>
      <c r="AX124" s="134" t="s">
        <v>21</v>
      </c>
      <c r="AY124" s="134" t="s">
        <v>131</v>
      </c>
    </row>
    <row r="125" spans="2:65" s="6" customFormat="1" ht="15.75" customHeight="1">
      <c r="B125" s="22"/>
      <c r="C125" s="116" t="s">
        <v>180</v>
      </c>
      <c r="D125" s="116" t="s">
        <v>133</v>
      </c>
      <c r="E125" s="117" t="s">
        <v>724</v>
      </c>
      <c r="F125" s="118" t="s">
        <v>725</v>
      </c>
      <c r="G125" s="119" t="s">
        <v>183</v>
      </c>
      <c r="H125" s="120">
        <v>508.937</v>
      </c>
      <c r="I125" s="121"/>
      <c r="J125" s="122">
        <f>ROUND($I$125*$H$125,2)</f>
        <v>0</v>
      </c>
      <c r="K125" s="118" t="s">
        <v>137</v>
      </c>
      <c r="L125" s="22"/>
      <c r="M125" s="123"/>
      <c r="N125" s="124" t="s">
        <v>48</v>
      </c>
      <c r="P125" s="125">
        <f>$O$125*$H$125</f>
        <v>0</v>
      </c>
      <c r="Q125" s="125">
        <v>0</v>
      </c>
      <c r="R125" s="125">
        <f>$Q$125*$H$125</f>
        <v>0</v>
      </c>
      <c r="S125" s="125">
        <v>0</v>
      </c>
      <c r="T125" s="126">
        <f>$S$125*$H$125</f>
        <v>0</v>
      </c>
      <c r="AR125" s="75" t="s">
        <v>138</v>
      </c>
      <c r="AT125" s="75" t="s">
        <v>133</v>
      </c>
      <c r="AU125" s="75" t="s">
        <v>85</v>
      </c>
      <c r="AY125" s="6" t="s">
        <v>131</v>
      </c>
      <c r="BE125" s="127">
        <f>IF($N$125="základní",$J$125,0)</f>
        <v>0</v>
      </c>
      <c r="BF125" s="127">
        <f>IF($N$125="snížená",$J$125,0)</f>
        <v>0</v>
      </c>
      <c r="BG125" s="127">
        <f>IF($N$125="zákl. přenesená",$J$125,0)</f>
        <v>0</v>
      </c>
      <c r="BH125" s="127">
        <f>IF($N$125="sníž. přenesená",$J$125,0)</f>
        <v>0</v>
      </c>
      <c r="BI125" s="127">
        <f>IF($N$125="nulová",$J$125,0)</f>
        <v>0</v>
      </c>
      <c r="BJ125" s="75" t="s">
        <v>21</v>
      </c>
      <c r="BK125" s="127">
        <f>ROUND($I$125*$H$125,2)</f>
        <v>0</v>
      </c>
      <c r="BL125" s="75" t="s">
        <v>138</v>
      </c>
      <c r="BM125" s="75" t="s">
        <v>726</v>
      </c>
    </row>
    <row r="126" spans="2:51" s="6" customFormat="1" ht="15.75" customHeight="1">
      <c r="B126" s="142"/>
      <c r="D126" s="129" t="s">
        <v>140</v>
      </c>
      <c r="E126" s="143"/>
      <c r="F126" s="143" t="s">
        <v>727</v>
      </c>
      <c r="H126" s="144"/>
      <c r="L126" s="142"/>
      <c r="M126" s="145"/>
      <c r="T126" s="146"/>
      <c r="AT126" s="144" t="s">
        <v>140</v>
      </c>
      <c r="AU126" s="144" t="s">
        <v>85</v>
      </c>
      <c r="AV126" s="144" t="s">
        <v>21</v>
      </c>
      <c r="AW126" s="144" t="s">
        <v>103</v>
      </c>
      <c r="AX126" s="144" t="s">
        <v>77</v>
      </c>
      <c r="AY126" s="144" t="s">
        <v>131</v>
      </c>
    </row>
    <row r="127" spans="2:51" s="6" customFormat="1" ht="15.75" customHeight="1">
      <c r="B127" s="128"/>
      <c r="D127" s="135" t="s">
        <v>140</v>
      </c>
      <c r="E127" s="134"/>
      <c r="F127" s="130" t="s">
        <v>728</v>
      </c>
      <c r="H127" s="131">
        <v>11.981</v>
      </c>
      <c r="L127" s="128"/>
      <c r="M127" s="132"/>
      <c r="T127" s="133"/>
      <c r="AT127" s="134" t="s">
        <v>140</v>
      </c>
      <c r="AU127" s="134" t="s">
        <v>85</v>
      </c>
      <c r="AV127" s="134" t="s">
        <v>85</v>
      </c>
      <c r="AW127" s="134" t="s">
        <v>103</v>
      </c>
      <c r="AX127" s="134" t="s">
        <v>77</v>
      </c>
      <c r="AY127" s="134" t="s">
        <v>131</v>
      </c>
    </row>
    <row r="128" spans="2:51" s="6" customFormat="1" ht="15.75" customHeight="1">
      <c r="B128" s="128"/>
      <c r="D128" s="135" t="s">
        <v>140</v>
      </c>
      <c r="E128" s="134"/>
      <c r="F128" s="130" t="s">
        <v>729</v>
      </c>
      <c r="H128" s="131">
        <v>36.572</v>
      </c>
      <c r="L128" s="128"/>
      <c r="M128" s="132"/>
      <c r="T128" s="133"/>
      <c r="AT128" s="134" t="s">
        <v>140</v>
      </c>
      <c r="AU128" s="134" t="s">
        <v>85</v>
      </c>
      <c r="AV128" s="134" t="s">
        <v>85</v>
      </c>
      <c r="AW128" s="134" t="s">
        <v>103</v>
      </c>
      <c r="AX128" s="134" t="s">
        <v>77</v>
      </c>
      <c r="AY128" s="134" t="s">
        <v>131</v>
      </c>
    </row>
    <row r="129" spans="2:51" s="6" customFormat="1" ht="15.75" customHeight="1">
      <c r="B129" s="128"/>
      <c r="D129" s="135" t="s">
        <v>140</v>
      </c>
      <c r="E129" s="134"/>
      <c r="F129" s="130" t="s">
        <v>730</v>
      </c>
      <c r="H129" s="131">
        <v>42.8</v>
      </c>
      <c r="L129" s="128"/>
      <c r="M129" s="132"/>
      <c r="T129" s="133"/>
      <c r="AT129" s="134" t="s">
        <v>140</v>
      </c>
      <c r="AU129" s="134" t="s">
        <v>85</v>
      </c>
      <c r="AV129" s="134" t="s">
        <v>85</v>
      </c>
      <c r="AW129" s="134" t="s">
        <v>103</v>
      </c>
      <c r="AX129" s="134" t="s">
        <v>77</v>
      </c>
      <c r="AY129" s="134" t="s">
        <v>131</v>
      </c>
    </row>
    <row r="130" spans="2:51" s="6" customFormat="1" ht="15.75" customHeight="1">
      <c r="B130" s="128"/>
      <c r="D130" s="135" t="s">
        <v>140</v>
      </c>
      <c r="E130" s="134"/>
      <c r="F130" s="130" t="s">
        <v>731</v>
      </c>
      <c r="H130" s="131">
        <v>30.577</v>
      </c>
      <c r="L130" s="128"/>
      <c r="M130" s="132"/>
      <c r="T130" s="133"/>
      <c r="AT130" s="134" t="s">
        <v>140</v>
      </c>
      <c r="AU130" s="134" t="s">
        <v>85</v>
      </c>
      <c r="AV130" s="134" t="s">
        <v>85</v>
      </c>
      <c r="AW130" s="134" t="s">
        <v>103</v>
      </c>
      <c r="AX130" s="134" t="s">
        <v>77</v>
      </c>
      <c r="AY130" s="134" t="s">
        <v>131</v>
      </c>
    </row>
    <row r="131" spans="2:51" s="6" customFormat="1" ht="15.75" customHeight="1">
      <c r="B131" s="128"/>
      <c r="D131" s="135" t="s">
        <v>140</v>
      </c>
      <c r="E131" s="134"/>
      <c r="F131" s="130" t="s">
        <v>732</v>
      </c>
      <c r="H131" s="131">
        <v>9.981</v>
      </c>
      <c r="L131" s="128"/>
      <c r="M131" s="132"/>
      <c r="T131" s="133"/>
      <c r="AT131" s="134" t="s">
        <v>140</v>
      </c>
      <c r="AU131" s="134" t="s">
        <v>85</v>
      </c>
      <c r="AV131" s="134" t="s">
        <v>85</v>
      </c>
      <c r="AW131" s="134" t="s">
        <v>103</v>
      </c>
      <c r="AX131" s="134" t="s">
        <v>77</v>
      </c>
      <c r="AY131" s="134" t="s">
        <v>131</v>
      </c>
    </row>
    <row r="132" spans="2:51" s="6" customFormat="1" ht="15.75" customHeight="1">
      <c r="B132" s="128"/>
      <c r="D132" s="135" t="s">
        <v>140</v>
      </c>
      <c r="E132" s="134"/>
      <c r="F132" s="130" t="s">
        <v>733</v>
      </c>
      <c r="H132" s="131">
        <v>16.601</v>
      </c>
      <c r="L132" s="128"/>
      <c r="M132" s="132"/>
      <c r="T132" s="133"/>
      <c r="AT132" s="134" t="s">
        <v>140</v>
      </c>
      <c r="AU132" s="134" t="s">
        <v>85</v>
      </c>
      <c r="AV132" s="134" t="s">
        <v>85</v>
      </c>
      <c r="AW132" s="134" t="s">
        <v>103</v>
      </c>
      <c r="AX132" s="134" t="s">
        <v>77</v>
      </c>
      <c r="AY132" s="134" t="s">
        <v>131</v>
      </c>
    </row>
    <row r="133" spans="2:51" s="6" customFormat="1" ht="15.75" customHeight="1">
      <c r="B133" s="128"/>
      <c r="D133" s="135" t="s">
        <v>140</v>
      </c>
      <c r="E133" s="134"/>
      <c r="F133" s="130" t="s">
        <v>734</v>
      </c>
      <c r="H133" s="131">
        <v>18.612</v>
      </c>
      <c r="L133" s="128"/>
      <c r="M133" s="132"/>
      <c r="T133" s="133"/>
      <c r="AT133" s="134" t="s">
        <v>140</v>
      </c>
      <c r="AU133" s="134" t="s">
        <v>85</v>
      </c>
      <c r="AV133" s="134" t="s">
        <v>85</v>
      </c>
      <c r="AW133" s="134" t="s">
        <v>103</v>
      </c>
      <c r="AX133" s="134" t="s">
        <v>77</v>
      </c>
      <c r="AY133" s="134" t="s">
        <v>131</v>
      </c>
    </row>
    <row r="134" spans="2:51" s="6" customFormat="1" ht="15.75" customHeight="1">
      <c r="B134" s="142"/>
      <c r="D134" s="135" t="s">
        <v>140</v>
      </c>
      <c r="E134" s="144"/>
      <c r="F134" s="143" t="s">
        <v>735</v>
      </c>
      <c r="H134" s="144"/>
      <c r="L134" s="142"/>
      <c r="M134" s="145"/>
      <c r="T134" s="146"/>
      <c r="AT134" s="144" t="s">
        <v>140</v>
      </c>
      <c r="AU134" s="144" t="s">
        <v>85</v>
      </c>
      <c r="AV134" s="144" t="s">
        <v>21</v>
      </c>
      <c r="AW134" s="144" t="s">
        <v>103</v>
      </c>
      <c r="AX134" s="144" t="s">
        <v>77</v>
      </c>
      <c r="AY134" s="144" t="s">
        <v>131</v>
      </c>
    </row>
    <row r="135" spans="2:51" s="6" customFormat="1" ht="15.75" customHeight="1">
      <c r="B135" s="128"/>
      <c r="D135" s="135" t="s">
        <v>140</v>
      </c>
      <c r="E135" s="134"/>
      <c r="F135" s="130" t="s">
        <v>736</v>
      </c>
      <c r="H135" s="131">
        <v>89.1</v>
      </c>
      <c r="L135" s="128"/>
      <c r="M135" s="132"/>
      <c r="T135" s="133"/>
      <c r="AT135" s="134" t="s">
        <v>140</v>
      </c>
      <c r="AU135" s="134" t="s">
        <v>85</v>
      </c>
      <c r="AV135" s="134" t="s">
        <v>85</v>
      </c>
      <c r="AW135" s="134" t="s">
        <v>103</v>
      </c>
      <c r="AX135" s="134" t="s">
        <v>77</v>
      </c>
      <c r="AY135" s="134" t="s">
        <v>131</v>
      </c>
    </row>
    <row r="136" spans="2:51" s="6" customFormat="1" ht="15.75" customHeight="1">
      <c r="B136" s="128"/>
      <c r="D136" s="135" t="s">
        <v>140</v>
      </c>
      <c r="E136" s="134"/>
      <c r="F136" s="130" t="s">
        <v>737</v>
      </c>
      <c r="H136" s="131">
        <v>45.15</v>
      </c>
      <c r="L136" s="128"/>
      <c r="M136" s="132"/>
      <c r="T136" s="133"/>
      <c r="AT136" s="134" t="s">
        <v>140</v>
      </c>
      <c r="AU136" s="134" t="s">
        <v>85</v>
      </c>
      <c r="AV136" s="134" t="s">
        <v>85</v>
      </c>
      <c r="AW136" s="134" t="s">
        <v>103</v>
      </c>
      <c r="AX136" s="134" t="s">
        <v>77</v>
      </c>
      <c r="AY136" s="134" t="s">
        <v>131</v>
      </c>
    </row>
    <row r="137" spans="2:51" s="6" customFormat="1" ht="15.75" customHeight="1">
      <c r="B137" s="128"/>
      <c r="D137" s="135" t="s">
        <v>140</v>
      </c>
      <c r="E137" s="134"/>
      <c r="F137" s="130" t="s">
        <v>738</v>
      </c>
      <c r="H137" s="131">
        <v>128.25</v>
      </c>
      <c r="L137" s="128"/>
      <c r="M137" s="132"/>
      <c r="T137" s="133"/>
      <c r="AT137" s="134" t="s">
        <v>140</v>
      </c>
      <c r="AU137" s="134" t="s">
        <v>85</v>
      </c>
      <c r="AV137" s="134" t="s">
        <v>85</v>
      </c>
      <c r="AW137" s="134" t="s">
        <v>103</v>
      </c>
      <c r="AX137" s="134" t="s">
        <v>77</v>
      </c>
      <c r="AY137" s="134" t="s">
        <v>131</v>
      </c>
    </row>
    <row r="138" spans="2:51" s="6" customFormat="1" ht="15.75" customHeight="1">
      <c r="B138" s="128"/>
      <c r="D138" s="135" t="s">
        <v>140</v>
      </c>
      <c r="E138" s="134"/>
      <c r="F138" s="130" t="s">
        <v>739</v>
      </c>
      <c r="H138" s="131">
        <v>79.313</v>
      </c>
      <c r="L138" s="128"/>
      <c r="M138" s="132"/>
      <c r="T138" s="133"/>
      <c r="AT138" s="134" t="s">
        <v>140</v>
      </c>
      <c r="AU138" s="134" t="s">
        <v>85</v>
      </c>
      <c r="AV138" s="134" t="s">
        <v>85</v>
      </c>
      <c r="AW138" s="134" t="s">
        <v>103</v>
      </c>
      <c r="AX138" s="134" t="s">
        <v>77</v>
      </c>
      <c r="AY138" s="134" t="s">
        <v>131</v>
      </c>
    </row>
    <row r="139" spans="2:51" s="6" customFormat="1" ht="15.75" customHeight="1">
      <c r="B139" s="136"/>
      <c r="D139" s="135" t="s">
        <v>140</v>
      </c>
      <c r="E139" s="137"/>
      <c r="F139" s="138" t="s">
        <v>148</v>
      </c>
      <c r="H139" s="139">
        <v>508.937</v>
      </c>
      <c r="L139" s="136"/>
      <c r="M139" s="140"/>
      <c r="T139" s="141"/>
      <c r="AT139" s="137" t="s">
        <v>140</v>
      </c>
      <c r="AU139" s="137" t="s">
        <v>85</v>
      </c>
      <c r="AV139" s="137" t="s">
        <v>138</v>
      </c>
      <c r="AW139" s="137" t="s">
        <v>103</v>
      </c>
      <c r="AX139" s="137" t="s">
        <v>21</v>
      </c>
      <c r="AY139" s="137" t="s">
        <v>131</v>
      </c>
    </row>
    <row r="140" spans="2:65" s="6" customFormat="1" ht="15.75" customHeight="1">
      <c r="B140" s="22"/>
      <c r="C140" s="116" t="s">
        <v>26</v>
      </c>
      <c r="D140" s="116" t="s">
        <v>133</v>
      </c>
      <c r="E140" s="117" t="s">
        <v>740</v>
      </c>
      <c r="F140" s="118" t="s">
        <v>741</v>
      </c>
      <c r="G140" s="119" t="s">
        <v>183</v>
      </c>
      <c r="H140" s="120">
        <v>254.469</v>
      </c>
      <c r="I140" s="121"/>
      <c r="J140" s="122">
        <f>ROUND($I$140*$H$140,2)</f>
        <v>0</v>
      </c>
      <c r="K140" s="118" t="s">
        <v>137</v>
      </c>
      <c r="L140" s="22"/>
      <c r="M140" s="123"/>
      <c r="N140" s="124" t="s">
        <v>48</v>
      </c>
      <c r="P140" s="125">
        <f>$O$140*$H$140</f>
        <v>0</v>
      </c>
      <c r="Q140" s="125">
        <v>0</v>
      </c>
      <c r="R140" s="125">
        <f>$Q$140*$H$140</f>
        <v>0</v>
      </c>
      <c r="S140" s="125">
        <v>0</v>
      </c>
      <c r="T140" s="126">
        <f>$S$140*$H$140</f>
        <v>0</v>
      </c>
      <c r="AR140" s="75" t="s">
        <v>138</v>
      </c>
      <c r="AT140" s="75" t="s">
        <v>133</v>
      </c>
      <c r="AU140" s="75" t="s">
        <v>85</v>
      </c>
      <c r="AY140" s="6" t="s">
        <v>131</v>
      </c>
      <c r="BE140" s="127">
        <f>IF($N$140="základní",$J$140,0)</f>
        <v>0</v>
      </c>
      <c r="BF140" s="127">
        <f>IF($N$140="snížená",$J$140,0)</f>
        <v>0</v>
      </c>
      <c r="BG140" s="127">
        <f>IF($N$140="zákl. přenesená",$J$140,0)</f>
        <v>0</v>
      </c>
      <c r="BH140" s="127">
        <f>IF($N$140="sníž. přenesená",$J$140,0)</f>
        <v>0</v>
      </c>
      <c r="BI140" s="127">
        <f>IF($N$140="nulová",$J$140,0)</f>
        <v>0</v>
      </c>
      <c r="BJ140" s="75" t="s">
        <v>21</v>
      </c>
      <c r="BK140" s="127">
        <f>ROUND($I$140*$H$140,2)</f>
        <v>0</v>
      </c>
      <c r="BL140" s="75" t="s">
        <v>138</v>
      </c>
      <c r="BM140" s="75" t="s">
        <v>742</v>
      </c>
    </row>
    <row r="141" spans="2:51" s="6" customFormat="1" ht="15.75" customHeight="1">
      <c r="B141" s="128"/>
      <c r="D141" s="129" t="s">
        <v>140</v>
      </c>
      <c r="E141" s="130"/>
      <c r="F141" s="130" t="s">
        <v>743</v>
      </c>
      <c r="H141" s="131">
        <v>254.469</v>
      </c>
      <c r="L141" s="128"/>
      <c r="M141" s="132"/>
      <c r="T141" s="133"/>
      <c r="AT141" s="134" t="s">
        <v>140</v>
      </c>
      <c r="AU141" s="134" t="s">
        <v>85</v>
      </c>
      <c r="AV141" s="134" t="s">
        <v>85</v>
      </c>
      <c r="AW141" s="134" t="s">
        <v>103</v>
      </c>
      <c r="AX141" s="134" t="s">
        <v>21</v>
      </c>
      <c r="AY141" s="134" t="s">
        <v>131</v>
      </c>
    </row>
    <row r="142" spans="2:65" s="6" customFormat="1" ht="15.75" customHeight="1">
      <c r="B142" s="22"/>
      <c r="C142" s="116" t="s">
        <v>190</v>
      </c>
      <c r="D142" s="116" t="s">
        <v>133</v>
      </c>
      <c r="E142" s="117" t="s">
        <v>191</v>
      </c>
      <c r="F142" s="118" t="s">
        <v>744</v>
      </c>
      <c r="G142" s="119" t="s">
        <v>183</v>
      </c>
      <c r="H142" s="120">
        <v>5.918</v>
      </c>
      <c r="I142" s="121"/>
      <c r="J142" s="122">
        <f>ROUND($I$142*$H$142,2)</f>
        <v>0</v>
      </c>
      <c r="K142" s="118" t="s">
        <v>137</v>
      </c>
      <c r="L142" s="22"/>
      <c r="M142" s="123"/>
      <c r="N142" s="124" t="s">
        <v>48</v>
      </c>
      <c r="P142" s="125">
        <f>$O$142*$H$142</f>
        <v>0</v>
      </c>
      <c r="Q142" s="125">
        <v>0</v>
      </c>
      <c r="R142" s="125">
        <f>$Q$142*$H$142</f>
        <v>0</v>
      </c>
      <c r="S142" s="125">
        <v>0</v>
      </c>
      <c r="T142" s="126">
        <f>$S$142*$H$142</f>
        <v>0</v>
      </c>
      <c r="AR142" s="75" t="s">
        <v>138</v>
      </c>
      <c r="AT142" s="75" t="s">
        <v>133</v>
      </c>
      <c r="AU142" s="75" t="s">
        <v>85</v>
      </c>
      <c r="AY142" s="6" t="s">
        <v>131</v>
      </c>
      <c r="BE142" s="127">
        <f>IF($N$142="základní",$J$142,0)</f>
        <v>0</v>
      </c>
      <c r="BF142" s="127">
        <f>IF($N$142="snížená",$J$142,0)</f>
        <v>0</v>
      </c>
      <c r="BG142" s="127">
        <f>IF($N$142="zákl. přenesená",$J$142,0)</f>
        <v>0</v>
      </c>
      <c r="BH142" s="127">
        <f>IF($N$142="sníž. přenesená",$J$142,0)</f>
        <v>0</v>
      </c>
      <c r="BI142" s="127">
        <f>IF($N$142="nulová",$J$142,0)</f>
        <v>0</v>
      </c>
      <c r="BJ142" s="75" t="s">
        <v>21</v>
      </c>
      <c r="BK142" s="127">
        <f>ROUND($I$142*$H$142,2)</f>
        <v>0</v>
      </c>
      <c r="BL142" s="75" t="s">
        <v>138</v>
      </c>
      <c r="BM142" s="75" t="s">
        <v>745</v>
      </c>
    </row>
    <row r="143" spans="2:51" s="6" customFormat="1" ht="15.75" customHeight="1">
      <c r="B143" s="128"/>
      <c r="D143" s="129" t="s">
        <v>140</v>
      </c>
      <c r="E143" s="130"/>
      <c r="F143" s="130" t="s">
        <v>746</v>
      </c>
      <c r="H143" s="131">
        <v>1.744</v>
      </c>
      <c r="L143" s="128"/>
      <c r="M143" s="132"/>
      <c r="T143" s="133"/>
      <c r="AT143" s="134" t="s">
        <v>140</v>
      </c>
      <c r="AU143" s="134" t="s">
        <v>85</v>
      </c>
      <c r="AV143" s="134" t="s">
        <v>85</v>
      </c>
      <c r="AW143" s="134" t="s">
        <v>103</v>
      </c>
      <c r="AX143" s="134" t="s">
        <v>77</v>
      </c>
      <c r="AY143" s="134" t="s">
        <v>131</v>
      </c>
    </row>
    <row r="144" spans="2:51" s="6" customFormat="1" ht="15.75" customHeight="1">
      <c r="B144" s="128"/>
      <c r="D144" s="135" t="s">
        <v>140</v>
      </c>
      <c r="E144" s="134"/>
      <c r="F144" s="130" t="s">
        <v>747</v>
      </c>
      <c r="H144" s="131">
        <v>1.744</v>
      </c>
      <c r="L144" s="128"/>
      <c r="M144" s="132"/>
      <c r="T144" s="133"/>
      <c r="AT144" s="134" t="s">
        <v>140</v>
      </c>
      <c r="AU144" s="134" t="s">
        <v>85</v>
      </c>
      <c r="AV144" s="134" t="s">
        <v>85</v>
      </c>
      <c r="AW144" s="134" t="s">
        <v>103</v>
      </c>
      <c r="AX144" s="134" t="s">
        <v>77</v>
      </c>
      <c r="AY144" s="134" t="s">
        <v>131</v>
      </c>
    </row>
    <row r="145" spans="2:51" s="6" customFormat="1" ht="15.75" customHeight="1">
      <c r="B145" s="128"/>
      <c r="D145" s="135" t="s">
        <v>140</v>
      </c>
      <c r="E145" s="134"/>
      <c r="F145" s="130" t="s">
        <v>748</v>
      </c>
      <c r="H145" s="131">
        <v>2.43</v>
      </c>
      <c r="L145" s="128"/>
      <c r="M145" s="132"/>
      <c r="T145" s="133"/>
      <c r="AT145" s="134" t="s">
        <v>140</v>
      </c>
      <c r="AU145" s="134" t="s">
        <v>85</v>
      </c>
      <c r="AV145" s="134" t="s">
        <v>85</v>
      </c>
      <c r="AW145" s="134" t="s">
        <v>103</v>
      </c>
      <c r="AX145" s="134" t="s">
        <v>77</v>
      </c>
      <c r="AY145" s="134" t="s">
        <v>131</v>
      </c>
    </row>
    <row r="146" spans="2:51" s="6" customFormat="1" ht="15.75" customHeight="1">
      <c r="B146" s="136"/>
      <c r="D146" s="135" t="s">
        <v>140</v>
      </c>
      <c r="E146" s="137"/>
      <c r="F146" s="138" t="s">
        <v>148</v>
      </c>
      <c r="H146" s="139">
        <v>5.918</v>
      </c>
      <c r="L146" s="136"/>
      <c r="M146" s="140"/>
      <c r="T146" s="141"/>
      <c r="AT146" s="137" t="s">
        <v>140</v>
      </c>
      <c r="AU146" s="137" t="s">
        <v>85</v>
      </c>
      <c r="AV146" s="137" t="s">
        <v>138</v>
      </c>
      <c r="AW146" s="137" t="s">
        <v>103</v>
      </c>
      <c r="AX146" s="137" t="s">
        <v>21</v>
      </c>
      <c r="AY146" s="137" t="s">
        <v>131</v>
      </c>
    </row>
    <row r="147" spans="2:65" s="6" customFormat="1" ht="15.75" customHeight="1">
      <c r="B147" s="22"/>
      <c r="C147" s="116" t="s">
        <v>195</v>
      </c>
      <c r="D147" s="116" t="s">
        <v>133</v>
      </c>
      <c r="E147" s="117" t="s">
        <v>196</v>
      </c>
      <c r="F147" s="118" t="s">
        <v>749</v>
      </c>
      <c r="G147" s="119" t="s">
        <v>183</v>
      </c>
      <c r="H147" s="120">
        <v>2.959</v>
      </c>
      <c r="I147" s="121"/>
      <c r="J147" s="122">
        <f>ROUND($I$147*$H$147,2)</f>
        <v>0</v>
      </c>
      <c r="K147" s="118" t="s">
        <v>137</v>
      </c>
      <c r="L147" s="22"/>
      <c r="M147" s="123"/>
      <c r="N147" s="124" t="s">
        <v>48</v>
      </c>
      <c r="P147" s="125">
        <f>$O$147*$H$147</f>
        <v>0</v>
      </c>
      <c r="Q147" s="125">
        <v>0</v>
      </c>
      <c r="R147" s="125">
        <f>$Q$147*$H$147</f>
        <v>0</v>
      </c>
      <c r="S147" s="125">
        <v>0</v>
      </c>
      <c r="T147" s="126">
        <f>$S$147*$H$147</f>
        <v>0</v>
      </c>
      <c r="AR147" s="75" t="s">
        <v>138</v>
      </c>
      <c r="AT147" s="75" t="s">
        <v>133</v>
      </c>
      <c r="AU147" s="75" t="s">
        <v>85</v>
      </c>
      <c r="AY147" s="6" t="s">
        <v>131</v>
      </c>
      <c r="BE147" s="127">
        <f>IF($N$147="základní",$J$147,0)</f>
        <v>0</v>
      </c>
      <c r="BF147" s="127">
        <f>IF($N$147="snížená",$J$147,0)</f>
        <v>0</v>
      </c>
      <c r="BG147" s="127">
        <f>IF($N$147="zákl. přenesená",$J$147,0)</f>
        <v>0</v>
      </c>
      <c r="BH147" s="127">
        <f>IF($N$147="sníž. přenesená",$J$147,0)</f>
        <v>0</v>
      </c>
      <c r="BI147" s="127">
        <f>IF($N$147="nulová",$J$147,0)</f>
        <v>0</v>
      </c>
      <c r="BJ147" s="75" t="s">
        <v>21</v>
      </c>
      <c r="BK147" s="127">
        <f>ROUND($I$147*$H$147,2)</f>
        <v>0</v>
      </c>
      <c r="BL147" s="75" t="s">
        <v>138</v>
      </c>
      <c r="BM147" s="75" t="s">
        <v>750</v>
      </c>
    </row>
    <row r="148" spans="2:51" s="6" customFormat="1" ht="15.75" customHeight="1">
      <c r="B148" s="128"/>
      <c r="D148" s="129" t="s">
        <v>140</v>
      </c>
      <c r="E148" s="130"/>
      <c r="F148" s="130" t="s">
        <v>751</v>
      </c>
      <c r="H148" s="131">
        <v>2.959</v>
      </c>
      <c r="L148" s="128"/>
      <c r="M148" s="132"/>
      <c r="T148" s="133"/>
      <c r="AT148" s="134" t="s">
        <v>140</v>
      </c>
      <c r="AU148" s="134" t="s">
        <v>85</v>
      </c>
      <c r="AV148" s="134" t="s">
        <v>85</v>
      </c>
      <c r="AW148" s="134" t="s">
        <v>103</v>
      </c>
      <c r="AX148" s="134" t="s">
        <v>21</v>
      </c>
      <c r="AY148" s="134" t="s">
        <v>131</v>
      </c>
    </row>
    <row r="149" spans="2:65" s="6" customFormat="1" ht="15.75" customHeight="1">
      <c r="B149" s="22"/>
      <c r="C149" s="116" t="s">
        <v>200</v>
      </c>
      <c r="D149" s="116" t="s">
        <v>133</v>
      </c>
      <c r="E149" s="117" t="s">
        <v>201</v>
      </c>
      <c r="F149" s="118" t="s">
        <v>752</v>
      </c>
      <c r="G149" s="119" t="s">
        <v>183</v>
      </c>
      <c r="H149" s="120">
        <v>7.2</v>
      </c>
      <c r="I149" s="121"/>
      <c r="J149" s="122">
        <f>ROUND($I$149*$H$149,2)</f>
        <v>0</v>
      </c>
      <c r="K149" s="118" t="s">
        <v>137</v>
      </c>
      <c r="L149" s="22"/>
      <c r="M149" s="123"/>
      <c r="N149" s="124" t="s">
        <v>48</v>
      </c>
      <c r="P149" s="125">
        <f>$O$149*$H$149</f>
        <v>0</v>
      </c>
      <c r="Q149" s="125">
        <v>0</v>
      </c>
      <c r="R149" s="125">
        <f>$Q$149*$H$149</f>
        <v>0</v>
      </c>
      <c r="S149" s="125">
        <v>0</v>
      </c>
      <c r="T149" s="126">
        <f>$S$149*$H$149</f>
        <v>0</v>
      </c>
      <c r="AR149" s="75" t="s">
        <v>138</v>
      </c>
      <c r="AT149" s="75" t="s">
        <v>133</v>
      </c>
      <c r="AU149" s="75" t="s">
        <v>85</v>
      </c>
      <c r="AY149" s="6" t="s">
        <v>131</v>
      </c>
      <c r="BE149" s="127">
        <f>IF($N$149="základní",$J$149,0)</f>
        <v>0</v>
      </c>
      <c r="BF149" s="127">
        <f>IF($N$149="snížená",$J$149,0)</f>
        <v>0</v>
      </c>
      <c r="BG149" s="127">
        <f>IF($N$149="zákl. přenesená",$J$149,0)</f>
        <v>0</v>
      </c>
      <c r="BH149" s="127">
        <f>IF($N$149="sníž. přenesená",$J$149,0)</f>
        <v>0</v>
      </c>
      <c r="BI149" s="127">
        <f>IF($N$149="nulová",$J$149,0)</f>
        <v>0</v>
      </c>
      <c r="BJ149" s="75" t="s">
        <v>21</v>
      </c>
      <c r="BK149" s="127">
        <f>ROUND($I$149*$H$149,2)</f>
        <v>0</v>
      </c>
      <c r="BL149" s="75" t="s">
        <v>138</v>
      </c>
      <c r="BM149" s="75" t="s">
        <v>753</v>
      </c>
    </row>
    <row r="150" spans="2:51" s="6" customFormat="1" ht="15.75" customHeight="1">
      <c r="B150" s="128"/>
      <c r="D150" s="129" t="s">
        <v>140</v>
      </c>
      <c r="E150" s="130"/>
      <c r="F150" s="130" t="s">
        <v>754</v>
      </c>
      <c r="H150" s="131">
        <v>7.2</v>
      </c>
      <c r="L150" s="128"/>
      <c r="M150" s="132"/>
      <c r="T150" s="133"/>
      <c r="AT150" s="134" t="s">
        <v>140</v>
      </c>
      <c r="AU150" s="134" t="s">
        <v>85</v>
      </c>
      <c r="AV150" s="134" t="s">
        <v>85</v>
      </c>
      <c r="AW150" s="134" t="s">
        <v>103</v>
      </c>
      <c r="AX150" s="134" t="s">
        <v>21</v>
      </c>
      <c r="AY150" s="134" t="s">
        <v>131</v>
      </c>
    </row>
    <row r="151" spans="2:65" s="6" customFormat="1" ht="15.75" customHeight="1">
      <c r="B151" s="22"/>
      <c r="C151" s="116" t="s">
        <v>207</v>
      </c>
      <c r="D151" s="116" t="s">
        <v>133</v>
      </c>
      <c r="E151" s="117" t="s">
        <v>208</v>
      </c>
      <c r="F151" s="118" t="s">
        <v>755</v>
      </c>
      <c r="G151" s="119" t="s">
        <v>183</v>
      </c>
      <c r="H151" s="120">
        <v>3.6</v>
      </c>
      <c r="I151" s="121"/>
      <c r="J151" s="122">
        <f>ROUND($I$151*$H$151,2)</f>
        <v>0</v>
      </c>
      <c r="K151" s="118" t="s">
        <v>137</v>
      </c>
      <c r="L151" s="22"/>
      <c r="M151" s="123"/>
      <c r="N151" s="124" t="s">
        <v>48</v>
      </c>
      <c r="P151" s="125">
        <f>$O$151*$H$151</f>
        <v>0</v>
      </c>
      <c r="Q151" s="125">
        <v>0</v>
      </c>
      <c r="R151" s="125">
        <f>$Q$151*$H$151</f>
        <v>0</v>
      </c>
      <c r="S151" s="125">
        <v>0</v>
      </c>
      <c r="T151" s="126">
        <f>$S$151*$H$151</f>
        <v>0</v>
      </c>
      <c r="AR151" s="75" t="s">
        <v>138</v>
      </c>
      <c r="AT151" s="75" t="s">
        <v>133</v>
      </c>
      <c r="AU151" s="75" t="s">
        <v>85</v>
      </c>
      <c r="AY151" s="6" t="s">
        <v>131</v>
      </c>
      <c r="BE151" s="127">
        <f>IF($N$151="základní",$J$151,0)</f>
        <v>0</v>
      </c>
      <c r="BF151" s="127">
        <f>IF($N$151="snížená",$J$151,0)</f>
        <v>0</v>
      </c>
      <c r="BG151" s="127">
        <f>IF($N$151="zákl. přenesená",$J$151,0)</f>
        <v>0</v>
      </c>
      <c r="BH151" s="127">
        <f>IF($N$151="sníž. přenesená",$J$151,0)</f>
        <v>0</v>
      </c>
      <c r="BI151" s="127">
        <f>IF($N$151="nulová",$J$151,0)</f>
        <v>0</v>
      </c>
      <c r="BJ151" s="75" t="s">
        <v>21</v>
      </c>
      <c r="BK151" s="127">
        <f>ROUND($I$151*$H$151,2)</f>
        <v>0</v>
      </c>
      <c r="BL151" s="75" t="s">
        <v>138</v>
      </c>
      <c r="BM151" s="75" t="s">
        <v>756</v>
      </c>
    </row>
    <row r="152" spans="2:51" s="6" customFormat="1" ht="15.75" customHeight="1">
      <c r="B152" s="128"/>
      <c r="D152" s="129" t="s">
        <v>140</v>
      </c>
      <c r="E152" s="130"/>
      <c r="F152" s="130" t="s">
        <v>757</v>
      </c>
      <c r="H152" s="131">
        <v>3.6</v>
      </c>
      <c r="L152" s="128"/>
      <c r="M152" s="132"/>
      <c r="T152" s="133"/>
      <c r="AT152" s="134" t="s">
        <v>140</v>
      </c>
      <c r="AU152" s="134" t="s">
        <v>85</v>
      </c>
      <c r="AV152" s="134" t="s">
        <v>85</v>
      </c>
      <c r="AW152" s="134" t="s">
        <v>103</v>
      </c>
      <c r="AX152" s="134" t="s">
        <v>21</v>
      </c>
      <c r="AY152" s="134" t="s">
        <v>131</v>
      </c>
    </row>
    <row r="153" spans="2:65" s="6" customFormat="1" ht="15.75" customHeight="1">
      <c r="B153" s="22"/>
      <c r="C153" s="116" t="s">
        <v>8</v>
      </c>
      <c r="D153" s="116" t="s">
        <v>133</v>
      </c>
      <c r="E153" s="117" t="s">
        <v>758</v>
      </c>
      <c r="F153" s="118" t="s">
        <v>759</v>
      </c>
      <c r="G153" s="119" t="s">
        <v>183</v>
      </c>
      <c r="H153" s="120">
        <v>40.715</v>
      </c>
      <c r="I153" s="121"/>
      <c r="J153" s="122">
        <f>ROUND($I$153*$H$153,2)</f>
        <v>0</v>
      </c>
      <c r="K153" s="118" t="s">
        <v>137</v>
      </c>
      <c r="L153" s="22"/>
      <c r="M153" s="123"/>
      <c r="N153" s="124" t="s">
        <v>48</v>
      </c>
      <c r="P153" s="125">
        <f>$O$153*$H$153</f>
        <v>0</v>
      </c>
      <c r="Q153" s="125">
        <v>0</v>
      </c>
      <c r="R153" s="125">
        <f>$Q$153*$H$153</f>
        <v>0</v>
      </c>
      <c r="S153" s="125">
        <v>0</v>
      </c>
      <c r="T153" s="126">
        <f>$S$153*$H$153</f>
        <v>0</v>
      </c>
      <c r="AR153" s="75" t="s">
        <v>138</v>
      </c>
      <c r="AT153" s="75" t="s">
        <v>133</v>
      </c>
      <c r="AU153" s="75" t="s">
        <v>85</v>
      </c>
      <c r="AY153" s="6" t="s">
        <v>131</v>
      </c>
      <c r="BE153" s="127">
        <f>IF($N$153="základní",$J$153,0)</f>
        <v>0</v>
      </c>
      <c r="BF153" s="127">
        <f>IF($N$153="snížená",$J$153,0)</f>
        <v>0</v>
      </c>
      <c r="BG153" s="127">
        <f>IF($N$153="zákl. přenesená",$J$153,0)</f>
        <v>0</v>
      </c>
      <c r="BH153" s="127">
        <f>IF($N$153="sníž. přenesená",$J$153,0)</f>
        <v>0</v>
      </c>
      <c r="BI153" s="127">
        <f>IF($N$153="nulová",$J$153,0)</f>
        <v>0</v>
      </c>
      <c r="BJ153" s="75" t="s">
        <v>21</v>
      </c>
      <c r="BK153" s="127">
        <f>ROUND($I$153*$H$153,2)</f>
        <v>0</v>
      </c>
      <c r="BL153" s="75" t="s">
        <v>138</v>
      </c>
      <c r="BM153" s="75" t="s">
        <v>760</v>
      </c>
    </row>
    <row r="154" spans="2:51" s="6" customFormat="1" ht="15.75" customHeight="1">
      <c r="B154" s="128"/>
      <c r="D154" s="129" t="s">
        <v>140</v>
      </c>
      <c r="E154" s="130"/>
      <c r="F154" s="130" t="s">
        <v>761</v>
      </c>
      <c r="H154" s="131">
        <v>40.715</v>
      </c>
      <c r="L154" s="128"/>
      <c r="M154" s="132"/>
      <c r="T154" s="133"/>
      <c r="AT154" s="134" t="s">
        <v>140</v>
      </c>
      <c r="AU154" s="134" t="s">
        <v>85</v>
      </c>
      <c r="AV154" s="134" t="s">
        <v>85</v>
      </c>
      <c r="AW154" s="134" t="s">
        <v>103</v>
      </c>
      <c r="AX154" s="134" t="s">
        <v>21</v>
      </c>
      <c r="AY154" s="134" t="s">
        <v>131</v>
      </c>
    </row>
    <row r="155" spans="2:65" s="6" customFormat="1" ht="15.75" customHeight="1">
      <c r="B155" s="22"/>
      <c r="C155" s="116" t="s">
        <v>215</v>
      </c>
      <c r="D155" s="116" t="s">
        <v>133</v>
      </c>
      <c r="E155" s="117" t="s">
        <v>762</v>
      </c>
      <c r="F155" s="118" t="s">
        <v>763</v>
      </c>
      <c r="G155" s="119" t="s">
        <v>183</v>
      </c>
      <c r="H155" s="120">
        <v>15.552</v>
      </c>
      <c r="I155" s="121"/>
      <c r="J155" s="122">
        <f>ROUND($I$155*$H$155,2)</f>
        <v>0</v>
      </c>
      <c r="K155" s="118" t="s">
        <v>137</v>
      </c>
      <c r="L155" s="22"/>
      <c r="M155" s="123"/>
      <c r="N155" s="124" t="s">
        <v>48</v>
      </c>
      <c r="P155" s="125">
        <f>$O$155*$H$155</f>
        <v>0</v>
      </c>
      <c r="Q155" s="125">
        <v>0</v>
      </c>
      <c r="R155" s="125">
        <f>$Q$155*$H$155</f>
        <v>0</v>
      </c>
      <c r="S155" s="125">
        <v>0</v>
      </c>
      <c r="T155" s="126">
        <f>$S$155*$H$155</f>
        <v>0</v>
      </c>
      <c r="AR155" s="75" t="s">
        <v>138</v>
      </c>
      <c r="AT155" s="75" t="s">
        <v>133</v>
      </c>
      <c r="AU155" s="75" t="s">
        <v>85</v>
      </c>
      <c r="AY155" s="6" t="s">
        <v>131</v>
      </c>
      <c r="BE155" s="127">
        <f>IF($N$155="základní",$J$155,0)</f>
        <v>0</v>
      </c>
      <c r="BF155" s="127">
        <f>IF($N$155="snížená",$J$155,0)</f>
        <v>0</v>
      </c>
      <c r="BG155" s="127">
        <f>IF($N$155="zákl. přenesená",$J$155,0)</f>
        <v>0</v>
      </c>
      <c r="BH155" s="127">
        <f>IF($N$155="sníž. přenesená",$J$155,0)</f>
        <v>0</v>
      </c>
      <c r="BI155" s="127">
        <f>IF($N$155="nulová",$J$155,0)</f>
        <v>0</v>
      </c>
      <c r="BJ155" s="75" t="s">
        <v>21</v>
      </c>
      <c r="BK155" s="127">
        <f>ROUND($I$155*$H$155,2)</f>
        <v>0</v>
      </c>
      <c r="BL155" s="75" t="s">
        <v>138</v>
      </c>
      <c r="BM155" s="75" t="s">
        <v>764</v>
      </c>
    </row>
    <row r="156" spans="2:51" s="6" customFormat="1" ht="15.75" customHeight="1">
      <c r="B156" s="128"/>
      <c r="D156" s="129" t="s">
        <v>140</v>
      </c>
      <c r="E156" s="130"/>
      <c r="F156" s="130" t="s">
        <v>765</v>
      </c>
      <c r="H156" s="131">
        <v>15.552</v>
      </c>
      <c r="L156" s="128"/>
      <c r="M156" s="132"/>
      <c r="T156" s="133"/>
      <c r="AT156" s="134" t="s">
        <v>140</v>
      </c>
      <c r="AU156" s="134" t="s">
        <v>85</v>
      </c>
      <c r="AV156" s="134" t="s">
        <v>85</v>
      </c>
      <c r="AW156" s="134" t="s">
        <v>103</v>
      </c>
      <c r="AX156" s="134" t="s">
        <v>21</v>
      </c>
      <c r="AY156" s="134" t="s">
        <v>131</v>
      </c>
    </row>
    <row r="157" spans="2:65" s="6" customFormat="1" ht="15.75" customHeight="1">
      <c r="B157" s="22"/>
      <c r="C157" s="116" t="s">
        <v>219</v>
      </c>
      <c r="D157" s="116" t="s">
        <v>133</v>
      </c>
      <c r="E157" s="117" t="s">
        <v>239</v>
      </c>
      <c r="F157" s="118" t="s">
        <v>766</v>
      </c>
      <c r="G157" s="119" t="s">
        <v>183</v>
      </c>
      <c r="H157" s="120">
        <v>1119.006</v>
      </c>
      <c r="I157" s="121"/>
      <c r="J157" s="122">
        <f>ROUND($I$157*$H$157,2)</f>
        <v>0</v>
      </c>
      <c r="K157" s="118" t="s">
        <v>137</v>
      </c>
      <c r="L157" s="22"/>
      <c r="M157" s="123"/>
      <c r="N157" s="124" t="s">
        <v>48</v>
      </c>
      <c r="P157" s="125">
        <f>$O$157*$H$157</f>
        <v>0</v>
      </c>
      <c r="Q157" s="125">
        <v>0</v>
      </c>
      <c r="R157" s="125">
        <f>$Q$157*$H$157</f>
        <v>0</v>
      </c>
      <c r="S157" s="125">
        <v>0</v>
      </c>
      <c r="T157" s="126">
        <f>$S$157*$H$157</f>
        <v>0</v>
      </c>
      <c r="AR157" s="75" t="s">
        <v>138</v>
      </c>
      <c r="AT157" s="75" t="s">
        <v>133</v>
      </c>
      <c r="AU157" s="75" t="s">
        <v>85</v>
      </c>
      <c r="AY157" s="6" t="s">
        <v>131</v>
      </c>
      <c r="BE157" s="127">
        <f>IF($N$157="základní",$J$157,0)</f>
        <v>0</v>
      </c>
      <c r="BF157" s="127">
        <f>IF($N$157="snížená",$J$157,0)</f>
        <v>0</v>
      </c>
      <c r="BG157" s="127">
        <f>IF($N$157="zákl. přenesená",$J$157,0)</f>
        <v>0</v>
      </c>
      <c r="BH157" s="127">
        <f>IF($N$157="sníž. přenesená",$J$157,0)</f>
        <v>0</v>
      </c>
      <c r="BI157" s="127">
        <f>IF($N$157="nulová",$J$157,0)</f>
        <v>0</v>
      </c>
      <c r="BJ157" s="75" t="s">
        <v>21</v>
      </c>
      <c r="BK157" s="127">
        <f>ROUND($I$157*$H$157,2)</f>
        <v>0</v>
      </c>
      <c r="BL157" s="75" t="s">
        <v>138</v>
      </c>
      <c r="BM157" s="75" t="s">
        <v>767</v>
      </c>
    </row>
    <row r="158" spans="2:51" s="6" customFormat="1" ht="15.75" customHeight="1">
      <c r="B158" s="142"/>
      <c r="D158" s="129" t="s">
        <v>140</v>
      </c>
      <c r="E158" s="143"/>
      <c r="F158" s="143" t="s">
        <v>242</v>
      </c>
      <c r="H158" s="144"/>
      <c r="L158" s="142"/>
      <c r="M158" s="145"/>
      <c r="T158" s="146"/>
      <c r="AT158" s="144" t="s">
        <v>140</v>
      </c>
      <c r="AU158" s="144" t="s">
        <v>85</v>
      </c>
      <c r="AV158" s="144" t="s">
        <v>21</v>
      </c>
      <c r="AW158" s="144" t="s">
        <v>103</v>
      </c>
      <c r="AX158" s="144" t="s">
        <v>77</v>
      </c>
      <c r="AY158" s="144" t="s">
        <v>131</v>
      </c>
    </row>
    <row r="159" spans="2:51" s="6" customFormat="1" ht="15.75" customHeight="1">
      <c r="B159" s="128"/>
      <c r="D159" s="135" t="s">
        <v>140</v>
      </c>
      <c r="E159" s="134"/>
      <c r="F159" s="130" t="s">
        <v>768</v>
      </c>
      <c r="H159" s="131">
        <v>10.8</v>
      </c>
      <c r="L159" s="128"/>
      <c r="M159" s="132"/>
      <c r="T159" s="133"/>
      <c r="AT159" s="134" t="s">
        <v>140</v>
      </c>
      <c r="AU159" s="134" t="s">
        <v>85</v>
      </c>
      <c r="AV159" s="134" t="s">
        <v>85</v>
      </c>
      <c r="AW159" s="134" t="s">
        <v>103</v>
      </c>
      <c r="AX159" s="134" t="s">
        <v>77</v>
      </c>
      <c r="AY159" s="134" t="s">
        <v>131</v>
      </c>
    </row>
    <row r="160" spans="2:51" s="6" customFormat="1" ht="15.75" customHeight="1">
      <c r="B160" s="128"/>
      <c r="D160" s="135" t="s">
        <v>140</v>
      </c>
      <c r="E160" s="134"/>
      <c r="F160" s="130" t="s">
        <v>769</v>
      </c>
      <c r="H160" s="131">
        <v>36</v>
      </c>
      <c r="L160" s="128"/>
      <c r="M160" s="132"/>
      <c r="T160" s="133"/>
      <c r="AT160" s="134" t="s">
        <v>140</v>
      </c>
      <c r="AU160" s="134" t="s">
        <v>85</v>
      </c>
      <c r="AV160" s="134" t="s">
        <v>85</v>
      </c>
      <c r="AW160" s="134" t="s">
        <v>103</v>
      </c>
      <c r="AX160" s="134" t="s">
        <v>77</v>
      </c>
      <c r="AY160" s="134" t="s">
        <v>131</v>
      </c>
    </row>
    <row r="161" spans="2:51" s="6" customFormat="1" ht="15.75" customHeight="1">
      <c r="B161" s="128"/>
      <c r="D161" s="135" t="s">
        <v>140</v>
      </c>
      <c r="E161" s="134"/>
      <c r="F161" s="130" t="s">
        <v>770</v>
      </c>
      <c r="H161" s="131">
        <v>15.552</v>
      </c>
      <c r="L161" s="128"/>
      <c r="M161" s="132"/>
      <c r="T161" s="133"/>
      <c r="AT161" s="134" t="s">
        <v>140</v>
      </c>
      <c r="AU161" s="134" t="s">
        <v>85</v>
      </c>
      <c r="AV161" s="134" t="s">
        <v>85</v>
      </c>
      <c r="AW161" s="134" t="s">
        <v>103</v>
      </c>
      <c r="AX161" s="134" t="s">
        <v>77</v>
      </c>
      <c r="AY161" s="134" t="s">
        <v>131</v>
      </c>
    </row>
    <row r="162" spans="2:51" s="6" customFormat="1" ht="15.75" customHeight="1">
      <c r="B162" s="128"/>
      <c r="D162" s="135" t="s">
        <v>140</v>
      </c>
      <c r="E162" s="134"/>
      <c r="F162" s="130" t="s">
        <v>771</v>
      </c>
      <c r="H162" s="131">
        <v>9.18</v>
      </c>
      <c r="L162" s="128"/>
      <c r="M162" s="132"/>
      <c r="T162" s="133"/>
      <c r="AT162" s="134" t="s">
        <v>140</v>
      </c>
      <c r="AU162" s="134" t="s">
        <v>85</v>
      </c>
      <c r="AV162" s="134" t="s">
        <v>85</v>
      </c>
      <c r="AW162" s="134" t="s">
        <v>103</v>
      </c>
      <c r="AX162" s="134" t="s">
        <v>77</v>
      </c>
      <c r="AY162" s="134" t="s">
        <v>131</v>
      </c>
    </row>
    <row r="163" spans="2:51" s="6" customFormat="1" ht="15.75" customHeight="1">
      <c r="B163" s="128"/>
      <c r="D163" s="135" t="s">
        <v>140</v>
      </c>
      <c r="E163" s="134"/>
      <c r="F163" s="130" t="s">
        <v>772</v>
      </c>
      <c r="H163" s="131">
        <v>24.84</v>
      </c>
      <c r="L163" s="128"/>
      <c r="M163" s="132"/>
      <c r="T163" s="133"/>
      <c r="AT163" s="134" t="s">
        <v>140</v>
      </c>
      <c r="AU163" s="134" t="s">
        <v>85</v>
      </c>
      <c r="AV163" s="134" t="s">
        <v>85</v>
      </c>
      <c r="AW163" s="134" t="s">
        <v>103</v>
      </c>
      <c r="AX163" s="134" t="s">
        <v>77</v>
      </c>
      <c r="AY163" s="134" t="s">
        <v>131</v>
      </c>
    </row>
    <row r="164" spans="2:51" s="6" customFormat="1" ht="15.75" customHeight="1">
      <c r="B164" s="128"/>
      <c r="D164" s="135" t="s">
        <v>140</v>
      </c>
      <c r="E164" s="134"/>
      <c r="F164" s="130" t="s">
        <v>773</v>
      </c>
      <c r="H164" s="131">
        <v>15.863</v>
      </c>
      <c r="L164" s="128"/>
      <c r="M164" s="132"/>
      <c r="T164" s="133"/>
      <c r="AT164" s="134" t="s">
        <v>140</v>
      </c>
      <c r="AU164" s="134" t="s">
        <v>85</v>
      </c>
      <c r="AV164" s="134" t="s">
        <v>85</v>
      </c>
      <c r="AW164" s="134" t="s">
        <v>103</v>
      </c>
      <c r="AX164" s="134" t="s">
        <v>77</v>
      </c>
      <c r="AY164" s="134" t="s">
        <v>131</v>
      </c>
    </row>
    <row r="165" spans="2:51" s="6" customFormat="1" ht="15.75" customHeight="1">
      <c r="B165" s="128"/>
      <c r="D165" s="135" t="s">
        <v>140</v>
      </c>
      <c r="E165" s="134"/>
      <c r="F165" s="130" t="s">
        <v>774</v>
      </c>
      <c r="H165" s="131">
        <v>508.937</v>
      </c>
      <c r="L165" s="128"/>
      <c r="M165" s="132"/>
      <c r="T165" s="133"/>
      <c r="AT165" s="134" t="s">
        <v>140</v>
      </c>
      <c r="AU165" s="134" t="s">
        <v>85</v>
      </c>
      <c r="AV165" s="134" t="s">
        <v>85</v>
      </c>
      <c r="AW165" s="134" t="s">
        <v>103</v>
      </c>
      <c r="AX165" s="134" t="s">
        <v>77</v>
      </c>
      <c r="AY165" s="134" t="s">
        <v>131</v>
      </c>
    </row>
    <row r="166" spans="2:51" s="6" customFormat="1" ht="15.75" customHeight="1">
      <c r="B166" s="128"/>
      <c r="D166" s="135" t="s">
        <v>140</v>
      </c>
      <c r="E166" s="134"/>
      <c r="F166" s="130" t="s">
        <v>775</v>
      </c>
      <c r="H166" s="131">
        <v>5.918</v>
      </c>
      <c r="L166" s="128"/>
      <c r="M166" s="132"/>
      <c r="T166" s="133"/>
      <c r="AT166" s="134" t="s">
        <v>140</v>
      </c>
      <c r="AU166" s="134" t="s">
        <v>85</v>
      </c>
      <c r="AV166" s="134" t="s">
        <v>85</v>
      </c>
      <c r="AW166" s="134" t="s">
        <v>103</v>
      </c>
      <c r="AX166" s="134" t="s">
        <v>77</v>
      </c>
      <c r="AY166" s="134" t="s">
        <v>131</v>
      </c>
    </row>
    <row r="167" spans="2:51" s="6" customFormat="1" ht="15.75" customHeight="1">
      <c r="B167" s="128"/>
      <c r="D167" s="135" t="s">
        <v>140</v>
      </c>
      <c r="E167" s="134"/>
      <c r="F167" s="130" t="s">
        <v>776</v>
      </c>
      <c r="H167" s="131">
        <v>7.2</v>
      </c>
      <c r="L167" s="128"/>
      <c r="M167" s="132"/>
      <c r="T167" s="133"/>
      <c r="AT167" s="134" t="s">
        <v>140</v>
      </c>
      <c r="AU167" s="134" t="s">
        <v>85</v>
      </c>
      <c r="AV167" s="134" t="s">
        <v>85</v>
      </c>
      <c r="AW167" s="134" t="s">
        <v>103</v>
      </c>
      <c r="AX167" s="134" t="s">
        <v>77</v>
      </c>
      <c r="AY167" s="134" t="s">
        <v>131</v>
      </c>
    </row>
    <row r="168" spans="2:51" s="6" customFormat="1" ht="15.75" customHeight="1">
      <c r="B168" s="128"/>
      <c r="D168" s="135" t="s">
        <v>140</v>
      </c>
      <c r="E168" s="134"/>
      <c r="F168" s="130" t="s">
        <v>777</v>
      </c>
      <c r="H168" s="131">
        <v>-15.552</v>
      </c>
      <c r="L168" s="128"/>
      <c r="M168" s="132"/>
      <c r="T168" s="133"/>
      <c r="AT168" s="134" t="s">
        <v>140</v>
      </c>
      <c r="AU168" s="134" t="s">
        <v>85</v>
      </c>
      <c r="AV168" s="134" t="s">
        <v>85</v>
      </c>
      <c r="AW168" s="134" t="s">
        <v>103</v>
      </c>
      <c r="AX168" s="134" t="s">
        <v>77</v>
      </c>
      <c r="AY168" s="134" t="s">
        <v>131</v>
      </c>
    </row>
    <row r="169" spans="2:51" s="6" customFormat="1" ht="15.75" customHeight="1">
      <c r="B169" s="147"/>
      <c r="D169" s="135" t="s">
        <v>140</v>
      </c>
      <c r="E169" s="148"/>
      <c r="F169" s="149" t="s">
        <v>246</v>
      </c>
      <c r="H169" s="150">
        <v>618.738</v>
      </c>
      <c r="L169" s="147"/>
      <c r="M169" s="151"/>
      <c r="T169" s="152"/>
      <c r="AT169" s="148" t="s">
        <v>140</v>
      </c>
      <c r="AU169" s="148" t="s">
        <v>85</v>
      </c>
      <c r="AV169" s="148" t="s">
        <v>149</v>
      </c>
      <c r="AW169" s="148" t="s">
        <v>103</v>
      </c>
      <c r="AX169" s="148" t="s">
        <v>77</v>
      </c>
      <c r="AY169" s="148" t="s">
        <v>131</v>
      </c>
    </row>
    <row r="170" spans="2:51" s="6" customFormat="1" ht="15.75" customHeight="1">
      <c r="B170" s="142"/>
      <c r="D170" s="135" t="s">
        <v>140</v>
      </c>
      <c r="E170" s="144"/>
      <c r="F170" s="143" t="s">
        <v>247</v>
      </c>
      <c r="H170" s="144"/>
      <c r="L170" s="142"/>
      <c r="M170" s="145"/>
      <c r="T170" s="146"/>
      <c r="AT170" s="144" t="s">
        <v>140</v>
      </c>
      <c r="AU170" s="144" t="s">
        <v>85</v>
      </c>
      <c r="AV170" s="144" t="s">
        <v>21</v>
      </c>
      <c r="AW170" s="144" t="s">
        <v>103</v>
      </c>
      <c r="AX170" s="144" t="s">
        <v>77</v>
      </c>
      <c r="AY170" s="144" t="s">
        <v>131</v>
      </c>
    </row>
    <row r="171" spans="2:51" s="6" customFormat="1" ht="15.75" customHeight="1">
      <c r="B171" s="128"/>
      <c r="D171" s="135" t="s">
        <v>140</v>
      </c>
      <c r="E171" s="134"/>
      <c r="F171" s="130" t="s">
        <v>778</v>
      </c>
      <c r="H171" s="131">
        <v>128.217</v>
      </c>
      <c r="L171" s="128"/>
      <c r="M171" s="132"/>
      <c r="T171" s="133"/>
      <c r="AT171" s="134" t="s">
        <v>140</v>
      </c>
      <c r="AU171" s="134" t="s">
        <v>85</v>
      </c>
      <c r="AV171" s="134" t="s">
        <v>85</v>
      </c>
      <c r="AW171" s="134" t="s">
        <v>103</v>
      </c>
      <c r="AX171" s="134" t="s">
        <v>77</v>
      </c>
      <c r="AY171" s="134" t="s">
        <v>131</v>
      </c>
    </row>
    <row r="172" spans="2:51" s="6" customFormat="1" ht="15.75" customHeight="1">
      <c r="B172" s="128"/>
      <c r="D172" s="135" t="s">
        <v>140</v>
      </c>
      <c r="E172" s="134"/>
      <c r="F172" s="130" t="s">
        <v>779</v>
      </c>
      <c r="H172" s="131">
        <v>330.05</v>
      </c>
      <c r="L172" s="128"/>
      <c r="M172" s="132"/>
      <c r="T172" s="133"/>
      <c r="AT172" s="134" t="s">
        <v>140</v>
      </c>
      <c r="AU172" s="134" t="s">
        <v>85</v>
      </c>
      <c r="AV172" s="134" t="s">
        <v>85</v>
      </c>
      <c r="AW172" s="134" t="s">
        <v>103</v>
      </c>
      <c r="AX172" s="134" t="s">
        <v>77</v>
      </c>
      <c r="AY172" s="134" t="s">
        <v>131</v>
      </c>
    </row>
    <row r="173" spans="2:51" s="6" customFormat="1" ht="15.75" customHeight="1">
      <c r="B173" s="128"/>
      <c r="D173" s="135" t="s">
        <v>140</v>
      </c>
      <c r="E173" s="134"/>
      <c r="F173" s="130" t="s">
        <v>780</v>
      </c>
      <c r="H173" s="131">
        <v>23.438</v>
      </c>
      <c r="L173" s="128"/>
      <c r="M173" s="132"/>
      <c r="T173" s="133"/>
      <c r="AT173" s="134" t="s">
        <v>140</v>
      </c>
      <c r="AU173" s="134" t="s">
        <v>85</v>
      </c>
      <c r="AV173" s="134" t="s">
        <v>85</v>
      </c>
      <c r="AW173" s="134" t="s">
        <v>103</v>
      </c>
      <c r="AX173" s="134" t="s">
        <v>77</v>
      </c>
      <c r="AY173" s="134" t="s">
        <v>131</v>
      </c>
    </row>
    <row r="174" spans="2:51" s="6" customFormat="1" ht="15.75" customHeight="1">
      <c r="B174" s="128"/>
      <c r="D174" s="135" t="s">
        <v>140</v>
      </c>
      <c r="E174" s="134"/>
      <c r="F174" s="130" t="s">
        <v>781</v>
      </c>
      <c r="H174" s="131">
        <v>2.7</v>
      </c>
      <c r="L174" s="128"/>
      <c r="M174" s="132"/>
      <c r="T174" s="133"/>
      <c r="AT174" s="134" t="s">
        <v>140</v>
      </c>
      <c r="AU174" s="134" t="s">
        <v>85</v>
      </c>
      <c r="AV174" s="134" t="s">
        <v>85</v>
      </c>
      <c r="AW174" s="134" t="s">
        <v>103</v>
      </c>
      <c r="AX174" s="134" t="s">
        <v>77</v>
      </c>
      <c r="AY174" s="134" t="s">
        <v>131</v>
      </c>
    </row>
    <row r="175" spans="2:51" s="6" customFormat="1" ht="15.75" customHeight="1">
      <c r="B175" s="128"/>
      <c r="D175" s="135" t="s">
        <v>140</v>
      </c>
      <c r="E175" s="134"/>
      <c r="F175" s="130" t="s">
        <v>782</v>
      </c>
      <c r="H175" s="131">
        <v>15.863</v>
      </c>
      <c r="L175" s="128"/>
      <c r="M175" s="132"/>
      <c r="T175" s="133"/>
      <c r="AT175" s="134" t="s">
        <v>140</v>
      </c>
      <c r="AU175" s="134" t="s">
        <v>85</v>
      </c>
      <c r="AV175" s="134" t="s">
        <v>85</v>
      </c>
      <c r="AW175" s="134" t="s">
        <v>103</v>
      </c>
      <c r="AX175" s="134" t="s">
        <v>77</v>
      </c>
      <c r="AY175" s="134" t="s">
        <v>131</v>
      </c>
    </row>
    <row r="176" spans="2:51" s="6" customFormat="1" ht="15.75" customHeight="1">
      <c r="B176" s="147"/>
      <c r="D176" s="135" t="s">
        <v>140</v>
      </c>
      <c r="E176" s="148"/>
      <c r="F176" s="149" t="s">
        <v>246</v>
      </c>
      <c r="H176" s="150">
        <v>500.268</v>
      </c>
      <c r="L176" s="147"/>
      <c r="M176" s="151"/>
      <c r="T176" s="152"/>
      <c r="AT176" s="148" t="s">
        <v>140</v>
      </c>
      <c r="AU176" s="148" t="s">
        <v>85</v>
      </c>
      <c r="AV176" s="148" t="s">
        <v>149</v>
      </c>
      <c r="AW176" s="148" t="s">
        <v>103</v>
      </c>
      <c r="AX176" s="148" t="s">
        <v>77</v>
      </c>
      <c r="AY176" s="148" t="s">
        <v>131</v>
      </c>
    </row>
    <row r="177" spans="2:51" s="6" customFormat="1" ht="15.75" customHeight="1">
      <c r="B177" s="136"/>
      <c r="D177" s="135" t="s">
        <v>140</v>
      </c>
      <c r="E177" s="137"/>
      <c r="F177" s="138" t="s">
        <v>148</v>
      </c>
      <c r="H177" s="139">
        <v>1119.006</v>
      </c>
      <c r="L177" s="136"/>
      <c r="M177" s="140"/>
      <c r="T177" s="141"/>
      <c r="AT177" s="137" t="s">
        <v>140</v>
      </c>
      <c r="AU177" s="137" t="s">
        <v>85</v>
      </c>
      <c r="AV177" s="137" t="s">
        <v>138</v>
      </c>
      <c r="AW177" s="137" t="s">
        <v>103</v>
      </c>
      <c r="AX177" s="137" t="s">
        <v>21</v>
      </c>
      <c r="AY177" s="137" t="s">
        <v>131</v>
      </c>
    </row>
    <row r="178" spans="2:65" s="6" customFormat="1" ht="15.75" customHeight="1">
      <c r="B178" s="22"/>
      <c r="C178" s="116" t="s">
        <v>223</v>
      </c>
      <c r="D178" s="116" t="s">
        <v>133</v>
      </c>
      <c r="E178" s="117" t="s">
        <v>250</v>
      </c>
      <c r="F178" s="118" t="s">
        <v>251</v>
      </c>
      <c r="G178" s="119" t="s">
        <v>183</v>
      </c>
      <c r="H178" s="120">
        <v>118.47</v>
      </c>
      <c r="I178" s="121"/>
      <c r="J178" s="122">
        <f>ROUND($I$178*$H$178,2)</f>
        <v>0</v>
      </c>
      <c r="K178" s="118" t="s">
        <v>137</v>
      </c>
      <c r="L178" s="22"/>
      <c r="M178" s="123"/>
      <c r="N178" s="124" t="s">
        <v>48</v>
      </c>
      <c r="P178" s="125">
        <f>$O$178*$H$178</f>
        <v>0</v>
      </c>
      <c r="Q178" s="125">
        <v>0</v>
      </c>
      <c r="R178" s="125">
        <f>$Q$178*$H$178</f>
        <v>0</v>
      </c>
      <c r="S178" s="125">
        <v>0</v>
      </c>
      <c r="T178" s="126">
        <f>$S$178*$H$178</f>
        <v>0</v>
      </c>
      <c r="AR178" s="75" t="s">
        <v>138</v>
      </c>
      <c r="AT178" s="75" t="s">
        <v>133</v>
      </c>
      <c r="AU178" s="75" t="s">
        <v>85</v>
      </c>
      <c r="AY178" s="6" t="s">
        <v>131</v>
      </c>
      <c r="BE178" s="127">
        <f>IF($N$178="základní",$J$178,0)</f>
        <v>0</v>
      </c>
      <c r="BF178" s="127">
        <f>IF($N$178="snížená",$J$178,0)</f>
        <v>0</v>
      </c>
      <c r="BG178" s="127">
        <f>IF($N$178="zákl. přenesená",$J$178,0)</f>
        <v>0</v>
      </c>
      <c r="BH178" s="127">
        <f>IF($N$178="sníž. přenesená",$J$178,0)</f>
        <v>0</v>
      </c>
      <c r="BI178" s="127">
        <f>IF($N$178="nulová",$J$178,0)</f>
        <v>0</v>
      </c>
      <c r="BJ178" s="75" t="s">
        <v>21</v>
      </c>
      <c r="BK178" s="127">
        <f>ROUND($I$178*$H$178,2)</f>
        <v>0</v>
      </c>
      <c r="BL178" s="75" t="s">
        <v>138</v>
      </c>
      <c r="BM178" s="75" t="s">
        <v>783</v>
      </c>
    </row>
    <row r="179" spans="2:51" s="6" customFormat="1" ht="15.75" customHeight="1">
      <c r="B179" s="142"/>
      <c r="D179" s="129" t="s">
        <v>140</v>
      </c>
      <c r="E179" s="143"/>
      <c r="F179" s="143" t="s">
        <v>784</v>
      </c>
      <c r="H179" s="144"/>
      <c r="L179" s="142"/>
      <c r="M179" s="145"/>
      <c r="T179" s="146"/>
      <c r="AT179" s="144" t="s">
        <v>140</v>
      </c>
      <c r="AU179" s="144" t="s">
        <v>85</v>
      </c>
      <c r="AV179" s="144" t="s">
        <v>21</v>
      </c>
      <c r="AW179" s="144" t="s">
        <v>103</v>
      </c>
      <c r="AX179" s="144" t="s">
        <v>77</v>
      </c>
      <c r="AY179" s="144" t="s">
        <v>131</v>
      </c>
    </row>
    <row r="180" spans="2:51" s="6" customFormat="1" ht="15.75" customHeight="1">
      <c r="B180" s="128"/>
      <c r="D180" s="135" t="s">
        <v>140</v>
      </c>
      <c r="E180" s="134"/>
      <c r="F180" s="130" t="s">
        <v>785</v>
      </c>
      <c r="H180" s="131">
        <v>618.738</v>
      </c>
      <c r="L180" s="128"/>
      <c r="M180" s="132"/>
      <c r="T180" s="133"/>
      <c r="AT180" s="134" t="s">
        <v>140</v>
      </c>
      <c r="AU180" s="134" t="s">
        <v>85</v>
      </c>
      <c r="AV180" s="134" t="s">
        <v>85</v>
      </c>
      <c r="AW180" s="134" t="s">
        <v>103</v>
      </c>
      <c r="AX180" s="134" t="s">
        <v>77</v>
      </c>
      <c r="AY180" s="134" t="s">
        <v>131</v>
      </c>
    </row>
    <row r="181" spans="2:51" s="6" customFormat="1" ht="15.75" customHeight="1">
      <c r="B181" s="128"/>
      <c r="D181" s="135" t="s">
        <v>140</v>
      </c>
      <c r="E181" s="134"/>
      <c r="F181" s="130" t="s">
        <v>786</v>
      </c>
      <c r="H181" s="131">
        <v>-500.268</v>
      </c>
      <c r="L181" s="128"/>
      <c r="M181" s="132"/>
      <c r="T181" s="133"/>
      <c r="AT181" s="134" t="s">
        <v>140</v>
      </c>
      <c r="AU181" s="134" t="s">
        <v>85</v>
      </c>
      <c r="AV181" s="134" t="s">
        <v>85</v>
      </c>
      <c r="AW181" s="134" t="s">
        <v>103</v>
      </c>
      <c r="AX181" s="134" t="s">
        <v>77</v>
      </c>
      <c r="AY181" s="134" t="s">
        <v>131</v>
      </c>
    </row>
    <row r="182" spans="2:51" s="6" customFormat="1" ht="15.75" customHeight="1">
      <c r="B182" s="136"/>
      <c r="D182" s="135" t="s">
        <v>140</v>
      </c>
      <c r="E182" s="137"/>
      <c r="F182" s="138" t="s">
        <v>148</v>
      </c>
      <c r="H182" s="139">
        <v>118.47</v>
      </c>
      <c r="L182" s="136"/>
      <c r="M182" s="140"/>
      <c r="T182" s="141"/>
      <c r="AT182" s="137" t="s">
        <v>140</v>
      </c>
      <c r="AU182" s="137" t="s">
        <v>85</v>
      </c>
      <c r="AV182" s="137" t="s">
        <v>138</v>
      </c>
      <c r="AW182" s="137" t="s">
        <v>103</v>
      </c>
      <c r="AX182" s="137" t="s">
        <v>21</v>
      </c>
      <c r="AY182" s="137" t="s">
        <v>131</v>
      </c>
    </row>
    <row r="183" spans="2:65" s="6" customFormat="1" ht="15.75" customHeight="1">
      <c r="B183" s="22"/>
      <c r="C183" s="116" t="s">
        <v>227</v>
      </c>
      <c r="D183" s="116" t="s">
        <v>133</v>
      </c>
      <c r="E183" s="117" t="s">
        <v>257</v>
      </c>
      <c r="F183" s="118" t="s">
        <v>258</v>
      </c>
      <c r="G183" s="119" t="s">
        <v>183</v>
      </c>
      <c r="H183" s="120">
        <v>2250.93</v>
      </c>
      <c r="I183" s="121"/>
      <c r="J183" s="122">
        <f>ROUND($I$183*$H$183,2)</f>
        <v>0</v>
      </c>
      <c r="K183" s="118" t="s">
        <v>137</v>
      </c>
      <c r="L183" s="22"/>
      <c r="M183" s="123"/>
      <c r="N183" s="124" t="s">
        <v>48</v>
      </c>
      <c r="P183" s="125">
        <f>$O$183*$H$183</f>
        <v>0</v>
      </c>
      <c r="Q183" s="125">
        <v>0</v>
      </c>
      <c r="R183" s="125">
        <f>$Q$183*$H$183</f>
        <v>0</v>
      </c>
      <c r="S183" s="125">
        <v>0</v>
      </c>
      <c r="T183" s="126">
        <f>$S$183*$H$183</f>
        <v>0</v>
      </c>
      <c r="AR183" s="75" t="s">
        <v>138</v>
      </c>
      <c r="AT183" s="75" t="s">
        <v>133</v>
      </c>
      <c r="AU183" s="75" t="s">
        <v>85</v>
      </c>
      <c r="AY183" s="6" t="s">
        <v>131</v>
      </c>
      <c r="BE183" s="127">
        <f>IF($N$183="základní",$J$183,0)</f>
        <v>0</v>
      </c>
      <c r="BF183" s="127">
        <f>IF($N$183="snížená",$J$183,0)</f>
        <v>0</v>
      </c>
      <c r="BG183" s="127">
        <f>IF($N$183="zákl. přenesená",$J$183,0)</f>
        <v>0</v>
      </c>
      <c r="BH183" s="127">
        <f>IF($N$183="sníž. přenesená",$J$183,0)</f>
        <v>0</v>
      </c>
      <c r="BI183" s="127">
        <f>IF($N$183="nulová",$J$183,0)</f>
        <v>0</v>
      </c>
      <c r="BJ183" s="75" t="s">
        <v>21</v>
      </c>
      <c r="BK183" s="127">
        <f>ROUND($I$183*$H$183,2)</f>
        <v>0</v>
      </c>
      <c r="BL183" s="75" t="s">
        <v>138</v>
      </c>
      <c r="BM183" s="75" t="s">
        <v>787</v>
      </c>
    </row>
    <row r="184" spans="2:51" s="6" customFormat="1" ht="15.75" customHeight="1">
      <c r="B184" s="128"/>
      <c r="D184" s="129" t="s">
        <v>140</v>
      </c>
      <c r="E184" s="130"/>
      <c r="F184" s="130" t="s">
        <v>788</v>
      </c>
      <c r="H184" s="131">
        <v>2250.93</v>
      </c>
      <c r="L184" s="128"/>
      <c r="M184" s="132"/>
      <c r="T184" s="133"/>
      <c r="AT184" s="134" t="s">
        <v>140</v>
      </c>
      <c r="AU184" s="134" t="s">
        <v>85</v>
      </c>
      <c r="AV184" s="134" t="s">
        <v>85</v>
      </c>
      <c r="AW184" s="134" t="s">
        <v>103</v>
      </c>
      <c r="AX184" s="134" t="s">
        <v>21</v>
      </c>
      <c r="AY184" s="134" t="s">
        <v>131</v>
      </c>
    </row>
    <row r="185" spans="2:65" s="6" customFormat="1" ht="15.75" customHeight="1">
      <c r="B185" s="22"/>
      <c r="C185" s="116" t="s">
        <v>231</v>
      </c>
      <c r="D185" s="116" t="s">
        <v>133</v>
      </c>
      <c r="E185" s="117" t="s">
        <v>262</v>
      </c>
      <c r="F185" s="118" t="s">
        <v>263</v>
      </c>
      <c r="G185" s="119" t="s">
        <v>183</v>
      </c>
      <c r="H185" s="120">
        <v>500.268</v>
      </c>
      <c r="I185" s="121"/>
      <c r="J185" s="122">
        <f>ROUND($I$185*$H$185,2)</f>
        <v>0</v>
      </c>
      <c r="K185" s="118" t="s">
        <v>137</v>
      </c>
      <c r="L185" s="22"/>
      <c r="M185" s="123"/>
      <c r="N185" s="124" t="s">
        <v>48</v>
      </c>
      <c r="P185" s="125">
        <f>$O$185*$H$185</f>
        <v>0</v>
      </c>
      <c r="Q185" s="125">
        <v>0</v>
      </c>
      <c r="R185" s="125">
        <f>$Q$185*$H$185</f>
        <v>0</v>
      </c>
      <c r="S185" s="125">
        <v>0</v>
      </c>
      <c r="T185" s="126">
        <f>$S$185*$H$185</f>
        <v>0</v>
      </c>
      <c r="AR185" s="75" t="s">
        <v>138</v>
      </c>
      <c r="AT185" s="75" t="s">
        <v>133</v>
      </c>
      <c r="AU185" s="75" t="s">
        <v>85</v>
      </c>
      <c r="AY185" s="6" t="s">
        <v>131</v>
      </c>
      <c r="BE185" s="127">
        <f>IF($N$185="základní",$J$185,0)</f>
        <v>0</v>
      </c>
      <c r="BF185" s="127">
        <f>IF($N$185="snížená",$J$185,0)</f>
        <v>0</v>
      </c>
      <c r="BG185" s="127">
        <f>IF($N$185="zákl. přenesená",$J$185,0)</f>
        <v>0</v>
      </c>
      <c r="BH185" s="127">
        <f>IF($N$185="sníž. přenesená",$J$185,0)</f>
        <v>0</v>
      </c>
      <c r="BI185" s="127">
        <f>IF($N$185="nulová",$J$185,0)</f>
        <v>0</v>
      </c>
      <c r="BJ185" s="75" t="s">
        <v>21</v>
      </c>
      <c r="BK185" s="127">
        <f>ROUND($I$185*$H$185,2)</f>
        <v>0</v>
      </c>
      <c r="BL185" s="75" t="s">
        <v>138</v>
      </c>
      <c r="BM185" s="75" t="s">
        <v>789</v>
      </c>
    </row>
    <row r="186" spans="2:51" s="6" customFormat="1" ht="15.75" customHeight="1">
      <c r="B186" s="128"/>
      <c r="D186" s="129" t="s">
        <v>140</v>
      </c>
      <c r="E186" s="130"/>
      <c r="F186" s="130" t="s">
        <v>790</v>
      </c>
      <c r="H186" s="131">
        <v>500.268</v>
      </c>
      <c r="L186" s="128"/>
      <c r="M186" s="132"/>
      <c r="T186" s="133"/>
      <c r="AT186" s="134" t="s">
        <v>140</v>
      </c>
      <c r="AU186" s="134" t="s">
        <v>85</v>
      </c>
      <c r="AV186" s="134" t="s">
        <v>85</v>
      </c>
      <c r="AW186" s="134" t="s">
        <v>103</v>
      </c>
      <c r="AX186" s="134" t="s">
        <v>21</v>
      </c>
      <c r="AY186" s="134" t="s">
        <v>131</v>
      </c>
    </row>
    <row r="187" spans="2:65" s="6" customFormat="1" ht="15.75" customHeight="1">
      <c r="B187" s="22"/>
      <c r="C187" s="116" t="s">
        <v>7</v>
      </c>
      <c r="D187" s="116" t="s">
        <v>133</v>
      </c>
      <c r="E187" s="117" t="s">
        <v>791</v>
      </c>
      <c r="F187" s="118" t="s">
        <v>792</v>
      </c>
      <c r="G187" s="119" t="s">
        <v>183</v>
      </c>
      <c r="H187" s="120">
        <v>128.217</v>
      </c>
      <c r="I187" s="121"/>
      <c r="J187" s="122">
        <f>ROUND($I$187*$H$187,2)</f>
        <v>0</v>
      </c>
      <c r="K187" s="118" t="s">
        <v>137</v>
      </c>
      <c r="L187" s="22"/>
      <c r="M187" s="123"/>
      <c r="N187" s="124" t="s">
        <v>48</v>
      </c>
      <c r="P187" s="125">
        <f>$O$187*$H$187</f>
        <v>0</v>
      </c>
      <c r="Q187" s="125">
        <v>0</v>
      </c>
      <c r="R187" s="125">
        <f>$Q$187*$H$187</f>
        <v>0</v>
      </c>
      <c r="S187" s="125">
        <v>0</v>
      </c>
      <c r="T187" s="126">
        <f>$S$187*$H$187</f>
        <v>0</v>
      </c>
      <c r="AR187" s="75" t="s">
        <v>138</v>
      </c>
      <c r="AT187" s="75" t="s">
        <v>133</v>
      </c>
      <c r="AU187" s="75" t="s">
        <v>85</v>
      </c>
      <c r="AY187" s="6" t="s">
        <v>131</v>
      </c>
      <c r="BE187" s="127">
        <f>IF($N$187="základní",$J$187,0)</f>
        <v>0</v>
      </c>
      <c r="BF187" s="127">
        <f>IF($N$187="snížená",$J$187,0)</f>
        <v>0</v>
      </c>
      <c r="BG187" s="127">
        <f>IF($N$187="zákl. přenesená",$J$187,0)</f>
        <v>0</v>
      </c>
      <c r="BH187" s="127">
        <f>IF($N$187="sníž. přenesená",$J$187,0)</f>
        <v>0</v>
      </c>
      <c r="BI187" s="127">
        <f>IF($N$187="nulová",$J$187,0)</f>
        <v>0</v>
      </c>
      <c r="BJ187" s="75" t="s">
        <v>21</v>
      </c>
      <c r="BK187" s="127">
        <f>ROUND($I$187*$H$187,2)</f>
        <v>0</v>
      </c>
      <c r="BL187" s="75" t="s">
        <v>138</v>
      </c>
      <c r="BM187" s="75" t="s">
        <v>793</v>
      </c>
    </row>
    <row r="188" spans="2:51" s="6" customFormat="1" ht="27" customHeight="1">
      <c r="B188" s="142"/>
      <c r="D188" s="129" t="s">
        <v>140</v>
      </c>
      <c r="E188" s="143"/>
      <c r="F188" s="143" t="s">
        <v>794</v>
      </c>
      <c r="H188" s="144"/>
      <c r="L188" s="142"/>
      <c r="M188" s="145"/>
      <c r="T188" s="146"/>
      <c r="AT188" s="144" t="s">
        <v>140</v>
      </c>
      <c r="AU188" s="144" t="s">
        <v>85</v>
      </c>
      <c r="AV188" s="144" t="s">
        <v>21</v>
      </c>
      <c r="AW188" s="144" t="s">
        <v>103</v>
      </c>
      <c r="AX188" s="144" t="s">
        <v>77</v>
      </c>
      <c r="AY188" s="144" t="s">
        <v>131</v>
      </c>
    </row>
    <row r="189" spans="2:51" s="6" customFormat="1" ht="15.75" customHeight="1">
      <c r="B189" s="142"/>
      <c r="D189" s="135" t="s">
        <v>140</v>
      </c>
      <c r="E189" s="144"/>
      <c r="F189" s="143" t="s">
        <v>795</v>
      </c>
      <c r="H189" s="144"/>
      <c r="L189" s="142"/>
      <c r="M189" s="145"/>
      <c r="T189" s="146"/>
      <c r="AT189" s="144" t="s">
        <v>140</v>
      </c>
      <c r="AU189" s="144" t="s">
        <v>85</v>
      </c>
      <c r="AV189" s="144" t="s">
        <v>21</v>
      </c>
      <c r="AW189" s="144" t="s">
        <v>103</v>
      </c>
      <c r="AX189" s="144" t="s">
        <v>77</v>
      </c>
      <c r="AY189" s="144" t="s">
        <v>131</v>
      </c>
    </row>
    <row r="190" spans="2:51" s="6" customFormat="1" ht="15.75" customHeight="1">
      <c r="B190" s="128"/>
      <c r="D190" s="135" t="s">
        <v>140</v>
      </c>
      <c r="E190" s="134"/>
      <c r="F190" s="130" t="s">
        <v>796</v>
      </c>
      <c r="H190" s="131">
        <v>5.4</v>
      </c>
      <c r="L190" s="128"/>
      <c r="M190" s="132"/>
      <c r="T190" s="133"/>
      <c r="AT190" s="134" t="s">
        <v>140</v>
      </c>
      <c r="AU190" s="134" t="s">
        <v>85</v>
      </c>
      <c r="AV190" s="134" t="s">
        <v>85</v>
      </c>
      <c r="AW190" s="134" t="s">
        <v>103</v>
      </c>
      <c r="AX190" s="134" t="s">
        <v>77</v>
      </c>
      <c r="AY190" s="134" t="s">
        <v>131</v>
      </c>
    </row>
    <row r="191" spans="2:51" s="6" customFormat="1" ht="15.75" customHeight="1">
      <c r="B191" s="128"/>
      <c r="D191" s="135" t="s">
        <v>140</v>
      </c>
      <c r="E191" s="134"/>
      <c r="F191" s="130" t="s">
        <v>797</v>
      </c>
      <c r="H191" s="131">
        <v>2.5</v>
      </c>
      <c r="L191" s="128"/>
      <c r="M191" s="132"/>
      <c r="T191" s="133"/>
      <c r="AT191" s="134" t="s">
        <v>140</v>
      </c>
      <c r="AU191" s="134" t="s">
        <v>85</v>
      </c>
      <c r="AV191" s="134" t="s">
        <v>85</v>
      </c>
      <c r="AW191" s="134" t="s">
        <v>103</v>
      </c>
      <c r="AX191" s="134" t="s">
        <v>77</v>
      </c>
      <c r="AY191" s="134" t="s">
        <v>131</v>
      </c>
    </row>
    <row r="192" spans="2:51" s="6" customFormat="1" ht="15.75" customHeight="1">
      <c r="B192" s="128"/>
      <c r="D192" s="135" t="s">
        <v>140</v>
      </c>
      <c r="E192" s="134"/>
      <c r="F192" s="130" t="s">
        <v>798</v>
      </c>
      <c r="H192" s="131">
        <v>36.572</v>
      </c>
      <c r="L192" s="128"/>
      <c r="M192" s="132"/>
      <c r="T192" s="133"/>
      <c r="AT192" s="134" t="s">
        <v>140</v>
      </c>
      <c r="AU192" s="134" t="s">
        <v>85</v>
      </c>
      <c r="AV192" s="134" t="s">
        <v>85</v>
      </c>
      <c r="AW192" s="134" t="s">
        <v>103</v>
      </c>
      <c r="AX192" s="134" t="s">
        <v>77</v>
      </c>
      <c r="AY192" s="134" t="s">
        <v>131</v>
      </c>
    </row>
    <row r="193" spans="2:51" s="6" customFormat="1" ht="15.75" customHeight="1">
      <c r="B193" s="128"/>
      <c r="D193" s="135" t="s">
        <v>140</v>
      </c>
      <c r="E193" s="134"/>
      <c r="F193" s="130" t="s">
        <v>799</v>
      </c>
      <c r="H193" s="131">
        <v>42.8</v>
      </c>
      <c r="L193" s="128"/>
      <c r="M193" s="132"/>
      <c r="T193" s="133"/>
      <c r="AT193" s="134" t="s">
        <v>140</v>
      </c>
      <c r="AU193" s="134" t="s">
        <v>85</v>
      </c>
      <c r="AV193" s="134" t="s">
        <v>85</v>
      </c>
      <c r="AW193" s="134" t="s">
        <v>103</v>
      </c>
      <c r="AX193" s="134" t="s">
        <v>77</v>
      </c>
      <c r="AY193" s="134" t="s">
        <v>131</v>
      </c>
    </row>
    <row r="194" spans="2:51" s="6" customFormat="1" ht="15.75" customHeight="1">
      <c r="B194" s="128"/>
      <c r="D194" s="135" t="s">
        <v>140</v>
      </c>
      <c r="E194" s="134"/>
      <c r="F194" s="130" t="s">
        <v>800</v>
      </c>
      <c r="H194" s="131">
        <v>30.577</v>
      </c>
      <c r="L194" s="128"/>
      <c r="M194" s="132"/>
      <c r="T194" s="133"/>
      <c r="AT194" s="134" t="s">
        <v>140</v>
      </c>
      <c r="AU194" s="134" t="s">
        <v>85</v>
      </c>
      <c r="AV194" s="134" t="s">
        <v>85</v>
      </c>
      <c r="AW194" s="134" t="s">
        <v>103</v>
      </c>
      <c r="AX194" s="134" t="s">
        <v>77</v>
      </c>
      <c r="AY194" s="134" t="s">
        <v>131</v>
      </c>
    </row>
    <row r="195" spans="2:51" s="6" customFormat="1" ht="15.75" customHeight="1">
      <c r="B195" s="128"/>
      <c r="D195" s="135" t="s">
        <v>140</v>
      </c>
      <c r="E195" s="134"/>
      <c r="F195" s="130" t="s">
        <v>801</v>
      </c>
      <c r="H195" s="131">
        <v>10.368</v>
      </c>
      <c r="L195" s="128"/>
      <c r="M195" s="132"/>
      <c r="T195" s="133"/>
      <c r="AT195" s="134" t="s">
        <v>140</v>
      </c>
      <c r="AU195" s="134" t="s">
        <v>85</v>
      </c>
      <c r="AV195" s="134" t="s">
        <v>85</v>
      </c>
      <c r="AW195" s="134" t="s">
        <v>103</v>
      </c>
      <c r="AX195" s="134" t="s">
        <v>77</v>
      </c>
      <c r="AY195" s="134" t="s">
        <v>131</v>
      </c>
    </row>
    <row r="196" spans="2:51" s="6" customFormat="1" ht="15.75" customHeight="1">
      <c r="B196" s="136"/>
      <c r="D196" s="135" t="s">
        <v>140</v>
      </c>
      <c r="E196" s="137"/>
      <c r="F196" s="138" t="s">
        <v>148</v>
      </c>
      <c r="H196" s="139">
        <v>128.217</v>
      </c>
      <c r="L196" s="136"/>
      <c r="M196" s="140"/>
      <c r="T196" s="141"/>
      <c r="AT196" s="137" t="s">
        <v>140</v>
      </c>
      <c r="AU196" s="137" t="s">
        <v>85</v>
      </c>
      <c r="AV196" s="137" t="s">
        <v>138</v>
      </c>
      <c r="AW196" s="137" t="s">
        <v>103</v>
      </c>
      <c r="AX196" s="137" t="s">
        <v>21</v>
      </c>
      <c r="AY196" s="137" t="s">
        <v>131</v>
      </c>
    </row>
    <row r="197" spans="2:65" s="6" customFormat="1" ht="15.75" customHeight="1">
      <c r="B197" s="22"/>
      <c r="C197" s="116" t="s">
        <v>238</v>
      </c>
      <c r="D197" s="116" t="s">
        <v>133</v>
      </c>
      <c r="E197" s="117" t="s">
        <v>271</v>
      </c>
      <c r="F197" s="118" t="s">
        <v>272</v>
      </c>
      <c r="G197" s="119" t="s">
        <v>183</v>
      </c>
      <c r="H197" s="120">
        <v>330.05</v>
      </c>
      <c r="I197" s="121"/>
      <c r="J197" s="122">
        <f>ROUND($I$197*$H$197,2)</f>
        <v>0</v>
      </c>
      <c r="K197" s="118" t="s">
        <v>137</v>
      </c>
      <c r="L197" s="22"/>
      <c r="M197" s="123"/>
      <c r="N197" s="124" t="s">
        <v>48</v>
      </c>
      <c r="P197" s="125">
        <f>$O$197*$H$197</f>
        <v>0</v>
      </c>
      <c r="Q197" s="125">
        <v>0</v>
      </c>
      <c r="R197" s="125">
        <f>$Q$197*$H$197</f>
        <v>0</v>
      </c>
      <c r="S197" s="125">
        <v>0</v>
      </c>
      <c r="T197" s="126">
        <f>$S$197*$H$197</f>
        <v>0</v>
      </c>
      <c r="AR197" s="75" t="s">
        <v>138</v>
      </c>
      <c r="AT197" s="75" t="s">
        <v>133</v>
      </c>
      <c r="AU197" s="75" t="s">
        <v>85</v>
      </c>
      <c r="AY197" s="6" t="s">
        <v>131</v>
      </c>
      <c r="BE197" s="127">
        <f>IF($N$197="základní",$J$197,0)</f>
        <v>0</v>
      </c>
      <c r="BF197" s="127">
        <f>IF($N$197="snížená",$J$197,0)</f>
        <v>0</v>
      </c>
      <c r="BG197" s="127">
        <f>IF($N$197="zákl. přenesená",$J$197,0)</f>
        <v>0</v>
      </c>
      <c r="BH197" s="127">
        <f>IF($N$197="sníž. přenesená",$J$197,0)</f>
        <v>0</v>
      </c>
      <c r="BI197" s="127">
        <f>IF($N$197="nulová",$J$197,0)</f>
        <v>0</v>
      </c>
      <c r="BJ197" s="75" t="s">
        <v>21</v>
      </c>
      <c r="BK197" s="127">
        <f>ROUND($I$197*$H$197,2)</f>
        <v>0</v>
      </c>
      <c r="BL197" s="75" t="s">
        <v>138</v>
      </c>
      <c r="BM197" s="75" t="s">
        <v>802</v>
      </c>
    </row>
    <row r="198" spans="2:51" s="6" customFormat="1" ht="15.75" customHeight="1">
      <c r="B198" s="142"/>
      <c r="D198" s="129" t="s">
        <v>140</v>
      </c>
      <c r="E198" s="143"/>
      <c r="F198" s="143" t="s">
        <v>803</v>
      </c>
      <c r="H198" s="144"/>
      <c r="L198" s="142"/>
      <c r="M198" s="145"/>
      <c r="T198" s="146"/>
      <c r="AT198" s="144" t="s">
        <v>140</v>
      </c>
      <c r="AU198" s="144" t="s">
        <v>85</v>
      </c>
      <c r="AV198" s="144" t="s">
        <v>21</v>
      </c>
      <c r="AW198" s="144" t="s">
        <v>103</v>
      </c>
      <c r="AX198" s="144" t="s">
        <v>77</v>
      </c>
      <c r="AY198" s="144" t="s">
        <v>131</v>
      </c>
    </row>
    <row r="199" spans="2:51" s="6" customFormat="1" ht="15.75" customHeight="1">
      <c r="B199" s="128"/>
      <c r="D199" s="135" t="s">
        <v>140</v>
      </c>
      <c r="E199" s="134"/>
      <c r="F199" s="130" t="s">
        <v>804</v>
      </c>
      <c r="H199" s="131">
        <v>20.8</v>
      </c>
      <c r="L199" s="128"/>
      <c r="M199" s="132"/>
      <c r="T199" s="133"/>
      <c r="AT199" s="134" t="s">
        <v>140</v>
      </c>
      <c r="AU199" s="134" t="s">
        <v>85</v>
      </c>
      <c r="AV199" s="134" t="s">
        <v>85</v>
      </c>
      <c r="AW199" s="134" t="s">
        <v>103</v>
      </c>
      <c r="AX199" s="134" t="s">
        <v>77</v>
      </c>
      <c r="AY199" s="134" t="s">
        <v>131</v>
      </c>
    </row>
    <row r="200" spans="2:51" s="6" customFormat="1" ht="15.75" customHeight="1">
      <c r="B200" s="128"/>
      <c r="D200" s="135" t="s">
        <v>140</v>
      </c>
      <c r="E200" s="134"/>
      <c r="F200" s="130" t="s">
        <v>805</v>
      </c>
      <c r="H200" s="131">
        <v>22.75</v>
      </c>
      <c r="L200" s="128"/>
      <c r="M200" s="132"/>
      <c r="T200" s="133"/>
      <c r="AT200" s="134" t="s">
        <v>140</v>
      </c>
      <c r="AU200" s="134" t="s">
        <v>85</v>
      </c>
      <c r="AV200" s="134" t="s">
        <v>85</v>
      </c>
      <c r="AW200" s="134" t="s">
        <v>103</v>
      </c>
      <c r="AX200" s="134" t="s">
        <v>77</v>
      </c>
      <c r="AY200" s="134" t="s">
        <v>131</v>
      </c>
    </row>
    <row r="201" spans="2:51" s="6" customFormat="1" ht="15.75" customHeight="1">
      <c r="B201" s="142"/>
      <c r="D201" s="135" t="s">
        <v>140</v>
      </c>
      <c r="E201" s="144"/>
      <c r="F201" s="143" t="s">
        <v>806</v>
      </c>
      <c r="H201" s="144"/>
      <c r="L201" s="142"/>
      <c r="M201" s="145"/>
      <c r="T201" s="146"/>
      <c r="AT201" s="144" t="s">
        <v>140</v>
      </c>
      <c r="AU201" s="144" t="s">
        <v>85</v>
      </c>
      <c r="AV201" s="144" t="s">
        <v>21</v>
      </c>
      <c r="AW201" s="144" t="s">
        <v>103</v>
      </c>
      <c r="AX201" s="144" t="s">
        <v>77</v>
      </c>
      <c r="AY201" s="144" t="s">
        <v>131</v>
      </c>
    </row>
    <row r="202" spans="2:51" s="6" customFormat="1" ht="15.75" customHeight="1">
      <c r="B202" s="128"/>
      <c r="D202" s="135" t="s">
        <v>140</v>
      </c>
      <c r="E202" s="134"/>
      <c r="F202" s="130" t="s">
        <v>807</v>
      </c>
      <c r="H202" s="131">
        <v>69.3</v>
      </c>
      <c r="L202" s="128"/>
      <c r="M202" s="132"/>
      <c r="T202" s="133"/>
      <c r="AT202" s="134" t="s">
        <v>140</v>
      </c>
      <c r="AU202" s="134" t="s">
        <v>85</v>
      </c>
      <c r="AV202" s="134" t="s">
        <v>85</v>
      </c>
      <c r="AW202" s="134" t="s">
        <v>103</v>
      </c>
      <c r="AX202" s="134" t="s">
        <v>77</v>
      </c>
      <c r="AY202" s="134" t="s">
        <v>131</v>
      </c>
    </row>
    <row r="203" spans="2:51" s="6" customFormat="1" ht="15.75" customHeight="1">
      <c r="B203" s="128"/>
      <c r="D203" s="135" t="s">
        <v>140</v>
      </c>
      <c r="E203" s="134"/>
      <c r="F203" s="130" t="s">
        <v>808</v>
      </c>
      <c r="H203" s="131">
        <v>32.25</v>
      </c>
      <c r="L203" s="128"/>
      <c r="M203" s="132"/>
      <c r="T203" s="133"/>
      <c r="AT203" s="134" t="s">
        <v>140</v>
      </c>
      <c r="AU203" s="134" t="s">
        <v>85</v>
      </c>
      <c r="AV203" s="134" t="s">
        <v>85</v>
      </c>
      <c r="AW203" s="134" t="s">
        <v>103</v>
      </c>
      <c r="AX203" s="134" t="s">
        <v>77</v>
      </c>
      <c r="AY203" s="134" t="s">
        <v>131</v>
      </c>
    </row>
    <row r="204" spans="2:51" s="6" customFormat="1" ht="15.75" customHeight="1">
      <c r="B204" s="128"/>
      <c r="D204" s="135" t="s">
        <v>140</v>
      </c>
      <c r="E204" s="134"/>
      <c r="F204" s="130" t="s">
        <v>809</v>
      </c>
      <c r="H204" s="131">
        <v>121.5</v>
      </c>
      <c r="L204" s="128"/>
      <c r="M204" s="132"/>
      <c r="T204" s="133"/>
      <c r="AT204" s="134" t="s">
        <v>140</v>
      </c>
      <c r="AU204" s="134" t="s">
        <v>85</v>
      </c>
      <c r="AV204" s="134" t="s">
        <v>85</v>
      </c>
      <c r="AW204" s="134" t="s">
        <v>103</v>
      </c>
      <c r="AX204" s="134" t="s">
        <v>77</v>
      </c>
      <c r="AY204" s="134" t="s">
        <v>131</v>
      </c>
    </row>
    <row r="205" spans="2:51" s="6" customFormat="1" ht="15.75" customHeight="1">
      <c r="B205" s="128"/>
      <c r="D205" s="135" t="s">
        <v>140</v>
      </c>
      <c r="E205" s="134"/>
      <c r="F205" s="130" t="s">
        <v>810</v>
      </c>
      <c r="H205" s="131">
        <v>63.45</v>
      </c>
      <c r="L205" s="128"/>
      <c r="M205" s="132"/>
      <c r="T205" s="133"/>
      <c r="AT205" s="134" t="s">
        <v>140</v>
      </c>
      <c r="AU205" s="134" t="s">
        <v>85</v>
      </c>
      <c r="AV205" s="134" t="s">
        <v>85</v>
      </c>
      <c r="AW205" s="134" t="s">
        <v>103</v>
      </c>
      <c r="AX205" s="134" t="s">
        <v>77</v>
      </c>
      <c r="AY205" s="134" t="s">
        <v>131</v>
      </c>
    </row>
    <row r="206" spans="2:51" s="6" customFormat="1" ht="15.75" customHeight="1">
      <c r="B206" s="136"/>
      <c r="D206" s="135" t="s">
        <v>140</v>
      </c>
      <c r="E206" s="137"/>
      <c r="F206" s="138" t="s">
        <v>148</v>
      </c>
      <c r="H206" s="139">
        <v>330.05</v>
      </c>
      <c r="L206" s="136"/>
      <c r="M206" s="140"/>
      <c r="T206" s="141"/>
      <c r="AT206" s="137" t="s">
        <v>140</v>
      </c>
      <c r="AU206" s="137" t="s">
        <v>85</v>
      </c>
      <c r="AV206" s="137" t="s">
        <v>138</v>
      </c>
      <c r="AW206" s="137" t="s">
        <v>103</v>
      </c>
      <c r="AX206" s="137" t="s">
        <v>21</v>
      </c>
      <c r="AY206" s="137" t="s">
        <v>131</v>
      </c>
    </row>
    <row r="207" spans="2:65" s="6" customFormat="1" ht="15.75" customHeight="1">
      <c r="B207" s="22"/>
      <c r="C207" s="116" t="s">
        <v>249</v>
      </c>
      <c r="D207" s="116" t="s">
        <v>133</v>
      </c>
      <c r="E207" s="117" t="s">
        <v>284</v>
      </c>
      <c r="F207" s="118" t="s">
        <v>285</v>
      </c>
      <c r="G207" s="119" t="s">
        <v>183</v>
      </c>
      <c r="H207" s="120">
        <v>737.208</v>
      </c>
      <c r="I207" s="121"/>
      <c r="J207" s="122">
        <f>ROUND($I$207*$H$207,2)</f>
        <v>0</v>
      </c>
      <c r="K207" s="118" t="s">
        <v>137</v>
      </c>
      <c r="L207" s="22"/>
      <c r="M207" s="123"/>
      <c r="N207" s="124" t="s">
        <v>48</v>
      </c>
      <c r="P207" s="125">
        <f>$O$207*$H$207</f>
        <v>0</v>
      </c>
      <c r="Q207" s="125">
        <v>0</v>
      </c>
      <c r="R207" s="125">
        <f>$Q$207*$H$207</f>
        <v>0</v>
      </c>
      <c r="S207" s="125">
        <v>0</v>
      </c>
      <c r="T207" s="126">
        <f>$S$207*$H$207</f>
        <v>0</v>
      </c>
      <c r="AR207" s="75" t="s">
        <v>138</v>
      </c>
      <c r="AT207" s="75" t="s">
        <v>133</v>
      </c>
      <c r="AU207" s="75" t="s">
        <v>85</v>
      </c>
      <c r="AY207" s="6" t="s">
        <v>131</v>
      </c>
      <c r="BE207" s="127">
        <f>IF($N$207="základní",$J$207,0)</f>
        <v>0</v>
      </c>
      <c r="BF207" s="127">
        <f>IF($N$207="snížená",$J$207,0)</f>
        <v>0</v>
      </c>
      <c r="BG207" s="127">
        <f>IF($N$207="zákl. přenesená",$J$207,0)</f>
        <v>0</v>
      </c>
      <c r="BH207" s="127">
        <f>IF($N$207="sníž. přenesená",$J$207,0)</f>
        <v>0</v>
      </c>
      <c r="BI207" s="127">
        <f>IF($N$207="nulová",$J$207,0)</f>
        <v>0</v>
      </c>
      <c r="BJ207" s="75" t="s">
        <v>21</v>
      </c>
      <c r="BK207" s="127">
        <f>ROUND($I$207*$H$207,2)</f>
        <v>0</v>
      </c>
      <c r="BL207" s="75" t="s">
        <v>138</v>
      </c>
      <c r="BM207" s="75" t="s">
        <v>811</v>
      </c>
    </row>
    <row r="208" spans="2:51" s="6" customFormat="1" ht="15.75" customHeight="1">
      <c r="B208" s="128"/>
      <c r="D208" s="129" t="s">
        <v>140</v>
      </c>
      <c r="E208" s="130"/>
      <c r="F208" s="130" t="s">
        <v>812</v>
      </c>
      <c r="H208" s="131">
        <v>618.738</v>
      </c>
      <c r="L208" s="128"/>
      <c r="M208" s="132"/>
      <c r="T208" s="133"/>
      <c r="AT208" s="134" t="s">
        <v>140</v>
      </c>
      <c r="AU208" s="134" t="s">
        <v>85</v>
      </c>
      <c r="AV208" s="134" t="s">
        <v>85</v>
      </c>
      <c r="AW208" s="134" t="s">
        <v>103</v>
      </c>
      <c r="AX208" s="134" t="s">
        <v>77</v>
      </c>
      <c r="AY208" s="134" t="s">
        <v>131</v>
      </c>
    </row>
    <row r="209" spans="2:51" s="6" customFormat="1" ht="15.75" customHeight="1">
      <c r="B209" s="128"/>
      <c r="D209" s="135" t="s">
        <v>140</v>
      </c>
      <c r="E209" s="134"/>
      <c r="F209" s="130" t="s">
        <v>813</v>
      </c>
      <c r="H209" s="131">
        <v>118.47</v>
      </c>
      <c r="L209" s="128"/>
      <c r="M209" s="132"/>
      <c r="T209" s="133"/>
      <c r="AT209" s="134" t="s">
        <v>140</v>
      </c>
      <c r="AU209" s="134" t="s">
        <v>85</v>
      </c>
      <c r="AV209" s="134" t="s">
        <v>85</v>
      </c>
      <c r="AW209" s="134" t="s">
        <v>103</v>
      </c>
      <c r="AX209" s="134" t="s">
        <v>77</v>
      </c>
      <c r="AY209" s="134" t="s">
        <v>131</v>
      </c>
    </row>
    <row r="210" spans="2:51" s="6" customFormat="1" ht="15.75" customHeight="1">
      <c r="B210" s="136"/>
      <c r="D210" s="135" t="s">
        <v>140</v>
      </c>
      <c r="E210" s="137"/>
      <c r="F210" s="138" t="s">
        <v>148</v>
      </c>
      <c r="H210" s="139">
        <v>737.208</v>
      </c>
      <c r="L210" s="136"/>
      <c r="M210" s="140"/>
      <c r="T210" s="141"/>
      <c r="AT210" s="137" t="s">
        <v>140</v>
      </c>
      <c r="AU210" s="137" t="s">
        <v>85</v>
      </c>
      <c r="AV210" s="137" t="s">
        <v>138</v>
      </c>
      <c r="AW210" s="137" t="s">
        <v>103</v>
      </c>
      <c r="AX210" s="137" t="s">
        <v>21</v>
      </c>
      <c r="AY210" s="137" t="s">
        <v>131</v>
      </c>
    </row>
    <row r="211" spans="2:65" s="6" customFormat="1" ht="15.75" customHeight="1">
      <c r="B211" s="22"/>
      <c r="C211" s="116" t="s">
        <v>256</v>
      </c>
      <c r="D211" s="116" t="s">
        <v>133</v>
      </c>
      <c r="E211" s="117" t="s">
        <v>294</v>
      </c>
      <c r="F211" s="118" t="s">
        <v>295</v>
      </c>
      <c r="G211" s="119" t="s">
        <v>296</v>
      </c>
      <c r="H211" s="120">
        <v>236.94</v>
      </c>
      <c r="I211" s="121"/>
      <c r="J211" s="122">
        <f>ROUND($I$211*$H$211,2)</f>
        <v>0</v>
      </c>
      <c r="K211" s="118" t="s">
        <v>137</v>
      </c>
      <c r="L211" s="22"/>
      <c r="M211" s="123"/>
      <c r="N211" s="124" t="s">
        <v>48</v>
      </c>
      <c r="P211" s="125">
        <f>$O$211*$H$211</f>
        <v>0</v>
      </c>
      <c r="Q211" s="125">
        <v>0</v>
      </c>
      <c r="R211" s="125">
        <f>$Q$211*$H$211</f>
        <v>0</v>
      </c>
      <c r="S211" s="125">
        <v>0</v>
      </c>
      <c r="T211" s="126">
        <f>$S$211*$H$211</f>
        <v>0</v>
      </c>
      <c r="AR211" s="75" t="s">
        <v>138</v>
      </c>
      <c r="AT211" s="75" t="s">
        <v>133</v>
      </c>
      <c r="AU211" s="75" t="s">
        <v>85</v>
      </c>
      <c r="AY211" s="6" t="s">
        <v>131</v>
      </c>
      <c r="BE211" s="127">
        <f>IF($N$211="základní",$J$211,0)</f>
        <v>0</v>
      </c>
      <c r="BF211" s="127">
        <f>IF($N$211="snížená",$J$211,0)</f>
        <v>0</v>
      </c>
      <c r="BG211" s="127">
        <f>IF($N$211="zákl. přenesená",$J$211,0)</f>
        <v>0</v>
      </c>
      <c r="BH211" s="127">
        <f>IF($N$211="sníž. přenesená",$J$211,0)</f>
        <v>0</v>
      </c>
      <c r="BI211" s="127">
        <f>IF($N$211="nulová",$J$211,0)</f>
        <v>0</v>
      </c>
      <c r="BJ211" s="75" t="s">
        <v>21</v>
      </c>
      <c r="BK211" s="127">
        <f>ROUND($I$211*$H$211,2)</f>
        <v>0</v>
      </c>
      <c r="BL211" s="75" t="s">
        <v>138</v>
      </c>
      <c r="BM211" s="75" t="s">
        <v>814</v>
      </c>
    </row>
    <row r="212" spans="2:51" s="6" customFormat="1" ht="15.75" customHeight="1">
      <c r="B212" s="128"/>
      <c r="D212" s="129" t="s">
        <v>140</v>
      </c>
      <c r="E212" s="130"/>
      <c r="F212" s="130" t="s">
        <v>815</v>
      </c>
      <c r="H212" s="131">
        <v>236.94</v>
      </c>
      <c r="L212" s="128"/>
      <c r="M212" s="132"/>
      <c r="T212" s="133"/>
      <c r="AT212" s="134" t="s">
        <v>140</v>
      </c>
      <c r="AU212" s="134" t="s">
        <v>85</v>
      </c>
      <c r="AV212" s="134" t="s">
        <v>85</v>
      </c>
      <c r="AW212" s="134" t="s">
        <v>103</v>
      </c>
      <c r="AX212" s="134" t="s">
        <v>21</v>
      </c>
      <c r="AY212" s="134" t="s">
        <v>131</v>
      </c>
    </row>
    <row r="213" spans="2:65" s="6" customFormat="1" ht="15.75" customHeight="1">
      <c r="B213" s="22"/>
      <c r="C213" s="116" t="s">
        <v>261</v>
      </c>
      <c r="D213" s="116" t="s">
        <v>133</v>
      </c>
      <c r="E213" s="117" t="s">
        <v>816</v>
      </c>
      <c r="F213" s="118" t="s">
        <v>817</v>
      </c>
      <c r="G213" s="119" t="s">
        <v>183</v>
      </c>
      <c r="H213" s="120">
        <v>49.572</v>
      </c>
      <c r="I213" s="121"/>
      <c r="J213" s="122">
        <f>ROUND($I$213*$H$213,2)</f>
        <v>0</v>
      </c>
      <c r="K213" s="118"/>
      <c r="L213" s="22"/>
      <c r="M213" s="123"/>
      <c r="N213" s="124" t="s">
        <v>48</v>
      </c>
      <c r="P213" s="125">
        <f>$O$213*$H$213</f>
        <v>0</v>
      </c>
      <c r="Q213" s="125">
        <v>0</v>
      </c>
      <c r="R213" s="125">
        <f>$Q$213*$H$213</f>
        <v>0</v>
      </c>
      <c r="S213" s="125">
        <v>0</v>
      </c>
      <c r="T213" s="126">
        <f>$S$213*$H$213</f>
        <v>0</v>
      </c>
      <c r="AR213" s="75" t="s">
        <v>138</v>
      </c>
      <c r="AT213" s="75" t="s">
        <v>133</v>
      </c>
      <c r="AU213" s="75" t="s">
        <v>85</v>
      </c>
      <c r="AY213" s="6" t="s">
        <v>131</v>
      </c>
      <c r="BE213" s="127">
        <f>IF($N$213="základní",$J$213,0)</f>
        <v>0</v>
      </c>
      <c r="BF213" s="127">
        <f>IF($N$213="snížená",$J$213,0)</f>
        <v>0</v>
      </c>
      <c r="BG213" s="127">
        <f>IF($N$213="zákl. přenesená",$J$213,0)</f>
        <v>0</v>
      </c>
      <c r="BH213" s="127">
        <f>IF($N$213="sníž. přenesená",$J$213,0)</f>
        <v>0</v>
      </c>
      <c r="BI213" s="127">
        <f>IF($N$213="nulová",$J$213,0)</f>
        <v>0</v>
      </c>
      <c r="BJ213" s="75" t="s">
        <v>21</v>
      </c>
      <c r="BK213" s="127">
        <f>ROUND($I$213*$H$213,2)</f>
        <v>0</v>
      </c>
      <c r="BL213" s="75" t="s">
        <v>138</v>
      </c>
      <c r="BM213" s="75" t="s">
        <v>818</v>
      </c>
    </row>
    <row r="214" spans="2:51" s="6" customFormat="1" ht="15.75" customHeight="1">
      <c r="B214" s="128"/>
      <c r="D214" s="129" t="s">
        <v>140</v>
      </c>
      <c r="E214" s="130"/>
      <c r="F214" s="130" t="s">
        <v>770</v>
      </c>
      <c r="H214" s="131">
        <v>15.552</v>
      </c>
      <c r="L214" s="128"/>
      <c r="M214" s="132"/>
      <c r="T214" s="133"/>
      <c r="AT214" s="134" t="s">
        <v>140</v>
      </c>
      <c r="AU214" s="134" t="s">
        <v>85</v>
      </c>
      <c r="AV214" s="134" t="s">
        <v>85</v>
      </c>
      <c r="AW214" s="134" t="s">
        <v>103</v>
      </c>
      <c r="AX214" s="134" t="s">
        <v>77</v>
      </c>
      <c r="AY214" s="134" t="s">
        <v>131</v>
      </c>
    </row>
    <row r="215" spans="2:51" s="6" customFormat="1" ht="15.75" customHeight="1">
      <c r="B215" s="128"/>
      <c r="D215" s="135" t="s">
        <v>140</v>
      </c>
      <c r="E215" s="134"/>
      <c r="F215" s="130" t="s">
        <v>771</v>
      </c>
      <c r="H215" s="131">
        <v>9.18</v>
      </c>
      <c r="L215" s="128"/>
      <c r="M215" s="132"/>
      <c r="T215" s="133"/>
      <c r="AT215" s="134" t="s">
        <v>140</v>
      </c>
      <c r="AU215" s="134" t="s">
        <v>85</v>
      </c>
      <c r="AV215" s="134" t="s">
        <v>85</v>
      </c>
      <c r="AW215" s="134" t="s">
        <v>103</v>
      </c>
      <c r="AX215" s="134" t="s">
        <v>77</v>
      </c>
      <c r="AY215" s="134" t="s">
        <v>131</v>
      </c>
    </row>
    <row r="216" spans="2:51" s="6" customFormat="1" ht="15.75" customHeight="1">
      <c r="B216" s="128"/>
      <c r="D216" s="135" t="s">
        <v>140</v>
      </c>
      <c r="E216" s="134"/>
      <c r="F216" s="130" t="s">
        <v>772</v>
      </c>
      <c r="H216" s="131">
        <v>24.84</v>
      </c>
      <c r="L216" s="128"/>
      <c r="M216" s="132"/>
      <c r="T216" s="133"/>
      <c r="AT216" s="134" t="s">
        <v>140</v>
      </c>
      <c r="AU216" s="134" t="s">
        <v>85</v>
      </c>
      <c r="AV216" s="134" t="s">
        <v>85</v>
      </c>
      <c r="AW216" s="134" t="s">
        <v>103</v>
      </c>
      <c r="AX216" s="134" t="s">
        <v>77</v>
      </c>
      <c r="AY216" s="134" t="s">
        <v>131</v>
      </c>
    </row>
    <row r="217" spans="2:51" s="6" customFormat="1" ht="15.75" customHeight="1">
      <c r="B217" s="136"/>
      <c r="D217" s="135" t="s">
        <v>140</v>
      </c>
      <c r="E217" s="137"/>
      <c r="F217" s="138" t="s">
        <v>148</v>
      </c>
      <c r="H217" s="139">
        <v>49.572</v>
      </c>
      <c r="L217" s="136"/>
      <c r="M217" s="140"/>
      <c r="T217" s="141"/>
      <c r="AT217" s="137" t="s">
        <v>140</v>
      </c>
      <c r="AU217" s="137" t="s">
        <v>85</v>
      </c>
      <c r="AV217" s="137" t="s">
        <v>138</v>
      </c>
      <c r="AW217" s="137" t="s">
        <v>103</v>
      </c>
      <c r="AX217" s="137" t="s">
        <v>21</v>
      </c>
      <c r="AY217" s="137" t="s">
        <v>131</v>
      </c>
    </row>
    <row r="218" spans="2:65" s="6" customFormat="1" ht="15.75" customHeight="1">
      <c r="B218" s="22"/>
      <c r="C218" s="116" t="s">
        <v>265</v>
      </c>
      <c r="D218" s="116" t="s">
        <v>133</v>
      </c>
      <c r="E218" s="117" t="s">
        <v>819</v>
      </c>
      <c r="F218" s="118" t="s">
        <v>820</v>
      </c>
      <c r="G218" s="119" t="s">
        <v>183</v>
      </c>
      <c r="H218" s="120">
        <v>38.99</v>
      </c>
      <c r="I218" s="121"/>
      <c r="J218" s="122">
        <f>ROUND($I$218*$H$218,2)</f>
        <v>0</v>
      </c>
      <c r="K218" s="118" t="s">
        <v>137</v>
      </c>
      <c r="L218" s="22"/>
      <c r="M218" s="123"/>
      <c r="N218" s="124" t="s">
        <v>48</v>
      </c>
      <c r="P218" s="125">
        <f>$O$218*$H$218</f>
        <v>0</v>
      </c>
      <c r="Q218" s="125">
        <v>0</v>
      </c>
      <c r="R218" s="125">
        <f>$Q$218*$H$218</f>
        <v>0</v>
      </c>
      <c r="S218" s="125">
        <v>0</v>
      </c>
      <c r="T218" s="126">
        <f>$S$218*$H$218</f>
        <v>0</v>
      </c>
      <c r="AR218" s="75" t="s">
        <v>138</v>
      </c>
      <c r="AT218" s="75" t="s">
        <v>133</v>
      </c>
      <c r="AU218" s="75" t="s">
        <v>85</v>
      </c>
      <c r="AY218" s="6" t="s">
        <v>131</v>
      </c>
      <c r="BE218" s="127">
        <f>IF($N$218="základní",$J$218,0)</f>
        <v>0</v>
      </c>
      <c r="BF218" s="127">
        <f>IF($N$218="snížená",$J$218,0)</f>
        <v>0</v>
      </c>
      <c r="BG218" s="127">
        <f>IF($N$218="zákl. přenesená",$J$218,0)</f>
        <v>0</v>
      </c>
      <c r="BH218" s="127">
        <f>IF($N$218="sníž. přenesená",$J$218,0)</f>
        <v>0</v>
      </c>
      <c r="BI218" s="127">
        <f>IF($N$218="nulová",$J$218,0)</f>
        <v>0</v>
      </c>
      <c r="BJ218" s="75" t="s">
        <v>21</v>
      </c>
      <c r="BK218" s="127">
        <f>ROUND($I$218*$H$218,2)</f>
        <v>0</v>
      </c>
      <c r="BL218" s="75" t="s">
        <v>138</v>
      </c>
      <c r="BM218" s="75" t="s">
        <v>821</v>
      </c>
    </row>
    <row r="219" spans="2:51" s="6" customFormat="1" ht="15.75" customHeight="1">
      <c r="B219" s="142"/>
      <c r="D219" s="129" t="s">
        <v>140</v>
      </c>
      <c r="E219" s="143"/>
      <c r="F219" s="143" t="s">
        <v>822</v>
      </c>
      <c r="H219" s="144"/>
      <c r="L219" s="142"/>
      <c r="M219" s="145"/>
      <c r="T219" s="146"/>
      <c r="AT219" s="144" t="s">
        <v>140</v>
      </c>
      <c r="AU219" s="144" t="s">
        <v>85</v>
      </c>
      <c r="AV219" s="144" t="s">
        <v>21</v>
      </c>
      <c r="AW219" s="144" t="s">
        <v>103</v>
      </c>
      <c r="AX219" s="144" t="s">
        <v>77</v>
      </c>
      <c r="AY219" s="144" t="s">
        <v>131</v>
      </c>
    </row>
    <row r="220" spans="2:51" s="6" customFormat="1" ht="15.75" customHeight="1">
      <c r="B220" s="128"/>
      <c r="D220" s="135" t="s">
        <v>140</v>
      </c>
      <c r="E220" s="134"/>
      <c r="F220" s="130" t="s">
        <v>823</v>
      </c>
      <c r="H220" s="131">
        <v>10.969</v>
      </c>
      <c r="L220" s="128"/>
      <c r="M220" s="132"/>
      <c r="T220" s="133"/>
      <c r="AT220" s="134" t="s">
        <v>140</v>
      </c>
      <c r="AU220" s="134" t="s">
        <v>85</v>
      </c>
      <c r="AV220" s="134" t="s">
        <v>85</v>
      </c>
      <c r="AW220" s="134" t="s">
        <v>103</v>
      </c>
      <c r="AX220" s="134" t="s">
        <v>77</v>
      </c>
      <c r="AY220" s="134" t="s">
        <v>131</v>
      </c>
    </row>
    <row r="221" spans="2:51" s="6" customFormat="1" ht="15.75" customHeight="1">
      <c r="B221" s="128"/>
      <c r="D221" s="135" t="s">
        <v>140</v>
      </c>
      <c r="E221" s="134"/>
      <c r="F221" s="130" t="s">
        <v>824</v>
      </c>
      <c r="H221" s="131">
        <v>12.469</v>
      </c>
      <c r="L221" s="128"/>
      <c r="M221" s="132"/>
      <c r="T221" s="133"/>
      <c r="AT221" s="134" t="s">
        <v>140</v>
      </c>
      <c r="AU221" s="134" t="s">
        <v>85</v>
      </c>
      <c r="AV221" s="134" t="s">
        <v>85</v>
      </c>
      <c r="AW221" s="134" t="s">
        <v>103</v>
      </c>
      <c r="AX221" s="134" t="s">
        <v>77</v>
      </c>
      <c r="AY221" s="134" t="s">
        <v>131</v>
      </c>
    </row>
    <row r="222" spans="2:51" s="6" customFormat="1" ht="15.75" customHeight="1">
      <c r="B222" s="147"/>
      <c r="D222" s="135" t="s">
        <v>140</v>
      </c>
      <c r="E222" s="148"/>
      <c r="F222" s="149" t="s">
        <v>246</v>
      </c>
      <c r="H222" s="150">
        <v>23.438</v>
      </c>
      <c r="L222" s="147"/>
      <c r="M222" s="151"/>
      <c r="T222" s="152"/>
      <c r="AT222" s="148" t="s">
        <v>140</v>
      </c>
      <c r="AU222" s="148" t="s">
        <v>85</v>
      </c>
      <c r="AV222" s="148" t="s">
        <v>149</v>
      </c>
      <c r="AW222" s="148" t="s">
        <v>103</v>
      </c>
      <c r="AX222" s="148" t="s">
        <v>77</v>
      </c>
      <c r="AY222" s="148" t="s">
        <v>131</v>
      </c>
    </row>
    <row r="223" spans="2:51" s="6" customFormat="1" ht="15.75" customHeight="1">
      <c r="B223" s="128"/>
      <c r="D223" s="135" t="s">
        <v>140</v>
      </c>
      <c r="E223" s="134"/>
      <c r="F223" s="130" t="s">
        <v>825</v>
      </c>
      <c r="H223" s="131">
        <v>15.552</v>
      </c>
      <c r="L223" s="128"/>
      <c r="M223" s="132"/>
      <c r="T223" s="133"/>
      <c r="AT223" s="134" t="s">
        <v>140</v>
      </c>
      <c r="AU223" s="134" t="s">
        <v>85</v>
      </c>
      <c r="AV223" s="134" t="s">
        <v>85</v>
      </c>
      <c r="AW223" s="134" t="s">
        <v>103</v>
      </c>
      <c r="AX223" s="134" t="s">
        <v>77</v>
      </c>
      <c r="AY223" s="134" t="s">
        <v>131</v>
      </c>
    </row>
    <row r="224" spans="2:51" s="6" customFormat="1" ht="15.75" customHeight="1">
      <c r="B224" s="136"/>
      <c r="D224" s="135" t="s">
        <v>140</v>
      </c>
      <c r="E224" s="137"/>
      <c r="F224" s="138" t="s">
        <v>148</v>
      </c>
      <c r="H224" s="139">
        <v>38.99</v>
      </c>
      <c r="L224" s="136"/>
      <c r="M224" s="140"/>
      <c r="T224" s="141"/>
      <c r="AT224" s="137" t="s">
        <v>140</v>
      </c>
      <c r="AU224" s="137" t="s">
        <v>85</v>
      </c>
      <c r="AV224" s="137" t="s">
        <v>138</v>
      </c>
      <c r="AW224" s="137" t="s">
        <v>103</v>
      </c>
      <c r="AX224" s="137" t="s">
        <v>21</v>
      </c>
      <c r="AY224" s="137" t="s">
        <v>131</v>
      </c>
    </row>
    <row r="225" spans="2:65" s="6" customFormat="1" ht="15.75" customHeight="1">
      <c r="B225" s="22"/>
      <c r="C225" s="116" t="s">
        <v>270</v>
      </c>
      <c r="D225" s="116" t="s">
        <v>133</v>
      </c>
      <c r="E225" s="117" t="s">
        <v>826</v>
      </c>
      <c r="F225" s="118" t="s">
        <v>827</v>
      </c>
      <c r="G225" s="119" t="s">
        <v>183</v>
      </c>
      <c r="H225" s="120">
        <v>2.43</v>
      </c>
      <c r="I225" s="121"/>
      <c r="J225" s="122">
        <f>ROUND($I$225*$H$225,2)</f>
        <v>0</v>
      </c>
      <c r="K225" s="118" t="s">
        <v>137</v>
      </c>
      <c r="L225" s="22"/>
      <c r="M225" s="123"/>
      <c r="N225" s="124" t="s">
        <v>48</v>
      </c>
      <c r="P225" s="125">
        <f>$O$225*$H$225</f>
        <v>0</v>
      </c>
      <c r="Q225" s="125">
        <v>0</v>
      </c>
      <c r="R225" s="125">
        <f>$Q$225*$H$225</f>
        <v>0</v>
      </c>
      <c r="S225" s="125">
        <v>0</v>
      </c>
      <c r="T225" s="126">
        <f>$S$225*$H$225</f>
        <v>0</v>
      </c>
      <c r="AR225" s="75" t="s">
        <v>138</v>
      </c>
      <c r="AT225" s="75" t="s">
        <v>133</v>
      </c>
      <c r="AU225" s="75" t="s">
        <v>85</v>
      </c>
      <c r="AY225" s="6" t="s">
        <v>131</v>
      </c>
      <c r="BE225" s="127">
        <f>IF($N$225="základní",$J$225,0)</f>
        <v>0</v>
      </c>
      <c r="BF225" s="127">
        <f>IF($N$225="snížená",$J$225,0)</f>
        <v>0</v>
      </c>
      <c r="BG225" s="127">
        <f>IF($N$225="zákl. přenesená",$J$225,0)</f>
        <v>0</v>
      </c>
      <c r="BH225" s="127">
        <f>IF($N$225="sníž. přenesená",$J$225,0)</f>
        <v>0</v>
      </c>
      <c r="BI225" s="127">
        <f>IF($N$225="nulová",$J$225,0)</f>
        <v>0</v>
      </c>
      <c r="BJ225" s="75" t="s">
        <v>21</v>
      </c>
      <c r="BK225" s="127">
        <f>ROUND($I$225*$H$225,2)</f>
        <v>0</v>
      </c>
      <c r="BL225" s="75" t="s">
        <v>138</v>
      </c>
      <c r="BM225" s="75" t="s">
        <v>828</v>
      </c>
    </row>
    <row r="226" spans="2:51" s="6" customFormat="1" ht="15.75" customHeight="1">
      <c r="B226" s="142"/>
      <c r="D226" s="129" t="s">
        <v>140</v>
      </c>
      <c r="E226" s="143"/>
      <c r="F226" s="143" t="s">
        <v>829</v>
      </c>
      <c r="H226" s="144"/>
      <c r="L226" s="142"/>
      <c r="M226" s="145"/>
      <c r="T226" s="146"/>
      <c r="AT226" s="144" t="s">
        <v>140</v>
      </c>
      <c r="AU226" s="144" t="s">
        <v>85</v>
      </c>
      <c r="AV226" s="144" t="s">
        <v>21</v>
      </c>
      <c r="AW226" s="144" t="s">
        <v>103</v>
      </c>
      <c r="AX226" s="144" t="s">
        <v>77</v>
      </c>
      <c r="AY226" s="144" t="s">
        <v>131</v>
      </c>
    </row>
    <row r="227" spans="2:51" s="6" customFormat="1" ht="15.75" customHeight="1">
      <c r="B227" s="128"/>
      <c r="D227" s="135" t="s">
        <v>140</v>
      </c>
      <c r="E227" s="134"/>
      <c r="F227" s="130" t="s">
        <v>830</v>
      </c>
      <c r="H227" s="131">
        <v>1.125</v>
      </c>
      <c r="L227" s="128"/>
      <c r="M227" s="132"/>
      <c r="T227" s="133"/>
      <c r="AT227" s="134" t="s">
        <v>140</v>
      </c>
      <c r="AU227" s="134" t="s">
        <v>85</v>
      </c>
      <c r="AV227" s="134" t="s">
        <v>85</v>
      </c>
      <c r="AW227" s="134" t="s">
        <v>103</v>
      </c>
      <c r="AX227" s="134" t="s">
        <v>77</v>
      </c>
      <c r="AY227" s="134" t="s">
        <v>131</v>
      </c>
    </row>
    <row r="228" spans="2:51" s="6" customFormat="1" ht="15.75" customHeight="1">
      <c r="B228" s="128"/>
      <c r="D228" s="135" t="s">
        <v>140</v>
      </c>
      <c r="E228" s="134"/>
      <c r="F228" s="130" t="s">
        <v>831</v>
      </c>
      <c r="H228" s="131">
        <v>1.305</v>
      </c>
      <c r="L228" s="128"/>
      <c r="M228" s="132"/>
      <c r="T228" s="133"/>
      <c r="AT228" s="134" t="s">
        <v>140</v>
      </c>
      <c r="AU228" s="134" t="s">
        <v>85</v>
      </c>
      <c r="AV228" s="134" t="s">
        <v>85</v>
      </c>
      <c r="AW228" s="134" t="s">
        <v>103</v>
      </c>
      <c r="AX228" s="134" t="s">
        <v>77</v>
      </c>
      <c r="AY228" s="134" t="s">
        <v>131</v>
      </c>
    </row>
    <row r="229" spans="2:51" s="6" customFormat="1" ht="15.75" customHeight="1">
      <c r="B229" s="136"/>
      <c r="D229" s="135" t="s">
        <v>140</v>
      </c>
      <c r="E229" s="137"/>
      <c r="F229" s="138" t="s">
        <v>148</v>
      </c>
      <c r="H229" s="139">
        <v>2.43</v>
      </c>
      <c r="L229" s="136"/>
      <c r="M229" s="140"/>
      <c r="T229" s="141"/>
      <c r="AT229" s="137" t="s">
        <v>140</v>
      </c>
      <c r="AU229" s="137" t="s">
        <v>85</v>
      </c>
      <c r="AV229" s="137" t="s">
        <v>138</v>
      </c>
      <c r="AW229" s="137" t="s">
        <v>103</v>
      </c>
      <c r="AX229" s="137" t="s">
        <v>21</v>
      </c>
      <c r="AY229" s="137" t="s">
        <v>131</v>
      </c>
    </row>
    <row r="230" spans="2:65" s="6" customFormat="1" ht="15.75" customHeight="1">
      <c r="B230" s="22"/>
      <c r="C230" s="153" t="s">
        <v>275</v>
      </c>
      <c r="D230" s="153" t="s">
        <v>276</v>
      </c>
      <c r="E230" s="154" t="s">
        <v>832</v>
      </c>
      <c r="F230" s="155" t="s">
        <v>833</v>
      </c>
      <c r="G230" s="156" t="s">
        <v>296</v>
      </c>
      <c r="H230" s="157">
        <v>4.86</v>
      </c>
      <c r="I230" s="158"/>
      <c r="J230" s="159">
        <f>ROUND($I$230*$H$230,2)</f>
        <v>0</v>
      </c>
      <c r="K230" s="155"/>
      <c r="L230" s="160"/>
      <c r="M230" s="161"/>
      <c r="N230" s="162" t="s">
        <v>48</v>
      </c>
      <c r="P230" s="125">
        <f>$O$230*$H$230</f>
        <v>0</v>
      </c>
      <c r="Q230" s="125">
        <v>1</v>
      </c>
      <c r="R230" s="125">
        <f>$Q$230*$H$230</f>
        <v>4.86</v>
      </c>
      <c r="S230" s="125">
        <v>0</v>
      </c>
      <c r="T230" s="126">
        <f>$S$230*$H$230</f>
        <v>0</v>
      </c>
      <c r="AR230" s="75" t="s">
        <v>173</v>
      </c>
      <c r="AT230" s="75" t="s">
        <v>276</v>
      </c>
      <c r="AU230" s="75" t="s">
        <v>85</v>
      </c>
      <c r="AY230" s="6" t="s">
        <v>131</v>
      </c>
      <c r="BE230" s="127">
        <f>IF($N$230="základní",$J$230,0)</f>
        <v>0</v>
      </c>
      <c r="BF230" s="127">
        <f>IF($N$230="snížená",$J$230,0)</f>
        <v>0</v>
      </c>
      <c r="BG230" s="127">
        <f>IF($N$230="zákl. přenesená",$J$230,0)</f>
        <v>0</v>
      </c>
      <c r="BH230" s="127">
        <f>IF($N$230="sníž. přenesená",$J$230,0)</f>
        <v>0</v>
      </c>
      <c r="BI230" s="127">
        <f>IF($N$230="nulová",$J$230,0)</f>
        <v>0</v>
      </c>
      <c r="BJ230" s="75" t="s">
        <v>21</v>
      </c>
      <c r="BK230" s="127">
        <f>ROUND($I$230*$H$230,2)</f>
        <v>0</v>
      </c>
      <c r="BL230" s="75" t="s">
        <v>138</v>
      </c>
      <c r="BM230" s="75" t="s">
        <v>834</v>
      </c>
    </row>
    <row r="231" spans="2:51" s="6" customFormat="1" ht="15.75" customHeight="1">
      <c r="B231" s="128"/>
      <c r="D231" s="129" t="s">
        <v>140</v>
      </c>
      <c r="E231" s="130"/>
      <c r="F231" s="130" t="s">
        <v>835</v>
      </c>
      <c r="H231" s="131">
        <v>4.86</v>
      </c>
      <c r="L231" s="128"/>
      <c r="M231" s="132"/>
      <c r="T231" s="133"/>
      <c r="AT231" s="134" t="s">
        <v>140</v>
      </c>
      <c r="AU231" s="134" t="s">
        <v>85</v>
      </c>
      <c r="AV231" s="134" t="s">
        <v>85</v>
      </c>
      <c r="AW231" s="134" t="s">
        <v>103</v>
      </c>
      <c r="AX231" s="134" t="s">
        <v>21</v>
      </c>
      <c r="AY231" s="134" t="s">
        <v>131</v>
      </c>
    </row>
    <row r="232" spans="2:65" s="6" customFormat="1" ht="15.75" customHeight="1">
      <c r="B232" s="22"/>
      <c r="C232" s="116" t="s">
        <v>283</v>
      </c>
      <c r="D232" s="116" t="s">
        <v>133</v>
      </c>
      <c r="E232" s="117" t="s">
        <v>300</v>
      </c>
      <c r="F232" s="118" t="s">
        <v>301</v>
      </c>
      <c r="G232" s="119" t="s">
        <v>183</v>
      </c>
      <c r="H232" s="120">
        <v>2.7</v>
      </c>
      <c r="I232" s="121"/>
      <c r="J232" s="122">
        <f>ROUND($I$232*$H$232,2)</f>
        <v>0</v>
      </c>
      <c r="K232" s="118" t="s">
        <v>137</v>
      </c>
      <c r="L232" s="22"/>
      <c r="M232" s="123"/>
      <c r="N232" s="124" t="s">
        <v>48</v>
      </c>
      <c r="P232" s="125">
        <f>$O$232*$H$232</f>
        <v>0</v>
      </c>
      <c r="Q232" s="125">
        <v>0</v>
      </c>
      <c r="R232" s="125">
        <f>$Q$232*$H$232</f>
        <v>0</v>
      </c>
      <c r="S232" s="125">
        <v>0</v>
      </c>
      <c r="T232" s="126">
        <f>$S$232*$H$232</f>
        <v>0</v>
      </c>
      <c r="AR232" s="75" t="s">
        <v>138</v>
      </c>
      <c r="AT232" s="75" t="s">
        <v>133</v>
      </c>
      <c r="AU232" s="75" t="s">
        <v>85</v>
      </c>
      <c r="AY232" s="6" t="s">
        <v>131</v>
      </c>
      <c r="BE232" s="127">
        <f>IF($N$232="základní",$J$232,0)</f>
        <v>0</v>
      </c>
      <c r="BF232" s="127">
        <f>IF($N$232="snížená",$J$232,0)</f>
        <v>0</v>
      </c>
      <c r="BG232" s="127">
        <f>IF($N$232="zákl. přenesená",$J$232,0)</f>
        <v>0</v>
      </c>
      <c r="BH232" s="127">
        <f>IF($N$232="sníž. přenesená",$J$232,0)</f>
        <v>0</v>
      </c>
      <c r="BI232" s="127">
        <f>IF($N$232="nulová",$J$232,0)</f>
        <v>0</v>
      </c>
      <c r="BJ232" s="75" t="s">
        <v>21</v>
      </c>
      <c r="BK232" s="127">
        <f>ROUND($I$232*$H$232,2)</f>
        <v>0</v>
      </c>
      <c r="BL232" s="75" t="s">
        <v>138</v>
      </c>
      <c r="BM232" s="75" t="s">
        <v>836</v>
      </c>
    </row>
    <row r="233" spans="2:51" s="6" customFormat="1" ht="15.75" customHeight="1">
      <c r="B233" s="142"/>
      <c r="D233" s="129" t="s">
        <v>140</v>
      </c>
      <c r="E233" s="143"/>
      <c r="F233" s="143" t="s">
        <v>837</v>
      </c>
      <c r="H233" s="144"/>
      <c r="L233" s="142"/>
      <c r="M233" s="145"/>
      <c r="T233" s="146"/>
      <c r="AT233" s="144" t="s">
        <v>140</v>
      </c>
      <c r="AU233" s="144" t="s">
        <v>85</v>
      </c>
      <c r="AV233" s="144" t="s">
        <v>21</v>
      </c>
      <c r="AW233" s="144" t="s">
        <v>103</v>
      </c>
      <c r="AX233" s="144" t="s">
        <v>77</v>
      </c>
      <c r="AY233" s="144" t="s">
        <v>131</v>
      </c>
    </row>
    <row r="234" spans="2:51" s="6" customFormat="1" ht="15.75" customHeight="1">
      <c r="B234" s="128"/>
      <c r="D234" s="135" t="s">
        <v>140</v>
      </c>
      <c r="E234" s="134"/>
      <c r="F234" s="130" t="s">
        <v>838</v>
      </c>
      <c r="H234" s="131">
        <v>2.7</v>
      </c>
      <c r="L234" s="128"/>
      <c r="M234" s="132"/>
      <c r="T234" s="133"/>
      <c r="AT234" s="134" t="s">
        <v>140</v>
      </c>
      <c r="AU234" s="134" t="s">
        <v>85</v>
      </c>
      <c r="AV234" s="134" t="s">
        <v>85</v>
      </c>
      <c r="AW234" s="134" t="s">
        <v>103</v>
      </c>
      <c r="AX234" s="134" t="s">
        <v>21</v>
      </c>
      <c r="AY234" s="134" t="s">
        <v>131</v>
      </c>
    </row>
    <row r="235" spans="2:65" s="6" customFormat="1" ht="15.75" customHeight="1">
      <c r="B235" s="22"/>
      <c r="C235" s="116" t="s">
        <v>293</v>
      </c>
      <c r="D235" s="116" t="s">
        <v>133</v>
      </c>
      <c r="E235" s="117" t="s">
        <v>839</v>
      </c>
      <c r="F235" s="118" t="s">
        <v>840</v>
      </c>
      <c r="G235" s="119" t="s">
        <v>136</v>
      </c>
      <c r="H235" s="120">
        <v>68.75</v>
      </c>
      <c r="I235" s="121"/>
      <c r="J235" s="122">
        <f>ROUND($I$235*$H$235,2)</f>
        <v>0</v>
      </c>
      <c r="K235" s="118" t="s">
        <v>137</v>
      </c>
      <c r="L235" s="22"/>
      <c r="M235" s="123"/>
      <c r="N235" s="124" t="s">
        <v>48</v>
      </c>
      <c r="P235" s="125">
        <f>$O$235*$H$235</f>
        <v>0</v>
      </c>
      <c r="Q235" s="125">
        <v>0</v>
      </c>
      <c r="R235" s="125">
        <f>$Q$235*$H$235</f>
        <v>0</v>
      </c>
      <c r="S235" s="125">
        <v>0</v>
      </c>
      <c r="T235" s="126">
        <f>$S$235*$H$235</f>
        <v>0</v>
      </c>
      <c r="AR235" s="75" t="s">
        <v>138</v>
      </c>
      <c r="AT235" s="75" t="s">
        <v>133</v>
      </c>
      <c r="AU235" s="75" t="s">
        <v>85</v>
      </c>
      <c r="AY235" s="6" t="s">
        <v>131</v>
      </c>
      <c r="BE235" s="127">
        <f>IF($N$235="základní",$J$235,0)</f>
        <v>0</v>
      </c>
      <c r="BF235" s="127">
        <f>IF($N$235="snížená",$J$235,0)</f>
        <v>0</v>
      </c>
      <c r="BG235" s="127">
        <f>IF($N$235="zákl. přenesená",$J$235,0)</f>
        <v>0</v>
      </c>
      <c r="BH235" s="127">
        <f>IF($N$235="sníž. přenesená",$J$235,0)</f>
        <v>0</v>
      </c>
      <c r="BI235" s="127">
        <f>IF($N$235="nulová",$J$235,0)</f>
        <v>0</v>
      </c>
      <c r="BJ235" s="75" t="s">
        <v>21</v>
      </c>
      <c r="BK235" s="127">
        <f>ROUND($I$235*$H$235,2)</f>
        <v>0</v>
      </c>
      <c r="BL235" s="75" t="s">
        <v>138</v>
      </c>
      <c r="BM235" s="75" t="s">
        <v>841</v>
      </c>
    </row>
    <row r="236" spans="2:51" s="6" customFormat="1" ht="15.75" customHeight="1">
      <c r="B236" s="142"/>
      <c r="D236" s="129" t="s">
        <v>140</v>
      </c>
      <c r="E236" s="143"/>
      <c r="F236" s="143" t="s">
        <v>842</v>
      </c>
      <c r="H236" s="144"/>
      <c r="L236" s="142"/>
      <c r="M236" s="145"/>
      <c r="T236" s="146"/>
      <c r="AT236" s="144" t="s">
        <v>140</v>
      </c>
      <c r="AU236" s="144" t="s">
        <v>85</v>
      </c>
      <c r="AV236" s="144" t="s">
        <v>21</v>
      </c>
      <c r="AW236" s="144" t="s">
        <v>103</v>
      </c>
      <c r="AX236" s="144" t="s">
        <v>77</v>
      </c>
      <c r="AY236" s="144" t="s">
        <v>131</v>
      </c>
    </row>
    <row r="237" spans="2:51" s="6" customFormat="1" ht="15.75" customHeight="1">
      <c r="B237" s="128"/>
      <c r="D237" s="135" t="s">
        <v>140</v>
      </c>
      <c r="E237" s="134"/>
      <c r="F237" s="130" t="s">
        <v>843</v>
      </c>
      <c r="H237" s="131">
        <v>32</v>
      </c>
      <c r="L237" s="128"/>
      <c r="M237" s="132"/>
      <c r="T237" s="133"/>
      <c r="AT237" s="134" t="s">
        <v>140</v>
      </c>
      <c r="AU237" s="134" t="s">
        <v>85</v>
      </c>
      <c r="AV237" s="134" t="s">
        <v>85</v>
      </c>
      <c r="AW237" s="134" t="s">
        <v>103</v>
      </c>
      <c r="AX237" s="134" t="s">
        <v>77</v>
      </c>
      <c r="AY237" s="134" t="s">
        <v>131</v>
      </c>
    </row>
    <row r="238" spans="2:51" s="6" customFormat="1" ht="15.75" customHeight="1">
      <c r="B238" s="128"/>
      <c r="D238" s="135" t="s">
        <v>140</v>
      </c>
      <c r="E238" s="134"/>
      <c r="F238" s="130" t="s">
        <v>844</v>
      </c>
      <c r="H238" s="131">
        <v>36.75</v>
      </c>
      <c r="L238" s="128"/>
      <c r="M238" s="132"/>
      <c r="T238" s="133"/>
      <c r="AT238" s="134" t="s">
        <v>140</v>
      </c>
      <c r="AU238" s="134" t="s">
        <v>85</v>
      </c>
      <c r="AV238" s="134" t="s">
        <v>85</v>
      </c>
      <c r="AW238" s="134" t="s">
        <v>103</v>
      </c>
      <c r="AX238" s="134" t="s">
        <v>77</v>
      </c>
      <c r="AY238" s="134" t="s">
        <v>131</v>
      </c>
    </row>
    <row r="239" spans="2:51" s="6" customFormat="1" ht="15.75" customHeight="1">
      <c r="B239" s="136"/>
      <c r="D239" s="135" t="s">
        <v>140</v>
      </c>
      <c r="E239" s="137"/>
      <c r="F239" s="138" t="s">
        <v>148</v>
      </c>
      <c r="H239" s="139">
        <v>68.75</v>
      </c>
      <c r="L239" s="136"/>
      <c r="M239" s="140"/>
      <c r="T239" s="141"/>
      <c r="AT239" s="137" t="s">
        <v>140</v>
      </c>
      <c r="AU239" s="137" t="s">
        <v>85</v>
      </c>
      <c r="AV239" s="137" t="s">
        <v>138</v>
      </c>
      <c r="AW239" s="137" t="s">
        <v>103</v>
      </c>
      <c r="AX239" s="137" t="s">
        <v>21</v>
      </c>
      <c r="AY239" s="137" t="s">
        <v>131</v>
      </c>
    </row>
    <row r="240" spans="2:65" s="6" customFormat="1" ht="15.75" customHeight="1">
      <c r="B240" s="22"/>
      <c r="C240" s="116" t="s">
        <v>299</v>
      </c>
      <c r="D240" s="116" t="s">
        <v>133</v>
      </c>
      <c r="E240" s="117" t="s">
        <v>845</v>
      </c>
      <c r="F240" s="118" t="s">
        <v>846</v>
      </c>
      <c r="G240" s="119" t="s">
        <v>136</v>
      </c>
      <c r="H240" s="120">
        <v>352.5</v>
      </c>
      <c r="I240" s="121"/>
      <c r="J240" s="122">
        <f>ROUND($I$240*$H$240,2)</f>
        <v>0</v>
      </c>
      <c r="K240" s="118" t="s">
        <v>137</v>
      </c>
      <c r="L240" s="22"/>
      <c r="M240" s="123"/>
      <c r="N240" s="124" t="s">
        <v>48</v>
      </c>
      <c r="P240" s="125">
        <f>$O$240*$H$240</f>
        <v>0</v>
      </c>
      <c r="Q240" s="125">
        <v>0</v>
      </c>
      <c r="R240" s="125">
        <f>$Q$240*$H$240</f>
        <v>0</v>
      </c>
      <c r="S240" s="125">
        <v>0</v>
      </c>
      <c r="T240" s="126">
        <f>$S$240*$H$240</f>
        <v>0</v>
      </c>
      <c r="AR240" s="75" t="s">
        <v>138</v>
      </c>
      <c r="AT240" s="75" t="s">
        <v>133</v>
      </c>
      <c r="AU240" s="75" t="s">
        <v>85</v>
      </c>
      <c r="AY240" s="6" t="s">
        <v>131</v>
      </c>
      <c r="BE240" s="127">
        <f>IF($N$240="základní",$J$240,0)</f>
        <v>0</v>
      </c>
      <c r="BF240" s="127">
        <f>IF($N$240="snížená",$J$240,0)</f>
        <v>0</v>
      </c>
      <c r="BG240" s="127">
        <f>IF($N$240="zákl. přenesená",$J$240,0)</f>
        <v>0</v>
      </c>
      <c r="BH240" s="127">
        <f>IF($N$240="sníž. přenesená",$J$240,0)</f>
        <v>0</v>
      </c>
      <c r="BI240" s="127">
        <f>IF($N$240="nulová",$J$240,0)</f>
        <v>0</v>
      </c>
      <c r="BJ240" s="75" t="s">
        <v>21</v>
      </c>
      <c r="BK240" s="127">
        <f>ROUND($I$240*$H$240,2)</f>
        <v>0</v>
      </c>
      <c r="BL240" s="75" t="s">
        <v>138</v>
      </c>
      <c r="BM240" s="75" t="s">
        <v>847</v>
      </c>
    </row>
    <row r="241" spans="2:51" s="6" customFormat="1" ht="15.75" customHeight="1">
      <c r="B241" s="128"/>
      <c r="D241" s="129" t="s">
        <v>140</v>
      </c>
      <c r="E241" s="130"/>
      <c r="F241" s="130" t="s">
        <v>848</v>
      </c>
      <c r="H241" s="131">
        <v>105</v>
      </c>
      <c r="L241" s="128"/>
      <c r="M241" s="132"/>
      <c r="T241" s="133"/>
      <c r="AT241" s="134" t="s">
        <v>140</v>
      </c>
      <c r="AU241" s="134" t="s">
        <v>85</v>
      </c>
      <c r="AV241" s="134" t="s">
        <v>85</v>
      </c>
      <c r="AW241" s="134" t="s">
        <v>103</v>
      </c>
      <c r="AX241" s="134" t="s">
        <v>77</v>
      </c>
      <c r="AY241" s="134" t="s">
        <v>131</v>
      </c>
    </row>
    <row r="242" spans="2:51" s="6" customFormat="1" ht="15.75" customHeight="1">
      <c r="B242" s="128"/>
      <c r="D242" s="135" t="s">
        <v>140</v>
      </c>
      <c r="E242" s="134"/>
      <c r="F242" s="130" t="s">
        <v>849</v>
      </c>
      <c r="H242" s="131">
        <v>67.5</v>
      </c>
      <c r="L242" s="128"/>
      <c r="M242" s="132"/>
      <c r="T242" s="133"/>
      <c r="AT242" s="134" t="s">
        <v>140</v>
      </c>
      <c r="AU242" s="134" t="s">
        <v>85</v>
      </c>
      <c r="AV242" s="134" t="s">
        <v>85</v>
      </c>
      <c r="AW242" s="134" t="s">
        <v>103</v>
      </c>
      <c r="AX242" s="134" t="s">
        <v>77</v>
      </c>
      <c r="AY242" s="134" t="s">
        <v>131</v>
      </c>
    </row>
    <row r="243" spans="2:51" s="6" customFormat="1" ht="15.75" customHeight="1">
      <c r="B243" s="128"/>
      <c r="D243" s="135" t="s">
        <v>140</v>
      </c>
      <c r="E243" s="134"/>
      <c r="F243" s="130" t="s">
        <v>850</v>
      </c>
      <c r="H243" s="131">
        <v>112.5</v>
      </c>
      <c r="L243" s="128"/>
      <c r="M243" s="132"/>
      <c r="T243" s="133"/>
      <c r="AT243" s="134" t="s">
        <v>140</v>
      </c>
      <c r="AU243" s="134" t="s">
        <v>85</v>
      </c>
      <c r="AV243" s="134" t="s">
        <v>85</v>
      </c>
      <c r="AW243" s="134" t="s">
        <v>103</v>
      </c>
      <c r="AX243" s="134" t="s">
        <v>77</v>
      </c>
      <c r="AY243" s="134" t="s">
        <v>131</v>
      </c>
    </row>
    <row r="244" spans="2:51" s="6" customFormat="1" ht="15.75" customHeight="1">
      <c r="B244" s="128"/>
      <c r="D244" s="135" t="s">
        <v>140</v>
      </c>
      <c r="E244" s="134"/>
      <c r="F244" s="130" t="s">
        <v>851</v>
      </c>
      <c r="H244" s="131">
        <v>67.5</v>
      </c>
      <c r="L244" s="128"/>
      <c r="M244" s="132"/>
      <c r="T244" s="133"/>
      <c r="AT244" s="134" t="s">
        <v>140</v>
      </c>
      <c r="AU244" s="134" t="s">
        <v>85</v>
      </c>
      <c r="AV244" s="134" t="s">
        <v>85</v>
      </c>
      <c r="AW244" s="134" t="s">
        <v>103</v>
      </c>
      <c r="AX244" s="134" t="s">
        <v>77</v>
      </c>
      <c r="AY244" s="134" t="s">
        <v>131</v>
      </c>
    </row>
    <row r="245" spans="2:51" s="6" customFormat="1" ht="15.75" customHeight="1">
      <c r="B245" s="136"/>
      <c r="D245" s="135" t="s">
        <v>140</v>
      </c>
      <c r="E245" s="137"/>
      <c r="F245" s="138" t="s">
        <v>148</v>
      </c>
      <c r="H245" s="139">
        <v>352.5</v>
      </c>
      <c r="L245" s="136"/>
      <c r="M245" s="140"/>
      <c r="T245" s="141"/>
      <c r="AT245" s="137" t="s">
        <v>140</v>
      </c>
      <c r="AU245" s="137" t="s">
        <v>85</v>
      </c>
      <c r="AV245" s="137" t="s">
        <v>138</v>
      </c>
      <c r="AW245" s="137" t="s">
        <v>103</v>
      </c>
      <c r="AX245" s="137" t="s">
        <v>21</v>
      </c>
      <c r="AY245" s="137" t="s">
        <v>131</v>
      </c>
    </row>
    <row r="246" spans="2:65" s="6" customFormat="1" ht="15.75" customHeight="1">
      <c r="B246" s="22"/>
      <c r="C246" s="153" t="s">
        <v>304</v>
      </c>
      <c r="D246" s="153" t="s">
        <v>276</v>
      </c>
      <c r="E246" s="154" t="s">
        <v>316</v>
      </c>
      <c r="F246" s="155" t="s">
        <v>317</v>
      </c>
      <c r="G246" s="156" t="s">
        <v>183</v>
      </c>
      <c r="H246" s="157">
        <v>89.89</v>
      </c>
      <c r="I246" s="158"/>
      <c r="J246" s="159">
        <f>ROUND($I$246*$H$246,2)</f>
        <v>0</v>
      </c>
      <c r="K246" s="155"/>
      <c r="L246" s="160"/>
      <c r="M246" s="161"/>
      <c r="N246" s="162" t="s">
        <v>48</v>
      </c>
      <c r="P246" s="125">
        <f>$O$246*$H$246</f>
        <v>0</v>
      </c>
      <c r="Q246" s="125">
        <v>0.6</v>
      </c>
      <c r="R246" s="125">
        <f>$Q$246*$H$246</f>
        <v>53.934</v>
      </c>
      <c r="S246" s="125">
        <v>0</v>
      </c>
      <c r="T246" s="126">
        <f>$S$246*$H$246</f>
        <v>0</v>
      </c>
      <c r="AR246" s="75" t="s">
        <v>173</v>
      </c>
      <c r="AT246" s="75" t="s">
        <v>276</v>
      </c>
      <c r="AU246" s="75" t="s">
        <v>85</v>
      </c>
      <c r="AY246" s="6" t="s">
        <v>131</v>
      </c>
      <c r="BE246" s="127">
        <f>IF($N$246="základní",$J$246,0)</f>
        <v>0</v>
      </c>
      <c r="BF246" s="127">
        <f>IF($N$246="snížená",$J$246,0)</f>
        <v>0</v>
      </c>
      <c r="BG246" s="127">
        <f>IF($N$246="zákl. přenesená",$J$246,0)</f>
        <v>0</v>
      </c>
      <c r="BH246" s="127">
        <f>IF($N$246="sníž. přenesená",$J$246,0)</f>
        <v>0</v>
      </c>
      <c r="BI246" s="127">
        <f>IF($N$246="nulová",$J$246,0)</f>
        <v>0</v>
      </c>
      <c r="BJ246" s="75" t="s">
        <v>21</v>
      </c>
      <c r="BK246" s="127">
        <f>ROUND($I$246*$H$246,2)</f>
        <v>0</v>
      </c>
      <c r="BL246" s="75" t="s">
        <v>138</v>
      </c>
      <c r="BM246" s="75" t="s">
        <v>852</v>
      </c>
    </row>
    <row r="247" spans="2:51" s="6" customFormat="1" ht="15.75" customHeight="1">
      <c r="B247" s="128"/>
      <c r="D247" s="129" t="s">
        <v>140</v>
      </c>
      <c r="E247" s="130"/>
      <c r="F247" s="130" t="s">
        <v>853</v>
      </c>
      <c r="H247" s="131">
        <v>105.75</v>
      </c>
      <c r="L247" s="128"/>
      <c r="M247" s="132"/>
      <c r="T247" s="133"/>
      <c r="AT247" s="134" t="s">
        <v>140</v>
      </c>
      <c r="AU247" s="134" t="s">
        <v>85</v>
      </c>
      <c r="AV247" s="134" t="s">
        <v>85</v>
      </c>
      <c r="AW247" s="134" t="s">
        <v>103</v>
      </c>
      <c r="AX247" s="134" t="s">
        <v>77</v>
      </c>
      <c r="AY247" s="134" t="s">
        <v>131</v>
      </c>
    </row>
    <row r="248" spans="2:51" s="6" customFormat="1" ht="15.75" customHeight="1">
      <c r="B248" s="128"/>
      <c r="D248" s="135" t="s">
        <v>140</v>
      </c>
      <c r="E248" s="134"/>
      <c r="F248" s="130" t="s">
        <v>854</v>
      </c>
      <c r="H248" s="131">
        <v>-15.86</v>
      </c>
      <c r="L248" s="128"/>
      <c r="M248" s="132"/>
      <c r="T248" s="133"/>
      <c r="AT248" s="134" t="s">
        <v>140</v>
      </c>
      <c r="AU248" s="134" t="s">
        <v>85</v>
      </c>
      <c r="AV248" s="134" t="s">
        <v>85</v>
      </c>
      <c r="AW248" s="134" t="s">
        <v>103</v>
      </c>
      <c r="AX248" s="134" t="s">
        <v>77</v>
      </c>
      <c r="AY248" s="134" t="s">
        <v>131</v>
      </c>
    </row>
    <row r="249" spans="2:51" s="6" customFormat="1" ht="15.75" customHeight="1">
      <c r="B249" s="136"/>
      <c r="D249" s="135" t="s">
        <v>140</v>
      </c>
      <c r="E249" s="137"/>
      <c r="F249" s="138" t="s">
        <v>148</v>
      </c>
      <c r="H249" s="139">
        <v>89.89</v>
      </c>
      <c r="L249" s="136"/>
      <c r="M249" s="140"/>
      <c r="T249" s="141"/>
      <c r="AT249" s="137" t="s">
        <v>140</v>
      </c>
      <c r="AU249" s="137" t="s">
        <v>85</v>
      </c>
      <c r="AV249" s="137" t="s">
        <v>138</v>
      </c>
      <c r="AW249" s="137" t="s">
        <v>103</v>
      </c>
      <c r="AX249" s="137" t="s">
        <v>21</v>
      </c>
      <c r="AY249" s="137" t="s">
        <v>131</v>
      </c>
    </row>
    <row r="250" spans="2:63" s="105" customFormat="1" ht="30.75" customHeight="1">
      <c r="B250" s="106"/>
      <c r="D250" s="107" t="s">
        <v>76</v>
      </c>
      <c r="E250" s="114" t="s">
        <v>85</v>
      </c>
      <c r="F250" s="114" t="s">
        <v>321</v>
      </c>
      <c r="J250" s="115">
        <f>$BK$250</f>
        <v>0</v>
      </c>
      <c r="L250" s="106"/>
      <c r="M250" s="110"/>
      <c r="P250" s="111">
        <f>SUM($P$251:$P$299)</f>
        <v>0</v>
      </c>
      <c r="R250" s="111">
        <f>SUM($R$251:$R$299)</f>
        <v>9.257419600000002</v>
      </c>
      <c r="T250" s="112">
        <f>SUM($T$251:$T$299)</f>
        <v>0</v>
      </c>
      <c r="AR250" s="107" t="s">
        <v>21</v>
      </c>
      <c r="AT250" s="107" t="s">
        <v>76</v>
      </c>
      <c r="AU250" s="107" t="s">
        <v>21</v>
      </c>
      <c r="AY250" s="107" t="s">
        <v>131</v>
      </c>
      <c r="BK250" s="113">
        <f>SUM($BK$251:$BK$299)</f>
        <v>0</v>
      </c>
    </row>
    <row r="251" spans="2:65" s="6" customFormat="1" ht="15.75" customHeight="1">
      <c r="B251" s="22"/>
      <c r="C251" s="116" t="s">
        <v>310</v>
      </c>
      <c r="D251" s="116" t="s">
        <v>133</v>
      </c>
      <c r="E251" s="117" t="s">
        <v>855</v>
      </c>
      <c r="F251" s="118" t="s">
        <v>856</v>
      </c>
      <c r="G251" s="119" t="s">
        <v>424</v>
      </c>
      <c r="H251" s="120">
        <v>27</v>
      </c>
      <c r="I251" s="121"/>
      <c r="J251" s="122">
        <f>ROUND($I$251*$H$251,2)</f>
        <v>0</v>
      </c>
      <c r="K251" s="118" t="s">
        <v>137</v>
      </c>
      <c r="L251" s="22"/>
      <c r="M251" s="123"/>
      <c r="N251" s="124" t="s">
        <v>48</v>
      </c>
      <c r="P251" s="125">
        <f>$O$251*$H$251</f>
        <v>0</v>
      </c>
      <c r="Q251" s="125">
        <v>0.00114</v>
      </c>
      <c r="R251" s="125">
        <f>$Q$251*$H$251</f>
        <v>0.03078</v>
      </c>
      <c r="S251" s="125">
        <v>0</v>
      </c>
      <c r="T251" s="126">
        <f>$S$251*$H$251</f>
        <v>0</v>
      </c>
      <c r="AR251" s="75" t="s">
        <v>138</v>
      </c>
      <c r="AT251" s="75" t="s">
        <v>133</v>
      </c>
      <c r="AU251" s="75" t="s">
        <v>85</v>
      </c>
      <c r="AY251" s="6" t="s">
        <v>131</v>
      </c>
      <c r="BE251" s="127">
        <f>IF($N$251="základní",$J$251,0)</f>
        <v>0</v>
      </c>
      <c r="BF251" s="127">
        <f>IF($N$251="snížená",$J$251,0)</f>
        <v>0</v>
      </c>
      <c r="BG251" s="127">
        <f>IF($N$251="zákl. přenesená",$J$251,0)</f>
        <v>0</v>
      </c>
      <c r="BH251" s="127">
        <f>IF($N$251="sníž. přenesená",$J$251,0)</f>
        <v>0</v>
      </c>
      <c r="BI251" s="127">
        <f>IF($N$251="nulová",$J$251,0)</f>
        <v>0</v>
      </c>
      <c r="BJ251" s="75" t="s">
        <v>21</v>
      </c>
      <c r="BK251" s="127">
        <f>ROUND($I$251*$H$251,2)</f>
        <v>0</v>
      </c>
      <c r="BL251" s="75" t="s">
        <v>138</v>
      </c>
      <c r="BM251" s="75" t="s">
        <v>857</v>
      </c>
    </row>
    <row r="252" spans="2:51" s="6" customFormat="1" ht="15.75" customHeight="1">
      <c r="B252" s="142"/>
      <c r="D252" s="129" t="s">
        <v>140</v>
      </c>
      <c r="E252" s="143"/>
      <c r="F252" s="143" t="s">
        <v>858</v>
      </c>
      <c r="H252" s="144"/>
      <c r="L252" s="142"/>
      <c r="M252" s="145"/>
      <c r="T252" s="146"/>
      <c r="AT252" s="144" t="s">
        <v>140</v>
      </c>
      <c r="AU252" s="144" t="s">
        <v>85</v>
      </c>
      <c r="AV252" s="144" t="s">
        <v>21</v>
      </c>
      <c r="AW252" s="144" t="s">
        <v>103</v>
      </c>
      <c r="AX252" s="144" t="s">
        <v>77</v>
      </c>
      <c r="AY252" s="144" t="s">
        <v>131</v>
      </c>
    </row>
    <row r="253" spans="2:51" s="6" customFormat="1" ht="15.75" customHeight="1">
      <c r="B253" s="128"/>
      <c r="D253" s="135" t="s">
        <v>140</v>
      </c>
      <c r="E253" s="134"/>
      <c r="F253" s="130" t="s">
        <v>859</v>
      </c>
      <c r="H253" s="131">
        <v>12.5</v>
      </c>
      <c r="L253" s="128"/>
      <c r="M253" s="132"/>
      <c r="T253" s="133"/>
      <c r="AT253" s="134" t="s">
        <v>140</v>
      </c>
      <c r="AU253" s="134" t="s">
        <v>85</v>
      </c>
      <c r="AV253" s="134" t="s">
        <v>85</v>
      </c>
      <c r="AW253" s="134" t="s">
        <v>103</v>
      </c>
      <c r="AX253" s="134" t="s">
        <v>77</v>
      </c>
      <c r="AY253" s="134" t="s">
        <v>131</v>
      </c>
    </row>
    <row r="254" spans="2:51" s="6" customFormat="1" ht="15.75" customHeight="1">
      <c r="B254" s="128"/>
      <c r="D254" s="135" t="s">
        <v>140</v>
      </c>
      <c r="E254" s="134"/>
      <c r="F254" s="130" t="s">
        <v>860</v>
      </c>
      <c r="H254" s="131">
        <v>14.5</v>
      </c>
      <c r="L254" s="128"/>
      <c r="M254" s="132"/>
      <c r="T254" s="133"/>
      <c r="AT254" s="134" t="s">
        <v>140</v>
      </c>
      <c r="AU254" s="134" t="s">
        <v>85</v>
      </c>
      <c r="AV254" s="134" t="s">
        <v>85</v>
      </c>
      <c r="AW254" s="134" t="s">
        <v>103</v>
      </c>
      <c r="AX254" s="134" t="s">
        <v>77</v>
      </c>
      <c r="AY254" s="134" t="s">
        <v>131</v>
      </c>
    </row>
    <row r="255" spans="2:51" s="6" customFormat="1" ht="15.75" customHeight="1">
      <c r="B255" s="136"/>
      <c r="D255" s="135" t="s">
        <v>140</v>
      </c>
      <c r="E255" s="137"/>
      <c r="F255" s="138" t="s">
        <v>148</v>
      </c>
      <c r="H255" s="139">
        <v>27</v>
      </c>
      <c r="L255" s="136"/>
      <c r="M255" s="140"/>
      <c r="T255" s="141"/>
      <c r="AT255" s="137" t="s">
        <v>140</v>
      </c>
      <c r="AU255" s="137" t="s">
        <v>85</v>
      </c>
      <c r="AV255" s="137" t="s">
        <v>138</v>
      </c>
      <c r="AW255" s="137" t="s">
        <v>103</v>
      </c>
      <c r="AX255" s="137" t="s">
        <v>21</v>
      </c>
      <c r="AY255" s="137" t="s">
        <v>131</v>
      </c>
    </row>
    <row r="256" spans="2:65" s="6" customFormat="1" ht="15.75" customHeight="1">
      <c r="B256" s="22"/>
      <c r="C256" s="116" t="s">
        <v>315</v>
      </c>
      <c r="D256" s="116" t="s">
        <v>133</v>
      </c>
      <c r="E256" s="117" t="s">
        <v>861</v>
      </c>
      <c r="F256" s="118" t="s">
        <v>862</v>
      </c>
      <c r="G256" s="119" t="s">
        <v>183</v>
      </c>
      <c r="H256" s="120">
        <v>1.475</v>
      </c>
      <c r="I256" s="121"/>
      <c r="J256" s="122">
        <f>ROUND($I$256*$H$256,2)</f>
        <v>0</v>
      </c>
      <c r="K256" s="118"/>
      <c r="L256" s="22"/>
      <c r="M256" s="123"/>
      <c r="N256" s="124" t="s">
        <v>48</v>
      </c>
      <c r="P256" s="125">
        <f>$O$256*$H$256</f>
        <v>0</v>
      </c>
      <c r="Q256" s="125">
        <v>0</v>
      </c>
      <c r="R256" s="125">
        <f>$Q$256*$H$256</f>
        <v>0</v>
      </c>
      <c r="S256" s="125">
        <v>0</v>
      </c>
      <c r="T256" s="126">
        <f>$S$256*$H$256</f>
        <v>0</v>
      </c>
      <c r="AR256" s="75" t="s">
        <v>138</v>
      </c>
      <c r="AT256" s="75" t="s">
        <v>133</v>
      </c>
      <c r="AU256" s="75" t="s">
        <v>85</v>
      </c>
      <c r="AY256" s="6" t="s">
        <v>131</v>
      </c>
      <c r="BE256" s="127">
        <f>IF($N$256="základní",$J$256,0)</f>
        <v>0</v>
      </c>
      <c r="BF256" s="127">
        <f>IF($N$256="snížená",$J$256,0)</f>
        <v>0</v>
      </c>
      <c r="BG256" s="127">
        <f>IF($N$256="zákl. přenesená",$J$256,0)</f>
        <v>0</v>
      </c>
      <c r="BH256" s="127">
        <f>IF($N$256="sníž. přenesená",$J$256,0)</f>
        <v>0</v>
      </c>
      <c r="BI256" s="127">
        <f>IF($N$256="nulová",$J$256,0)</f>
        <v>0</v>
      </c>
      <c r="BJ256" s="75" t="s">
        <v>21</v>
      </c>
      <c r="BK256" s="127">
        <f>ROUND($I$256*$H$256,2)</f>
        <v>0</v>
      </c>
      <c r="BL256" s="75" t="s">
        <v>138</v>
      </c>
      <c r="BM256" s="75" t="s">
        <v>863</v>
      </c>
    </row>
    <row r="257" spans="2:51" s="6" customFormat="1" ht="15.75" customHeight="1">
      <c r="B257" s="142"/>
      <c r="D257" s="129" t="s">
        <v>140</v>
      </c>
      <c r="E257" s="143"/>
      <c r="F257" s="143" t="s">
        <v>864</v>
      </c>
      <c r="H257" s="144"/>
      <c r="L257" s="142"/>
      <c r="M257" s="145"/>
      <c r="T257" s="146"/>
      <c r="AT257" s="144" t="s">
        <v>140</v>
      </c>
      <c r="AU257" s="144" t="s">
        <v>85</v>
      </c>
      <c r="AV257" s="144" t="s">
        <v>21</v>
      </c>
      <c r="AW257" s="144" t="s">
        <v>103</v>
      </c>
      <c r="AX257" s="144" t="s">
        <v>77</v>
      </c>
      <c r="AY257" s="144" t="s">
        <v>131</v>
      </c>
    </row>
    <row r="258" spans="2:51" s="6" customFormat="1" ht="15.75" customHeight="1">
      <c r="B258" s="128"/>
      <c r="D258" s="135" t="s">
        <v>140</v>
      </c>
      <c r="E258" s="134"/>
      <c r="F258" s="130" t="s">
        <v>865</v>
      </c>
      <c r="H258" s="131">
        <v>1.118</v>
      </c>
      <c r="L258" s="128"/>
      <c r="M258" s="132"/>
      <c r="T258" s="133"/>
      <c r="AT258" s="134" t="s">
        <v>140</v>
      </c>
      <c r="AU258" s="134" t="s">
        <v>85</v>
      </c>
      <c r="AV258" s="134" t="s">
        <v>85</v>
      </c>
      <c r="AW258" s="134" t="s">
        <v>103</v>
      </c>
      <c r="AX258" s="134" t="s">
        <v>77</v>
      </c>
      <c r="AY258" s="134" t="s">
        <v>131</v>
      </c>
    </row>
    <row r="259" spans="2:51" s="6" customFormat="1" ht="15.75" customHeight="1">
      <c r="B259" s="128"/>
      <c r="D259" s="135" t="s">
        <v>140</v>
      </c>
      <c r="E259" s="134"/>
      <c r="F259" s="130" t="s">
        <v>866</v>
      </c>
      <c r="H259" s="131">
        <v>0.032</v>
      </c>
      <c r="L259" s="128"/>
      <c r="M259" s="132"/>
      <c r="T259" s="133"/>
      <c r="AT259" s="134" t="s">
        <v>140</v>
      </c>
      <c r="AU259" s="134" t="s">
        <v>85</v>
      </c>
      <c r="AV259" s="134" t="s">
        <v>85</v>
      </c>
      <c r="AW259" s="134" t="s">
        <v>103</v>
      </c>
      <c r="AX259" s="134" t="s">
        <v>77</v>
      </c>
      <c r="AY259" s="134" t="s">
        <v>131</v>
      </c>
    </row>
    <row r="260" spans="2:51" s="6" customFormat="1" ht="15.75" customHeight="1">
      <c r="B260" s="128"/>
      <c r="D260" s="135" t="s">
        <v>140</v>
      </c>
      <c r="E260" s="134"/>
      <c r="F260" s="130" t="s">
        <v>867</v>
      </c>
      <c r="H260" s="131">
        <v>0.079</v>
      </c>
      <c r="L260" s="128"/>
      <c r="M260" s="132"/>
      <c r="T260" s="133"/>
      <c r="AT260" s="134" t="s">
        <v>140</v>
      </c>
      <c r="AU260" s="134" t="s">
        <v>85</v>
      </c>
      <c r="AV260" s="134" t="s">
        <v>85</v>
      </c>
      <c r="AW260" s="134" t="s">
        <v>103</v>
      </c>
      <c r="AX260" s="134" t="s">
        <v>77</v>
      </c>
      <c r="AY260" s="134" t="s">
        <v>131</v>
      </c>
    </row>
    <row r="261" spans="2:51" s="6" customFormat="1" ht="15.75" customHeight="1">
      <c r="B261" s="128"/>
      <c r="D261" s="135" t="s">
        <v>140</v>
      </c>
      <c r="E261" s="134"/>
      <c r="F261" s="130" t="s">
        <v>868</v>
      </c>
      <c r="H261" s="131">
        <v>0.208</v>
      </c>
      <c r="L261" s="128"/>
      <c r="M261" s="132"/>
      <c r="T261" s="133"/>
      <c r="AT261" s="134" t="s">
        <v>140</v>
      </c>
      <c r="AU261" s="134" t="s">
        <v>85</v>
      </c>
      <c r="AV261" s="134" t="s">
        <v>85</v>
      </c>
      <c r="AW261" s="134" t="s">
        <v>103</v>
      </c>
      <c r="AX261" s="134" t="s">
        <v>77</v>
      </c>
      <c r="AY261" s="134" t="s">
        <v>131</v>
      </c>
    </row>
    <row r="262" spans="2:51" s="6" customFormat="1" ht="15.75" customHeight="1">
      <c r="B262" s="128"/>
      <c r="D262" s="135" t="s">
        <v>140</v>
      </c>
      <c r="E262" s="134"/>
      <c r="F262" s="130" t="s">
        <v>869</v>
      </c>
      <c r="H262" s="131">
        <v>0.038</v>
      </c>
      <c r="L262" s="128"/>
      <c r="M262" s="132"/>
      <c r="T262" s="133"/>
      <c r="AT262" s="134" t="s">
        <v>140</v>
      </c>
      <c r="AU262" s="134" t="s">
        <v>85</v>
      </c>
      <c r="AV262" s="134" t="s">
        <v>85</v>
      </c>
      <c r="AW262" s="134" t="s">
        <v>103</v>
      </c>
      <c r="AX262" s="134" t="s">
        <v>77</v>
      </c>
      <c r="AY262" s="134" t="s">
        <v>131</v>
      </c>
    </row>
    <row r="263" spans="2:51" s="6" customFormat="1" ht="15.75" customHeight="1">
      <c r="B263" s="136"/>
      <c r="D263" s="135" t="s">
        <v>140</v>
      </c>
      <c r="E263" s="137"/>
      <c r="F263" s="138" t="s">
        <v>148</v>
      </c>
      <c r="H263" s="139">
        <v>1.475</v>
      </c>
      <c r="L263" s="136"/>
      <c r="M263" s="140"/>
      <c r="T263" s="141"/>
      <c r="AT263" s="137" t="s">
        <v>140</v>
      </c>
      <c r="AU263" s="137" t="s">
        <v>85</v>
      </c>
      <c r="AV263" s="137" t="s">
        <v>138</v>
      </c>
      <c r="AW263" s="137" t="s">
        <v>103</v>
      </c>
      <c r="AX263" s="137" t="s">
        <v>21</v>
      </c>
      <c r="AY263" s="137" t="s">
        <v>131</v>
      </c>
    </row>
    <row r="264" spans="2:65" s="6" customFormat="1" ht="15.75" customHeight="1">
      <c r="B264" s="22"/>
      <c r="C264" s="116" t="s">
        <v>322</v>
      </c>
      <c r="D264" s="116" t="s">
        <v>133</v>
      </c>
      <c r="E264" s="117" t="s">
        <v>870</v>
      </c>
      <c r="F264" s="118" t="s">
        <v>871</v>
      </c>
      <c r="G264" s="119" t="s">
        <v>136</v>
      </c>
      <c r="H264" s="120">
        <v>44.841</v>
      </c>
      <c r="I264" s="121"/>
      <c r="J264" s="122">
        <f>ROUND($I$264*$H$264,2)</f>
        <v>0</v>
      </c>
      <c r="K264" s="118"/>
      <c r="L264" s="22"/>
      <c r="M264" s="123"/>
      <c r="N264" s="124" t="s">
        <v>48</v>
      </c>
      <c r="P264" s="125">
        <f>$O$264*$H$264</f>
        <v>0</v>
      </c>
      <c r="Q264" s="125">
        <v>0</v>
      </c>
      <c r="R264" s="125">
        <f>$Q$264*$H$264</f>
        <v>0</v>
      </c>
      <c r="S264" s="125">
        <v>0</v>
      </c>
      <c r="T264" s="126">
        <f>$S$264*$H$264</f>
        <v>0</v>
      </c>
      <c r="AR264" s="75" t="s">
        <v>138</v>
      </c>
      <c r="AT264" s="75" t="s">
        <v>133</v>
      </c>
      <c r="AU264" s="75" t="s">
        <v>85</v>
      </c>
      <c r="AY264" s="6" t="s">
        <v>131</v>
      </c>
      <c r="BE264" s="127">
        <f>IF($N$264="základní",$J$264,0)</f>
        <v>0</v>
      </c>
      <c r="BF264" s="127">
        <f>IF($N$264="snížená",$J$264,0)</f>
        <v>0</v>
      </c>
      <c r="BG264" s="127">
        <f>IF($N$264="zákl. přenesená",$J$264,0)</f>
        <v>0</v>
      </c>
      <c r="BH264" s="127">
        <f>IF($N$264="sníž. přenesená",$J$264,0)</f>
        <v>0</v>
      </c>
      <c r="BI264" s="127">
        <f>IF($N$264="nulová",$J$264,0)</f>
        <v>0</v>
      </c>
      <c r="BJ264" s="75" t="s">
        <v>21</v>
      </c>
      <c r="BK264" s="127">
        <f>ROUND($I$264*$H$264,2)</f>
        <v>0</v>
      </c>
      <c r="BL264" s="75" t="s">
        <v>138</v>
      </c>
      <c r="BM264" s="75" t="s">
        <v>872</v>
      </c>
    </row>
    <row r="265" spans="2:51" s="6" customFormat="1" ht="15.75" customHeight="1">
      <c r="B265" s="142"/>
      <c r="D265" s="129" t="s">
        <v>140</v>
      </c>
      <c r="E265" s="143"/>
      <c r="F265" s="143" t="s">
        <v>873</v>
      </c>
      <c r="H265" s="144"/>
      <c r="L265" s="142"/>
      <c r="M265" s="145"/>
      <c r="T265" s="146"/>
      <c r="AT265" s="144" t="s">
        <v>140</v>
      </c>
      <c r="AU265" s="144" t="s">
        <v>85</v>
      </c>
      <c r="AV265" s="144" t="s">
        <v>21</v>
      </c>
      <c r="AW265" s="144" t="s">
        <v>103</v>
      </c>
      <c r="AX265" s="144" t="s">
        <v>77</v>
      </c>
      <c r="AY265" s="144" t="s">
        <v>131</v>
      </c>
    </row>
    <row r="266" spans="2:51" s="6" customFormat="1" ht="15.75" customHeight="1">
      <c r="B266" s="128"/>
      <c r="D266" s="135" t="s">
        <v>140</v>
      </c>
      <c r="E266" s="134"/>
      <c r="F266" s="130" t="s">
        <v>874</v>
      </c>
      <c r="H266" s="131">
        <v>29.325</v>
      </c>
      <c r="L266" s="128"/>
      <c r="M266" s="132"/>
      <c r="T266" s="133"/>
      <c r="AT266" s="134" t="s">
        <v>140</v>
      </c>
      <c r="AU266" s="134" t="s">
        <v>85</v>
      </c>
      <c r="AV266" s="134" t="s">
        <v>85</v>
      </c>
      <c r="AW266" s="134" t="s">
        <v>103</v>
      </c>
      <c r="AX266" s="134" t="s">
        <v>77</v>
      </c>
      <c r="AY266" s="134" t="s">
        <v>131</v>
      </c>
    </row>
    <row r="267" spans="2:51" s="6" customFormat="1" ht="15.75" customHeight="1">
      <c r="B267" s="128"/>
      <c r="D267" s="135" t="s">
        <v>140</v>
      </c>
      <c r="E267" s="134"/>
      <c r="F267" s="130" t="s">
        <v>875</v>
      </c>
      <c r="H267" s="131">
        <v>15.516</v>
      </c>
      <c r="L267" s="128"/>
      <c r="M267" s="132"/>
      <c r="T267" s="133"/>
      <c r="AT267" s="134" t="s">
        <v>140</v>
      </c>
      <c r="AU267" s="134" t="s">
        <v>85</v>
      </c>
      <c r="AV267" s="134" t="s">
        <v>85</v>
      </c>
      <c r="AW267" s="134" t="s">
        <v>103</v>
      </c>
      <c r="AX267" s="134" t="s">
        <v>77</v>
      </c>
      <c r="AY267" s="134" t="s">
        <v>131</v>
      </c>
    </row>
    <row r="268" spans="2:51" s="6" customFormat="1" ht="15.75" customHeight="1">
      <c r="B268" s="136"/>
      <c r="D268" s="135" t="s">
        <v>140</v>
      </c>
      <c r="E268" s="137"/>
      <c r="F268" s="138" t="s">
        <v>148</v>
      </c>
      <c r="H268" s="139">
        <v>44.841</v>
      </c>
      <c r="L268" s="136"/>
      <c r="M268" s="140"/>
      <c r="T268" s="141"/>
      <c r="AT268" s="137" t="s">
        <v>140</v>
      </c>
      <c r="AU268" s="137" t="s">
        <v>85</v>
      </c>
      <c r="AV268" s="137" t="s">
        <v>138</v>
      </c>
      <c r="AW268" s="137" t="s">
        <v>103</v>
      </c>
      <c r="AX268" s="137" t="s">
        <v>21</v>
      </c>
      <c r="AY268" s="137" t="s">
        <v>131</v>
      </c>
    </row>
    <row r="269" spans="2:65" s="6" customFormat="1" ht="15.75" customHeight="1">
      <c r="B269" s="22"/>
      <c r="C269" s="116" t="s">
        <v>327</v>
      </c>
      <c r="D269" s="116" t="s">
        <v>133</v>
      </c>
      <c r="E269" s="117" t="s">
        <v>876</v>
      </c>
      <c r="F269" s="118" t="s">
        <v>877</v>
      </c>
      <c r="G269" s="119" t="s">
        <v>183</v>
      </c>
      <c r="H269" s="120">
        <v>3.63</v>
      </c>
      <c r="I269" s="121"/>
      <c r="J269" s="122">
        <f>ROUND($I$269*$H$269,2)</f>
        <v>0</v>
      </c>
      <c r="K269" s="118" t="s">
        <v>137</v>
      </c>
      <c r="L269" s="22"/>
      <c r="M269" s="123"/>
      <c r="N269" s="124" t="s">
        <v>48</v>
      </c>
      <c r="P269" s="125">
        <f>$O$269*$H$269</f>
        <v>0</v>
      </c>
      <c r="Q269" s="125">
        <v>2.53596</v>
      </c>
      <c r="R269" s="125">
        <f>$Q$269*$H$269</f>
        <v>9.2055348</v>
      </c>
      <c r="S269" s="125">
        <v>0</v>
      </c>
      <c r="T269" s="126">
        <f>$S$269*$H$269</f>
        <v>0</v>
      </c>
      <c r="AR269" s="75" t="s">
        <v>138</v>
      </c>
      <c r="AT269" s="75" t="s">
        <v>133</v>
      </c>
      <c r="AU269" s="75" t="s">
        <v>85</v>
      </c>
      <c r="AY269" s="6" t="s">
        <v>131</v>
      </c>
      <c r="BE269" s="127">
        <f>IF($N$269="základní",$J$269,0)</f>
        <v>0</v>
      </c>
      <c r="BF269" s="127">
        <f>IF($N$269="snížená",$J$269,0)</f>
        <v>0</v>
      </c>
      <c r="BG269" s="127">
        <f>IF($N$269="zákl. přenesená",$J$269,0)</f>
        <v>0</v>
      </c>
      <c r="BH269" s="127">
        <f>IF($N$269="sníž. přenesená",$J$269,0)</f>
        <v>0</v>
      </c>
      <c r="BI269" s="127">
        <f>IF($N$269="nulová",$J$269,0)</f>
        <v>0</v>
      </c>
      <c r="BJ269" s="75" t="s">
        <v>21</v>
      </c>
      <c r="BK269" s="127">
        <f>ROUND($I$269*$H$269,2)</f>
        <v>0</v>
      </c>
      <c r="BL269" s="75" t="s">
        <v>138</v>
      </c>
      <c r="BM269" s="75" t="s">
        <v>878</v>
      </c>
    </row>
    <row r="270" spans="2:51" s="6" customFormat="1" ht="15.75" customHeight="1">
      <c r="B270" s="142"/>
      <c r="D270" s="129" t="s">
        <v>140</v>
      </c>
      <c r="E270" s="143"/>
      <c r="F270" s="143" t="s">
        <v>879</v>
      </c>
      <c r="H270" s="144"/>
      <c r="L270" s="142"/>
      <c r="M270" s="145"/>
      <c r="T270" s="146"/>
      <c r="AT270" s="144" t="s">
        <v>140</v>
      </c>
      <c r="AU270" s="144" t="s">
        <v>85</v>
      </c>
      <c r="AV270" s="144" t="s">
        <v>21</v>
      </c>
      <c r="AW270" s="144" t="s">
        <v>103</v>
      </c>
      <c r="AX270" s="144" t="s">
        <v>77</v>
      </c>
      <c r="AY270" s="144" t="s">
        <v>131</v>
      </c>
    </row>
    <row r="271" spans="2:51" s="6" customFormat="1" ht="15.75" customHeight="1">
      <c r="B271" s="128"/>
      <c r="D271" s="135" t="s">
        <v>140</v>
      </c>
      <c r="E271" s="134"/>
      <c r="F271" s="130" t="s">
        <v>880</v>
      </c>
      <c r="H271" s="131">
        <v>1.35</v>
      </c>
      <c r="L271" s="128"/>
      <c r="M271" s="132"/>
      <c r="T271" s="133"/>
      <c r="AT271" s="134" t="s">
        <v>140</v>
      </c>
      <c r="AU271" s="134" t="s">
        <v>85</v>
      </c>
      <c r="AV271" s="134" t="s">
        <v>85</v>
      </c>
      <c r="AW271" s="134" t="s">
        <v>103</v>
      </c>
      <c r="AX271" s="134" t="s">
        <v>77</v>
      </c>
      <c r="AY271" s="134" t="s">
        <v>131</v>
      </c>
    </row>
    <row r="272" spans="2:51" s="6" customFormat="1" ht="15.75" customHeight="1">
      <c r="B272" s="128"/>
      <c r="D272" s="135" t="s">
        <v>140</v>
      </c>
      <c r="E272" s="134"/>
      <c r="F272" s="130" t="s">
        <v>881</v>
      </c>
      <c r="H272" s="131">
        <v>1.82</v>
      </c>
      <c r="L272" s="128"/>
      <c r="M272" s="132"/>
      <c r="T272" s="133"/>
      <c r="AT272" s="134" t="s">
        <v>140</v>
      </c>
      <c r="AU272" s="134" t="s">
        <v>85</v>
      </c>
      <c r="AV272" s="134" t="s">
        <v>85</v>
      </c>
      <c r="AW272" s="134" t="s">
        <v>103</v>
      </c>
      <c r="AX272" s="134" t="s">
        <v>77</v>
      </c>
      <c r="AY272" s="134" t="s">
        <v>131</v>
      </c>
    </row>
    <row r="273" spans="2:51" s="6" customFormat="1" ht="15.75" customHeight="1">
      <c r="B273" s="128"/>
      <c r="D273" s="135" t="s">
        <v>140</v>
      </c>
      <c r="E273" s="134"/>
      <c r="F273" s="130" t="s">
        <v>882</v>
      </c>
      <c r="H273" s="131">
        <v>0.46</v>
      </c>
      <c r="L273" s="128"/>
      <c r="M273" s="132"/>
      <c r="T273" s="133"/>
      <c r="AT273" s="134" t="s">
        <v>140</v>
      </c>
      <c r="AU273" s="134" t="s">
        <v>85</v>
      </c>
      <c r="AV273" s="134" t="s">
        <v>85</v>
      </c>
      <c r="AW273" s="134" t="s">
        <v>103</v>
      </c>
      <c r="AX273" s="134" t="s">
        <v>77</v>
      </c>
      <c r="AY273" s="134" t="s">
        <v>131</v>
      </c>
    </row>
    <row r="274" spans="2:51" s="6" customFormat="1" ht="15.75" customHeight="1">
      <c r="B274" s="136"/>
      <c r="D274" s="135" t="s">
        <v>140</v>
      </c>
      <c r="E274" s="137"/>
      <c r="F274" s="138" t="s">
        <v>148</v>
      </c>
      <c r="H274" s="139">
        <v>3.63</v>
      </c>
      <c r="L274" s="136"/>
      <c r="M274" s="140"/>
      <c r="T274" s="141"/>
      <c r="AT274" s="137" t="s">
        <v>140</v>
      </c>
      <c r="AU274" s="137" t="s">
        <v>85</v>
      </c>
      <c r="AV274" s="137" t="s">
        <v>138</v>
      </c>
      <c r="AW274" s="137" t="s">
        <v>103</v>
      </c>
      <c r="AX274" s="137" t="s">
        <v>21</v>
      </c>
      <c r="AY274" s="137" t="s">
        <v>131</v>
      </c>
    </row>
    <row r="275" spans="2:65" s="6" customFormat="1" ht="15.75" customHeight="1">
      <c r="B275" s="22"/>
      <c r="C275" s="116" t="s">
        <v>334</v>
      </c>
      <c r="D275" s="116" t="s">
        <v>133</v>
      </c>
      <c r="E275" s="117" t="s">
        <v>341</v>
      </c>
      <c r="F275" s="118" t="s">
        <v>342</v>
      </c>
      <c r="G275" s="119" t="s">
        <v>136</v>
      </c>
      <c r="H275" s="120">
        <v>14.26</v>
      </c>
      <c r="I275" s="121"/>
      <c r="J275" s="122">
        <f>ROUND($I$275*$H$275,2)</f>
        <v>0</v>
      </c>
      <c r="K275" s="118" t="s">
        <v>137</v>
      </c>
      <c r="L275" s="22"/>
      <c r="M275" s="123"/>
      <c r="N275" s="124" t="s">
        <v>48</v>
      </c>
      <c r="P275" s="125">
        <f>$O$275*$H$275</f>
        <v>0</v>
      </c>
      <c r="Q275" s="125">
        <v>0.00144</v>
      </c>
      <c r="R275" s="125">
        <f>$Q$275*$H$275</f>
        <v>0.0205344</v>
      </c>
      <c r="S275" s="125">
        <v>0</v>
      </c>
      <c r="T275" s="126">
        <f>$S$275*$H$275</f>
        <v>0</v>
      </c>
      <c r="AR275" s="75" t="s">
        <v>138</v>
      </c>
      <c r="AT275" s="75" t="s">
        <v>133</v>
      </c>
      <c r="AU275" s="75" t="s">
        <v>85</v>
      </c>
      <c r="AY275" s="6" t="s">
        <v>131</v>
      </c>
      <c r="BE275" s="127">
        <f>IF($N$275="základní",$J$275,0)</f>
        <v>0</v>
      </c>
      <c r="BF275" s="127">
        <f>IF($N$275="snížená",$J$275,0)</f>
        <v>0</v>
      </c>
      <c r="BG275" s="127">
        <f>IF($N$275="zákl. přenesená",$J$275,0)</f>
        <v>0</v>
      </c>
      <c r="BH275" s="127">
        <f>IF($N$275="sníž. přenesená",$J$275,0)</f>
        <v>0</v>
      </c>
      <c r="BI275" s="127">
        <f>IF($N$275="nulová",$J$275,0)</f>
        <v>0</v>
      </c>
      <c r="BJ275" s="75" t="s">
        <v>21</v>
      </c>
      <c r="BK275" s="127">
        <f>ROUND($I$275*$H$275,2)</f>
        <v>0</v>
      </c>
      <c r="BL275" s="75" t="s">
        <v>138</v>
      </c>
      <c r="BM275" s="75" t="s">
        <v>883</v>
      </c>
    </row>
    <row r="276" spans="2:51" s="6" customFormat="1" ht="15.75" customHeight="1">
      <c r="B276" s="142"/>
      <c r="D276" s="129" t="s">
        <v>140</v>
      </c>
      <c r="E276" s="143"/>
      <c r="F276" s="143" t="s">
        <v>344</v>
      </c>
      <c r="H276" s="144"/>
      <c r="L276" s="142"/>
      <c r="M276" s="145"/>
      <c r="T276" s="146"/>
      <c r="AT276" s="144" t="s">
        <v>140</v>
      </c>
      <c r="AU276" s="144" t="s">
        <v>85</v>
      </c>
      <c r="AV276" s="144" t="s">
        <v>21</v>
      </c>
      <c r="AW276" s="144" t="s">
        <v>103</v>
      </c>
      <c r="AX276" s="144" t="s">
        <v>77</v>
      </c>
      <c r="AY276" s="144" t="s">
        <v>131</v>
      </c>
    </row>
    <row r="277" spans="2:51" s="6" customFormat="1" ht="15.75" customHeight="1">
      <c r="B277" s="142"/>
      <c r="D277" s="135" t="s">
        <v>140</v>
      </c>
      <c r="E277" s="144"/>
      <c r="F277" s="143" t="s">
        <v>884</v>
      </c>
      <c r="H277" s="144"/>
      <c r="L277" s="142"/>
      <c r="M277" s="145"/>
      <c r="T277" s="146"/>
      <c r="AT277" s="144" t="s">
        <v>140</v>
      </c>
      <c r="AU277" s="144" t="s">
        <v>85</v>
      </c>
      <c r="AV277" s="144" t="s">
        <v>21</v>
      </c>
      <c r="AW277" s="144" t="s">
        <v>103</v>
      </c>
      <c r="AX277" s="144" t="s">
        <v>77</v>
      </c>
      <c r="AY277" s="144" t="s">
        <v>131</v>
      </c>
    </row>
    <row r="278" spans="2:51" s="6" customFormat="1" ht="15.75" customHeight="1">
      <c r="B278" s="128"/>
      <c r="D278" s="135" t="s">
        <v>140</v>
      </c>
      <c r="E278" s="134"/>
      <c r="F278" s="130" t="s">
        <v>885</v>
      </c>
      <c r="H278" s="131">
        <v>2.58</v>
      </c>
      <c r="L278" s="128"/>
      <c r="M278" s="132"/>
      <c r="T278" s="133"/>
      <c r="AT278" s="134" t="s">
        <v>140</v>
      </c>
      <c r="AU278" s="134" t="s">
        <v>85</v>
      </c>
      <c r="AV278" s="134" t="s">
        <v>85</v>
      </c>
      <c r="AW278" s="134" t="s">
        <v>103</v>
      </c>
      <c r="AX278" s="134" t="s">
        <v>77</v>
      </c>
      <c r="AY278" s="134" t="s">
        <v>131</v>
      </c>
    </row>
    <row r="279" spans="2:51" s="6" customFormat="1" ht="15.75" customHeight="1">
      <c r="B279" s="128"/>
      <c r="D279" s="135" t="s">
        <v>140</v>
      </c>
      <c r="E279" s="134"/>
      <c r="F279" s="130" t="s">
        <v>886</v>
      </c>
      <c r="H279" s="131">
        <v>11.68</v>
      </c>
      <c r="L279" s="128"/>
      <c r="M279" s="132"/>
      <c r="T279" s="133"/>
      <c r="AT279" s="134" t="s">
        <v>140</v>
      </c>
      <c r="AU279" s="134" t="s">
        <v>85</v>
      </c>
      <c r="AV279" s="134" t="s">
        <v>85</v>
      </c>
      <c r="AW279" s="134" t="s">
        <v>103</v>
      </c>
      <c r="AX279" s="134" t="s">
        <v>77</v>
      </c>
      <c r="AY279" s="134" t="s">
        <v>131</v>
      </c>
    </row>
    <row r="280" spans="2:51" s="6" customFormat="1" ht="15.75" customHeight="1">
      <c r="B280" s="136"/>
      <c r="D280" s="135" t="s">
        <v>140</v>
      </c>
      <c r="E280" s="137"/>
      <c r="F280" s="138" t="s">
        <v>148</v>
      </c>
      <c r="H280" s="139">
        <v>14.26</v>
      </c>
      <c r="L280" s="136"/>
      <c r="M280" s="140"/>
      <c r="T280" s="141"/>
      <c r="AT280" s="137" t="s">
        <v>140</v>
      </c>
      <c r="AU280" s="137" t="s">
        <v>85</v>
      </c>
      <c r="AV280" s="137" t="s">
        <v>138</v>
      </c>
      <c r="AW280" s="137" t="s">
        <v>103</v>
      </c>
      <c r="AX280" s="137" t="s">
        <v>21</v>
      </c>
      <c r="AY280" s="137" t="s">
        <v>131</v>
      </c>
    </row>
    <row r="281" spans="2:65" s="6" customFormat="1" ht="15.75" customHeight="1">
      <c r="B281" s="22"/>
      <c r="C281" s="116" t="s">
        <v>340</v>
      </c>
      <c r="D281" s="116" t="s">
        <v>133</v>
      </c>
      <c r="E281" s="117" t="s">
        <v>348</v>
      </c>
      <c r="F281" s="118" t="s">
        <v>349</v>
      </c>
      <c r="G281" s="119" t="s">
        <v>136</v>
      </c>
      <c r="H281" s="120">
        <v>14.26</v>
      </c>
      <c r="I281" s="121"/>
      <c r="J281" s="122">
        <f>ROUND($I$281*$H$281,2)</f>
        <v>0</v>
      </c>
      <c r="K281" s="118" t="s">
        <v>137</v>
      </c>
      <c r="L281" s="22"/>
      <c r="M281" s="123"/>
      <c r="N281" s="124" t="s">
        <v>48</v>
      </c>
      <c r="P281" s="125">
        <f>$O$281*$H$281</f>
        <v>0</v>
      </c>
      <c r="Q281" s="125">
        <v>4E-05</v>
      </c>
      <c r="R281" s="125">
        <f>$Q$281*$H$281</f>
        <v>0.0005704</v>
      </c>
      <c r="S281" s="125">
        <v>0</v>
      </c>
      <c r="T281" s="126">
        <f>$S$281*$H$281</f>
        <v>0</v>
      </c>
      <c r="AR281" s="75" t="s">
        <v>138</v>
      </c>
      <c r="AT281" s="75" t="s">
        <v>133</v>
      </c>
      <c r="AU281" s="75" t="s">
        <v>85</v>
      </c>
      <c r="AY281" s="6" t="s">
        <v>131</v>
      </c>
      <c r="BE281" s="127">
        <f>IF($N$281="základní",$J$281,0)</f>
        <v>0</v>
      </c>
      <c r="BF281" s="127">
        <f>IF($N$281="snížená",$J$281,0)</f>
        <v>0</v>
      </c>
      <c r="BG281" s="127">
        <f>IF($N$281="zákl. přenesená",$J$281,0)</f>
        <v>0</v>
      </c>
      <c r="BH281" s="127">
        <f>IF($N$281="sníž. přenesená",$J$281,0)</f>
        <v>0</v>
      </c>
      <c r="BI281" s="127">
        <f>IF($N$281="nulová",$J$281,0)</f>
        <v>0</v>
      </c>
      <c r="BJ281" s="75" t="s">
        <v>21</v>
      </c>
      <c r="BK281" s="127">
        <f>ROUND($I$281*$H$281,2)</f>
        <v>0</v>
      </c>
      <c r="BL281" s="75" t="s">
        <v>138</v>
      </c>
      <c r="BM281" s="75" t="s">
        <v>887</v>
      </c>
    </row>
    <row r="282" spans="2:51" s="6" customFormat="1" ht="15.75" customHeight="1">
      <c r="B282" s="128"/>
      <c r="D282" s="129" t="s">
        <v>140</v>
      </c>
      <c r="E282" s="130"/>
      <c r="F282" s="130" t="s">
        <v>888</v>
      </c>
      <c r="H282" s="131">
        <v>14.26</v>
      </c>
      <c r="L282" s="128"/>
      <c r="M282" s="132"/>
      <c r="T282" s="133"/>
      <c r="AT282" s="134" t="s">
        <v>140</v>
      </c>
      <c r="AU282" s="134" t="s">
        <v>85</v>
      </c>
      <c r="AV282" s="134" t="s">
        <v>85</v>
      </c>
      <c r="AW282" s="134" t="s">
        <v>103</v>
      </c>
      <c r="AX282" s="134" t="s">
        <v>21</v>
      </c>
      <c r="AY282" s="134" t="s">
        <v>131</v>
      </c>
    </row>
    <row r="283" spans="2:65" s="6" customFormat="1" ht="15.75" customHeight="1">
      <c r="B283" s="22"/>
      <c r="C283" s="116" t="s">
        <v>347</v>
      </c>
      <c r="D283" s="116" t="s">
        <v>133</v>
      </c>
      <c r="E283" s="117" t="s">
        <v>889</v>
      </c>
      <c r="F283" s="118" t="s">
        <v>890</v>
      </c>
      <c r="G283" s="119" t="s">
        <v>891</v>
      </c>
      <c r="H283" s="120">
        <v>345</v>
      </c>
      <c r="I283" s="121"/>
      <c r="J283" s="122">
        <f>ROUND($I$283*$H$283,2)</f>
        <v>0</v>
      </c>
      <c r="K283" s="118"/>
      <c r="L283" s="22"/>
      <c r="M283" s="123"/>
      <c r="N283" s="124" t="s">
        <v>48</v>
      </c>
      <c r="P283" s="125">
        <f>$O$283*$H$283</f>
        <v>0</v>
      </c>
      <c r="Q283" s="125">
        <v>0</v>
      </c>
      <c r="R283" s="125">
        <f>$Q$283*$H$283</f>
        <v>0</v>
      </c>
      <c r="S283" s="125">
        <v>0</v>
      </c>
      <c r="T283" s="126">
        <f>$S$283*$H$283</f>
        <v>0</v>
      </c>
      <c r="AR283" s="75" t="s">
        <v>138</v>
      </c>
      <c r="AT283" s="75" t="s">
        <v>133</v>
      </c>
      <c r="AU283" s="75" t="s">
        <v>85</v>
      </c>
      <c r="AY283" s="6" t="s">
        <v>131</v>
      </c>
      <c r="BE283" s="127">
        <f>IF($N$283="základní",$J$283,0)</f>
        <v>0</v>
      </c>
      <c r="BF283" s="127">
        <f>IF($N$283="snížená",$J$283,0)</f>
        <v>0</v>
      </c>
      <c r="BG283" s="127">
        <f>IF($N$283="zákl. přenesená",$J$283,0)</f>
        <v>0</v>
      </c>
      <c r="BH283" s="127">
        <f>IF($N$283="sníž. přenesená",$J$283,0)</f>
        <v>0</v>
      </c>
      <c r="BI283" s="127">
        <f>IF($N$283="nulová",$J$283,0)</f>
        <v>0</v>
      </c>
      <c r="BJ283" s="75" t="s">
        <v>21</v>
      </c>
      <c r="BK283" s="127">
        <f>ROUND($I$283*$H$283,2)</f>
        <v>0</v>
      </c>
      <c r="BL283" s="75" t="s">
        <v>138</v>
      </c>
      <c r="BM283" s="75" t="s">
        <v>892</v>
      </c>
    </row>
    <row r="284" spans="2:51" s="6" customFormat="1" ht="15.75" customHeight="1">
      <c r="B284" s="142"/>
      <c r="D284" s="129" t="s">
        <v>140</v>
      </c>
      <c r="E284" s="143"/>
      <c r="F284" s="143" t="s">
        <v>893</v>
      </c>
      <c r="H284" s="144"/>
      <c r="L284" s="142"/>
      <c r="M284" s="145"/>
      <c r="T284" s="146"/>
      <c r="AT284" s="144" t="s">
        <v>140</v>
      </c>
      <c r="AU284" s="144" t="s">
        <v>85</v>
      </c>
      <c r="AV284" s="144" t="s">
        <v>21</v>
      </c>
      <c r="AW284" s="144" t="s">
        <v>103</v>
      </c>
      <c r="AX284" s="144" t="s">
        <v>77</v>
      </c>
      <c r="AY284" s="144" t="s">
        <v>131</v>
      </c>
    </row>
    <row r="285" spans="2:51" s="6" customFormat="1" ht="15.75" customHeight="1">
      <c r="B285" s="128"/>
      <c r="D285" s="135" t="s">
        <v>140</v>
      </c>
      <c r="E285" s="134"/>
      <c r="F285" s="130" t="s">
        <v>894</v>
      </c>
      <c r="H285" s="131">
        <v>345</v>
      </c>
      <c r="L285" s="128"/>
      <c r="M285" s="132"/>
      <c r="T285" s="133"/>
      <c r="AT285" s="134" t="s">
        <v>140</v>
      </c>
      <c r="AU285" s="134" t="s">
        <v>85</v>
      </c>
      <c r="AV285" s="134" t="s">
        <v>85</v>
      </c>
      <c r="AW285" s="134" t="s">
        <v>103</v>
      </c>
      <c r="AX285" s="134" t="s">
        <v>21</v>
      </c>
      <c r="AY285" s="134" t="s">
        <v>131</v>
      </c>
    </row>
    <row r="286" spans="2:65" s="6" customFormat="1" ht="15.75" customHeight="1">
      <c r="B286" s="22"/>
      <c r="C286" s="116" t="s">
        <v>353</v>
      </c>
      <c r="D286" s="116" t="s">
        <v>133</v>
      </c>
      <c r="E286" s="117" t="s">
        <v>895</v>
      </c>
      <c r="F286" s="118" t="s">
        <v>896</v>
      </c>
      <c r="G286" s="119" t="s">
        <v>891</v>
      </c>
      <c r="H286" s="120">
        <v>1216</v>
      </c>
      <c r="I286" s="121"/>
      <c r="J286" s="122">
        <f>ROUND($I$286*$H$286,2)</f>
        <v>0</v>
      </c>
      <c r="K286" s="118"/>
      <c r="L286" s="22"/>
      <c r="M286" s="123"/>
      <c r="N286" s="124" t="s">
        <v>48</v>
      </c>
      <c r="P286" s="125">
        <f>$O$286*$H$286</f>
        <v>0</v>
      </c>
      <c r="Q286" s="125">
        <v>0</v>
      </c>
      <c r="R286" s="125">
        <f>$Q$286*$H$286</f>
        <v>0</v>
      </c>
      <c r="S286" s="125">
        <v>0</v>
      </c>
      <c r="T286" s="126">
        <f>$S$286*$H$286</f>
        <v>0</v>
      </c>
      <c r="AR286" s="75" t="s">
        <v>138</v>
      </c>
      <c r="AT286" s="75" t="s">
        <v>133</v>
      </c>
      <c r="AU286" s="75" t="s">
        <v>85</v>
      </c>
      <c r="AY286" s="6" t="s">
        <v>131</v>
      </c>
      <c r="BE286" s="127">
        <f>IF($N$286="základní",$J$286,0)</f>
        <v>0</v>
      </c>
      <c r="BF286" s="127">
        <f>IF($N$286="snížená",$J$286,0)</f>
        <v>0</v>
      </c>
      <c r="BG286" s="127">
        <f>IF($N$286="zákl. přenesená",$J$286,0)</f>
        <v>0</v>
      </c>
      <c r="BH286" s="127">
        <f>IF($N$286="sníž. přenesená",$J$286,0)</f>
        <v>0</v>
      </c>
      <c r="BI286" s="127">
        <f>IF($N$286="nulová",$J$286,0)</f>
        <v>0</v>
      </c>
      <c r="BJ286" s="75" t="s">
        <v>21</v>
      </c>
      <c r="BK286" s="127">
        <f>ROUND($I$286*$H$286,2)</f>
        <v>0</v>
      </c>
      <c r="BL286" s="75" t="s">
        <v>138</v>
      </c>
      <c r="BM286" s="75" t="s">
        <v>897</v>
      </c>
    </row>
    <row r="287" spans="2:51" s="6" customFormat="1" ht="27" customHeight="1">
      <c r="B287" s="142"/>
      <c r="D287" s="129" t="s">
        <v>140</v>
      </c>
      <c r="E287" s="143"/>
      <c r="F287" s="143" t="s">
        <v>898</v>
      </c>
      <c r="H287" s="144"/>
      <c r="L287" s="142"/>
      <c r="M287" s="145"/>
      <c r="T287" s="146"/>
      <c r="AT287" s="144" t="s">
        <v>140</v>
      </c>
      <c r="AU287" s="144" t="s">
        <v>85</v>
      </c>
      <c r="AV287" s="144" t="s">
        <v>21</v>
      </c>
      <c r="AW287" s="144" t="s">
        <v>103</v>
      </c>
      <c r="AX287" s="144" t="s">
        <v>77</v>
      </c>
      <c r="AY287" s="144" t="s">
        <v>131</v>
      </c>
    </row>
    <row r="288" spans="2:51" s="6" customFormat="1" ht="27" customHeight="1">
      <c r="B288" s="142"/>
      <c r="D288" s="135" t="s">
        <v>140</v>
      </c>
      <c r="E288" s="144"/>
      <c r="F288" s="143" t="s">
        <v>899</v>
      </c>
      <c r="H288" s="144"/>
      <c r="L288" s="142"/>
      <c r="M288" s="145"/>
      <c r="T288" s="146"/>
      <c r="AT288" s="144" t="s">
        <v>140</v>
      </c>
      <c r="AU288" s="144" t="s">
        <v>85</v>
      </c>
      <c r="AV288" s="144" t="s">
        <v>21</v>
      </c>
      <c r="AW288" s="144" t="s">
        <v>103</v>
      </c>
      <c r="AX288" s="144" t="s">
        <v>77</v>
      </c>
      <c r="AY288" s="144" t="s">
        <v>131</v>
      </c>
    </row>
    <row r="289" spans="2:51" s="6" customFormat="1" ht="15.75" customHeight="1">
      <c r="B289" s="128"/>
      <c r="D289" s="135" t="s">
        <v>140</v>
      </c>
      <c r="E289" s="134"/>
      <c r="F289" s="130" t="s">
        <v>900</v>
      </c>
      <c r="H289" s="131">
        <v>1216</v>
      </c>
      <c r="L289" s="128"/>
      <c r="M289" s="132"/>
      <c r="T289" s="133"/>
      <c r="AT289" s="134" t="s">
        <v>140</v>
      </c>
      <c r="AU289" s="134" t="s">
        <v>85</v>
      </c>
      <c r="AV289" s="134" t="s">
        <v>85</v>
      </c>
      <c r="AW289" s="134" t="s">
        <v>103</v>
      </c>
      <c r="AX289" s="134" t="s">
        <v>21</v>
      </c>
      <c r="AY289" s="134" t="s">
        <v>131</v>
      </c>
    </row>
    <row r="290" spans="2:65" s="6" customFormat="1" ht="15.75" customHeight="1">
      <c r="B290" s="22"/>
      <c r="C290" s="116" t="s">
        <v>358</v>
      </c>
      <c r="D290" s="116" t="s">
        <v>133</v>
      </c>
      <c r="E290" s="117" t="s">
        <v>901</v>
      </c>
      <c r="F290" s="118" t="s">
        <v>902</v>
      </c>
      <c r="G290" s="119" t="s">
        <v>891</v>
      </c>
      <c r="H290" s="120">
        <v>304</v>
      </c>
      <c r="I290" s="121"/>
      <c r="J290" s="122">
        <f>ROUND($I$290*$H$290,2)</f>
        <v>0</v>
      </c>
      <c r="K290" s="118"/>
      <c r="L290" s="22"/>
      <c r="M290" s="123"/>
      <c r="N290" s="124" t="s">
        <v>48</v>
      </c>
      <c r="P290" s="125">
        <f>$O$290*$H$290</f>
        <v>0</v>
      </c>
      <c r="Q290" s="125">
        <v>0</v>
      </c>
      <c r="R290" s="125">
        <f>$Q$290*$H$290</f>
        <v>0</v>
      </c>
      <c r="S290" s="125">
        <v>0</v>
      </c>
      <c r="T290" s="126">
        <f>$S$290*$H$290</f>
        <v>0</v>
      </c>
      <c r="AR290" s="75" t="s">
        <v>138</v>
      </c>
      <c r="AT290" s="75" t="s">
        <v>133</v>
      </c>
      <c r="AU290" s="75" t="s">
        <v>85</v>
      </c>
      <c r="AY290" s="6" t="s">
        <v>131</v>
      </c>
      <c r="BE290" s="127">
        <f>IF($N$290="základní",$J$290,0)</f>
        <v>0</v>
      </c>
      <c r="BF290" s="127">
        <f>IF($N$290="snížená",$J$290,0)</f>
        <v>0</v>
      </c>
      <c r="BG290" s="127">
        <f>IF($N$290="zákl. přenesená",$J$290,0)</f>
        <v>0</v>
      </c>
      <c r="BH290" s="127">
        <f>IF($N$290="sníž. přenesená",$J$290,0)</f>
        <v>0</v>
      </c>
      <c r="BI290" s="127">
        <f>IF($N$290="nulová",$J$290,0)</f>
        <v>0</v>
      </c>
      <c r="BJ290" s="75" t="s">
        <v>21</v>
      </c>
      <c r="BK290" s="127">
        <f>ROUND($I$290*$H$290,2)</f>
        <v>0</v>
      </c>
      <c r="BL290" s="75" t="s">
        <v>138</v>
      </c>
      <c r="BM290" s="75" t="s">
        <v>903</v>
      </c>
    </row>
    <row r="291" spans="2:51" s="6" customFormat="1" ht="15.75" customHeight="1">
      <c r="B291" s="128"/>
      <c r="D291" s="129" t="s">
        <v>140</v>
      </c>
      <c r="E291" s="130"/>
      <c r="F291" s="130" t="s">
        <v>904</v>
      </c>
      <c r="H291" s="131">
        <v>304</v>
      </c>
      <c r="L291" s="128"/>
      <c r="M291" s="132"/>
      <c r="T291" s="133"/>
      <c r="AT291" s="134" t="s">
        <v>140</v>
      </c>
      <c r="AU291" s="134" t="s">
        <v>85</v>
      </c>
      <c r="AV291" s="134" t="s">
        <v>85</v>
      </c>
      <c r="AW291" s="134" t="s">
        <v>103</v>
      </c>
      <c r="AX291" s="134" t="s">
        <v>21</v>
      </c>
      <c r="AY291" s="134" t="s">
        <v>131</v>
      </c>
    </row>
    <row r="292" spans="2:65" s="6" customFormat="1" ht="15.75" customHeight="1">
      <c r="B292" s="22"/>
      <c r="C292" s="116" t="s">
        <v>362</v>
      </c>
      <c r="D292" s="116" t="s">
        <v>133</v>
      </c>
      <c r="E292" s="117" t="s">
        <v>905</v>
      </c>
      <c r="F292" s="118" t="s">
        <v>902</v>
      </c>
      <c r="G292" s="119" t="s">
        <v>891</v>
      </c>
      <c r="H292" s="120">
        <v>108</v>
      </c>
      <c r="I292" s="121"/>
      <c r="J292" s="122">
        <f>ROUND($I$292*$H$292,2)</f>
        <v>0</v>
      </c>
      <c r="K292" s="118"/>
      <c r="L292" s="22"/>
      <c r="M292" s="123"/>
      <c r="N292" s="124" t="s">
        <v>48</v>
      </c>
      <c r="P292" s="125">
        <f>$O$292*$H$292</f>
        <v>0</v>
      </c>
      <c r="Q292" s="125">
        <v>0</v>
      </c>
      <c r="R292" s="125">
        <f>$Q$292*$H$292</f>
        <v>0</v>
      </c>
      <c r="S292" s="125">
        <v>0</v>
      </c>
      <c r="T292" s="126">
        <f>$S$292*$H$292</f>
        <v>0</v>
      </c>
      <c r="AR292" s="75" t="s">
        <v>138</v>
      </c>
      <c r="AT292" s="75" t="s">
        <v>133</v>
      </c>
      <c r="AU292" s="75" t="s">
        <v>85</v>
      </c>
      <c r="AY292" s="6" t="s">
        <v>131</v>
      </c>
      <c r="BE292" s="127">
        <f>IF($N$292="základní",$J$292,0)</f>
        <v>0</v>
      </c>
      <c r="BF292" s="127">
        <f>IF($N$292="snížená",$J$292,0)</f>
        <v>0</v>
      </c>
      <c r="BG292" s="127">
        <f>IF($N$292="zákl. přenesená",$J$292,0)</f>
        <v>0</v>
      </c>
      <c r="BH292" s="127">
        <f>IF($N$292="sníž. přenesená",$J$292,0)</f>
        <v>0</v>
      </c>
      <c r="BI292" s="127">
        <f>IF($N$292="nulová",$J$292,0)</f>
        <v>0</v>
      </c>
      <c r="BJ292" s="75" t="s">
        <v>21</v>
      </c>
      <c r="BK292" s="127">
        <f>ROUND($I$292*$H$292,2)</f>
        <v>0</v>
      </c>
      <c r="BL292" s="75" t="s">
        <v>138</v>
      </c>
      <c r="BM292" s="75" t="s">
        <v>906</v>
      </c>
    </row>
    <row r="293" spans="2:51" s="6" customFormat="1" ht="15.75" customHeight="1">
      <c r="B293" s="128"/>
      <c r="D293" s="129" t="s">
        <v>140</v>
      </c>
      <c r="E293" s="130"/>
      <c r="F293" s="130" t="s">
        <v>907</v>
      </c>
      <c r="H293" s="131">
        <v>108</v>
      </c>
      <c r="L293" s="128"/>
      <c r="M293" s="132"/>
      <c r="T293" s="133"/>
      <c r="AT293" s="134" t="s">
        <v>140</v>
      </c>
      <c r="AU293" s="134" t="s">
        <v>85</v>
      </c>
      <c r="AV293" s="134" t="s">
        <v>85</v>
      </c>
      <c r="AW293" s="134" t="s">
        <v>103</v>
      </c>
      <c r="AX293" s="134" t="s">
        <v>21</v>
      </c>
      <c r="AY293" s="134" t="s">
        <v>131</v>
      </c>
    </row>
    <row r="294" spans="2:65" s="6" customFormat="1" ht="15.75" customHeight="1">
      <c r="B294" s="22"/>
      <c r="C294" s="116" t="s">
        <v>367</v>
      </c>
      <c r="D294" s="116" t="s">
        <v>133</v>
      </c>
      <c r="E294" s="117" t="s">
        <v>908</v>
      </c>
      <c r="F294" s="118" t="s">
        <v>909</v>
      </c>
      <c r="G294" s="119" t="s">
        <v>891</v>
      </c>
      <c r="H294" s="120">
        <v>224</v>
      </c>
      <c r="I294" s="121"/>
      <c r="J294" s="122">
        <f>ROUND($I$294*$H$294,2)</f>
        <v>0</v>
      </c>
      <c r="K294" s="118"/>
      <c r="L294" s="22"/>
      <c r="M294" s="123"/>
      <c r="N294" s="124" t="s">
        <v>48</v>
      </c>
      <c r="P294" s="125">
        <f>$O$294*$H$294</f>
        <v>0</v>
      </c>
      <c r="Q294" s="125">
        <v>0</v>
      </c>
      <c r="R294" s="125">
        <f>$Q$294*$H$294</f>
        <v>0</v>
      </c>
      <c r="S294" s="125">
        <v>0</v>
      </c>
      <c r="T294" s="126">
        <f>$S$294*$H$294</f>
        <v>0</v>
      </c>
      <c r="AR294" s="75" t="s">
        <v>138</v>
      </c>
      <c r="AT294" s="75" t="s">
        <v>133</v>
      </c>
      <c r="AU294" s="75" t="s">
        <v>85</v>
      </c>
      <c r="AY294" s="6" t="s">
        <v>131</v>
      </c>
      <c r="BE294" s="127">
        <f>IF($N$294="základní",$J$294,0)</f>
        <v>0</v>
      </c>
      <c r="BF294" s="127">
        <f>IF($N$294="snížená",$J$294,0)</f>
        <v>0</v>
      </c>
      <c r="BG294" s="127">
        <f>IF($N$294="zákl. přenesená",$J$294,0)</f>
        <v>0</v>
      </c>
      <c r="BH294" s="127">
        <f>IF($N$294="sníž. přenesená",$J$294,0)</f>
        <v>0</v>
      </c>
      <c r="BI294" s="127">
        <f>IF($N$294="nulová",$J$294,0)</f>
        <v>0</v>
      </c>
      <c r="BJ294" s="75" t="s">
        <v>21</v>
      </c>
      <c r="BK294" s="127">
        <f>ROUND($I$294*$H$294,2)</f>
        <v>0</v>
      </c>
      <c r="BL294" s="75" t="s">
        <v>138</v>
      </c>
      <c r="BM294" s="75" t="s">
        <v>910</v>
      </c>
    </row>
    <row r="295" spans="2:51" s="6" customFormat="1" ht="27" customHeight="1">
      <c r="B295" s="142"/>
      <c r="D295" s="129" t="s">
        <v>140</v>
      </c>
      <c r="E295" s="143"/>
      <c r="F295" s="143" t="s">
        <v>911</v>
      </c>
      <c r="H295" s="144"/>
      <c r="L295" s="142"/>
      <c r="M295" s="145"/>
      <c r="T295" s="146"/>
      <c r="AT295" s="144" t="s">
        <v>140</v>
      </c>
      <c r="AU295" s="144" t="s">
        <v>85</v>
      </c>
      <c r="AV295" s="144" t="s">
        <v>21</v>
      </c>
      <c r="AW295" s="144" t="s">
        <v>103</v>
      </c>
      <c r="AX295" s="144" t="s">
        <v>77</v>
      </c>
      <c r="AY295" s="144" t="s">
        <v>131</v>
      </c>
    </row>
    <row r="296" spans="2:51" s="6" customFormat="1" ht="15.75" customHeight="1">
      <c r="B296" s="142"/>
      <c r="D296" s="135" t="s">
        <v>140</v>
      </c>
      <c r="E296" s="144"/>
      <c r="F296" s="143" t="s">
        <v>912</v>
      </c>
      <c r="H296" s="144"/>
      <c r="L296" s="142"/>
      <c r="M296" s="145"/>
      <c r="T296" s="146"/>
      <c r="AT296" s="144" t="s">
        <v>140</v>
      </c>
      <c r="AU296" s="144" t="s">
        <v>85</v>
      </c>
      <c r="AV296" s="144" t="s">
        <v>21</v>
      </c>
      <c r="AW296" s="144" t="s">
        <v>103</v>
      </c>
      <c r="AX296" s="144" t="s">
        <v>77</v>
      </c>
      <c r="AY296" s="144" t="s">
        <v>131</v>
      </c>
    </row>
    <row r="297" spans="2:51" s="6" customFormat="1" ht="15.75" customHeight="1">
      <c r="B297" s="128"/>
      <c r="D297" s="135" t="s">
        <v>140</v>
      </c>
      <c r="E297" s="134"/>
      <c r="F297" s="130" t="s">
        <v>913</v>
      </c>
      <c r="H297" s="131">
        <v>32</v>
      </c>
      <c r="L297" s="128"/>
      <c r="M297" s="132"/>
      <c r="T297" s="133"/>
      <c r="AT297" s="134" t="s">
        <v>140</v>
      </c>
      <c r="AU297" s="134" t="s">
        <v>85</v>
      </c>
      <c r="AV297" s="134" t="s">
        <v>85</v>
      </c>
      <c r="AW297" s="134" t="s">
        <v>103</v>
      </c>
      <c r="AX297" s="134" t="s">
        <v>77</v>
      </c>
      <c r="AY297" s="134" t="s">
        <v>131</v>
      </c>
    </row>
    <row r="298" spans="2:51" s="6" customFormat="1" ht="15.75" customHeight="1">
      <c r="B298" s="128"/>
      <c r="D298" s="135" t="s">
        <v>140</v>
      </c>
      <c r="E298" s="134"/>
      <c r="F298" s="130" t="s">
        <v>914</v>
      </c>
      <c r="H298" s="131">
        <v>192</v>
      </c>
      <c r="L298" s="128"/>
      <c r="M298" s="132"/>
      <c r="T298" s="133"/>
      <c r="AT298" s="134" t="s">
        <v>140</v>
      </c>
      <c r="AU298" s="134" t="s">
        <v>85</v>
      </c>
      <c r="AV298" s="134" t="s">
        <v>85</v>
      </c>
      <c r="AW298" s="134" t="s">
        <v>103</v>
      </c>
      <c r="AX298" s="134" t="s">
        <v>77</v>
      </c>
      <c r="AY298" s="134" t="s">
        <v>131</v>
      </c>
    </row>
    <row r="299" spans="2:51" s="6" customFormat="1" ht="15.75" customHeight="1">
      <c r="B299" s="136"/>
      <c r="D299" s="135" t="s">
        <v>140</v>
      </c>
      <c r="E299" s="137"/>
      <c r="F299" s="138" t="s">
        <v>148</v>
      </c>
      <c r="H299" s="139">
        <v>224</v>
      </c>
      <c r="L299" s="136"/>
      <c r="M299" s="140"/>
      <c r="T299" s="141"/>
      <c r="AT299" s="137" t="s">
        <v>140</v>
      </c>
      <c r="AU299" s="137" t="s">
        <v>85</v>
      </c>
      <c r="AV299" s="137" t="s">
        <v>138</v>
      </c>
      <c r="AW299" s="137" t="s">
        <v>103</v>
      </c>
      <c r="AX299" s="137" t="s">
        <v>21</v>
      </c>
      <c r="AY299" s="137" t="s">
        <v>131</v>
      </c>
    </row>
    <row r="300" spans="2:63" s="105" customFormat="1" ht="30.75" customHeight="1">
      <c r="B300" s="106"/>
      <c r="D300" s="107" t="s">
        <v>76</v>
      </c>
      <c r="E300" s="114" t="s">
        <v>149</v>
      </c>
      <c r="F300" s="114" t="s">
        <v>915</v>
      </c>
      <c r="J300" s="115">
        <f>$BK$300</f>
        <v>0</v>
      </c>
      <c r="L300" s="106"/>
      <c r="M300" s="110"/>
      <c r="P300" s="111">
        <f>SUM($P$301:$P$362)</f>
        <v>0</v>
      </c>
      <c r="R300" s="111">
        <f>SUM($R$301:$R$362)</f>
        <v>240.07432115</v>
      </c>
      <c r="T300" s="112">
        <f>SUM($T$301:$T$362)</f>
        <v>0</v>
      </c>
      <c r="AR300" s="107" t="s">
        <v>21</v>
      </c>
      <c r="AT300" s="107" t="s">
        <v>76</v>
      </c>
      <c r="AU300" s="107" t="s">
        <v>21</v>
      </c>
      <c r="AY300" s="107" t="s">
        <v>131</v>
      </c>
      <c r="BK300" s="113">
        <f>SUM($BK$301:$BK$362)</f>
        <v>0</v>
      </c>
    </row>
    <row r="301" spans="2:65" s="6" customFormat="1" ht="15.75" customHeight="1">
      <c r="B301" s="22"/>
      <c r="C301" s="116" t="s">
        <v>374</v>
      </c>
      <c r="D301" s="116" t="s">
        <v>133</v>
      </c>
      <c r="E301" s="117" t="s">
        <v>916</v>
      </c>
      <c r="F301" s="118" t="s">
        <v>917</v>
      </c>
      <c r="G301" s="119" t="s">
        <v>144</v>
      </c>
      <c r="H301" s="120">
        <v>210</v>
      </c>
      <c r="I301" s="121"/>
      <c r="J301" s="122">
        <f>ROUND($I$301*$H$301,2)</f>
        <v>0</v>
      </c>
      <c r="K301" s="118" t="s">
        <v>137</v>
      </c>
      <c r="L301" s="22"/>
      <c r="M301" s="123"/>
      <c r="N301" s="124" t="s">
        <v>48</v>
      </c>
      <c r="P301" s="125">
        <f>$O$301*$H$301</f>
        <v>0</v>
      </c>
      <c r="Q301" s="125">
        <v>0.00018</v>
      </c>
      <c r="R301" s="125">
        <f>$Q$301*$H$301</f>
        <v>0.0378</v>
      </c>
      <c r="S301" s="125">
        <v>0</v>
      </c>
      <c r="T301" s="126">
        <f>$S$301*$H$301</f>
        <v>0</v>
      </c>
      <c r="AR301" s="75" t="s">
        <v>138</v>
      </c>
      <c r="AT301" s="75" t="s">
        <v>133</v>
      </c>
      <c r="AU301" s="75" t="s">
        <v>85</v>
      </c>
      <c r="AY301" s="6" t="s">
        <v>131</v>
      </c>
      <c r="BE301" s="127">
        <f>IF($N$301="základní",$J$301,0)</f>
        <v>0</v>
      </c>
      <c r="BF301" s="127">
        <f>IF($N$301="snížená",$J$301,0)</f>
        <v>0</v>
      </c>
      <c r="BG301" s="127">
        <f>IF($N$301="zákl. přenesená",$J$301,0)</f>
        <v>0</v>
      </c>
      <c r="BH301" s="127">
        <f>IF($N$301="sníž. přenesená",$J$301,0)</f>
        <v>0</v>
      </c>
      <c r="BI301" s="127">
        <f>IF($N$301="nulová",$J$301,0)</f>
        <v>0</v>
      </c>
      <c r="BJ301" s="75" t="s">
        <v>21</v>
      </c>
      <c r="BK301" s="127">
        <f>ROUND($I$301*$H$301,2)</f>
        <v>0</v>
      </c>
      <c r="BL301" s="75" t="s">
        <v>138</v>
      </c>
      <c r="BM301" s="75" t="s">
        <v>918</v>
      </c>
    </row>
    <row r="302" spans="2:51" s="6" customFormat="1" ht="15.75" customHeight="1">
      <c r="B302" s="142"/>
      <c r="D302" s="129" t="s">
        <v>140</v>
      </c>
      <c r="E302" s="143"/>
      <c r="F302" s="143" t="s">
        <v>919</v>
      </c>
      <c r="H302" s="144"/>
      <c r="L302" s="142"/>
      <c r="M302" s="145"/>
      <c r="T302" s="146"/>
      <c r="AT302" s="144" t="s">
        <v>140</v>
      </c>
      <c r="AU302" s="144" t="s">
        <v>85</v>
      </c>
      <c r="AV302" s="144" t="s">
        <v>21</v>
      </c>
      <c r="AW302" s="144" t="s">
        <v>103</v>
      </c>
      <c r="AX302" s="144" t="s">
        <v>77</v>
      </c>
      <c r="AY302" s="144" t="s">
        <v>131</v>
      </c>
    </row>
    <row r="303" spans="2:51" s="6" customFormat="1" ht="15.75" customHeight="1">
      <c r="B303" s="128"/>
      <c r="D303" s="135" t="s">
        <v>140</v>
      </c>
      <c r="E303" s="134"/>
      <c r="F303" s="130" t="s">
        <v>920</v>
      </c>
      <c r="H303" s="131">
        <v>210</v>
      </c>
      <c r="L303" s="128"/>
      <c r="M303" s="132"/>
      <c r="T303" s="133"/>
      <c r="AT303" s="134" t="s">
        <v>140</v>
      </c>
      <c r="AU303" s="134" t="s">
        <v>85</v>
      </c>
      <c r="AV303" s="134" t="s">
        <v>85</v>
      </c>
      <c r="AW303" s="134" t="s">
        <v>103</v>
      </c>
      <c r="AX303" s="134" t="s">
        <v>21</v>
      </c>
      <c r="AY303" s="134" t="s">
        <v>131</v>
      </c>
    </row>
    <row r="304" spans="2:65" s="6" customFormat="1" ht="15.75" customHeight="1">
      <c r="B304" s="22"/>
      <c r="C304" s="153" t="s">
        <v>380</v>
      </c>
      <c r="D304" s="153" t="s">
        <v>276</v>
      </c>
      <c r="E304" s="154" t="s">
        <v>921</v>
      </c>
      <c r="F304" s="155" t="s">
        <v>922</v>
      </c>
      <c r="G304" s="156" t="s">
        <v>144</v>
      </c>
      <c r="H304" s="157">
        <v>210</v>
      </c>
      <c r="I304" s="158"/>
      <c r="J304" s="159">
        <f>ROUND($I$304*$H$304,2)</f>
        <v>0</v>
      </c>
      <c r="K304" s="155"/>
      <c r="L304" s="160"/>
      <c r="M304" s="161"/>
      <c r="N304" s="162" t="s">
        <v>48</v>
      </c>
      <c r="P304" s="125">
        <f>$O$304*$H$304</f>
        <v>0</v>
      </c>
      <c r="Q304" s="125">
        <v>0.00846</v>
      </c>
      <c r="R304" s="125">
        <f>$Q$304*$H$304</f>
        <v>1.7766000000000002</v>
      </c>
      <c r="S304" s="125">
        <v>0</v>
      </c>
      <c r="T304" s="126">
        <f>$S$304*$H$304</f>
        <v>0</v>
      </c>
      <c r="AR304" s="75" t="s">
        <v>173</v>
      </c>
      <c r="AT304" s="75" t="s">
        <v>276</v>
      </c>
      <c r="AU304" s="75" t="s">
        <v>85</v>
      </c>
      <c r="AY304" s="6" t="s">
        <v>131</v>
      </c>
      <c r="BE304" s="127">
        <f>IF($N$304="základní",$J$304,0)</f>
        <v>0</v>
      </c>
      <c r="BF304" s="127">
        <f>IF($N$304="snížená",$J$304,0)</f>
        <v>0</v>
      </c>
      <c r="BG304" s="127">
        <f>IF($N$304="zákl. přenesená",$J$304,0)</f>
        <v>0</v>
      </c>
      <c r="BH304" s="127">
        <f>IF($N$304="sníž. přenesená",$J$304,0)</f>
        <v>0</v>
      </c>
      <c r="BI304" s="127">
        <f>IF($N$304="nulová",$J$304,0)</f>
        <v>0</v>
      </c>
      <c r="BJ304" s="75" t="s">
        <v>21</v>
      </c>
      <c r="BK304" s="127">
        <f>ROUND($I$304*$H$304,2)</f>
        <v>0</v>
      </c>
      <c r="BL304" s="75" t="s">
        <v>138</v>
      </c>
      <c r="BM304" s="75" t="s">
        <v>923</v>
      </c>
    </row>
    <row r="305" spans="2:51" s="6" customFormat="1" ht="15.75" customHeight="1">
      <c r="B305" s="128"/>
      <c r="D305" s="129" t="s">
        <v>140</v>
      </c>
      <c r="E305" s="130"/>
      <c r="F305" s="130" t="s">
        <v>924</v>
      </c>
      <c r="H305" s="131">
        <v>210</v>
      </c>
      <c r="L305" s="128"/>
      <c r="M305" s="132"/>
      <c r="T305" s="133"/>
      <c r="AT305" s="134" t="s">
        <v>140</v>
      </c>
      <c r="AU305" s="134" t="s">
        <v>85</v>
      </c>
      <c r="AV305" s="134" t="s">
        <v>85</v>
      </c>
      <c r="AW305" s="134" t="s">
        <v>103</v>
      </c>
      <c r="AX305" s="134" t="s">
        <v>21</v>
      </c>
      <c r="AY305" s="134" t="s">
        <v>131</v>
      </c>
    </row>
    <row r="306" spans="2:65" s="6" customFormat="1" ht="15.75" customHeight="1">
      <c r="B306" s="22"/>
      <c r="C306" s="116" t="s">
        <v>386</v>
      </c>
      <c r="D306" s="116" t="s">
        <v>133</v>
      </c>
      <c r="E306" s="117" t="s">
        <v>925</v>
      </c>
      <c r="F306" s="118" t="s">
        <v>926</v>
      </c>
      <c r="G306" s="119" t="s">
        <v>183</v>
      </c>
      <c r="H306" s="120">
        <v>44.505</v>
      </c>
      <c r="I306" s="121"/>
      <c r="J306" s="122">
        <f>ROUND($I$306*$H$306,2)</f>
        <v>0</v>
      </c>
      <c r="K306" s="118" t="s">
        <v>137</v>
      </c>
      <c r="L306" s="22"/>
      <c r="M306" s="123"/>
      <c r="N306" s="124" t="s">
        <v>48</v>
      </c>
      <c r="P306" s="125">
        <f>$O$306*$H$306</f>
        <v>0</v>
      </c>
      <c r="Q306" s="125">
        <v>2.47786</v>
      </c>
      <c r="R306" s="125">
        <f>$Q$306*$H$306</f>
        <v>110.27715930000001</v>
      </c>
      <c r="S306" s="125">
        <v>0</v>
      </c>
      <c r="T306" s="126">
        <f>$S$306*$H$306</f>
        <v>0</v>
      </c>
      <c r="AR306" s="75" t="s">
        <v>138</v>
      </c>
      <c r="AT306" s="75" t="s">
        <v>133</v>
      </c>
      <c r="AU306" s="75" t="s">
        <v>85</v>
      </c>
      <c r="AY306" s="6" t="s">
        <v>131</v>
      </c>
      <c r="BE306" s="127">
        <f>IF($N$306="základní",$J$306,0)</f>
        <v>0</v>
      </c>
      <c r="BF306" s="127">
        <f>IF($N$306="snížená",$J$306,0)</f>
        <v>0</v>
      </c>
      <c r="BG306" s="127">
        <f>IF($N$306="zákl. přenesená",$J$306,0)</f>
        <v>0</v>
      </c>
      <c r="BH306" s="127">
        <f>IF($N$306="sníž. přenesená",$J$306,0)</f>
        <v>0</v>
      </c>
      <c r="BI306" s="127">
        <f>IF($N$306="nulová",$J$306,0)</f>
        <v>0</v>
      </c>
      <c r="BJ306" s="75" t="s">
        <v>21</v>
      </c>
      <c r="BK306" s="127">
        <f>ROUND($I$306*$H$306,2)</f>
        <v>0</v>
      </c>
      <c r="BL306" s="75" t="s">
        <v>138</v>
      </c>
      <c r="BM306" s="75" t="s">
        <v>927</v>
      </c>
    </row>
    <row r="307" spans="2:51" s="6" customFormat="1" ht="15.75" customHeight="1">
      <c r="B307" s="142"/>
      <c r="D307" s="129" t="s">
        <v>140</v>
      </c>
      <c r="E307" s="143"/>
      <c r="F307" s="143" t="s">
        <v>928</v>
      </c>
      <c r="H307" s="144"/>
      <c r="L307" s="142"/>
      <c r="M307" s="145"/>
      <c r="T307" s="146"/>
      <c r="AT307" s="144" t="s">
        <v>140</v>
      </c>
      <c r="AU307" s="144" t="s">
        <v>85</v>
      </c>
      <c r="AV307" s="144" t="s">
        <v>21</v>
      </c>
      <c r="AW307" s="144" t="s">
        <v>103</v>
      </c>
      <c r="AX307" s="144" t="s">
        <v>77</v>
      </c>
      <c r="AY307" s="144" t="s">
        <v>131</v>
      </c>
    </row>
    <row r="308" spans="2:51" s="6" customFormat="1" ht="15.75" customHeight="1">
      <c r="B308" s="128"/>
      <c r="D308" s="135" t="s">
        <v>140</v>
      </c>
      <c r="E308" s="134"/>
      <c r="F308" s="130" t="s">
        <v>929</v>
      </c>
      <c r="H308" s="131">
        <v>44.505</v>
      </c>
      <c r="L308" s="128"/>
      <c r="M308" s="132"/>
      <c r="T308" s="133"/>
      <c r="AT308" s="134" t="s">
        <v>140</v>
      </c>
      <c r="AU308" s="134" t="s">
        <v>85</v>
      </c>
      <c r="AV308" s="134" t="s">
        <v>85</v>
      </c>
      <c r="AW308" s="134" t="s">
        <v>103</v>
      </c>
      <c r="AX308" s="134" t="s">
        <v>21</v>
      </c>
      <c r="AY308" s="134" t="s">
        <v>131</v>
      </c>
    </row>
    <row r="309" spans="2:65" s="6" customFormat="1" ht="15.75" customHeight="1">
      <c r="B309" s="22"/>
      <c r="C309" s="116" t="s">
        <v>391</v>
      </c>
      <c r="D309" s="116" t="s">
        <v>133</v>
      </c>
      <c r="E309" s="117" t="s">
        <v>930</v>
      </c>
      <c r="F309" s="118" t="s">
        <v>931</v>
      </c>
      <c r="G309" s="119" t="s">
        <v>136</v>
      </c>
      <c r="H309" s="120">
        <v>130.476</v>
      </c>
      <c r="I309" s="121"/>
      <c r="J309" s="122">
        <f>ROUND($I$309*$H$309,2)</f>
        <v>0</v>
      </c>
      <c r="K309" s="118" t="s">
        <v>137</v>
      </c>
      <c r="L309" s="22"/>
      <c r="M309" s="123"/>
      <c r="N309" s="124" t="s">
        <v>48</v>
      </c>
      <c r="P309" s="125">
        <f>$O$309*$H$309</f>
        <v>0</v>
      </c>
      <c r="Q309" s="125">
        <v>0.04174</v>
      </c>
      <c r="R309" s="125">
        <f>$Q$309*$H$309</f>
        <v>5.44606824</v>
      </c>
      <c r="S309" s="125">
        <v>0</v>
      </c>
      <c r="T309" s="126">
        <f>$S$309*$H$309</f>
        <v>0</v>
      </c>
      <c r="AR309" s="75" t="s">
        <v>138</v>
      </c>
      <c r="AT309" s="75" t="s">
        <v>133</v>
      </c>
      <c r="AU309" s="75" t="s">
        <v>85</v>
      </c>
      <c r="AY309" s="6" t="s">
        <v>131</v>
      </c>
      <c r="BE309" s="127">
        <f>IF($N$309="základní",$J$309,0)</f>
        <v>0</v>
      </c>
      <c r="BF309" s="127">
        <f>IF($N$309="snížená",$J$309,0)</f>
        <v>0</v>
      </c>
      <c r="BG309" s="127">
        <f>IF($N$309="zákl. přenesená",$J$309,0)</f>
        <v>0</v>
      </c>
      <c r="BH309" s="127">
        <f>IF($N$309="sníž. přenesená",$J$309,0)</f>
        <v>0</v>
      </c>
      <c r="BI309" s="127">
        <f>IF($N$309="nulová",$J$309,0)</f>
        <v>0</v>
      </c>
      <c r="BJ309" s="75" t="s">
        <v>21</v>
      </c>
      <c r="BK309" s="127">
        <f>ROUND($I$309*$H$309,2)</f>
        <v>0</v>
      </c>
      <c r="BL309" s="75" t="s">
        <v>138</v>
      </c>
      <c r="BM309" s="75" t="s">
        <v>932</v>
      </c>
    </row>
    <row r="310" spans="2:51" s="6" customFormat="1" ht="27" customHeight="1">
      <c r="B310" s="142"/>
      <c r="D310" s="129" t="s">
        <v>140</v>
      </c>
      <c r="E310" s="143"/>
      <c r="F310" s="143" t="s">
        <v>933</v>
      </c>
      <c r="H310" s="144"/>
      <c r="L310" s="142"/>
      <c r="M310" s="145"/>
      <c r="T310" s="146"/>
      <c r="AT310" s="144" t="s">
        <v>140</v>
      </c>
      <c r="AU310" s="144" t="s">
        <v>85</v>
      </c>
      <c r="AV310" s="144" t="s">
        <v>21</v>
      </c>
      <c r="AW310" s="144" t="s">
        <v>103</v>
      </c>
      <c r="AX310" s="144" t="s">
        <v>77</v>
      </c>
      <c r="AY310" s="144" t="s">
        <v>131</v>
      </c>
    </row>
    <row r="311" spans="2:51" s="6" customFormat="1" ht="15.75" customHeight="1">
      <c r="B311" s="128"/>
      <c r="D311" s="135" t="s">
        <v>140</v>
      </c>
      <c r="E311" s="134"/>
      <c r="F311" s="130" t="s">
        <v>934</v>
      </c>
      <c r="H311" s="131">
        <v>130.476</v>
      </c>
      <c r="L311" s="128"/>
      <c r="M311" s="132"/>
      <c r="T311" s="133"/>
      <c r="AT311" s="134" t="s">
        <v>140</v>
      </c>
      <c r="AU311" s="134" t="s">
        <v>85</v>
      </c>
      <c r="AV311" s="134" t="s">
        <v>85</v>
      </c>
      <c r="AW311" s="134" t="s">
        <v>103</v>
      </c>
      <c r="AX311" s="134" t="s">
        <v>21</v>
      </c>
      <c r="AY311" s="134" t="s">
        <v>131</v>
      </c>
    </row>
    <row r="312" spans="2:65" s="6" customFormat="1" ht="15.75" customHeight="1">
      <c r="B312" s="22"/>
      <c r="C312" s="116" t="s">
        <v>396</v>
      </c>
      <c r="D312" s="116" t="s">
        <v>133</v>
      </c>
      <c r="E312" s="117" t="s">
        <v>935</v>
      </c>
      <c r="F312" s="118" t="s">
        <v>936</v>
      </c>
      <c r="G312" s="119" t="s">
        <v>136</v>
      </c>
      <c r="H312" s="120">
        <v>130.476</v>
      </c>
      <c r="I312" s="121"/>
      <c r="J312" s="122">
        <f>ROUND($I$312*$H$312,2)</f>
        <v>0</v>
      </c>
      <c r="K312" s="118" t="s">
        <v>137</v>
      </c>
      <c r="L312" s="22"/>
      <c r="M312" s="123"/>
      <c r="N312" s="124" t="s">
        <v>48</v>
      </c>
      <c r="P312" s="125">
        <f>$O$312*$H$312</f>
        <v>0</v>
      </c>
      <c r="Q312" s="125">
        <v>2E-05</v>
      </c>
      <c r="R312" s="125">
        <f>$Q$312*$H$312</f>
        <v>0.00260952</v>
      </c>
      <c r="S312" s="125">
        <v>0</v>
      </c>
      <c r="T312" s="126">
        <f>$S$312*$H$312</f>
        <v>0</v>
      </c>
      <c r="AR312" s="75" t="s">
        <v>138</v>
      </c>
      <c r="AT312" s="75" t="s">
        <v>133</v>
      </c>
      <c r="AU312" s="75" t="s">
        <v>85</v>
      </c>
      <c r="AY312" s="6" t="s">
        <v>131</v>
      </c>
      <c r="BE312" s="127">
        <f>IF($N$312="základní",$J$312,0)</f>
        <v>0</v>
      </c>
      <c r="BF312" s="127">
        <f>IF($N$312="snížená",$J$312,0)</f>
        <v>0</v>
      </c>
      <c r="BG312" s="127">
        <f>IF($N$312="zákl. přenesená",$J$312,0)</f>
        <v>0</v>
      </c>
      <c r="BH312" s="127">
        <f>IF($N$312="sníž. přenesená",$J$312,0)</f>
        <v>0</v>
      </c>
      <c r="BI312" s="127">
        <f>IF($N$312="nulová",$J$312,0)</f>
        <v>0</v>
      </c>
      <c r="BJ312" s="75" t="s">
        <v>21</v>
      </c>
      <c r="BK312" s="127">
        <f>ROUND($I$312*$H$312,2)</f>
        <v>0</v>
      </c>
      <c r="BL312" s="75" t="s">
        <v>138</v>
      </c>
      <c r="BM312" s="75" t="s">
        <v>937</v>
      </c>
    </row>
    <row r="313" spans="2:65" s="6" customFormat="1" ht="15.75" customHeight="1">
      <c r="B313" s="22"/>
      <c r="C313" s="119" t="s">
        <v>402</v>
      </c>
      <c r="D313" s="119" t="s">
        <v>133</v>
      </c>
      <c r="E313" s="117" t="s">
        <v>938</v>
      </c>
      <c r="F313" s="118" t="s">
        <v>939</v>
      </c>
      <c r="G313" s="119" t="s">
        <v>296</v>
      </c>
      <c r="H313" s="120">
        <v>6.676</v>
      </c>
      <c r="I313" s="121"/>
      <c r="J313" s="122">
        <f>ROUND($I$313*$H$313,2)</f>
        <v>0</v>
      </c>
      <c r="K313" s="118" t="s">
        <v>137</v>
      </c>
      <c r="L313" s="22"/>
      <c r="M313" s="123"/>
      <c r="N313" s="124" t="s">
        <v>48</v>
      </c>
      <c r="P313" s="125">
        <f>$O$313*$H$313</f>
        <v>0</v>
      </c>
      <c r="Q313" s="125">
        <v>1.04877</v>
      </c>
      <c r="R313" s="125">
        <f>$Q$313*$H$313</f>
        <v>7.00158852</v>
      </c>
      <c r="S313" s="125">
        <v>0</v>
      </c>
      <c r="T313" s="126">
        <f>$S$313*$H$313</f>
        <v>0</v>
      </c>
      <c r="AR313" s="75" t="s">
        <v>138</v>
      </c>
      <c r="AT313" s="75" t="s">
        <v>133</v>
      </c>
      <c r="AU313" s="75" t="s">
        <v>85</v>
      </c>
      <c r="AY313" s="75" t="s">
        <v>131</v>
      </c>
      <c r="BE313" s="127">
        <f>IF($N$313="základní",$J$313,0)</f>
        <v>0</v>
      </c>
      <c r="BF313" s="127">
        <f>IF($N$313="snížená",$J$313,0)</f>
        <v>0</v>
      </c>
      <c r="BG313" s="127">
        <f>IF($N$313="zákl. přenesená",$J$313,0)</f>
        <v>0</v>
      </c>
      <c r="BH313" s="127">
        <f>IF($N$313="sníž. přenesená",$J$313,0)</f>
        <v>0</v>
      </c>
      <c r="BI313" s="127">
        <f>IF($N$313="nulová",$J$313,0)</f>
        <v>0</v>
      </c>
      <c r="BJ313" s="75" t="s">
        <v>21</v>
      </c>
      <c r="BK313" s="127">
        <f>ROUND($I$313*$H$313,2)</f>
        <v>0</v>
      </c>
      <c r="BL313" s="75" t="s">
        <v>138</v>
      </c>
      <c r="BM313" s="75" t="s">
        <v>940</v>
      </c>
    </row>
    <row r="314" spans="2:51" s="6" customFormat="1" ht="15.75" customHeight="1">
      <c r="B314" s="142"/>
      <c r="D314" s="129" t="s">
        <v>140</v>
      </c>
      <c r="E314" s="143"/>
      <c r="F314" s="143" t="s">
        <v>941</v>
      </c>
      <c r="H314" s="144"/>
      <c r="L314" s="142"/>
      <c r="M314" s="145"/>
      <c r="T314" s="146"/>
      <c r="AT314" s="144" t="s">
        <v>140</v>
      </c>
      <c r="AU314" s="144" t="s">
        <v>85</v>
      </c>
      <c r="AV314" s="144" t="s">
        <v>21</v>
      </c>
      <c r="AW314" s="144" t="s">
        <v>103</v>
      </c>
      <c r="AX314" s="144" t="s">
        <v>77</v>
      </c>
      <c r="AY314" s="144" t="s">
        <v>131</v>
      </c>
    </row>
    <row r="315" spans="2:51" s="6" customFormat="1" ht="15.75" customHeight="1">
      <c r="B315" s="128"/>
      <c r="D315" s="135" t="s">
        <v>140</v>
      </c>
      <c r="E315" s="134"/>
      <c r="F315" s="130" t="s">
        <v>942</v>
      </c>
      <c r="H315" s="131">
        <v>6.676</v>
      </c>
      <c r="L315" s="128"/>
      <c r="M315" s="132"/>
      <c r="T315" s="133"/>
      <c r="AT315" s="134" t="s">
        <v>140</v>
      </c>
      <c r="AU315" s="134" t="s">
        <v>85</v>
      </c>
      <c r="AV315" s="134" t="s">
        <v>85</v>
      </c>
      <c r="AW315" s="134" t="s">
        <v>103</v>
      </c>
      <c r="AX315" s="134" t="s">
        <v>21</v>
      </c>
      <c r="AY315" s="134" t="s">
        <v>131</v>
      </c>
    </row>
    <row r="316" spans="2:65" s="6" customFormat="1" ht="15.75" customHeight="1">
      <c r="B316" s="22"/>
      <c r="C316" s="116" t="s">
        <v>408</v>
      </c>
      <c r="D316" s="116" t="s">
        <v>133</v>
      </c>
      <c r="E316" s="117" t="s">
        <v>943</v>
      </c>
      <c r="F316" s="118" t="s">
        <v>944</v>
      </c>
      <c r="G316" s="119" t="s">
        <v>144</v>
      </c>
      <c r="H316" s="120">
        <v>78</v>
      </c>
      <c r="I316" s="121"/>
      <c r="J316" s="122">
        <f>ROUND($I$316*$H$316,2)</f>
        <v>0</v>
      </c>
      <c r="K316" s="118" t="s">
        <v>137</v>
      </c>
      <c r="L316" s="22"/>
      <c r="M316" s="123"/>
      <c r="N316" s="124" t="s">
        <v>48</v>
      </c>
      <c r="P316" s="125">
        <f>$O$316*$H$316</f>
        <v>0</v>
      </c>
      <c r="Q316" s="125">
        <v>0.00239</v>
      </c>
      <c r="R316" s="125">
        <f>$Q$316*$H$316</f>
        <v>0.18642</v>
      </c>
      <c r="S316" s="125">
        <v>0</v>
      </c>
      <c r="T316" s="126">
        <f>$S$316*$H$316</f>
        <v>0</v>
      </c>
      <c r="AR316" s="75" t="s">
        <v>138</v>
      </c>
      <c r="AT316" s="75" t="s">
        <v>133</v>
      </c>
      <c r="AU316" s="75" t="s">
        <v>85</v>
      </c>
      <c r="AY316" s="6" t="s">
        <v>131</v>
      </c>
      <c r="BE316" s="127">
        <f>IF($N$316="základní",$J$316,0)</f>
        <v>0</v>
      </c>
      <c r="BF316" s="127">
        <f>IF($N$316="snížená",$J$316,0)</f>
        <v>0</v>
      </c>
      <c r="BG316" s="127">
        <f>IF($N$316="zákl. přenesená",$J$316,0)</f>
        <v>0</v>
      </c>
      <c r="BH316" s="127">
        <f>IF($N$316="sníž. přenesená",$J$316,0)</f>
        <v>0</v>
      </c>
      <c r="BI316" s="127">
        <f>IF($N$316="nulová",$J$316,0)</f>
        <v>0</v>
      </c>
      <c r="BJ316" s="75" t="s">
        <v>21</v>
      </c>
      <c r="BK316" s="127">
        <f>ROUND($I$316*$H$316,2)</f>
        <v>0</v>
      </c>
      <c r="BL316" s="75" t="s">
        <v>138</v>
      </c>
      <c r="BM316" s="75" t="s">
        <v>945</v>
      </c>
    </row>
    <row r="317" spans="2:51" s="6" customFormat="1" ht="27" customHeight="1">
      <c r="B317" s="142"/>
      <c r="D317" s="129" t="s">
        <v>140</v>
      </c>
      <c r="E317" s="143"/>
      <c r="F317" s="143" t="s">
        <v>946</v>
      </c>
      <c r="H317" s="144"/>
      <c r="L317" s="142"/>
      <c r="M317" s="145"/>
      <c r="T317" s="146"/>
      <c r="AT317" s="144" t="s">
        <v>140</v>
      </c>
      <c r="AU317" s="144" t="s">
        <v>85</v>
      </c>
      <c r="AV317" s="144" t="s">
        <v>21</v>
      </c>
      <c r="AW317" s="144" t="s">
        <v>103</v>
      </c>
      <c r="AX317" s="144" t="s">
        <v>77</v>
      </c>
      <c r="AY317" s="144" t="s">
        <v>131</v>
      </c>
    </row>
    <row r="318" spans="2:51" s="6" customFormat="1" ht="15.75" customHeight="1">
      <c r="B318" s="142"/>
      <c r="D318" s="135" t="s">
        <v>140</v>
      </c>
      <c r="E318" s="144"/>
      <c r="F318" s="143" t="s">
        <v>947</v>
      </c>
      <c r="H318" s="144"/>
      <c r="L318" s="142"/>
      <c r="M318" s="145"/>
      <c r="T318" s="146"/>
      <c r="AT318" s="144" t="s">
        <v>140</v>
      </c>
      <c r="AU318" s="144" t="s">
        <v>85</v>
      </c>
      <c r="AV318" s="144" t="s">
        <v>21</v>
      </c>
      <c r="AW318" s="144" t="s">
        <v>103</v>
      </c>
      <c r="AX318" s="144" t="s">
        <v>77</v>
      </c>
      <c r="AY318" s="144" t="s">
        <v>131</v>
      </c>
    </row>
    <row r="319" spans="2:51" s="6" customFormat="1" ht="15.75" customHeight="1">
      <c r="B319" s="128"/>
      <c r="D319" s="135" t="s">
        <v>140</v>
      </c>
      <c r="E319" s="134"/>
      <c r="F319" s="130" t="s">
        <v>948</v>
      </c>
      <c r="H319" s="131">
        <v>78</v>
      </c>
      <c r="L319" s="128"/>
      <c r="M319" s="132"/>
      <c r="T319" s="133"/>
      <c r="AT319" s="134" t="s">
        <v>140</v>
      </c>
      <c r="AU319" s="134" t="s">
        <v>85</v>
      </c>
      <c r="AV319" s="134" t="s">
        <v>85</v>
      </c>
      <c r="AW319" s="134" t="s">
        <v>103</v>
      </c>
      <c r="AX319" s="134" t="s">
        <v>21</v>
      </c>
      <c r="AY319" s="134" t="s">
        <v>131</v>
      </c>
    </row>
    <row r="320" spans="2:65" s="6" customFormat="1" ht="15.75" customHeight="1">
      <c r="B320" s="22"/>
      <c r="C320" s="153" t="s">
        <v>414</v>
      </c>
      <c r="D320" s="153" t="s">
        <v>276</v>
      </c>
      <c r="E320" s="154" t="s">
        <v>949</v>
      </c>
      <c r="F320" s="155" t="s">
        <v>950</v>
      </c>
      <c r="G320" s="156" t="s">
        <v>891</v>
      </c>
      <c r="H320" s="157">
        <v>78</v>
      </c>
      <c r="I320" s="158"/>
      <c r="J320" s="159">
        <f>ROUND($I$320*$H$320,2)</f>
        <v>0</v>
      </c>
      <c r="K320" s="155"/>
      <c r="L320" s="160"/>
      <c r="M320" s="161"/>
      <c r="N320" s="162" t="s">
        <v>48</v>
      </c>
      <c r="P320" s="125">
        <f>$O$320*$H$320</f>
        <v>0</v>
      </c>
      <c r="Q320" s="125">
        <v>0.95</v>
      </c>
      <c r="R320" s="125">
        <f>$Q$320*$H$320</f>
        <v>74.1</v>
      </c>
      <c r="S320" s="125">
        <v>0</v>
      </c>
      <c r="T320" s="126">
        <f>$S$320*$H$320</f>
        <v>0</v>
      </c>
      <c r="AR320" s="75" t="s">
        <v>173</v>
      </c>
      <c r="AT320" s="75" t="s">
        <v>276</v>
      </c>
      <c r="AU320" s="75" t="s">
        <v>85</v>
      </c>
      <c r="AY320" s="6" t="s">
        <v>131</v>
      </c>
      <c r="BE320" s="127">
        <f>IF($N$320="základní",$J$320,0)</f>
        <v>0</v>
      </c>
      <c r="BF320" s="127">
        <f>IF($N$320="snížená",$J$320,0)</f>
        <v>0</v>
      </c>
      <c r="BG320" s="127">
        <f>IF($N$320="zákl. přenesená",$J$320,0)</f>
        <v>0</v>
      </c>
      <c r="BH320" s="127">
        <f>IF($N$320="sníž. přenesená",$J$320,0)</f>
        <v>0</v>
      </c>
      <c r="BI320" s="127">
        <f>IF($N$320="nulová",$J$320,0)</f>
        <v>0</v>
      </c>
      <c r="BJ320" s="75" t="s">
        <v>21</v>
      </c>
      <c r="BK320" s="127">
        <f>ROUND($I$320*$H$320,2)</f>
        <v>0</v>
      </c>
      <c r="BL320" s="75" t="s">
        <v>138</v>
      </c>
      <c r="BM320" s="75" t="s">
        <v>951</v>
      </c>
    </row>
    <row r="321" spans="2:51" s="6" customFormat="1" ht="15.75" customHeight="1">
      <c r="B321" s="142"/>
      <c r="D321" s="129" t="s">
        <v>140</v>
      </c>
      <c r="E321" s="143"/>
      <c r="F321" s="143" t="s">
        <v>952</v>
      </c>
      <c r="H321" s="144"/>
      <c r="L321" s="142"/>
      <c r="M321" s="145"/>
      <c r="T321" s="146"/>
      <c r="AT321" s="144" t="s">
        <v>140</v>
      </c>
      <c r="AU321" s="144" t="s">
        <v>85</v>
      </c>
      <c r="AV321" s="144" t="s">
        <v>21</v>
      </c>
      <c r="AW321" s="144" t="s">
        <v>103</v>
      </c>
      <c r="AX321" s="144" t="s">
        <v>77</v>
      </c>
      <c r="AY321" s="144" t="s">
        <v>131</v>
      </c>
    </row>
    <row r="322" spans="2:51" s="6" customFormat="1" ht="27" customHeight="1">
      <c r="B322" s="142"/>
      <c r="D322" s="135" t="s">
        <v>140</v>
      </c>
      <c r="E322" s="144"/>
      <c r="F322" s="143" t="s">
        <v>946</v>
      </c>
      <c r="H322" s="144"/>
      <c r="L322" s="142"/>
      <c r="M322" s="145"/>
      <c r="T322" s="146"/>
      <c r="AT322" s="144" t="s">
        <v>140</v>
      </c>
      <c r="AU322" s="144" t="s">
        <v>85</v>
      </c>
      <c r="AV322" s="144" t="s">
        <v>21</v>
      </c>
      <c r="AW322" s="144" t="s">
        <v>103</v>
      </c>
      <c r="AX322" s="144" t="s">
        <v>77</v>
      </c>
      <c r="AY322" s="144" t="s">
        <v>131</v>
      </c>
    </row>
    <row r="323" spans="2:51" s="6" customFormat="1" ht="15.75" customHeight="1">
      <c r="B323" s="142"/>
      <c r="D323" s="135" t="s">
        <v>140</v>
      </c>
      <c r="E323" s="144"/>
      <c r="F323" s="143" t="s">
        <v>947</v>
      </c>
      <c r="H323" s="144"/>
      <c r="L323" s="142"/>
      <c r="M323" s="145"/>
      <c r="T323" s="146"/>
      <c r="AT323" s="144" t="s">
        <v>140</v>
      </c>
      <c r="AU323" s="144" t="s">
        <v>85</v>
      </c>
      <c r="AV323" s="144" t="s">
        <v>21</v>
      </c>
      <c r="AW323" s="144" t="s">
        <v>103</v>
      </c>
      <c r="AX323" s="144" t="s">
        <v>77</v>
      </c>
      <c r="AY323" s="144" t="s">
        <v>131</v>
      </c>
    </row>
    <row r="324" spans="2:51" s="6" customFormat="1" ht="15.75" customHeight="1">
      <c r="B324" s="128"/>
      <c r="D324" s="135" t="s">
        <v>140</v>
      </c>
      <c r="E324" s="134"/>
      <c r="F324" s="130" t="s">
        <v>948</v>
      </c>
      <c r="H324" s="131">
        <v>78</v>
      </c>
      <c r="L324" s="128"/>
      <c r="M324" s="132"/>
      <c r="T324" s="133"/>
      <c r="AT324" s="134" t="s">
        <v>140</v>
      </c>
      <c r="AU324" s="134" t="s">
        <v>85</v>
      </c>
      <c r="AV324" s="134" t="s">
        <v>85</v>
      </c>
      <c r="AW324" s="134" t="s">
        <v>103</v>
      </c>
      <c r="AX324" s="134" t="s">
        <v>21</v>
      </c>
      <c r="AY324" s="134" t="s">
        <v>131</v>
      </c>
    </row>
    <row r="325" spans="2:65" s="6" customFormat="1" ht="15.75" customHeight="1">
      <c r="B325" s="22"/>
      <c r="C325" s="116" t="s">
        <v>421</v>
      </c>
      <c r="D325" s="116" t="s">
        <v>133</v>
      </c>
      <c r="E325" s="117" t="s">
        <v>953</v>
      </c>
      <c r="F325" s="118" t="s">
        <v>954</v>
      </c>
      <c r="G325" s="119" t="s">
        <v>183</v>
      </c>
      <c r="H325" s="120">
        <v>10.919</v>
      </c>
      <c r="I325" s="121"/>
      <c r="J325" s="122">
        <f>ROUND($I$325*$H$325,2)</f>
        <v>0</v>
      </c>
      <c r="K325" s="118" t="s">
        <v>137</v>
      </c>
      <c r="L325" s="22"/>
      <c r="M325" s="123"/>
      <c r="N325" s="124" t="s">
        <v>48</v>
      </c>
      <c r="P325" s="125">
        <f>$O$325*$H$325</f>
        <v>0</v>
      </c>
      <c r="Q325" s="125">
        <v>2.45351</v>
      </c>
      <c r="R325" s="125">
        <f>$Q$325*$H$325</f>
        <v>26.789875690000002</v>
      </c>
      <c r="S325" s="125">
        <v>0</v>
      </c>
      <c r="T325" s="126">
        <f>$S$325*$H$325</f>
        <v>0</v>
      </c>
      <c r="AR325" s="75" t="s">
        <v>138</v>
      </c>
      <c r="AT325" s="75" t="s">
        <v>133</v>
      </c>
      <c r="AU325" s="75" t="s">
        <v>85</v>
      </c>
      <c r="AY325" s="6" t="s">
        <v>131</v>
      </c>
      <c r="BE325" s="127">
        <f>IF($N$325="základní",$J$325,0)</f>
        <v>0</v>
      </c>
      <c r="BF325" s="127">
        <f>IF($N$325="snížená",$J$325,0)</f>
        <v>0</v>
      </c>
      <c r="BG325" s="127">
        <f>IF($N$325="zákl. přenesená",$J$325,0)</f>
        <v>0</v>
      </c>
      <c r="BH325" s="127">
        <f>IF($N$325="sníž. přenesená",$J$325,0)</f>
        <v>0</v>
      </c>
      <c r="BI325" s="127">
        <f>IF($N$325="nulová",$J$325,0)</f>
        <v>0</v>
      </c>
      <c r="BJ325" s="75" t="s">
        <v>21</v>
      </c>
      <c r="BK325" s="127">
        <f>ROUND($I$325*$H$325,2)</f>
        <v>0</v>
      </c>
      <c r="BL325" s="75" t="s">
        <v>138</v>
      </c>
      <c r="BM325" s="75" t="s">
        <v>955</v>
      </c>
    </row>
    <row r="326" spans="2:51" s="6" customFormat="1" ht="15.75" customHeight="1">
      <c r="B326" s="142"/>
      <c r="D326" s="129" t="s">
        <v>140</v>
      </c>
      <c r="E326" s="143"/>
      <c r="F326" s="143" t="s">
        <v>956</v>
      </c>
      <c r="H326" s="144"/>
      <c r="L326" s="142"/>
      <c r="M326" s="145"/>
      <c r="T326" s="146"/>
      <c r="AT326" s="144" t="s">
        <v>140</v>
      </c>
      <c r="AU326" s="144" t="s">
        <v>85</v>
      </c>
      <c r="AV326" s="144" t="s">
        <v>21</v>
      </c>
      <c r="AW326" s="144" t="s">
        <v>103</v>
      </c>
      <c r="AX326" s="144" t="s">
        <v>77</v>
      </c>
      <c r="AY326" s="144" t="s">
        <v>131</v>
      </c>
    </row>
    <row r="327" spans="2:51" s="6" customFormat="1" ht="15.75" customHeight="1">
      <c r="B327" s="128"/>
      <c r="D327" s="135" t="s">
        <v>140</v>
      </c>
      <c r="E327" s="134"/>
      <c r="F327" s="130" t="s">
        <v>957</v>
      </c>
      <c r="H327" s="131">
        <v>1.833</v>
      </c>
      <c r="L327" s="128"/>
      <c r="M327" s="132"/>
      <c r="T327" s="133"/>
      <c r="AT327" s="134" t="s">
        <v>140</v>
      </c>
      <c r="AU327" s="134" t="s">
        <v>85</v>
      </c>
      <c r="AV327" s="134" t="s">
        <v>85</v>
      </c>
      <c r="AW327" s="134" t="s">
        <v>103</v>
      </c>
      <c r="AX327" s="134" t="s">
        <v>77</v>
      </c>
      <c r="AY327" s="134" t="s">
        <v>131</v>
      </c>
    </row>
    <row r="328" spans="2:51" s="6" customFormat="1" ht="15.75" customHeight="1">
      <c r="B328" s="128"/>
      <c r="D328" s="135" t="s">
        <v>140</v>
      </c>
      <c r="E328" s="134"/>
      <c r="F328" s="130" t="s">
        <v>958</v>
      </c>
      <c r="H328" s="131">
        <v>3.086</v>
      </c>
      <c r="L328" s="128"/>
      <c r="M328" s="132"/>
      <c r="T328" s="133"/>
      <c r="AT328" s="134" t="s">
        <v>140</v>
      </c>
      <c r="AU328" s="134" t="s">
        <v>85</v>
      </c>
      <c r="AV328" s="134" t="s">
        <v>85</v>
      </c>
      <c r="AW328" s="134" t="s">
        <v>103</v>
      </c>
      <c r="AX328" s="134" t="s">
        <v>77</v>
      </c>
      <c r="AY328" s="134" t="s">
        <v>131</v>
      </c>
    </row>
    <row r="329" spans="2:51" s="6" customFormat="1" ht="15.75" customHeight="1">
      <c r="B329" s="128"/>
      <c r="D329" s="135" t="s">
        <v>140</v>
      </c>
      <c r="E329" s="134"/>
      <c r="F329" s="130" t="s">
        <v>959</v>
      </c>
      <c r="H329" s="131">
        <v>0.158</v>
      </c>
      <c r="L329" s="128"/>
      <c r="M329" s="132"/>
      <c r="T329" s="133"/>
      <c r="AT329" s="134" t="s">
        <v>140</v>
      </c>
      <c r="AU329" s="134" t="s">
        <v>85</v>
      </c>
      <c r="AV329" s="134" t="s">
        <v>85</v>
      </c>
      <c r="AW329" s="134" t="s">
        <v>103</v>
      </c>
      <c r="AX329" s="134" t="s">
        <v>77</v>
      </c>
      <c r="AY329" s="134" t="s">
        <v>131</v>
      </c>
    </row>
    <row r="330" spans="2:51" s="6" customFormat="1" ht="15.75" customHeight="1">
      <c r="B330" s="128"/>
      <c r="D330" s="135" t="s">
        <v>140</v>
      </c>
      <c r="E330" s="134"/>
      <c r="F330" s="130" t="s">
        <v>960</v>
      </c>
      <c r="H330" s="131">
        <v>2.55</v>
      </c>
      <c r="L330" s="128"/>
      <c r="M330" s="132"/>
      <c r="T330" s="133"/>
      <c r="AT330" s="134" t="s">
        <v>140</v>
      </c>
      <c r="AU330" s="134" t="s">
        <v>85</v>
      </c>
      <c r="AV330" s="134" t="s">
        <v>85</v>
      </c>
      <c r="AW330" s="134" t="s">
        <v>103</v>
      </c>
      <c r="AX330" s="134" t="s">
        <v>77</v>
      </c>
      <c r="AY330" s="134" t="s">
        <v>131</v>
      </c>
    </row>
    <row r="331" spans="2:51" s="6" customFormat="1" ht="15.75" customHeight="1">
      <c r="B331" s="128"/>
      <c r="D331" s="135" t="s">
        <v>140</v>
      </c>
      <c r="E331" s="134"/>
      <c r="F331" s="130" t="s">
        <v>961</v>
      </c>
      <c r="H331" s="131">
        <v>3.134</v>
      </c>
      <c r="L331" s="128"/>
      <c r="M331" s="132"/>
      <c r="T331" s="133"/>
      <c r="AT331" s="134" t="s">
        <v>140</v>
      </c>
      <c r="AU331" s="134" t="s">
        <v>85</v>
      </c>
      <c r="AV331" s="134" t="s">
        <v>85</v>
      </c>
      <c r="AW331" s="134" t="s">
        <v>103</v>
      </c>
      <c r="AX331" s="134" t="s">
        <v>77</v>
      </c>
      <c r="AY331" s="134" t="s">
        <v>131</v>
      </c>
    </row>
    <row r="332" spans="2:51" s="6" customFormat="1" ht="15.75" customHeight="1">
      <c r="B332" s="128"/>
      <c r="D332" s="135" t="s">
        <v>140</v>
      </c>
      <c r="E332" s="134"/>
      <c r="F332" s="130" t="s">
        <v>962</v>
      </c>
      <c r="H332" s="131">
        <v>0.158</v>
      </c>
      <c r="L332" s="128"/>
      <c r="M332" s="132"/>
      <c r="T332" s="133"/>
      <c r="AT332" s="134" t="s">
        <v>140</v>
      </c>
      <c r="AU332" s="134" t="s">
        <v>85</v>
      </c>
      <c r="AV332" s="134" t="s">
        <v>85</v>
      </c>
      <c r="AW332" s="134" t="s">
        <v>103</v>
      </c>
      <c r="AX332" s="134" t="s">
        <v>77</v>
      </c>
      <c r="AY332" s="134" t="s">
        <v>131</v>
      </c>
    </row>
    <row r="333" spans="2:51" s="6" customFormat="1" ht="15.75" customHeight="1">
      <c r="B333" s="136"/>
      <c r="D333" s="135" t="s">
        <v>140</v>
      </c>
      <c r="E333" s="137"/>
      <c r="F333" s="138" t="s">
        <v>148</v>
      </c>
      <c r="H333" s="139">
        <v>10.919</v>
      </c>
      <c r="L333" s="136"/>
      <c r="M333" s="140"/>
      <c r="T333" s="141"/>
      <c r="AT333" s="137" t="s">
        <v>140</v>
      </c>
      <c r="AU333" s="137" t="s">
        <v>85</v>
      </c>
      <c r="AV333" s="137" t="s">
        <v>138</v>
      </c>
      <c r="AW333" s="137" t="s">
        <v>103</v>
      </c>
      <c r="AX333" s="137" t="s">
        <v>21</v>
      </c>
      <c r="AY333" s="137" t="s">
        <v>131</v>
      </c>
    </row>
    <row r="334" spans="2:65" s="6" customFormat="1" ht="15.75" customHeight="1">
      <c r="B334" s="22"/>
      <c r="C334" s="116" t="s">
        <v>427</v>
      </c>
      <c r="D334" s="116" t="s">
        <v>133</v>
      </c>
      <c r="E334" s="117" t="s">
        <v>963</v>
      </c>
      <c r="F334" s="118" t="s">
        <v>964</v>
      </c>
      <c r="G334" s="119" t="s">
        <v>183</v>
      </c>
      <c r="H334" s="120">
        <v>4.743</v>
      </c>
      <c r="I334" s="121"/>
      <c r="J334" s="122">
        <f>ROUND($I$334*$H$334,2)</f>
        <v>0</v>
      </c>
      <c r="K334" s="118" t="s">
        <v>137</v>
      </c>
      <c r="L334" s="22"/>
      <c r="M334" s="123"/>
      <c r="N334" s="124" t="s">
        <v>48</v>
      </c>
      <c r="P334" s="125">
        <f>$O$334*$H$334</f>
        <v>0</v>
      </c>
      <c r="Q334" s="125">
        <v>2.45329</v>
      </c>
      <c r="R334" s="125">
        <f>$Q$334*$H$334</f>
        <v>11.635954470000001</v>
      </c>
      <c r="S334" s="125">
        <v>0</v>
      </c>
      <c r="T334" s="126">
        <f>$S$334*$H$334</f>
        <v>0</v>
      </c>
      <c r="AR334" s="75" t="s">
        <v>138</v>
      </c>
      <c r="AT334" s="75" t="s">
        <v>133</v>
      </c>
      <c r="AU334" s="75" t="s">
        <v>85</v>
      </c>
      <c r="AY334" s="6" t="s">
        <v>131</v>
      </c>
      <c r="BE334" s="127">
        <f>IF($N$334="základní",$J$334,0)</f>
        <v>0</v>
      </c>
      <c r="BF334" s="127">
        <f>IF($N$334="snížená",$J$334,0)</f>
        <v>0</v>
      </c>
      <c r="BG334" s="127">
        <f>IF($N$334="zákl. přenesená",$J$334,0)</f>
        <v>0</v>
      </c>
      <c r="BH334" s="127">
        <f>IF($N$334="sníž. přenesená",$J$334,0)</f>
        <v>0</v>
      </c>
      <c r="BI334" s="127">
        <f>IF($N$334="nulová",$J$334,0)</f>
        <v>0</v>
      </c>
      <c r="BJ334" s="75" t="s">
        <v>21</v>
      </c>
      <c r="BK334" s="127">
        <f>ROUND($I$334*$H$334,2)</f>
        <v>0</v>
      </c>
      <c r="BL334" s="75" t="s">
        <v>138</v>
      </c>
      <c r="BM334" s="75" t="s">
        <v>965</v>
      </c>
    </row>
    <row r="335" spans="2:51" s="6" customFormat="1" ht="15.75" customHeight="1">
      <c r="B335" s="142"/>
      <c r="D335" s="129" t="s">
        <v>140</v>
      </c>
      <c r="E335" s="143"/>
      <c r="F335" s="143" t="s">
        <v>966</v>
      </c>
      <c r="H335" s="144"/>
      <c r="L335" s="142"/>
      <c r="M335" s="145"/>
      <c r="T335" s="146"/>
      <c r="AT335" s="144" t="s">
        <v>140</v>
      </c>
      <c r="AU335" s="144" t="s">
        <v>85</v>
      </c>
      <c r="AV335" s="144" t="s">
        <v>21</v>
      </c>
      <c r="AW335" s="144" t="s">
        <v>103</v>
      </c>
      <c r="AX335" s="144" t="s">
        <v>77</v>
      </c>
      <c r="AY335" s="144" t="s">
        <v>131</v>
      </c>
    </row>
    <row r="336" spans="2:51" s="6" customFormat="1" ht="15.75" customHeight="1">
      <c r="B336" s="128"/>
      <c r="D336" s="135" t="s">
        <v>140</v>
      </c>
      <c r="E336" s="134"/>
      <c r="F336" s="130" t="s">
        <v>967</v>
      </c>
      <c r="H336" s="131">
        <v>4.743</v>
      </c>
      <c r="L336" s="128"/>
      <c r="M336" s="132"/>
      <c r="T336" s="133"/>
      <c r="AT336" s="134" t="s">
        <v>140</v>
      </c>
      <c r="AU336" s="134" t="s">
        <v>85</v>
      </c>
      <c r="AV336" s="134" t="s">
        <v>85</v>
      </c>
      <c r="AW336" s="134" t="s">
        <v>103</v>
      </c>
      <c r="AX336" s="134" t="s">
        <v>21</v>
      </c>
      <c r="AY336" s="134" t="s">
        <v>131</v>
      </c>
    </row>
    <row r="337" spans="2:65" s="6" customFormat="1" ht="15.75" customHeight="1">
      <c r="B337" s="22"/>
      <c r="C337" s="116" t="s">
        <v>432</v>
      </c>
      <c r="D337" s="116" t="s">
        <v>133</v>
      </c>
      <c r="E337" s="117" t="s">
        <v>968</v>
      </c>
      <c r="F337" s="118" t="s">
        <v>969</v>
      </c>
      <c r="G337" s="119" t="s">
        <v>136</v>
      </c>
      <c r="H337" s="120">
        <v>56.257</v>
      </c>
      <c r="I337" s="121"/>
      <c r="J337" s="122">
        <f>ROUND($I$337*$H$337,2)</f>
        <v>0</v>
      </c>
      <c r="K337" s="118" t="s">
        <v>137</v>
      </c>
      <c r="L337" s="22"/>
      <c r="M337" s="123"/>
      <c r="N337" s="124" t="s">
        <v>48</v>
      </c>
      <c r="P337" s="125">
        <f>$O$337*$H$337</f>
        <v>0</v>
      </c>
      <c r="Q337" s="125">
        <v>0.00182</v>
      </c>
      <c r="R337" s="125">
        <f>$Q$337*$H$337</f>
        <v>0.10238773999999999</v>
      </c>
      <c r="S337" s="125">
        <v>0</v>
      </c>
      <c r="T337" s="126">
        <f>$S$337*$H$337</f>
        <v>0</v>
      </c>
      <c r="AR337" s="75" t="s">
        <v>138</v>
      </c>
      <c r="AT337" s="75" t="s">
        <v>133</v>
      </c>
      <c r="AU337" s="75" t="s">
        <v>85</v>
      </c>
      <c r="AY337" s="6" t="s">
        <v>131</v>
      </c>
      <c r="BE337" s="127">
        <f>IF($N$337="základní",$J$337,0)</f>
        <v>0</v>
      </c>
      <c r="BF337" s="127">
        <f>IF($N$337="snížená",$J$337,0)</f>
        <v>0</v>
      </c>
      <c r="BG337" s="127">
        <f>IF($N$337="zákl. přenesená",$J$337,0)</f>
        <v>0</v>
      </c>
      <c r="BH337" s="127">
        <f>IF($N$337="sníž. přenesená",$J$337,0)</f>
        <v>0</v>
      </c>
      <c r="BI337" s="127">
        <f>IF($N$337="nulová",$J$337,0)</f>
        <v>0</v>
      </c>
      <c r="BJ337" s="75" t="s">
        <v>21</v>
      </c>
      <c r="BK337" s="127">
        <f>ROUND($I$337*$H$337,2)</f>
        <v>0</v>
      </c>
      <c r="BL337" s="75" t="s">
        <v>138</v>
      </c>
      <c r="BM337" s="75" t="s">
        <v>970</v>
      </c>
    </row>
    <row r="338" spans="2:51" s="6" customFormat="1" ht="27" customHeight="1">
      <c r="B338" s="142"/>
      <c r="D338" s="129" t="s">
        <v>140</v>
      </c>
      <c r="E338" s="143"/>
      <c r="F338" s="143" t="s">
        <v>933</v>
      </c>
      <c r="H338" s="144"/>
      <c r="L338" s="142"/>
      <c r="M338" s="145"/>
      <c r="T338" s="146"/>
      <c r="AT338" s="144" t="s">
        <v>140</v>
      </c>
      <c r="AU338" s="144" t="s">
        <v>85</v>
      </c>
      <c r="AV338" s="144" t="s">
        <v>21</v>
      </c>
      <c r="AW338" s="144" t="s">
        <v>103</v>
      </c>
      <c r="AX338" s="144" t="s">
        <v>77</v>
      </c>
      <c r="AY338" s="144" t="s">
        <v>131</v>
      </c>
    </row>
    <row r="339" spans="2:51" s="6" customFormat="1" ht="15.75" customHeight="1">
      <c r="B339" s="128"/>
      <c r="D339" s="135" t="s">
        <v>140</v>
      </c>
      <c r="E339" s="134"/>
      <c r="F339" s="130" t="s">
        <v>971</v>
      </c>
      <c r="H339" s="131">
        <v>10.105</v>
      </c>
      <c r="L339" s="128"/>
      <c r="M339" s="132"/>
      <c r="T339" s="133"/>
      <c r="AT339" s="134" t="s">
        <v>140</v>
      </c>
      <c r="AU339" s="134" t="s">
        <v>85</v>
      </c>
      <c r="AV339" s="134" t="s">
        <v>85</v>
      </c>
      <c r="AW339" s="134" t="s">
        <v>103</v>
      </c>
      <c r="AX339" s="134" t="s">
        <v>77</v>
      </c>
      <c r="AY339" s="134" t="s">
        <v>131</v>
      </c>
    </row>
    <row r="340" spans="2:51" s="6" customFormat="1" ht="15.75" customHeight="1">
      <c r="B340" s="128"/>
      <c r="D340" s="135" t="s">
        <v>140</v>
      </c>
      <c r="E340" s="134"/>
      <c r="F340" s="130" t="s">
        <v>972</v>
      </c>
      <c r="H340" s="131">
        <v>16.048</v>
      </c>
      <c r="L340" s="128"/>
      <c r="M340" s="132"/>
      <c r="T340" s="133"/>
      <c r="AT340" s="134" t="s">
        <v>140</v>
      </c>
      <c r="AU340" s="134" t="s">
        <v>85</v>
      </c>
      <c r="AV340" s="134" t="s">
        <v>85</v>
      </c>
      <c r="AW340" s="134" t="s">
        <v>103</v>
      </c>
      <c r="AX340" s="134" t="s">
        <v>77</v>
      </c>
      <c r="AY340" s="134" t="s">
        <v>131</v>
      </c>
    </row>
    <row r="341" spans="2:51" s="6" customFormat="1" ht="15.75" customHeight="1">
      <c r="B341" s="128"/>
      <c r="D341" s="135" t="s">
        <v>140</v>
      </c>
      <c r="E341" s="134"/>
      <c r="F341" s="130" t="s">
        <v>973</v>
      </c>
      <c r="H341" s="131">
        <v>13.77</v>
      </c>
      <c r="L341" s="128"/>
      <c r="M341" s="132"/>
      <c r="T341" s="133"/>
      <c r="AT341" s="134" t="s">
        <v>140</v>
      </c>
      <c r="AU341" s="134" t="s">
        <v>85</v>
      </c>
      <c r="AV341" s="134" t="s">
        <v>85</v>
      </c>
      <c r="AW341" s="134" t="s">
        <v>103</v>
      </c>
      <c r="AX341" s="134" t="s">
        <v>77</v>
      </c>
      <c r="AY341" s="134" t="s">
        <v>131</v>
      </c>
    </row>
    <row r="342" spans="2:51" s="6" customFormat="1" ht="15.75" customHeight="1">
      <c r="B342" s="128"/>
      <c r="D342" s="135" t="s">
        <v>140</v>
      </c>
      <c r="E342" s="134"/>
      <c r="F342" s="130" t="s">
        <v>974</v>
      </c>
      <c r="H342" s="131">
        <v>16.334</v>
      </c>
      <c r="L342" s="128"/>
      <c r="M342" s="132"/>
      <c r="T342" s="133"/>
      <c r="AT342" s="134" t="s">
        <v>140</v>
      </c>
      <c r="AU342" s="134" t="s">
        <v>85</v>
      </c>
      <c r="AV342" s="134" t="s">
        <v>85</v>
      </c>
      <c r="AW342" s="134" t="s">
        <v>103</v>
      </c>
      <c r="AX342" s="134" t="s">
        <v>77</v>
      </c>
      <c r="AY342" s="134" t="s">
        <v>131</v>
      </c>
    </row>
    <row r="343" spans="2:51" s="6" customFormat="1" ht="15.75" customHeight="1">
      <c r="B343" s="136"/>
      <c r="D343" s="135" t="s">
        <v>140</v>
      </c>
      <c r="E343" s="137"/>
      <c r="F343" s="138" t="s">
        <v>148</v>
      </c>
      <c r="H343" s="139">
        <v>56.257</v>
      </c>
      <c r="L343" s="136"/>
      <c r="M343" s="140"/>
      <c r="T343" s="141"/>
      <c r="AT343" s="137" t="s">
        <v>140</v>
      </c>
      <c r="AU343" s="137" t="s">
        <v>85</v>
      </c>
      <c r="AV343" s="137" t="s">
        <v>138</v>
      </c>
      <c r="AW343" s="137" t="s">
        <v>103</v>
      </c>
      <c r="AX343" s="137" t="s">
        <v>21</v>
      </c>
      <c r="AY343" s="137" t="s">
        <v>131</v>
      </c>
    </row>
    <row r="344" spans="2:65" s="6" customFormat="1" ht="15.75" customHeight="1">
      <c r="B344" s="22"/>
      <c r="C344" s="116" t="s">
        <v>439</v>
      </c>
      <c r="D344" s="116" t="s">
        <v>133</v>
      </c>
      <c r="E344" s="117" t="s">
        <v>975</v>
      </c>
      <c r="F344" s="118" t="s">
        <v>976</v>
      </c>
      <c r="G344" s="119" t="s">
        <v>136</v>
      </c>
      <c r="H344" s="120">
        <v>56.257</v>
      </c>
      <c r="I344" s="121"/>
      <c r="J344" s="122">
        <f>ROUND($I$344*$H$344,2)</f>
        <v>0</v>
      </c>
      <c r="K344" s="118" t="s">
        <v>137</v>
      </c>
      <c r="L344" s="22"/>
      <c r="M344" s="123"/>
      <c r="N344" s="124" t="s">
        <v>48</v>
      </c>
      <c r="P344" s="125">
        <f>$O$344*$H$344</f>
        <v>0</v>
      </c>
      <c r="Q344" s="125">
        <v>4E-05</v>
      </c>
      <c r="R344" s="125">
        <f>$Q$344*$H$344</f>
        <v>0.00225028</v>
      </c>
      <c r="S344" s="125">
        <v>0</v>
      </c>
      <c r="T344" s="126">
        <f>$S$344*$H$344</f>
        <v>0</v>
      </c>
      <c r="AR344" s="75" t="s">
        <v>138</v>
      </c>
      <c r="AT344" s="75" t="s">
        <v>133</v>
      </c>
      <c r="AU344" s="75" t="s">
        <v>85</v>
      </c>
      <c r="AY344" s="6" t="s">
        <v>131</v>
      </c>
      <c r="BE344" s="127">
        <f>IF($N$344="základní",$J$344,0)</f>
        <v>0</v>
      </c>
      <c r="BF344" s="127">
        <f>IF($N$344="snížená",$J$344,0)</f>
        <v>0</v>
      </c>
      <c r="BG344" s="127">
        <f>IF($N$344="zákl. přenesená",$J$344,0)</f>
        <v>0</v>
      </c>
      <c r="BH344" s="127">
        <f>IF($N$344="sníž. přenesená",$J$344,0)</f>
        <v>0</v>
      </c>
      <c r="BI344" s="127">
        <f>IF($N$344="nulová",$J$344,0)</f>
        <v>0</v>
      </c>
      <c r="BJ344" s="75" t="s">
        <v>21</v>
      </c>
      <c r="BK344" s="127">
        <f>ROUND($I$344*$H$344,2)</f>
        <v>0</v>
      </c>
      <c r="BL344" s="75" t="s">
        <v>138</v>
      </c>
      <c r="BM344" s="75" t="s">
        <v>977</v>
      </c>
    </row>
    <row r="345" spans="2:51" s="6" customFormat="1" ht="15.75" customHeight="1">
      <c r="B345" s="128"/>
      <c r="D345" s="129" t="s">
        <v>140</v>
      </c>
      <c r="E345" s="130"/>
      <c r="F345" s="130" t="s">
        <v>978</v>
      </c>
      <c r="H345" s="131">
        <v>56.257</v>
      </c>
      <c r="L345" s="128"/>
      <c r="M345" s="132"/>
      <c r="T345" s="133"/>
      <c r="AT345" s="134" t="s">
        <v>140</v>
      </c>
      <c r="AU345" s="134" t="s">
        <v>85</v>
      </c>
      <c r="AV345" s="134" t="s">
        <v>85</v>
      </c>
      <c r="AW345" s="134" t="s">
        <v>103</v>
      </c>
      <c r="AX345" s="134" t="s">
        <v>21</v>
      </c>
      <c r="AY345" s="134" t="s">
        <v>131</v>
      </c>
    </row>
    <row r="346" spans="2:65" s="6" customFormat="1" ht="15.75" customHeight="1">
      <c r="B346" s="22"/>
      <c r="C346" s="116" t="s">
        <v>444</v>
      </c>
      <c r="D346" s="116" t="s">
        <v>133</v>
      </c>
      <c r="E346" s="117" t="s">
        <v>979</v>
      </c>
      <c r="F346" s="118" t="s">
        <v>980</v>
      </c>
      <c r="G346" s="119" t="s">
        <v>136</v>
      </c>
      <c r="H346" s="120">
        <v>9.39</v>
      </c>
      <c r="I346" s="121"/>
      <c r="J346" s="122">
        <f>ROUND($I$346*$H$346,2)</f>
        <v>0</v>
      </c>
      <c r="K346" s="118" t="s">
        <v>137</v>
      </c>
      <c r="L346" s="22"/>
      <c r="M346" s="123"/>
      <c r="N346" s="124" t="s">
        <v>48</v>
      </c>
      <c r="P346" s="125">
        <f>$O$346*$H$346</f>
        <v>0</v>
      </c>
      <c r="Q346" s="125">
        <v>0.00264</v>
      </c>
      <c r="R346" s="125">
        <f>$Q$346*$H$346</f>
        <v>0.024789600000000002</v>
      </c>
      <c r="S346" s="125">
        <v>0</v>
      </c>
      <c r="T346" s="126">
        <f>$S$346*$H$346</f>
        <v>0</v>
      </c>
      <c r="AR346" s="75" t="s">
        <v>138</v>
      </c>
      <c r="AT346" s="75" t="s">
        <v>133</v>
      </c>
      <c r="AU346" s="75" t="s">
        <v>85</v>
      </c>
      <c r="AY346" s="6" t="s">
        <v>131</v>
      </c>
      <c r="BE346" s="127">
        <f>IF($N$346="základní",$J$346,0)</f>
        <v>0</v>
      </c>
      <c r="BF346" s="127">
        <f>IF($N$346="snížená",$J$346,0)</f>
        <v>0</v>
      </c>
      <c r="BG346" s="127">
        <f>IF($N$346="zákl. přenesená",$J$346,0)</f>
        <v>0</v>
      </c>
      <c r="BH346" s="127">
        <f>IF($N$346="sníž. přenesená",$J$346,0)</f>
        <v>0</v>
      </c>
      <c r="BI346" s="127">
        <f>IF($N$346="nulová",$J$346,0)</f>
        <v>0</v>
      </c>
      <c r="BJ346" s="75" t="s">
        <v>21</v>
      </c>
      <c r="BK346" s="127">
        <f>ROUND($I$346*$H$346,2)</f>
        <v>0</v>
      </c>
      <c r="BL346" s="75" t="s">
        <v>138</v>
      </c>
      <c r="BM346" s="75" t="s">
        <v>981</v>
      </c>
    </row>
    <row r="347" spans="2:51" s="6" customFormat="1" ht="27" customHeight="1">
      <c r="B347" s="142"/>
      <c r="D347" s="129" t="s">
        <v>140</v>
      </c>
      <c r="E347" s="143"/>
      <c r="F347" s="143" t="s">
        <v>933</v>
      </c>
      <c r="H347" s="144"/>
      <c r="L347" s="142"/>
      <c r="M347" s="145"/>
      <c r="T347" s="146"/>
      <c r="AT347" s="144" t="s">
        <v>140</v>
      </c>
      <c r="AU347" s="144" t="s">
        <v>85</v>
      </c>
      <c r="AV347" s="144" t="s">
        <v>21</v>
      </c>
      <c r="AW347" s="144" t="s">
        <v>103</v>
      </c>
      <c r="AX347" s="144" t="s">
        <v>77</v>
      </c>
      <c r="AY347" s="144" t="s">
        <v>131</v>
      </c>
    </row>
    <row r="348" spans="2:51" s="6" customFormat="1" ht="15.75" customHeight="1">
      <c r="B348" s="128"/>
      <c r="D348" s="135" t="s">
        <v>140</v>
      </c>
      <c r="E348" s="134"/>
      <c r="F348" s="130" t="s">
        <v>982</v>
      </c>
      <c r="H348" s="131">
        <v>6.6</v>
      </c>
      <c r="L348" s="128"/>
      <c r="M348" s="132"/>
      <c r="T348" s="133"/>
      <c r="AT348" s="134" t="s">
        <v>140</v>
      </c>
      <c r="AU348" s="134" t="s">
        <v>85</v>
      </c>
      <c r="AV348" s="134" t="s">
        <v>85</v>
      </c>
      <c r="AW348" s="134" t="s">
        <v>103</v>
      </c>
      <c r="AX348" s="134" t="s">
        <v>77</v>
      </c>
      <c r="AY348" s="134" t="s">
        <v>131</v>
      </c>
    </row>
    <row r="349" spans="2:51" s="6" customFormat="1" ht="15.75" customHeight="1">
      <c r="B349" s="128"/>
      <c r="D349" s="135" t="s">
        <v>140</v>
      </c>
      <c r="E349" s="134"/>
      <c r="F349" s="130" t="s">
        <v>983</v>
      </c>
      <c r="H349" s="131">
        <v>2.79</v>
      </c>
      <c r="L349" s="128"/>
      <c r="M349" s="132"/>
      <c r="T349" s="133"/>
      <c r="AT349" s="134" t="s">
        <v>140</v>
      </c>
      <c r="AU349" s="134" t="s">
        <v>85</v>
      </c>
      <c r="AV349" s="134" t="s">
        <v>85</v>
      </c>
      <c r="AW349" s="134" t="s">
        <v>103</v>
      </c>
      <c r="AX349" s="134" t="s">
        <v>77</v>
      </c>
      <c r="AY349" s="134" t="s">
        <v>131</v>
      </c>
    </row>
    <row r="350" spans="2:51" s="6" customFormat="1" ht="15.75" customHeight="1">
      <c r="B350" s="136"/>
      <c r="D350" s="135" t="s">
        <v>140</v>
      </c>
      <c r="E350" s="137"/>
      <c r="F350" s="138" t="s">
        <v>148</v>
      </c>
      <c r="H350" s="139">
        <v>9.39</v>
      </c>
      <c r="L350" s="136"/>
      <c r="M350" s="140"/>
      <c r="T350" s="141"/>
      <c r="AT350" s="137" t="s">
        <v>140</v>
      </c>
      <c r="AU350" s="137" t="s">
        <v>85</v>
      </c>
      <c r="AV350" s="137" t="s">
        <v>138</v>
      </c>
      <c r="AW350" s="137" t="s">
        <v>103</v>
      </c>
      <c r="AX350" s="137" t="s">
        <v>21</v>
      </c>
      <c r="AY350" s="137" t="s">
        <v>131</v>
      </c>
    </row>
    <row r="351" spans="2:65" s="6" customFormat="1" ht="15.75" customHeight="1">
      <c r="B351" s="22"/>
      <c r="C351" s="116" t="s">
        <v>449</v>
      </c>
      <c r="D351" s="116" t="s">
        <v>133</v>
      </c>
      <c r="E351" s="117" t="s">
        <v>984</v>
      </c>
      <c r="F351" s="118" t="s">
        <v>985</v>
      </c>
      <c r="G351" s="119" t="s">
        <v>136</v>
      </c>
      <c r="H351" s="120">
        <v>9.39</v>
      </c>
      <c r="I351" s="121"/>
      <c r="J351" s="122">
        <f>ROUND($I$351*$H$351,2)</f>
        <v>0</v>
      </c>
      <c r="K351" s="118" t="s">
        <v>137</v>
      </c>
      <c r="L351" s="22"/>
      <c r="M351" s="123"/>
      <c r="N351" s="124" t="s">
        <v>48</v>
      </c>
      <c r="P351" s="125">
        <f>$O$351*$H$351</f>
        <v>0</v>
      </c>
      <c r="Q351" s="125">
        <v>4E-05</v>
      </c>
      <c r="R351" s="125">
        <f>$Q$351*$H$351</f>
        <v>0.0003756000000000001</v>
      </c>
      <c r="S351" s="125">
        <v>0</v>
      </c>
      <c r="T351" s="126">
        <f>$S$351*$H$351</f>
        <v>0</v>
      </c>
      <c r="AR351" s="75" t="s">
        <v>138</v>
      </c>
      <c r="AT351" s="75" t="s">
        <v>133</v>
      </c>
      <c r="AU351" s="75" t="s">
        <v>85</v>
      </c>
      <c r="AY351" s="6" t="s">
        <v>131</v>
      </c>
      <c r="BE351" s="127">
        <f>IF($N$351="základní",$J$351,0)</f>
        <v>0</v>
      </c>
      <c r="BF351" s="127">
        <f>IF($N$351="snížená",$J$351,0)</f>
        <v>0</v>
      </c>
      <c r="BG351" s="127">
        <f>IF($N$351="zákl. přenesená",$J$351,0)</f>
        <v>0</v>
      </c>
      <c r="BH351" s="127">
        <f>IF($N$351="sníž. přenesená",$J$351,0)</f>
        <v>0</v>
      </c>
      <c r="BI351" s="127">
        <f>IF($N$351="nulová",$J$351,0)</f>
        <v>0</v>
      </c>
      <c r="BJ351" s="75" t="s">
        <v>21</v>
      </c>
      <c r="BK351" s="127">
        <f>ROUND($I$351*$H$351,2)</f>
        <v>0</v>
      </c>
      <c r="BL351" s="75" t="s">
        <v>138</v>
      </c>
      <c r="BM351" s="75" t="s">
        <v>986</v>
      </c>
    </row>
    <row r="352" spans="2:65" s="6" customFormat="1" ht="15.75" customHeight="1">
      <c r="B352" s="22"/>
      <c r="C352" s="119" t="s">
        <v>454</v>
      </c>
      <c r="D352" s="119" t="s">
        <v>133</v>
      </c>
      <c r="E352" s="117" t="s">
        <v>987</v>
      </c>
      <c r="F352" s="118" t="s">
        <v>988</v>
      </c>
      <c r="G352" s="119" t="s">
        <v>296</v>
      </c>
      <c r="H352" s="120">
        <v>1.856</v>
      </c>
      <c r="I352" s="121"/>
      <c r="J352" s="122">
        <f>ROUND($I$352*$H$352,2)</f>
        <v>0</v>
      </c>
      <c r="K352" s="118" t="s">
        <v>137</v>
      </c>
      <c r="L352" s="22"/>
      <c r="M352" s="123"/>
      <c r="N352" s="124" t="s">
        <v>48</v>
      </c>
      <c r="P352" s="125">
        <f>$O$352*$H$352</f>
        <v>0</v>
      </c>
      <c r="Q352" s="125">
        <v>1.0383</v>
      </c>
      <c r="R352" s="125">
        <f>$Q$352*$H$352</f>
        <v>1.9270848</v>
      </c>
      <c r="S352" s="125">
        <v>0</v>
      </c>
      <c r="T352" s="126">
        <f>$S$352*$H$352</f>
        <v>0</v>
      </c>
      <c r="AR352" s="75" t="s">
        <v>138</v>
      </c>
      <c r="AT352" s="75" t="s">
        <v>133</v>
      </c>
      <c r="AU352" s="75" t="s">
        <v>85</v>
      </c>
      <c r="AY352" s="75" t="s">
        <v>131</v>
      </c>
      <c r="BE352" s="127">
        <f>IF($N$352="základní",$J$352,0)</f>
        <v>0</v>
      </c>
      <c r="BF352" s="127">
        <f>IF($N$352="snížená",$J$352,0)</f>
        <v>0</v>
      </c>
      <c r="BG352" s="127">
        <f>IF($N$352="zákl. přenesená",$J$352,0)</f>
        <v>0</v>
      </c>
      <c r="BH352" s="127">
        <f>IF($N$352="sníž. přenesená",$J$352,0)</f>
        <v>0</v>
      </c>
      <c r="BI352" s="127">
        <f>IF($N$352="nulová",$J$352,0)</f>
        <v>0</v>
      </c>
      <c r="BJ352" s="75" t="s">
        <v>21</v>
      </c>
      <c r="BK352" s="127">
        <f>ROUND($I$352*$H$352,2)</f>
        <v>0</v>
      </c>
      <c r="BL352" s="75" t="s">
        <v>138</v>
      </c>
      <c r="BM352" s="75" t="s">
        <v>989</v>
      </c>
    </row>
    <row r="353" spans="2:51" s="6" customFormat="1" ht="15.75" customHeight="1">
      <c r="B353" s="142"/>
      <c r="D353" s="129" t="s">
        <v>140</v>
      </c>
      <c r="E353" s="143"/>
      <c r="F353" s="143" t="s">
        <v>990</v>
      </c>
      <c r="H353" s="144"/>
      <c r="L353" s="142"/>
      <c r="M353" s="145"/>
      <c r="T353" s="146"/>
      <c r="AT353" s="144" t="s">
        <v>140</v>
      </c>
      <c r="AU353" s="144" t="s">
        <v>85</v>
      </c>
      <c r="AV353" s="144" t="s">
        <v>21</v>
      </c>
      <c r="AW353" s="144" t="s">
        <v>103</v>
      </c>
      <c r="AX353" s="144" t="s">
        <v>77</v>
      </c>
      <c r="AY353" s="144" t="s">
        <v>131</v>
      </c>
    </row>
    <row r="354" spans="2:51" s="6" customFormat="1" ht="15.75" customHeight="1">
      <c r="B354" s="128"/>
      <c r="D354" s="135" t="s">
        <v>140</v>
      </c>
      <c r="E354" s="134"/>
      <c r="F354" s="130" t="s">
        <v>991</v>
      </c>
      <c r="H354" s="131">
        <v>1.856</v>
      </c>
      <c r="L354" s="128"/>
      <c r="M354" s="132"/>
      <c r="T354" s="133"/>
      <c r="AT354" s="134" t="s">
        <v>140</v>
      </c>
      <c r="AU354" s="134" t="s">
        <v>85</v>
      </c>
      <c r="AV354" s="134" t="s">
        <v>85</v>
      </c>
      <c r="AW354" s="134" t="s">
        <v>103</v>
      </c>
      <c r="AX354" s="134" t="s">
        <v>21</v>
      </c>
      <c r="AY354" s="134" t="s">
        <v>131</v>
      </c>
    </row>
    <row r="355" spans="2:65" s="6" customFormat="1" ht="15.75" customHeight="1">
      <c r="B355" s="22"/>
      <c r="C355" s="116" t="s">
        <v>459</v>
      </c>
      <c r="D355" s="116" t="s">
        <v>133</v>
      </c>
      <c r="E355" s="117" t="s">
        <v>992</v>
      </c>
      <c r="F355" s="118" t="s">
        <v>993</v>
      </c>
      <c r="G355" s="119" t="s">
        <v>296</v>
      </c>
      <c r="H355" s="120">
        <v>0.711</v>
      </c>
      <c r="I355" s="121"/>
      <c r="J355" s="122">
        <f>ROUND($I$355*$H$355,2)</f>
        <v>0</v>
      </c>
      <c r="K355" s="118" t="s">
        <v>137</v>
      </c>
      <c r="L355" s="22"/>
      <c r="M355" s="123"/>
      <c r="N355" s="124" t="s">
        <v>48</v>
      </c>
      <c r="P355" s="125">
        <f>$O$355*$H$355</f>
        <v>0</v>
      </c>
      <c r="Q355" s="125">
        <v>1.05099</v>
      </c>
      <c r="R355" s="125">
        <f>$Q$355*$H$355</f>
        <v>0.74725389</v>
      </c>
      <c r="S355" s="125">
        <v>0</v>
      </c>
      <c r="T355" s="126">
        <f>$S$355*$H$355</f>
        <v>0</v>
      </c>
      <c r="AR355" s="75" t="s">
        <v>138</v>
      </c>
      <c r="AT355" s="75" t="s">
        <v>133</v>
      </c>
      <c r="AU355" s="75" t="s">
        <v>85</v>
      </c>
      <c r="AY355" s="6" t="s">
        <v>131</v>
      </c>
      <c r="BE355" s="127">
        <f>IF($N$355="základní",$J$355,0)</f>
        <v>0</v>
      </c>
      <c r="BF355" s="127">
        <f>IF($N$355="snížená",$J$355,0)</f>
        <v>0</v>
      </c>
      <c r="BG355" s="127">
        <f>IF($N$355="zákl. přenesená",$J$355,0)</f>
        <v>0</v>
      </c>
      <c r="BH355" s="127">
        <f>IF($N$355="sníž. přenesená",$J$355,0)</f>
        <v>0</v>
      </c>
      <c r="BI355" s="127">
        <f>IF($N$355="nulová",$J$355,0)</f>
        <v>0</v>
      </c>
      <c r="BJ355" s="75" t="s">
        <v>21</v>
      </c>
      <c r="BK355" s="127">
        <f>ROUND($I$355*$H$355,2)</f>
        <v>0</v>
      </c>
      <c r="BL355" s="75" t="s">
        <v>138</v>
      </c>
      <c r="BM355" s="75" t="s">
        <v>994</v>
      </c>
    </row>
    <row r="356" spans="2:51" s="6" customFormat="1" ht="15.75" customHeight="1">
      <c r="B356" s="142"/>
      <c r="D356" s="129" t="s">
        <v>140</v>
      </c>
      <c r="E356" s="143"/>
      <c r="F356" s="143" t="s">
        <v>995</v>
      </c>
      <c r="H356" s="144"/>
      <c r="L356" s="142"/>
      <c r="M356" s="145"/>
      <c r="T356" s="146"/>
      <c r="AT356" s="144" t="s">
        <v>140</v>
      </c>
      <c r="AU356" s="144" t="s">
        <v>85</v>
      </c>
      <c r="AV356" s="144" t="s">
        <v>21</v>
      </c>
      <c r="AW356" s="144" t="s">
        <v>103</v>
      </c>
      <c r="AX356" s="144" t="s">
        <v>77</v>
      </c>
      <c r="AY356" s="144" t="s">
        <v>131</v>
      </c>
    </row>
    <row r="357" spans="2:51" s="6" customFormat="1" ht="15.75" customHeight="1">
      <c r="B357" s="142"/>
      <c r="D357" s="135" t="s">
        <v>140</v>
      </c>
      <c r="E357" s="144"/>
      <c r="F357" s="143" t="s">
        <v>996</v>
      </c>
      <c r="H357" s="144"/>
      <c r="L357" s="142"/>
      <c r="M357" s="145"/>
      <c r="T357" s="146"/>
      <c r="AT357" s="144" t="s">
        <v>140</v>
      </c>
      <c r="AU357" s="144" t="s">
        <v>85</v>
      </c>
      <c r="AV357" s="144" t="s">
        <v>21</v>
      </c>
      <c r="AW357" s="144" t="s">
        <v>103</v>
      </c>
      <c r="AX357" s="144" t="s">
        <v>77</v>
      </c>
      <c r="AY357" s="144" t="s">
        <v>131</v>
      </c>
    </row>
    <row r="358" spans="2:51" s="6" customFormat="1" ht="15.75" customHeight="1">
      <c r="B358" s="128"/>
      <c r="D358" s="135" t="s">
        <v>140</v>
      </c>
      <c r="E358" s="134"/>
      <c r="F358" s="130" t="s">
        <v>997</v>
      </c>
      <c r="H358" s="131">
        <v>0.711</v>
      </c>
      <c r="L358" s="128"/>
      <c r="M358" s="132"/>
      <c r="T358" s="133"/>
      <c r="AT358" s="134" t="s">
        <v>140</v>
      </c>
      <c r="AU358" s="134" t="s">
        <v>85</v>
      </c>
      <c r="AV358" s="134" t="s">
        <v>85</v>
      </c>
      <c r="AW358" s="134" t="s">
        <v>103</v>
      </c>
      <c r="AX358" s="134" t="s">
        <v>21</v>
      </c>
      <c r="AY358" s="134" t="s">
        <v>131</v>
      </c>
    </row>
    <row r="359" spans="2:65" s="6" customFormat="1" ht="27" customHeight="1">
      <c r="B359" s="22"/>
      <c r="C359" s="116" t="s">
        <v>464</v>
      </c>
      <c r="D359" s="116" t="s">
        <v>133</v>
      </c>
      <c r="E359" s="117" t="s">
        <v>998</v>
      </c>
      <c r="F359" s="118" t="s">
        <v>999</v>
      </c>
      <c r="G359" s="119" t="s">
        <v>424</v>
      </c>
      <c r="H359" s="120">
        <v>15.05</v>
      </c>
      <c r="I359" s="121"/>
      <c r="J359" s="122">
        <f>ROUND($I$359*$H$359,2)</f>
        <v>0</v>
      </c>
      <c r="K359" s="118" t="s">
        <v>137</v>
      </c>
      <c r="L359" s="22"/>
      <c r="M359" s="123"/>
      <c r="N359" s="124" t="s">
        <v>48</v>
      </c>
      <c r="P359" s="125">
        <f>$O$359*$H$359</f>
        <v>0</v>
      </c>
      <c r="Q359" s="125">
        <v>0.00107</v>
      </c>
      <c r="R359" s="125">
        <f>$Q$359*$H$359</f>
        <v>0.0161035</v>
      </c>
      <c r="S359" s="125">
        <v>0</v>
      </c>
      <c r="T359" s="126">
        <f>$S$359*$H$359</f>
        <v>0</v>
      </c>
      <c r="AR359" s="75" t="s">
        <v>138</v>
      </c>
      <c r="AT359" s="75" t="s">
        <v>133</v>
      </c>
      <c r="AU359" s="75" t="s">
        <v>85</v>
      </c>
      <c r="AY359" s="6" t="s">
        <v>131</v>
      </c>
      <c r="BE359" s="127">
        <f>IF($N$359="základní",$J$359,0)</f>
        <v>0</v>
      </c>
      <c r="BF359" s="127">
        <f>IF($N$359="snížená",$J$359,0)</f>
        <v>0</v>
      </c>
      <c r="BG359" s="127">
        <f>IF($N$359="zákl. přenesená",$J$359,0)</f>
        <v>0</v>
      </c>
      <c r="BH359" s="127">
        <f>IF($N$359="sníž. přenesená",$J$359,0)</f>
        <v>0</v>
      </c>
      <c r="BI359" s="127">
        <f>IF($N$359="nulová",$J$359,0)</f>
        <v>0</v>
      </c>
      <c r="BJ359" s="75" t="s">
        <v>21</v>
      </c>
      <c r="BK359" s="127">
        <f>ROUND($I$359*$H$359,2)</f>
        <v>0</v>
      </c>
      <c r="BL359" s="75" t="s">
        <v>138</v>
      </c>
      <c r="BM359" s="75" t="s">
        <v>1000</v>
      </c>
    </row>
    <row r="360" spans="2:51" s="6" customFormat="1" ht="15.75" customHeight="1">
      <c r="B360" s="128"/>
      <c r="D360" s="129" t="s">
        <v>140</v>
      </c>
      <c r="E360" s="130"/>
      <c r="F360" s="130" t="s">
        <v>1001</v>
      </c>
      <c r="H360" s="131">
        <v>4.05</v>
      </c>
      <c r="L360" s="128"/>
      <c r="M360" s="132"/>
      <c r="T360" s="133"/>
      <c r="AT360" s="134" t="s">
        <v>140</v>
      </c>
      <c r="AU360" s="134" t="s">
        <v>85</v>
      </c>
      <c r="AV360" s="134" t="s">
        <v>85</v>
      </c>
      <c r="AW360" s="134" t="s">
        <v>103</v>
      </c>
      <c r="AX360" s="134" t="s">
        <v>77</v>
      </c>
      <c r="AY360" s="134" t="s">
        <v>131</v>
      </c>
    </row>
    <row r="361" spans="2:51" s="6" customFormat="1" ht="15.75" customHeight="1">
      <c r="B361" s="128"/>
      <c r="D361" s="135" t="s">
        <v>140</v>
      </c>
      <c r="E361" s="134"/>
      <c r="F361" s="130" t="s">
        <v>1002</v>
      </c>
      <c r="H361" s="131">
        <v>11</v>
      </c>
      <c r="L361" s="128"/>
      <c r="M361" s="132"/>
      <c r="T361" s="133"/>
      <c r="AT361" s="134" t="s">
        <v>140</v>
      </c>
      <c r="AU361" s="134" t="s">
        <v>85</v>
      </c>
      <c r="AV361" s="134" t="s">
        <v>85</v>
      </c>
      <c r="AW361" s="134" t="s">
        <v>103</v>
      </c>
      <c r="AX361" s="134" t="s">
        <v>77</v>
      </c>
      <c r="AY361" s="134" t="s">
        <v>131</v>
      </c>
    </row>
    <row r="362" spans="2:51" s="6" customFormat="1" ht="15.75" customHeight="1">
      <c r="B362" s="136"/>
      <c r="D362" s="135" t="s">
        <v>140</v>
      </c>
      <c r="E362" s="137"/>
      <c r="F362" s="138" t="s">
        <v>148</v>
      </c>
      <c r="H362" s="139">
        <v>15.05</v>
      </c>
      <c r="L362" s="136"/>
      <c r="M362" s="140"/>
      <c r="T362" s="141"/>
      <c r="AT362" s="137" t="s">
        <v>140</v>
      </c>
      <c r="AU362" s="137" t="s">
        <v>85</v>
      </c>
      <c r="AV362" s="137" t="s">
        <v>138</v>
      </c>
      <c r="AW362" s="137" t="s">
        <v>103</v>
      </c>
      <c r="AX362" s="137" t="s">
        <v>21</v>
      </c>
      <c r="AY362" s="137" t="s">
        <v>131</v>
      </c>
    </row>
    <row r="363" spans="2:63" s="105" customFormat="1" ht="30.75" customHeight="1">
      <c r="B363" s="106"/>
      <c r="D363" s="107" t="s">
        <v>76</v>
      </c>
      <c r="E363" s="114" t="s">
        <v>138</v>
      </c>
      <c r="F363" s="114" t="s">
        <v>352</v>
      </c>
      <c r="J363" s="115">
        <f>$BK$363</f>
        <v>0</v>
      </c>
      <c r="L363" s="106"/>
      <c r="M363" s="110"/>
      <c r="P363" s="111">
        <f>SUM($P$364:$P$461)</f>
        <v>0</v>
      </c>
      <c r="R363" s="111">
        <f>SUM($R$364:$R$461)</f>
        <v>448.9335575</v>
      </c>
      <c r="T363" s="112">
        <f>SUM($T$364:$T$461)</f>
        <v>0</v>
      </c>
      <c r="AR363" s="107" t="s">
        <v>21</v>
      </c>
      <c r="AT363" s="107" t="s">
        <v>76</v>
      </c>
      <c r="AU363" s="107" t="s">
        <v>21</v>
      </c>
      <c r="AY363" s="107" t="s">
        <v>131</v>
      </c>
      <c r="BK363" s="113">
        <f>SUM($BK$364:$BK$461)</f>
        <v>0</v>
      </c>
    </row>
    <row r="364" spans="2:65" s="6" customFormat="1" ht="15.75" customHeight="1">
      <c r="B364" s="22"/>
      <c r="C364" s="116" t="s">
        <v>470</v>
      </c>
      <c r="D364" s="116" t="s">
        <v>133</v>
      </c>
      <c r="E364" s="117" t="s">
        <v>1003</v>
      </c>
      <c r="F364" s="118" t="s">
        <v>1004</v>
      </c>
      <c r="G364" s="119" t="s">
        <v>183</v>
      </c>
      <c r="H364" s="120">
        <v>56.353</v>
      </c>
      <c r="I364" s="121"/>
      <c r="J364" s="122">
        <f>ROUND($I$364*$H$364,2)</f>
        <v>0</v>
      </c>
      <c r="K364" s="118" t="s">
        <v>137</v>
      </c>
      <c r="L364" s="22"/>
      <c r="M364" s="123"/>
      <c r="N364" s="124" t="s">
        <v>48</v>
      </c>
      <c r="P364" s="125">
        <f>$O$364*$H$364</f>
        <v>0</v>
      </c>
      <c r="Q364" s="125">
        <v>2.47791</v>
      </c>
      <c r="R364" s="125">
        <f>$Q$364*$H$364</f>
        <v>139.63766223000002</v>
      </c>
      <c r="S364" s="125">
        <v>0</v>
      </c>
      <c r="T364" s="126">
        <f>$S$364*$H$364</f>
        <v>0</v>
      </c>
      <c r="AR364" s="75" t="s">
        <v>138</v>
      </c>
      <c r="AT364" s="75" t="s">
        <v>133</v>
      </c>
      <c r="AU364" s="75" t="s">
        <v>85</v>
      </c>
      <c r="AY364" s="6" t="s">
        <v>131</v>
      </c>
      <c r="BE364" s="127">
        <f>IF($N$364="základní",$J$364,0)</f>
        <v>0</v>
      </c>
      <c r="BF364" s="127">
        <f>IF($N$364="snížená",$J$364,0)</f>
        <v>0</v>
      </c>
      <c r="BG364" s="127">
        <f>IF($N$364="zákl. přenesená",$J$364,0)</f>
        <v>0</v>
      </c>
      <c r="BH364" s="127">
        <f>IF($N$364="sníž. přenesená",$J$364,0)</f>
        <v>0</v>
      </c>
      <c r="BI364" s="127">
        <f>IF($N$364="nulová",$J$364,0)</f>
        <v>0</v>
      </c>
      <c r="BJ364" s="75" t="s">
        <v>21</v>
      </c>
      <c r="BK364" s="127">
        <f>ROUND($I$364*$H$364,2)</f>
        <v>0</v>
      </c>
      <c r="BL364" s="75" t="s">
        <v>138</v>
      </c>
      <c r="BM364" s="75" t="s">
        <v>1005</v>
      </c>
    </row>
    <row r="365" spans="2:51" s="6" customFormat="1" ht="15.75" customHeight="1">
      <c r="B365" s="142"/>
      <c r="D365" s="129" t="s">
        <v>140</v>
      </c>
      <c r="E365" s="143"/>
      <c r="F365" s="143" t="s">
        <v>1006</v>
      </c>
      <c r="H365" s="144"/>
      <c r="L365" s="142"/>
      <c r="M365" s="145"/>
      <c r="T365" s="146"/>
      <c r="AT365" s="144" t="s">
        <v>140</v>
      </c>
      <c r="AU365" s="144" t="s">
        <v>85</v>
      </c>
      <c r="AV365" s="144" t="s">
        <v>21</v>
      </c>
      <c r="AW365" s="144" t="s">
        <v>103</v>
      </c>
      <c r="AX365" s="144" t="s">
        <v>77</v>
      </c>
      <c r="AY365" s="144" t="s">
        <v>131</v>
      </c>
    </row>
    <row r="366" spans="2:51" s="6" customFormat="1" ht="15.75" customHeight="1">
      <c r="B366" s="128"/>
      <c r="D366" s="135" t="s">
        <v>140</v>
      </c>
      <c r="E366" s="134"/>
      <c r="F366" s="130" t="s">
        <v>1007</v>
      </c>
      <c r="H366" s="131">
        <v>53.267</v>
      </c>
      <c r="L366" s="128"/>
      <c r="M366" s="132"/>
      <c r="T366" s="133"/>
      <c r="AT366" s="134" t="s">
        <v>140</v>
      </c>
      <c r="AU366" s="134" t="s">
        <v>85</v>
      </c>
      <c r="AV366" s="134" t="s">
        <v>85</v>
      </c>
      <c r="AW366" s="134" t="s">
        <v>103</v>
      </c>
      <c r="AX366" s="134" t="s">
        <v>77</v>
      </c>
      <c r="AY366" s="134" t="s">
        <v>131</v>
      </c>
    </row>
    <row r="367" spans="2:51" s="6" customFormat="1" ht="15.75" customHeight="1">
      <c r="B367" s="128"/>
      <c r="D367" s="135" t="s">
        <v>140</v>
      </c>
      <c r="E367" s="134"/>
      <c r="F367" s="130" t="s">
        <v>1008</v>
      </c>
      <c r="H367" s="131">
        <v>3.086</v>
      </c>
      <c r="L367" s="128"/>
      <c r="M367" s="132"/>
      <c r="T367" s="133"/>
      <c r="AT367" s="134" t="s">
        <v>140</v>
      </c>
      <c r="AU367" s="134" t="s">
        <v>85</v>
      </c>
      <c r="AV367" s="134" t="s">
        <v>85</v>
      </c>
      <c r="AW367" s="134" t="s">
        <v>103</v>
      </c>
      <c r="AX367" s="134" t="s">
        <v>77</v>
      </c>
      <c r="AY367" s="134" t="s">
        <v>131</v>
      </c>
    </row>
    <row r="368" spans="2:51" s="6" customFormat="1" ht="15.75" customHeight="1">
      <c r="B368" s="136"/>
      <c r="D368" s="135" t="s">
        <v>140</v>
      </c>
      <c r="E368" s="137"/>
      <c r="F368" s="138" t="s">
        <v>148</v>
      </c>
      <c r="H368" s="139">
        <v>56.353</v>
      </c>
      <c r="L368" s="136"/>
      <c r="M368" s="140"/>
      <c r="T368" s="141"/>
      <c r="AT368" s="137" t="s">
        <v>140</v>
      </c>
      <c r="AU368" s="137" t="s">
        <v>85</v>
      </c>
      <c r="AV368" s="137" t="s">
        <v>138</v>
      </c>
      <c r="AW368" s="137" t="s">
        <v>103</v>
      </c>
      <c r="AX368" s="137" t="s">
        <v>21</v>
      </c>
      <c r="AY368" s="137" t="s">
        <v>131</v>
      </c>
    </row>
    <row r="369" spans="2:65" s="6" customFormat="1" ht="15.75" customHeight="1">
      <c r="B369" s="22"/>
      <c r="C369" s="116" t="s">
        <v>475</v>
      </c>
      <c r="D369" s="116" t="s">
        <v>133</v>
      </c>
      <c r="E369" s="117" t="s">
        <v>1009</v>
      </c>
      <c r="F369" s="118" t="s">
        <v>1010</v>
      </c>
      <c r="G369" s="119" t="s">
        <v>296</v>
      </c>
      <c r="H369" s="120">
        <v>5.872</v>
      </c>
      <c r="I369" s="121"/>
      <c r="J369" s="122">
        <f>ROUND($I$369*$H$369,2)</f>
        <v>0</v>
      </c>
      <c r="K369" s="118" t="s">
        <v>137</v>
      </c>
      <c r="L369" s="22"/>
      <c r="M369" s="123"/>
      <c r="N369" s="124" t="s">
        <v>48</v>
      </c>
      <c r="P369" s="125">
        <f>$O$369*$H$369</f>
        <v>0</v>
      </c>
      <c r="Q369" s="125">
        <v>1.0594</v>
      </c>
      <c r="R369" s="125">
        <f>$Q$369*$H$369</f>
        <v>6.2207968</v>
      </c>
      <c r="S369" s="125">
        <v>0</v>
      </c>
      <c r="T369" s="126">
        <f>$S$369*$H$369</f>
        <v>0</v>
      </c>
      <c r="AR369" s="75" t="s">
        <v>138</v>
      </c>
      <c r="AT369" s="75" t="s">
        <v>133</v>
      </c>
      <c r="AU369" s="75" t="s">
        <v>85</v>
      </c>
      <c r="AY369" s="6" t="s">
        <v>131</v>
      </c>
      <c r="BE369" s="127">
        <f>IF($N$369="základní",$J$369,0)</f>
        <v>0</v>
      </c>
      <c r="BF369" s="127">
        <f>IF($N$369="snížená",$J$369,0)</f>
        <v>0</v>
      </c>
      <c r="BG369" s="127">
        <f>IF($N$369="zákl. přenesená",$J$369,0)</f>
        <v>0</v>
      </c>
      <c r="BH369" s="127">
        <f>IF($N$369="sníž. přenesená",$J$369,0)</f>
        <v>0</v>
      </c>
      <c r="BI369" s="127">
        <f>IF($N$369="nulová",$J$369,0)</f>
        <v>0</v>
      </c>
      <c r="BJ369" s="75" t="s">
        <v>21</v>
      </c>
      <c r="BK369" s="127">
        <f>ROUND($I$369*$H$369,2)</f>
        <v>0</v>
      </c>
      <c r="BL369" s="75" t="s">
        <v>138</v>
      </c>
      <c r="BM369" s="75" t="s">
        <v>1011</v>
      </c>
    </row>
    <row r="370" spans="2:51" s="6" customFormat="1" ht="15.75" customHeight="1">
      <c r="B370" s="142"/>
      <c r="D370" s="129" t="s">
        <v>140</v>
      </c>
      <c r="E370" s="143"/>
      <c r="F370" s="143" t="s">
        <v>1012</v>
      </c>
      <c r="H370" s="144"/>
      <c r="L370" s="142"/>
      <c r="M370" s="145"/>
      <c r="T370" s="146"/>
      <c r="AT370" s="144" t="s">
        <v>140</v>
      </c>
      <c r="AU370" s="144" t="s">
        <v>85</v>
      </c>
      <c r="AV370" s="144" t="s">
        <v>21</v>
      </c>
      <c r="AW370" s="144" t="s">
        <v>103</v>
      </c>
      <c r="AX370" s="144" t="s">
        <v>77</v>
      </c>
      <c r="AY370" s="144" t="s">
        <v>131</v>
      </c>
    </row>
    <row r="371" spans="2:51" s="6" customFormat="1" ht="15.75" customHeight="1">
      <c r="B371" s="128"/>
      <c r="D371" s="135" t="s">
        <v>140</v>
      </c>
      <c r="E371" s="134"/>
      <c r="F371" s="130" t="s">
        <v>1013</v>
      </c>
      <c r="H371" s="131">
        <v>5.318</v>
      </c>
      <c r="L371" s="128"/>
      <c r="M371" s="132"/>
      <c r="T371" s="133"/>
      <c r="AT371" s="134" t="s">
        <v>140</v>
      </c>
      <c r="AU371" s="134" t="s">
        <v>85</v>
      </c>
      <c r="AV371" s="134" t="s">
        <v>85</v>
      </c>
      <c r="AW371" s="134" t="s">
        <v>103</v>
      </c>
      <c r="AX371" s="134" t="s">
        <v>77</v>
      </c>
      <c r="AY371" s="134" t="s">
        <v>131</v>
      </c>
    </row>
    <row r="372" spans="2:51" s="6" customFormat="1" ht="15.75" customHeight="1">
      <c r="B372" s="128"/>
      <c r="D372" s="135" t="s">
        <v>140</v>
      </c>
      <c r="E372" s="134"/>
      <c r="F372" s="130" t="s">
        <v>1014</v>
      </c>
      <c r="H372" s="131">
        <v>0.554</v>
      </c>
      <c r="L372" s="128"/>
      <c r="M372" s="132"/>
      <c r="T372" s="133"/>
      <c r="AT372" s="134" t="s">
        <v>140</v>
      </c>
      <c r="AU372" s="134" t="s">
        <v>85</v>
      </c>
      <c r="AV372" s="134" t="s">
        <v>85</v>
      </c>
      <c r="AW372" s="134" t="s">
        <v>103</v>
      </c>
      <c r="AX372" s="134" t="s">
        <v>77</v>
      </c>
      <c r="AY372" s="134" t="s">
        <v>131</v>
      </c>
    </row>
    <row r="373" spans="2:51" s="6" customFormat="1" ht="15.75" customHeight="1">
      <c r="B373" s="136"/>
      <c r="D373" s="135" t="s">
        <v>140</v>
      </c>
      <c r="E373" s="137"/>
      <c r="F373" s="138" t="s">
        <v>148</v>
      </c>
      <c r="H373" s="139">
        <v>5.872</v>
      </c>
      <c r="L373" s="136"/>
      <c r="M373" s="140"/>
      <c r="T373" s="141"/>
      <c r="AT373" s="137" t="s">
        <v>140</v>
      </c>
      <c r="AU373" s="137" t="s">
        <v>85</v>
      </c>
      <c r="AV373" s="137" t="s">
        <v>138</v>
      </c>
      <c r="AW373" s="137" t="s">
        <v>103</v>
      </c>
      <c r="AX373" s="137" t="s">
        <v>21</v>
      </c>
      <c r="AY373" s="137" t="s">
        <v>131</v>
      </c>
    </row>
    <row r="374" spans="2:65" s="6" customFormat="1" ht="15.75" customHeight="1">
      <c r="B374" s="22"/>
      <c r="C374" s="116" t="s">
        <v>480</v>
      </c>
      <c r="D374" s="116" t="s">
        <v>133</v>
      </c>
      <c r="E374" s="117" t="s">
        <v>1015</v>
      </c>
      <c r="F374" s="118" t="s">
        <v>1016</v>
      </c>
      <c r="G374" s="119" t="s">
        <v>136</v>
      </c>
      <c r="H374" s="120">
        <v>220</v>
      </c>
      <c r="I374" s="121"/>
      <c r="J374" s="122">
        <f>ROUND($I$374*$H$374,2)</f>
        <v>0</v>
      </c>
      <c r="K374" s="118" t="s">
        <v>137</v>
      </c>
      <c r="L374" s="22"/>
      <c r="M374" s="123"/>
      <c r="N374" s="124" t="s">
        <v>48</v>
      </c>
      <c r="P374" s="125">
        <f>$O$374*$H$374</f>
        <v>0</v>
      </c>
      <c r="Q374" s="125">
        <v>0.02102</v>
      </c>
      <c r="R374" s="125">
        <f>$Q$374*$H$374</f>
        <v>4.6244000000000005</v>
      </c>
      <c r="S374" s="125">
        <v>0</v>
      </c>
      <c r="T374" s="126">
        <f>$S$374*$H$374</f>
        <v>0</v>
      </c>
      <c r="AR374" s="75" t="s">
        <v>138</v>
      </c>
      <c r="AT374" s="75" t="s">
        <v>133</v>
      </c>
      <c r="AU374" s="75" t="s">
        <v>85</v>
      </c>
      <c r="AY374" s="6" t="s">
        <v>131</v>
      </c>
      <c r="BE374" s="127">
        <f>IF($N$374="základní",$J$374,0)</f>
        <v>0</v>
      </c>
      <c r="BF374" s="127">
        <f>IF($N$374="snížená",$J$374,0)</f>
        <v>0</v>
      </c>
      <c r="BG374" s="127">
        <f>IF($N$374="zákl. přenesená",$J$374,0)</f>
        <v>0</v>
      </c>
      <c r="BH374" s="127">
        <f>IF($N$374="sníž. přenesená",$J$374,0)</f>
        <v>0</v>
      </c>
      <c r="BI374" s="127">
        <f>IF($N$374="nulová",$J$374,0)</f>
        <v>0</v>
      </c>
      <c r="BJ374" s="75" t="s">
        <v>21</v>
      </c>
      <c r="BK374" s="127">
        <f>ROUND($I$374*$H$374,2)</f>
        <v>0</v>
      </c>
      <c r="BL374" s="75" t="s">
        <v>138</v>
      </c>
      <c r="BM374" s="75" t="s">
        <v>1017</v>
      </c>
    </row>
    <row r="375" spans="2:51" s="6" customFormat="1" ht="15.75" customHeight="1">
      <c r="B375" s="142"/>
      <c r="D375" s="129" t="s">
        <v>140</v>
      </c>
      <c r="E375" s="143"/>
      <c r="F375" s="143" t="s">
        <v>1018</v>
      </c>
      <c r="H375" s="144"/>
      <c r="L375" s="142"/>
      <c r="M375" s="145"/>
      <c r="T375" s="146"/>
      <c r="AT375" s="144" t="s">
        <v>140</v>
      </c>
      <c r="AU375" s="144" t="s">
        <v>85</v>
      </c>
      <c r="AV375" s="144" t="s">
        <v>21</v>
      </c>
      <c r="AW375" s="144" t="s">
        <v>103</v>
      </c>
      <c r="AX375" s="144" t="s">
        <v>77</v>
      </c>
      <c r="AY375" s="144" t="s">
        <v>131</v>
      </c>
    </row>
    <row r="376" spans="2:51" s="6" customFormat="1" ht="15.75" customHeight="1">
      <c r="B376" s="128"/>
      <c r="D376" s="135" t="s">
        <v>140</v>
      </c>
      <c r="E376" s="134"/>
      <c r="F376" s="130" t="s">
        <v>1019</v>
      </c>
      <c r="H376" s="131">
        <v>165</v>
      </c>
      <c r="L376" s="128"/>
      <c r="M376" s="132"/>
      <c r="T376" s="133"/>
      <c r="AT376" s="134" t="s">
        <v>140</v>
      </c>
      <c r="AU376" s="134" t="s">
        <v>85</v>
      </c>
      <c r="AV376" s="134" t="s">
        <v>85</v>
      </c>
      <c r="AW376" s="134" t="s">
        <v>103</v>
      </c>
      <c r="AX376" s="134" t="s">
        <v>77</v>
      </c>
      <c r="AY376" s="134" t="s">
        <v>131</v>
      </c>
    </row>
    <row r="377" spans="2:51" s="6" customFormat="1" ht="15.75" customHeight="1">
      <c r="B377" s="128"/>
      <c r="D377" s="135" t="s">
        <v>140</v>
      </c>
      <c r="E377" s="134"/>
      <c r="F377" s="130" t="s">
        <v>1020</v>
      </c>
      <c r="H377" s="131">
        <v>55</v>
      </c>
      <c r="L377" s="128"/>
      <c r="M377" s="132"/>
      <c r="T377" s="133"/>
      <c r="AT377" s="134" t="s">
        <v>140</v>
      </c>
      <c r="AU377" s="134" t="s">
        <v>85</v>
      </c>
      <c r="AV377" s="134" t="s">
        <v>85</v>
      </c>
      <c r="AW377" s="134" t="s">
        <v>103</v>
      </c>
      <c r="AX377" s="134" t="s">
        <v>77</v>
      </c>
      <c r="AY377" s="134" t="s">
        <v>131</v>
      </c>
    </row>
    <row r="378" spans="2:51" s="6" customFormat="1" ht="15.75" customHeight="1">
      <c r="B378" s="136"/>
      <c r="D378" s="135" t="s">
        <v>140</v>
      </c>
      <c r="E378" s="137"/>
      <c r="F378" s="138" t="s">
        <v>148</v>
      </c>
      <c r="H378" s="139">
        <v>220</v>
      </c>
      <c r="L378" s="136"/>
      <c r="M378" s="140"/>
      <c r="T378" s="141"/>
      <c r="AT378" s="137" t="s">
        <v>140</v>
      </c>
      <c r="AU378" s="137" t="s">
        <v>85</v>
      </c>
      <c r="AV378" s="137" t="s">
        <v>138</v>
      </c>
      <c r="AW378" s="137" t="s">
        <v>103</v>
      </c>
      <c r="AX378" s="137" t="s">
        <v>21</v>
      </c>
      <c r="AY378" s="137" t="s">
        <v>131</v>
      </c>
    </row>
    <row r="379" spans="2:65" s="6" customFormat="1" ht="15.75" customHeight="1">
      <c r="B379" s="22"/>
      <c r="C379" s="116" t="s">
        <v>487</v>
      </c>
      <c r="D379" s="116" t="s">
        <v>133</v>
      </c>
      <c r="E379" s="117" t="s">
        <v>1021</v>
      </c>
      <c r="F379" s="118" t="s">
        <v>1022</v>
      </c>
      <c r="G379" s="119" t="s">
        <v>136</v>
      </c>
      <c r="H379" s="120">
        <v>220</v>
      </c>
      <c r="I379" s="121"/>
      <c r="J379" s="122">
        <f>ROUND($I$379*$H$379,2)</f>
        <v>0</v>
      </c>
      <c r="K379" s="118" t="s">
        <v>137</v>
      </c>
      <c r="L379" s="22"/>
      <c r="M379" s="123"/>
      <c r="N379" s="124" t="s">
        <v>48</v>
      </c>
      <c r="P379" s="125">
        <f>$O$379*$H$379</f>
        <v>0</v>
      </c>
      <c r="Q379" s="125">
        <v>0</v>
      </c>
      <c r="R379" s="125">
        <f>$Q$379*$H$379</f>
        <v>0</v>
      </c>
      <c r="S379" s="125">
        <v>0</v>
      </c>
      <c r="T379" s="126">
        <f>$S$379*$H$379</f>
        <v>0</v>
      </c>
      <c r="AR379" s="75" t="s">
        <v>138</v>
      </c>
      <c r="AT379" s="75" t="s">
        <v>133</v>
      </c>
      <c r="AU379" s="75" t="s">
        <v>85</v>
      </c>
      <c r="AY379" s="6" t="s">
        <v>131</v>
      </c>
      <c r="BE379" s="127">
        <f>IF($N$379="základní",$J$379,0)</f>
        <v>0</v>
      </c>
      <c r="BF379" s="127">
        <f>IF($N$379="snížená",$J$379,0)</f>
        <v>0</v>
      </c>
      <c r="BG379" s="127">
        <f>IF($N$379="zákl. přenesená",$J$379,0)</f>
        <v>0</v>
      </c>
      <c r="BH379" s="127">
        <f>IF($N$379="sníž. přenesená",$J$379,0)</f>
        <v>0</v>
      </c>
      <c r="BI379" s="127">
        <f>IF($N$379="nulová",$J$379,0)</f>
        <v>0</v>
      </c>
      <c r="BJ379" s="75" t="s">
        <v>21</v>
      </c>
      <c r="BK379" s="127">
        <f>ROUND($I$379*$H$379,2)</f>
        <v>0</v>
      </c>
      <c r="BL379" s="75" t="s">
        <v>138</v>
      </c>
      <c r="BM379" s="75" t="s">
        <v>1023</v>
      </c>
    </row>
    <row r="380" spans="2:51" s="6" customFormat="1" ht="15.75" customHeight="1">
      <c r="B380" s="128"/>
      <c r="D380" s="129" t="s">
        <v>140</v>
      </c>
      <c r="E380" s="130"/>
      <c r="F380" s="130" t="s">
        <v>1024</v>
      </c>
      <c r="H380" s="131">
        <v>220</v>
      </c>
      <c r="L380" s="128"/>
      <c r="M380" s="132"/>
      <c r="T380" s="133"/>
      <c r="AT380" s="134" t="s">
        <v>140</v>
      </c>
      <c r="AU380" s="134" t="s">
        <v>85</v>
      </c>
      <c r="AV380" s="134" t="s">
        <v>85</v>
      </c>
      <c r="AW380" s="134" t="s">
        <v>103</v>
      </c>
      <c r="AX380" s="134" t="s">
        <v>21</v>
      </c>
      <c r="AY380" s="134" t="s">
        <v>131</v>
      </c>
    </row>
    <row r="381" spans="2:65" s="6" customFormat="1" ht="15.75" customHeight="1">
      <c r="B381" s="22"/>
      <c r="C381" s="116" t="s">
        <v>493</v>
      </c>
      <c r="D381" s="116" t="s">
        <v>133</v>
      </c>
      <c r="E381" s="117" t="s">
        <v>1025</v>
      </c>
      <c r="F381" s="118" t="s">
        <v>1026</v>
      </c>
      <c r="G381" s="119" t="s">
        <v>136</v>
      </c>
      <c r="H381" s="120">
        <v>10.96</v>
      </c>
      <c r="I381" s="121"/>
      <c r="J381" s="122">
        <f>ROUND($I$381*$H$381,2)</f>
        <v>0</v>
      </c>
      <c r="K381" s="118" t="s">
        <v>137</v>
      </c>
      <c r="L381" s="22"/>
      <c r="M381" s="123"/>
      <c r="N381" s="124" t="s">
        <v>48</v>
      </c>
      <c r="P381" s="125">
        <f>$O$381*$H$381</f>
        <v>0</v>
      </c>
      <c r="Q381" s="125">
        <v>0.01787</v>
      </c>
      <c r="R381" s="125">
        <f>$Q$381*$H$381</f>
        <v>0.1958552</v>
      </c>
      <c r="S381" s="125">
        <v>0</v>
      </c>
      <c r="T381" s="126">
        <f>$S$381*$H$381</f>
        <v>0</v>
      </c>
      <c r="AR381" s="75" t="s">
        <v>138</v>
      </c>
      <c r="AT381" s="75" t="s">
        <v>133</v>
      </c>
      <c r="AU381" s="75" t="s">
        <v>85</v>
      </c>
      <c r="AY381" s="6" t="s">
        <v>131</v>
      </c>
      <c r="BE381" s="127">
        <f>IF($N$381="základní",$J$381,0)</f>
        <v>0</v>
      </c>
      <c r="BF381" s="127">
        <f>IF($N$381="snížená",$J$381,0)</f>
        <v>0</v>
      </c>
      <c r="BG381" s="127">
        <f>IF($N$381="zákl. přenesená",$J$381,0)</f>
        <v>0</v>
      </c>
      <c r="BH381" s="127">
        <f>IF($N$381="sníž. přenesená",$J$381,0)</f>
        <v>0</v>
      </c>
      <c r="BI381" s="127">
        <f>IF($N$381="nulová",$J$381,0)</f>
        <v>0</v>
      </c>
      <c r="BJ381" s="75" t="s">
        <v>21</v>
      </c>
      <c r="BK381" s="127">
        <f>ROUND($I$381*$H$381,2)</f>
        <v>0</v>
      </c>
      <c r="BL381" s="75" t="s">
        <v>138</v>
      </c>
      <c r="BM381" s="75" t="s">
        <v>1027</v>
      </c>
    </row>
    <row r="382" spans="2:51" s="6" customFormat="1" ht="27" customHeight="1">
      <c r="B382" s="142"/>
      <c r="D382" s="129" t="s">
        <v>140</v>
      </c>
      <c r="E382" s="143"/>
      <c r="F382" s="143" t="s">
        <v>1028</v>
      </c>
      <c r="H382" s="144"/>
      <c r="L382" s="142"/>
      <c r="M382" s="145"/>
      <c r="T382" s="146"/>
      <c r="AT382" s="144" t="s">
        <v>140</v>
      </c>
      <c r="AU382" s="144" t="s">
        <v>85</v>
      </c>
      <c r="AV382" s="144" t="s">
        <v>21</v>
      </c>
      <c r="AW382" s="144" t="s">
        <v>103</v>
      </c>
      <c r="AX382" s="144" t="s">
        <v>77</v>
      </c>
      <c r="AY382" s="144" t="s">
        <v>131</v>
      </c>
    </row>
    <row r="383" spans="2:51" s="6" customFormat="1" ht="15.75" customHeight="1">
      <c r="B383" s="128"/>
      <c r="D383" s="135" t="s">
        <v>140</v>
      </c>
      <c r="E383" s="134"/>
      <c r="F383" s="130" t="s">
        <v>1029</v>
      </c>
      <c r="H383" s="131">
        <v>10.96</v>
      </c>
      <c r="L383" s="128"/>
      <c r="M383" s="132"/>
      <c r="T383" s="133"/>
      <c r="AT383" s="134" t="s">
        <v>140</v>
      </c>
      <c r="AU383" s="134" t="s">
        <v>85</v>
      </c>
      <c r="AV383" s="134" t="s">
        <v>85</v>
      </c>
      <c r="AW383" s="134" t="s">
        <v>103</v>
      </c>
      <c r="AX383" s="134" t="s">
        <v>21</v>
      </c>
      <c r="AY383" s="134" t="s">
        <v>131</v>
      </c>
    </row>
    <row r="384" spans="2:65" s="6" customFormat="1" ht="15.75" customHeight="1">
      <c r="B384" s="22"/>
      <c r="C384" s="116" t="s">
        <v>498</v>
      </c>
      <c r="D384" s="116" t="s">
        <v>133</v>
      </c>
      <c r="E384" s="117" t="s">
        <v>1030</v>
      </c>
      <c r="F384" s="118" t="s">
        <v>1031</v>
      </c>
      <c r="G384" s="119" t="s">
        <v>136</v>
      </c>
      <c r="H384" s="120">
        <v>10.96</v>
      </c>
      <c r="I384" s="121"/>
      <c r="J384" s="122">
        <f>ROUND($I$384*$H$384,2)</f>
        <v>0</v>
      </c>
      <c r="K384" s="118" t="s">
        <v>137</v>
      </c>
      <c r="L384" s="22"/>
      <c r="M384" s="123"/>
      <c r="N384" s="124" t="s">
        <v>48</v>
      </c>
      <c r="P384" s="125">
        <f>$O$384*$H$384</f>
        <v>0</v>
      </c>
      <c r="Q384" s="125">
        <v>0</v>
      </c>
      <c r="R384" s="125">
        <f>$Q$384*$H$384</f>
        <v>0</v>
      </c>
      <c r="S384" s="125">
        <v>0</v>
      </c>
      <c r="T384" s="126">
        <f>$S$384*$H$384</f>
        <v>0</v>
      </c>
      <c r="AR384" s="75" t="s">
        <v>138</v>
      </c>
      <c r="AT384" s="75" t="s">
        <v>133</v>
      </c>
      <c r="AU384" s="75" t="s">
        <v>85</v>
      </c>
      <c r="AY384" s="6" t="s">
        <v>131</v>
      </c>
      <c r="BE384" s="127">
        <f>IF($N$384="základní",$J$384,0)</f>
        <v>0</v>
      </c>
      <c r="BF384" s="127">
        <f>IF($N$384="snížená",$J$384,0)</f>
        <v>0</v>
      </c>
      <c r="BG384" s="127">
        <f>IF($N$384="zákl. přenesená",$J$384,0)</f>
        <v>0</v>
      </c>
      <c r="BH384" s="127">
        <f>IF($N$384="sníž. přenesená",$J$384,0)</f>
        <v>0</v>
      </c>
      <c r="BI384" s="127">
        <f>IF($N$384="nulová",$J$384,0)</f>
        <v>0</v>
      </c>
      <c r="BJ384" s="75" t="s">
        <v>21</v>
      </c>
      <c r="BK384" s="127">
        <f>ROUND($I$384*$H$384,2)</f>
        <v>0</v>
      </c>
      <c r="BL384" s="75" t="s">
        <v>138</v>
      </c>
      <c r="BM384" s="75" t="s">
        <v>1032</v>
      </c>
    </row>
    <row r="385" spans="2:65" s="6" customFormat="1" ht="15.75" customHeight="1">
      <c r="B385" s="22"/>
      <c r="C385" s="119" t="s">
        <v>504</v>
      </c>
      <c r="D385" s="119" t="s">
        <v>133</v>
      </c>
      <c r="E385" s="117" t="s">
        <v>1033</v>
      </c>
      <c r="F385" s="118" t="s">
        <v>1034</v>
      </c>
      <c r="G385" s="119" t="s">
        <v>136</v>
      </c>
      <c r="H385" s="120">
        <v>11.22</v>
      </c>
      <c r="I385" s="121"/>
      <c r="J385" s="122">
        <f>ROUND($I$385*$H$385,2)</f>
        <v>0</v>
      </c>
      <c r="K385" s="118"/>
      <c r="L385" s="22"/>
      <c r="M385" s="123"/>
      <c r="N385" s="124" t="s">
        <v>48</v>
      </c>
      <c r="P385" s="125">
        <f>$O$385*$H$385</f>
        <v>0</v>
      </c>
      <c r="Q385" s="125">
        <v>0.01048</v>
      </c>
      <c r="R385" s="125">
        <f>$Q$385*$H$385</f>
        <v>0.1175856</v>
      </c>
      <c r="S385" s="125">
        <v>0</v>
      </c>
      <c r="T385" s="126">
        <f>$S$385*$H$385</f>
        <v>0</v>
      </c>
      <c r="AR385" s="75" t="s">
        <v>138</v>
      </c>
      <c r="AT385" s="75" t="s">
        <v>133</v>
      </c>
      <c r="AU385" s="75" t="s">
        <v>85</v>
      </c>
      <c r="AY385" s="75" t="s">
        <v>131</v>
      </c>
      <c r="BE385" s="127">
        <f>IF($N$385="základní",$J$385,0)</f>
        <v>0</v>
      </c>
      <c r="BF385" s="127">
        <f>IF($N$385="snížená",$J$385,0)</f>
        <v>0</v>
      </c>
      <c r="BG385" s="127">
        <f>IF($N$385="zákl. přenesená",$J$385,0)</f>
        <v>0</v>
      </c>
      <c r="BH385" s="127">
        <f>IF($N$385="sníž. přenesená",$J$385,0)</f>
        <v>0</v>
      </c>
      <c r="BI385" s="127">
        <f>IF($N$385="nulová",$J$385,0)</f>
        <v>0</v>
      </c>
      <c r="BJ385" s="75" t="s">
        <v>21</v>
      </c>
      <c r="BK385" s="127">
        <f>ROUND($I$385*$H$385,2)</f>
        <v>0</v>
      </c>
      <c r="BL385" s="75" t="s">
        <v>138</v>
      </c>
      <c r="BM385" s="75" t="s">
        <v>1035</v>
      </c>
    </row>
    <row r="386" spans="2:51" s="6" customFormat="1" ht="15.75" customHeight="1">
      <c r="B386" s="128"/>
      <c r="D386" s="129" t="s">
        <v>140</v>
      </c>
      <c r="E386" s="130"/>
      <c r="F386" s="130" t="s">
        <v>1036</v>
      </c>
      <c r="H386" s="131">
        <v>11.22</v>
      </c>
      <c r="L386" s="128"/>
      <c r="M386" s="132"/>
      <c r="T386" s="133"/>
      <c r="AT386" s="134" t="s">
        <v>140</v>
      </c>
      <c r="AU386" s="134" t="s">
        <v>85</v>
      </c>
      <c r="AV386" s="134" t="s">
        <v>85</v>
      </c>
      <c r="AW386" s="134" t="s">
        <v>103</v>
      </c>
      <c r="AX386" s="134" t="s">
        <v>21</v>
      </c>
      <c r="AY386" s="134" t="s">
        <v>131</v>
      </c>
    </row>
    <row r="387" spans="2:65" s="6" customFormat="1" ht="15.75" customHeight="1">
      <c r="B387" s="22"/>
      <c r="C387" s="116" t="s">
        <v>510</v>
      </c>
      <c r="D387" s="116" t="s">
        <v>133</v>
      </c>
      <c r="E387" s="117" t="s">
        <v>1037</v>
      </c>
      <c r="F387" s="118" t="s">
        <v>1038</v>
      </c>
      <c r="G387" s="119" t="s">
        <v>136</v>
      </c>
      <c r="H387" s="120">
        <v>11.22</v>
      </c>
      <c r="I387" s="121"/>
      <c r="J387" s="122">
        <f>ROUND($I$387*$H$387,2)</f>
        <v>0</v>
      </c>
      <c r="K387" s="118"/>
      <c r="L387" s="22"/>
      <c r="M387" s="123"/>
      <c r="N387" s="124" t="s">
        <v>48</v>
      </c>
      <c r="P387" s="125">
        <f>$O$387*$H$387</f>
        <v>0</v>
      </c>
      <c r="Q387" s="125">
        <v>0.01048</v>
      </c>
      <c r="R387" s="125">
        <f>$Q$387*$H$387</f>
        <v>0.1175856</v>
      </c>
      <c r="S387" s="125">
        <v>0</v>
      </c>
      <c r="T387" s="126">
        <f>$S$387*$H$387</f>
        <v>0</v>
      </c>
      <c r="AR387" s="75" t="s">
        <v>138</v>
      </c>
      <c r="AT387" s="75" t="s">
        <v>133</v>
      </c>
      <c r="AU387" s="75" t="s">
        <v>85</v>
      </c>
      <c r="AY387" s="6" t="s">
        <v>131</v>
      </c>
      <c r="BE387" s="127">
        <f>IF($N$387="základní",$J$387,0)</f>
        <v>0</v>
      </c>
      <c r="BF387" s="127">
        <f>IF($N$387="snížená",$J$387,0)</f>
        <v>0</v>
      </c>
      <c r="BG387" s="127">
        <f>IF($N$387="zákl. přenesená",$J$387,0)</f>
        <v>0</v>
      </c>
      <c r="BH387" s="127">
        <f>IF($N$387="sníž. přenesená",$J$387,0)</f>
        <v>0</v>
      </c>
      <c r="BI387" s="127">
        <f>IF($N$387="nulová",$J$387,0)</f>
        <v>0</v>
      </c>
      <c r="BJ387" s="75" t="s">
        <v>21</v>
      </c>
      <c r="BK387" s="127">
        <f>ROUND($I$387*$H$387,2)</f>
        <v>0</v>
      </c>
      <c r="BL387" s="75" t="s">
        <v>138</v>
      </c>
      <c r="BM387" s="75" t="s">
        <v>1039</v>
      </c>
    </row>
    <row r="388" spans="2:51" s="6" customFormat="1" ht="15.75" customHeight="1">
      <c r="B388" s="128"/>
      <c r="D388" s="129" t="s">
        <v>140</v>
      </c>
      <c r="E388" s="130"/>
      <c r="F388" s="130" t="s">
        <v>1036</v>
      </c>
      <c r="H388" s="131">
        <v>11.22</v>
      </c>
      <c r="L388" s="128"/>
      <c r="M388" s="132"/>
      <c r="T388" s="133"/>
      <c r="AT388" s="134" t="s">
        <v>140</v>
      </c>
      <c r="AU388" s="134" t="s">
        <v>85</v>
      </c>
      <c r="AV388" s="134" t="s">
        <v>85</v>
      </c>
      <c r="AW388" s="134" t="s">
        <v>103</v>
      </c>
      <c r="AX388" s="134" t="s">
        <v>21</v>
      </c>
      <c r="AY388" s="134" t="s">
        <v>131</v>
      </c>
    </row>
    <row r="389" spans="2:65" s="6" customFormat="1" ht="15.75" customHeight="1">
      <c r="B389" s="22"/>
      <c r="C389" s="116" t="s">
        <v>515</v>
      </c>
      <c r="D389" s="116" t="s">
        <v>133</v>
      </c>
      <c r="E389" s="117" t="s">
        <v>1040</v>
      </c>
      <c r="F389" s="118" t="s">
        <v>1041</v>
      </c>
      <c r="G389" s="119" t="s">
        <v>144</v>
      </c>
      <c r="H389" s="120">
        <v>8</v>
      </c>
      <c r="I389" s="121"/>
      <c r="J389" s="122">
        <f>ROUND($I$389*$H$389,2)</f>
        <v>0</v>
      </c>
      <c r="K389" s="118" t="s">
        <v>137</v>
      </c>
      <c r="L389" s="22"/>
      <c r="M389" s="123"/>
      <c r="N389" s="124" t="s">
        <v>48</v>
      </c>
      <c r="P389" s="125">
        <f>$O$389*$H$389</f>
        <v>0</v>
      </c>
      <c r="Q389" s="125">
        <v>0.0495</v>
      </c>
      <c r="R389" s="125">
        <f>$Q$389*$H$389</f>
        <v>0.396</v>
      </c>
      <c r="S389" s="125">
        <v>0</v>
      </c>
      <c r="T389" s="126">
        <f>$S$389*$H$389</f>
        <v>0</v>
      </c>
      <c r="AR389" s="75" t="s">
        <v>138</v>
      </c>
      <c r="AT389" s="75" t="s">
        <v>133</v>
      </c>
      <c r="AU389" s="75" t="s">
        <v>85</v>
      </c>
      <c r="AY389" s="6" t="s">
        <v>131</v>
      </c>
      <c r="BE389" s="127">
        <f>IF($N$389="základní",$J$389,0)</f>
        <v>0</v>
      </c>
      <c r="BF389" s="127">
        <f>IF($N$389="snížená",$J$389,0)</f>
        <v>0</v>
      </c>
      <c r="BG389" s="127">
        <f>IF($N$389="zákl. přenesená",$J$389,0)</f>
        <v>0</v>
      </c>
      <c r="BH389" s="127">
        <f>IF($N$389="sníž. přenesená",$J$389,0)</f>
        <v>0</v>
      </c>
      <c r="BI389" s="127">
        <f>IF($N$389="nulová",$J$389,0)</f>
        <v>0</v>
      </c>
      <c r="BJ389" s="75" t="s">
        <v>21</v>
      </c>
      <c r="BK389" s="127">
        <f>ROUND($I$389*$H$389,2)</f>
        <v>0</v>
      </c>
      <c r="BL389" s="75" t="s">
        <v>138</v>
      </c>
      <c r="BM389" s="75" t="s">
        <v>1042</v>
      </c>
    </row>
    <row r="390" spans="2:51" s="6" customFormat="1" ht="15.75" customHeight="1">
      <c r="B390" s="128"/>
      <c r="D390" s="129" t="s">
        <v>140</v>
      </c>
      <c r="E390" s="130"/>
      <c r="F390" s="130" t="s">
        <v>1043</v>
      </c>
      <c r="H390" s="131">
        <v>4</v>
      </c>
      <c r="L390" s="128"/>
      <c r="M390" s="132"/>
      <c r="T390" s="133"/>
      <c r="AT390" s="134" t="s">
        <v>140</v>
      </c>
      <c r="AU390" s="134" t="s">
        <v>85</v>
      </c>
      <c r="AV390" s="134" t="s">
        <v>85</v>
      </c>
      <c r="AW390" s="134" t="s">
        <v>103</v>
      </c>
      <c r="AX390" s="134" t="s">
        <v>77</v>
      </c>
      <c r="AY390" s="134" t="s">
        <v>131</v>
      </c>
    </row>
    <row r="391" spans="2:51" s="6" customFormat="1" ht="15.75" customHeight="1">
      <c r="B391" s="128"/>
      <c r="D391" s="135" t="s">
        <v>140</v>
      </c>
      <c r="E391" s="134"/>
      <c r="F391" s="130" t="s">
        <v>1044</v>
      </c>
      <c r="H391" s="131">
        <v>4</v>
      </c>
      <c r="L391" s="128"/>
      <c r="M391" s="132"/>
      <c r="T391" s="133"/>
      <c r="AT391" s="134" t="s">
        <v>140</v>
      </c>
      <c r="AU391" s="134" t="s">
        <v>85</v>
      </c>
      <c r="AV391" s="134" t="s">
        <v>85</v>
      </c>
      <c r="AW391" s="134" t="s">
        <v>103</v>
      </c>
      <c r="AX391" s="134" t="s">
        <v>77</v>
      </c>
      <c r="AY391" s="134" t="s">
        <v>131</v>
      </c>
    </row>
    <row r="392" spans="2:51" s="6" customFormat="1" ht="15.75" customHeight="1">
      <c r="B392" s="136"/>
      <c r="D392" s="135" t="s">
        <v>140</v>
      </c>
      <c r="E392" s="137"/>
      <c r="F392" s="138" t="s">
        <v>148</v>
      </c>
      <c r="H392" s="139">
        <v>8</v>
      </c>
      <c r="L392" s="136"/>
      <c r="M392" s="140"/>
      <c r="T392" s="141"/>
      <c r="AT392" s="137" t="s">
        <v>140</v>
      </c>
      <c r="AU392" s="137" t="s">
        <v>85</v>
      </c>
      <c r="AV392" s="137" t="s">
        <v>138</v>
      </c>
      <c r="AW392" s="137" t="s">
        <v>103</v>
      </c>
      <c r="AX392" s="137" t="s">
        <v>21</v>
      </c>
      <c r="AY392" s="137" t="s">
        <v>131</v>
      </c>
    </row>
    <row r="393" spans="2:65" s="6" customFormat="1" ht="15.75" customHeight="1">
      <c r="B393" s="22"/>
      <c r="C393" s="116" t="s">
        <v>521</v>
      </c>
      <c r="D393" s="116" t="s">
        <v>133</v>
      </c>
      <c r="E393" s="117" t="s">
        <v>1045</v>
      </c>
      <c r="F393" s="118" t="s">
        <v>1046</v>
      </c>
      <c r="G393" s="119" t="s">
        <v>668</v>
      </c>
      <c r="H393" s="120">
        <v>1</v>
      </c>
      <c r="I393" s="121"/>
      <c r="J393" s="122">
        <f>ROUND($I$393*$H$393,2)</f>
        <v>0</v>
      </c>
      <c r="K393" s="118"/>
      <c r="L393" s="22"/>
      <c r="M393" s="123"/>
      <c r="N393" s="124" t="s">
        <v>48</v>
      </c>
      <c r="P393" s="125">
        <f>$O$393*$H$393</f>
        <v>0</v>
      </c>
      <c r="Q393" s="125">
        <v>0.0495</v>
      </c>
      <c r="R393" s="125">
        <f>$Q$393*$H$393</f>
        <v>0.0495</v>
      </c>
      <c r="S393" s="125">
        <v>0</v>
      </c>
      <c r="T393" s="126">
        <f>$S$393*$H$393</f>
        <v>0</v>
      </c>
      <c r="AR393" s="75" t="s">
        <v>138</v>
      </c>
      <c r="AT393" s="75" t="s">
        <v>133</v>
      </c>
      <c r="AU393" s="75" t="s">
        <v>85</v>
      </c>
      <c r="AY393" s="6" t="s">
        <v>131</v>
      </c>
      <c r="BE393" s="127">
        <f>IF($N$393="základní",$J$393,0)</f>
        <v>0</v>
      </c>
      <c r="BF393" s="127">
        <f>IF($N$393="snížená",$J$393,0)</f>
        <v>0</v>
      </c>
      <c r="BG393" s="127">
        <f>IF($N$393="zákl. přenesená",$J$393,0)</f>
        <v>0</v>
      </c>
      <c r="BH393" s="127">
        <f>IF($N$393="sníž. přenesená",$J$393,0)</f>
        <v>0</v>
      </c>
      <c r="BI393" s="127">
        <f>IF($N$393="nulová",$J$393,0)</f>
        <v>0</v>
      </c>
      <c r="BJ393" s="75" t="s">
        <v>21</v>
      </c>
      <c r="BK393" s="127">
        <f>ROUND($I$393*$H$393,2)</f>
        <v>0</v>
      </c>
      <c r="BL393" s="75" t="s">
        <v>138</v>
      </c>
      <c r="BM393" s="75" t="s">
        <v>1047</v>
      </c>
    </row>
    <row r="394" spans="2:51" s="6" customFormat="1" ht="15.75" customHeight="1">
      <c r="B394" s="128"/>
      <c r="D394" s="129" t="s">
        <v>140</v>
      </c>
      <c r="E394" s="130"/>
      <c r="F394" s="130" t="s">
        <v>1048</v>
      </c>
      <c r="H394" s="131">
        <v>1</v>
      </c>
      <c r="L394" s="128"/>
      <c r="M394" s="132"/>
      <c r="T394" s="133"/>
      <c r="AT394" s="134" t="s">
        <v>140</v>
      </c>
      <c r="AU394" s="134" t="s">
        <v>85</v>
      </c>
      <c r="AV394" s="134" t="s">
        <v>85</v>
      </c>
      <c r="AW394" s="134" t="s">
        <v>103</v>
      </c>
      <c r="AX394" s="134" t="s">
        <v>21</v>
      </c>
      <c r="AY394" s="134" t="s">
        <v>131</v>
      </c>
    </row>
    <row r="395" spans="2:65" s="6" customFormat="1" ht="15.75" customHeight="1">
      <c r="B395" s="22"/>
      <c r="C395" s="116" t="s">
        <v>526</v>
      </c>
      <c r="D395" s="116" t="s">
        <v>133</v>
      </c>
      <c r="E395" s="117" t="s">
        <v>1049</v>
      </c>
      <c r="F395" s="118" t="s">
        <v>1050</v>
      </c>
      <c r="G395" s="119" t="s">
        <v>668</v>
      </c>
      <c r="H395" s="120">
        <v>1</v>
      </c>
      <c r="I395" s="121"/>
      <c r="J395" s="122">
        <f>ROUND($I$395*$H$395,2)</f>
        <v>0</v>
      </c>
      <c r="K395" s="118"/>
      <c r="L395" s="22"/>
      <c r="M395" s="123"/>
      <c r="N395" s="124" t="s">
        <v>48</v>
      </c>
      <c r="P395" s="125">
        <f>$O$395*$H$395</f>
        <v>0</v>
      </c>
      <c r="Q395" s="125">
        <v>0</v>
      </c>
      <c r="R395" s="125">
        <f>$Q$395*$H$395</f>
        <v>0</v>
      </c>
      <c r="S395" s="125">
        <v>0</v>
      </c>
      <c r="T395" s="126">
        <f>$S$395*$H$395</f>
        <v>0</v>
      </c>
      <c r="AR395" s="75" t="s">
        <v>138</v>
      </c>
      <c r="AT395" s="75" t="s">
        <v>133</v>
      </c>
      <c r="AU395" s="75" t="s">
        <v>85</v>
      </c>
      <c r="AY395" s="6" t="s">
        <v>131</v>
      </c>
      <c r="BE395" s="127">
        <f>IF($N$395="základní",$J$395,0)</f>
        <v>0</v>
      </c>
      <c r="BF395" s="127">
        <f>IF($N$395="snížená",$J$395,0)</f>
        <v>0</v>
      </c>
      <c r="BG395" s="127">
        <f>IF($N$395="zákl. přenesená",$J$395,0)</f>
        <v>0</v>
      </c>
      <c r="BH395" s="127">
        <f>IF($N$395="sníž. přenesená",$J$395,0)</f>
        <v>0</v>
      </c>
      <c r="BI395" s="127">
        <f>IF($N$395="nulová",$J$395,0)</f>
        <v>0</v>
      </c>
      <c r="BJ395" s="75" t="s">
        <v>21</v>
      </c>
      <c r="BK395" s="127">
        <f>ROUND($I$395*$H$395,2)</f>
        <v>0</v>
      </c>
      <c r="BL395" s="75" t="s">
        <v>138</v>
      </c>
      <c r="BM395" s="75" t="s">
        <v>1051</v>
      </c>
    </row>
    <row r="396" spans="2:51" s="6" customFormat="1" ht="27" customHeight="1">
      <c r="B396" s="142"/>
      <c r="D396" s="129" t="s">
        <v>140</v>
      </c>
      <c r="E396" s="143"/>
      <c r="F396" s="143" t="s">
        <v>1052</v>
      </c>
      <c r="H396" s="144"/>
      <c r="L396" s="142"/>
      <c r="M396" s="145"/>
      <c r="T396" s="146"/>
      <c r="AT396" s="144" t="s">
        <v>140</v>
      </c>
      <c r="AU396" s="144" t="s">
        <v>85</v>
      </c>
      <c r="AV396" s="144" t="s">
        <v>21</v>
      </c>
      <c r="AW396" s="144" t="s">
        <v>103</v>
      </c>
      <c r="AX396" s="144" t="s">
        <v>77</v>
      </c>
      <c r="AY396" s="144" t="s">
        <v>131</v>
      </c>
    </row>
    <row r="397" spans="2:51" s="6" customFormat="1" ht="15.75" customHeight="1">
      <c r="B397" s="128"/>
      <c r="D397" s="135" t="s">
        <v>140</v>
      </c>
      <c r="E397" s="134"/>
      <c r="F397" s="130" t="s">
        <v>1053</v>
      </c>
      <c r="H397" s="131">
        <v>1</v>
      </c>
      <c r="L397" s="128"/>
      <c r="M397" s="132"/>
      <c r="T397" s="133"/>
      <c r="AT397" s="134" t="s">
        <v>140</v>
      </c>
      <c r="AU397" s="134" t="s">
        <v>85</v>
      </c>
      <c r="AV397" s="134" t="s">
        <v>85</v>
      </c>
      <c r="AW397" s="134" t="s">
        <v>103</v>
      </c>
      <c r="AX397" s="134" t="s">
        <v>21</v>
      </c>
      <c r="AY397" s="134" t="s">
        <v>131</v>
      </c>
    </row>
    <row r="398" spans="2:65" s="6" customFormat="1" ht="15.75" customHeight="1">
      <c r="B398" s="22"/>
      <c r="C398" s="116" t="s">
        <v>532</v>
      </c>
      <c r="D398" s="116" t="s">
        <v>133</v>
      </c>
      <c r="E398" s="117" t="s">
        <v>1054</v>
      </c>
      <c r="F398" s="118" t="s">
        <v>1055</v>
      </c>
      <c r="G398" s="119" t="s">
        <v>136</v>
      </c>
      <c r="H398" s="120">
        <v>13.23</v>
      </c>
      <c r="I398" s="121"/>
      <c r="J398" s="122">
        <f>ROUND($I$398*$H$398,2)</f>
        <v>0</v>
      </c>
      <c r="K398" s="118" t="s">
        <v>137</v>
      </c>
      <c r="L398" s="22"/>
      <c r="M398" s="123"/>
      <c r="N398" s="124" t="s">
        <v>48</v>
      </c>
      <c r="P398" s="125">
        <f>$O$398*$H$398</f>
        <v>0</v>
      </c>
      <c r="Q398" s="125">
        <v>0.15558</v>
      </c>
      <c r="R398" s="125">
        <f>$Q$398*$H$398</f>
        <v>2.0583234</v>
      </c>
      <c r="S398" s="125">
        <v>0</v>
      </c>
      <c r="T398" s="126">
        <f>$S$398*$H$398</f>
        <v>0</v>
      </c>
      <c r="AR398" s="75" t="s">
        <v>138</v>
      </c>
      <c r="AT398" s="75" t="s">
        <v>133</v>
      </c>
      <c r="AU398" s="75" t="s">
        <v>85</v>
      </c>
      <c r="AY398" s="6" t="s">
        <v>131</v>
      </c>
      <c r="BE398" s="127">
        <f>IF($N$398="základní",$J$398,0)</f>
        <v>0</v>
      </c>
      <c r="BF398" s="127">
        <f>IF($N$398="snížená",$J$398,0)</f>
        <v>0</v>
      </c>
      <c r="BG398" s="127">
        <f>IF($N$398="zákl. přenesená",$J$398,0)</f>
        <v>0</v>
      </c>
      <c r="BH398" s="127">
        <f>IF($N$398="sníž. přenesená",$J$398,0)</f>
        <v>0</v>
      </c>
      <c r="BI398" s="127">
        <f>IF($N$398="nulová",$J$398,0)</f>
        <v>0</v>
      </c>
      <c r="BJ398" s="75" t="s">
        <v>21</v>
      </c>
      <c r="BK398" s="127">
        <f>ROUND($I$398*$H$398,2)</f>
        <v>0</v>
      </c>
      <c r="BL398" s="75" t="s">
        <v>138</v>
      </c>
      <c r="BM398" s="75" t="s">
        <v>1056</v>
      </c>
    </row>
    <row r="399" spans="2:51" s="6" customFormat="1" ht="27" customHeight="1">
      <c r="B399" s="142"/>
      <c r="D399" s="129" t="s">
        <v>140</v>
      </c>
      <c r="E399" s="143"/>
      <c r="F399" s="143" t="s">
        <v>1057</v>
      </c>
      <c r="H399" s="144"/>
      <c r="L399" s="142"/>
      <c r="M399" s="145"/>
      <c r="T399" s="146"/>
      <c r="AT399" s="144" t="s">
        <v>140</v>
      </c>
      <c r="AU399" s="144" t="s">
        <v>85</v>
      </c>
      <c r="AV399" s="144" t="s">
        <v>21</v>
      </c>
      <c r="AW399" s="144" t="s">
        <v>103</v>
      </c>
      <c r="AX399" s="144" t="s">
        <v>77</v>
      </c>
      <c r="AY399" s="144" t="s">
        <v>131</v>
      </c>
    </row>
    <row r="400" spans="2:51" s="6" customFormat="1" ht="15.75" customHeight="1">
      <c r="B400" s="128"/>
      <c r="D400" s="135" t="s">
        <v>140</v>
      </c>
      <c r="E400" s="134"/>
      <c r="F400" s="130" t="s">
        <v>1058</v>
      </c>
      <c r="H400" s="131">
        <v>6.615</v>
      </c>
      <c r="L400" s="128"/>
      <c r="M400" s="132"/>
      <c r="T400" s="133"/>
      <c r="AT400" s="134" t="s">
        <v>140</v>
      </c>
      <c r="AU400" s="134" t="s">
        <v>85</v>
      </c>
      <c r="AV400" s="134" t="s">
        <v>85</v>
      </c>
      <c r="AW400" s="134" t="s">
        <v>103</v>
      </c>
      <c r="AX400" s="134" t="s">
        <v>77</v>
      </c>
      <c r="AY400" s="134" t="s">
        <v>131</v>
      </c>
    </row>
    <row r="401" spans="2:51" s="6" customFormat="1" ht="15.75" customHeight="1">
      <c r="B401" s="142"/>
      <c r="D401" s="135" t="s">
        <v>140</v>
      </c>
      <c r="E401" s="144"/>
      <c r="F401" s="143" t="s">
        <v>1059</v>
      </c>
      <c r="H401" s="144"/>
      <c r="L401" s="142"/>
      <c r="M401" s="145"/>
      <c r="T401" s="146"/>
      <c r="AT401" s="144" t="s">
        <v>140</v>
      </c>
      <c r="AU401" s="144" t="s">
        <v>85</v>
      </c>
      <c r="AV401" s="144" t="s">
        <v>21</v>
      </c>
      <c r="AW401" s="144" t="s">
        <v>103</v>
      </c>
      <c r="AX401" s="144" t="s">
        <v>77</v>
      </c>
      <c r="AY401" s="144" t="s">
        <v>131</v>
      </c>
    </row>
    <row r="402" spans="2:51" s="6" customFormat="1" ht="15.75" customHeight="1">
      <c r="B402" s="128"/>
      <c r="D402" s="135" t="s">
        <v>140</v>
      </c>
      <c r="E402" s="134"/>
      <c r="F402" s="130" t="s">
        <v>1060</v>
      </c>
      <c r="H402" s="131">
        <v>6.615</v>
      </c>
      <c r="L402" s="128"/>
      <c r="M402" s="132"/>
      <c r="T402" s="133"/>
      <c r="AT402" s="134" t="s">
        <v>140</v>
      </c>
      <c r="AU402" s="134" t="s">
        <v>85</v>
      </c>
      <c r="AV402" s="134" t="s">
        <v>85</v>
      </c>
      <c r="AW402" s="134" t="s">
        <v>103</v>
      </c>
      <c r="AX402" s="134" t="s">
        <v>77</v>
      </c>
      <c r="AY402" s="134" t="s">
        <v>131</v>
      </c>
    </row>
    <row r="403" spans="2:51" s="6" customFormat="1" ht="15.75" customHeight="1">
      <c r="B403" s="136"/>
      <c r="D403" s="135" t="s">
        <v>140</v>
      </c>
      <c r="E403" s="137"/>
      <c r="F403" s="138" t="s">
        <v>148</v>
      </c>
      <c r="H403" s="139">
        <v>13.23</v>
      </c>
      <c r="L403" s="136"/>
      <c r="M403" s="140"/>
      <c r="T403" s="141"/>
      <c r="AT403" s="137" t="s">
        <v>140</v>
      </c>
      <c r="AU403" s="137" t="s">
        <v>85</v>
      </c>
      <c r="AV403" s="137" t="s">
        <v>138</v>
      </c>
      <c r="AW403" s="137" t="s">
        <v>103</v>
      </c>
      <c r="AX403" s="137" t="s">
        <v>21</v>
      </c>
      <c r="AY403" s="137" t="s">
        <v>131</v>
      </c>
    </row>
    <row r="404" spans="2:65" s="6" customFormat="1" ht="15.75" customHeight="1">
      <c r="B404" s="22"/>
      <c r="C404" s="116" t="s">
        <v>539</v>
      </c>
      <c r="D404" s="116" t="s">
        <v>133</v>
      </c>
      <c r="E404" s="117" t="s">
        <v>1061</v>
      </c>
      <c r="F404" s="118" t="s">
        <v>1062</v>
      </c>
      <c r="G404" s="119" t="s">
        <v>144</v>
      </c>
      <c r="H404" s="120">
        <v>126</v>
      </c>
      <c r="I404" s="121"/>
      <c r="J404" s="122">
        <f>ROUND($I$404*$H$404,2)</f>
        <v>0</v>
      </c>
      <c r="K404" s="118" t="s">
        <v>137</v>
      </c>
      <c r="L404" s="22"/>
      <c r="M404" s="123"/>
      <c r="N404" s="124" t="s">
        <v>48</v>
      </c>
      <c r="P404" s="125">
        <f>$O$404*$H$404</f>
        <v>0</v>
      </c>
      <c r="Q404" s="125">
        <v>0</v>
      </c>
      <c r="R404" s="125">
        <f>$Q$404*$H$404</f>
        <v>0</v>
      </c>
      <c r="S404" s="125">
        <v>0</v>
      </c>
      <c r="T404" s="126">
        <f>$S$404*$H$404</f>
        <v>0</v>
      </c>
      <c r="AR404" s="75" t="s">
        <v>138</v>
      </c>
      <c r="AT404" s="75" t="s">
        <v>133</v>
      </c>
      <c r="AU404" s="75" t="s">
        <v>85</v>
      </c>
      <c r="AY404" s="6" t="s">
        <v>131</v>
      </c>
      <c r="BE404" s="127">
        <f>IF($N$404="základní",$J$404,0)</f>
        <v>0</v>
      </c>
      <c r="BF404" s="127">
        <f>IF($N$404="snížená",$J$404,0)</f>
        <v>0</v>
      </c>
      <c r="BG404" s="127">
        <f>IF($N$404="zákl. přenesená",$J$404,0)</f>
        <v>0</v>
      </c>
      <c r="BH404" s="127">
        <f>IF($N$404="sníž. přenesená",$J$404,0)</f>
        <v>0</v>
      </c>
      <c r="BI404" s="127">
        <f>IF($N$404="nulová",$J$404,0)</f>
        <v>0</v>
      </c>
      <c r="BJ404" s="75" t="s">
        <v>21</v>
      </c>
      <c r="BK404" s="127">
        <f>ROUND($I$404*$H$404,2)</f>
        <v>0</v>
      </c>
      <c r="BL404" s="75" t="s">
        <v>138</v>
      </c>
      <c r="BM404" s="75" t="s">
        <v>1063</v>
      </c>
    </row>
    <row r="405" spans="2:51" s="6" customFormat="1" ht="15.75" customHeight="1">
      <c r="B405" s="142"/>
      <c r="D405" s="129" t="s">
        <v>140</v>
      </c>
      <c r="E405" s="143"/>
      <c r="F405" s="143" t="s">
        <v>1064</v>
      </c>
      <c r="H405" s="144"/>
      <c r="L405" s="142"/>
      <c r="M405" s="145"/>
      <c r="T405" s="146"/>
      <c r="AT405" s="144" t="s">
        <v>140</v>
      </c>
      <c r="AU405" s="144" t="s">
        <v>85</v>
      </c>
      <c r="AV405" s="144" t="s">
        <v>21</v>
      </c>
      <c r="AW405" s="144" t="s">
        <v>103</v>
      </c>
      <c r="AX405" s="144" t="s">
        <v>77</v>
      </c>
      <c r="AY405" s="144" t="s">
        <v>131</v>
      </c>
    </row>
    <row r="406" spans="2:51" s="6" customFormat="1" ht="15.75" customHeight="1">
      <c r="B406" s="142"/>
      <c r="D406" s="135" t="s">
        <v>140</v>
      </c>
      <c r="E406" s="144"/>
      <c r="F406" s="143" t="s">
        <v>1065</v>
      </c>
      <c r="H406" s="144"/>
      <c r="L406" s="142"/>
      <c r="M406" s="145"/>
      <c r="T406" s="146"/>
      <c r="AT406" s="144" t="s">
        <v>140</v>
      </c>
      <c r="AU406" s="144" t="s">
        <v>85</v>
      </c>
      <c r="AV406" s="144" t="s">
        <v>21</v>
      </c>
      <c r="AW406" s="144" t="s">
        <v>103</v>
      </c>
      <c r="AX406" s="144" t="s">
        <v>77</v>
      </c>
      <c r="AY406" s="144" t="s">
        <v>131</v>
      </c>
    </row>
    <row r="407" spans="2:51" s="6" customFormat="1" ht="15.75" customHeight="1">
      <c r="B407" s="128"/>
      <c r="D407" s="135" t="s">
        <v>140</v>
      </c>
      <c r="E407" s="134"/>
      <c r="F407" s="130" t="s">
        <v>1066</v>
      </c>
      <c r="H407" s="131">
        <v>18</v>
      </c>
      <c r="L407" s="128"/>
      <c r="M407" s="132"/>
      <c r="T407" s="133"/>
      <c r="AT407" s="134" t="s">
        <v>140</v>
      </c>
      <c r="AU407" s="134" t="s">
        <v>85</v>
      </c>
      <c r="AV407" s="134" t="s">
        <v>85</v>
      </c>
      <c r="AW407" s="134" t="s">
        <v>103</v>
      </c>
      <c r="AX407" s="134" t="s">
        <v>77</v>
      </c>
      <c r="AY407" s="134" t="s">
        <v>131</v>
      </c>
    </row>
    <row r="408" spans="2:51" s="6" customFormat="1" ht="15.75" customHeight="1">
      <c r="B408" s="142"/>
      <c r="D408" s="135" t="s">
        <v>140</v>
      </c>
      <c r="E408" s="144"/>
      <c r="F408" s="143" t="s">
        <v>1067</v>
      </c>
      <c r="H408" s="144"/>
      <c r="L408" s="142"/>
      <c r="M408" s="145"/>
      <c r="T408" s="146"/>
      <c r="AT408" s="144" t="s">
        <v>140</v>
      </c>
      <c r="AU408" s="144" t="s">
        <v>85</v>
      </c>
      <c r="AV408" s="144" t="s">
        <v>21</v>
      </c>
      <c r="AW408" s="144" t="s">
        <v>103</v>
      </c>
      <c r="AX408" s="144" t="s">
        <v>77</v>
      </c>
      <c r="AY408" s="144" t="s">
        <v>131</v>
      </c>
    </row>
    <row r="409" spans="2:51" s="6" customFormat="1" ht="15.75" customHeight="1">
      <c r="B409" s="142"/>
      <c r="D409" s="135" t="s">
        <v>140</v>
      </c>
      <c r="E409" s="144"/>
      <c r="F409" s="143" t="s">
        <v>1068</v>
      </c>
      <c r="H409" s="144"/>
      <c r="L409" s="142"/>
      <c r="M409" s="145"/>
      <c r="T409" s="146"/>
      <c r="AT409" s="144" t="s">
        <v>140</v>
      </c>
      <c r="AU409" s="144" t="s">
        <v>85</v>
      </c>
      <c r="AV409" s="144" t="s">
        <v>21</v>
      </c>
      <c r="AW409" s="144" t="s">
        <v>103</v>
      </c>
      <c r="AX409" s="144" t="s">
        <v>77</v>
      </c>
      <c r="AY409" s="144" t="s">
        <v>131</v>
      </c>
    </row>
    <row r="410" spans="2:51" s="6" customFormat="1" ht="15.75" customHeight="1">
      <c r="B410" s="128"/>
      <c r="D410" s="135" t="s">
        <v>140</v>
      </c>
      <c r="E410" s="134"/>
      <c r="F410" s="130" t="s">
        <v>1069</v>
      </c>
      <c r="H410" s="131">
        <v>108</v>
      </c>
      <c r="L410" s="128"/>
      <c r="M410" s="132"/>
      <c r="T410" s="133"/>
      <c r="AT410" s="134" t="s">
        <v>140</v>
      </c>
      <c r="AU410" s="134" t="s">
        <v>85</v>
      </c>
      <c r="AV410" s="134" t="s">
        <v>85</v>
      </c>
      <c r="AW410" s="134" t="s">
        <v>103</v>
      </c>
      <c r="AX410" s="134" t="s">
        <v>77</v>
      </c>
      <c r="AY410" s="134" t="s">
        <v>131</v>
      </c>
    </row>
    <row r="411" spans="2:51" s="6" customFormat="1" ht="15.75" customHeight="1">
      <c r="B411" s="136"/>
      <c r="D411" s="135" t="s">
        <v>140</v>
      </c>
      <c r="E411" s="137"/>
      <c r="F411" s="138" t="s">
        <v>148</v>
      </c>
      <c r="H411" s="139">
        <v>126</v>
      </c>
      <c r="L411" s="136"/>
      <c r="M411" s="140"/>
      <c r="T411" s="141"/>
      <c r="AT411" s="137" t="s">
        <v>140</v>
      </c>
      <c r="AU411" s="137" t="s">
        <v>85</v>
      </c>
      <c r="AV411" s="137" t="s">
        <v>138</v>
      </c>
      <c r="AW411" s="137" t="s">
        <v>103</v>
      </c>
      <c r="AX411" s="137" t="s">
        <v>21</v>
      </c>
      <c r="AY411" s="137" t="s">
        <v>131</v>
      </c>
    </row>
    <row r="412" spans="2:65" s="6" customFormat="1" ht="15.75" customHeight="1">
      <c r="B412" s="22"/>
      <c r="C412" s="153" t="s">
        <v>545</v>
      </c>
      <c r="D412" s="153" t="s">
        <v>276</v>
      </c>
      <c r="E412" s="154" t="s">
        <v>1070</v>
      </c>
      <c r="F412" s="155" t="s">
        <v>1071</v>
      </c>
      <c r="G412" s="156" t="s">
        <v>891</v>
      </c>
      <c r="H412" s="157">
        <v>18</v>
      </c>
      <c r="I412" s="158"/>
      <c r="J412" s="159">
        <f>ROUND($I$412*$H$412,2)</f>
        <v>0</v>
      </c>
      <c r="K412" s="155"/>
      <c r="L412" s="160"/>
      <c r="M412" s="161"/>
      <c r="N412" s="162" t="s">
        <v>48</v>
      </c>
      <c r="P412" s="125">
        <f>$O$412*$H$412</f>
        <v>0</v>
      </c>
      <c r="Q412" s="125">
        <v>0</v>
      </c>
      <c r="R412" s="125">
        <f>$Q$412*$H$412</f>
        <v>0</v>
      </c>
      <c r="S412" s="125">
        <v>0</v>
      </c>
      <c r="T412" s="126">
        <f>$S$412*$H$412</f>
        <v>0</v>
      </c>
      <c r="AR412" s="75" t="s">
        <v>173</v>
      </c>
      <c r="AT412" s="75" t="s">
        <v>276</v>
      </c>
      <c r="AU412" s="75" t="s">
        <v>85</v>
      </c>
      <c r="AY412" s="6" t="s">
        <v>131</v>
      </c>
      <c r="BE412" s="127">
        <f>IF($N$412="základní",$J$412,0)</f>
        <v>0</v>
      </c>
      <c r="BF412" s="127">
        <f>IF($N$412="snížená",$J$412,0)</f>
        <v>0</v>
      </c>
      <c r="BG412" s="127">
        <f>IF($N$412="zákl. přenesená",$J$412,0)</f>
        <v>0</v>
      </c>
      <c r="BH412" s="127">
        <f>IF($N$412="sníž. přenesená",$J$412,0)</f>
        <v>0</v>
      </c>
      <c r="BI412" s="127">
        <f>IF($N$412="nulová",$J$412,0)</f>
        <v>0</v>
      </c>
      <c r="BJ412" s="75" t="s">
        <v>21</v>
      </c>
      <c r="BK412" s="127">
        <f>ROUND($I$412*$H$412,2)</f>
        <v>0</v>
      </c>
      <c r="BL412" s="75" t="s">
        <v>138</v>
      </c>
      <c r="BM412" s="75" t="s">
        <v>1072</v>
      </c>
    </row>
    <row r="413" spans="2:51" s="6" customFormat="1" ht="15.75" customHeight="1">
      <c r="B413" s="142"/>
      <c r="D413" s="129" t="s">
        <v>140</v>
      </c>
      <c r="E413" s="143"/>
      <c r="F413" s="143" t="s">
        <v>1073</v>
      </c>
      <c r="H413" s="144"/>
      <c r="L413" s="142"/>
      <c r="M413" s="145"/>
      <c r="T413" s="146"/>
      <c r="AT413" s="144" t="s">
        <v>140</v>
      </c>
      <c r="AU413" s="144" t="s">
        <v>85</v>
      </c>
      <c r="AV413" s="144" t="s">
        <v>21</v>
      </c>
      <c r="AW413" s="144" t="s">
        <v>103</v>
      </c>
      <c r="AX413" s="144" t="s">
        <v>77</v>
      </c>
      <c r="AY413" s="144" t="s">
        <v>131</v>
      </c>
    </row>
    <row r="414" spans="2:51" s="6" customFormat="1" ht="15.75" customHeight="1">
      <c r="B414" s="128"/>
      <c r="D414" s="135" t="s">
        <v>140</v>
      </c>
      <c r="E414" s="134"/>
      <c r="F414" s="130" t="s">
        <v>1066</v>
      </c>
      <c r="H414" s="131">
        <v>18</v>
      </c>
      <c r="L414" s="128"/>
      <c r="M414" s="132"/>
      <c r="T414" s="133"/>
      <c r="AT414" s="134" t="s">
        <v>140</v>
      </c>
      <c r="AU414" s="134" t="s">
        <v>85</v>
      </c>
      <c r="AV414" s="134" t="s">
        <v>85</v>
      </c>
      <c r="AW414" s="134" t="s">
        <v>103</v>
      </c>
      <c r="AX414" s="134" t="s">
        <v>21</v>
      </c>
      <c r="AY414" s="134" t="s">
        <v>131</v>
      </c>
    </row>
    <row r="415" spans="2:65" s="6" customFormat="1" ht="15.75" customHeight="1">
      <c r="B415" s="22"/>
      <c r="C415" s="153" t="s">
        <v>553</v>
      </c>
      <c r="D415" s="153" t="s">
        <v>276</v>
      </c>
      <c r="E415" s="154" t="s">
        <v>1074</v>
      </c>
      <c r="F415" s="155" t="s">
        <v>1075</v>
      </c>
      <c r="G415" s="156" t="s">
        <v>891</v>
      </c>
      <c r="H415" s="157">
        <v>108</v>
      </c>
      <c r="I415" s="158"/>
      <c r="J415" s="159">
        <f>ROUND($I$415*$H$415,2)</f>
        <v>0</v>
      </c>
      <c r="K415" s="155"/>
      <c r="L415" s="160"/>
      <c r="M415" s="161"/>
      <c r="N415" s="162" t="s">
        <v>48</v>
      </c>
      <c r="P415" s="125">
        <f>$O$415*$H$415</f>
        <v>0</v>
      </c>
      <c r="Q415" s="125">
        <v>0</v>
      </c>
      <c r="R415" s="125">
        <f>$Q$415*$H$415</f>
        <v>0</v>
      </c>
      <c r="S415" s="125">
        <v>0</v>
      </c>
      <c r="T415" s="126">
        <f>$S$415*$H$415</f>
        <v>0</v>
      </c>
      <c r="AR415" s="75" t="s">
        <v>173</v>
      </c>
      <c r="AT415" s="75" t="s">
        <v>276</v>
      </c>
      <c r="AU415" s="75" t="s">
        <v>85</v>
      </c>
      <c r="AY415" s="6" t="s">
        <v>131</v>
      </c>
      <c r="BE415" s="127">
        <f>IF($N$415="základní",$J$415,0)</f>
        <v>0</v>
      </c>
      <c r="BF415" s="127">
        <f>IF($N$415="snížená",$J$415,0)</f>
        <v>0</v>
      </c>
      <c r="BG415" s="127">
        <f>IF($N$415="zákl. přenesená",$J$415,0)</f>
        <v>0</v>
      </c>
      <c r="BH415" s="127">
        <f>IF($N$415="sníž. přenesená",$J$415,0)</f>
        <v>0</v>
      </c>
      <c r="BI415" s="127">
        <f>IF($N$415="nulová",$J$415,0)</f>
        <v>0</v>
      </c>
      <c r="BJ415" s="75" t="s">
        <v>21</v>
      </c>
      <c r="BK415" s="127">
        <f>ROUND($I$415*$H$415,2)</f>
        <v>0</v>
      </c>
      <c r="BL415" s="75" t="s">
        <v>138</v>
      </c>
      <c r="BM415" s="75" t="s">
        <v>1076</v>
      </c>
    </row>
    <row r="416" spans="2:51" s="6" customFormat="1" ht="15.75" customHeight="1">
      <c r="B416" s="142"/>
      <c r="D416" s="129" t="s">
        <v>140</v>
      </c>
      <c r="E416" s="143"/>
      <c r="F416" s="143" t="s">
        <v>1077</v>
      </c>
      <c r="H416" s="144"/>
      <c r="L416" s="142"/>
      <c r="M416" s="145"/>
      <c r="T416" s="146"/>
      <c r="AT416" s="144" t="s">
        <v>140</v>
      </c>
      <c r="AU416" s="144" t="s">
        <v>85</v>
      </c>
      <c r="AV416" s="144" t="s">
        <v>21</v>
      </c>
      <c r="AW416" s="144" t="s">
        <v>103</v>
      </c>
      <c r="AX416" s="144" t="s">
        <v>77</v>
      </c>
      <c r="AY416" s="144" t="s">
        <v>131</v>
      </c>
    </row>
    <row r="417" spans="2:51" s="6" customFormat="1" ht="15.75" customHeight="1">
      <c r="B417" s="128"/>
      <c r="D417" s="135" t="s">
        <v>140</v>
      </c>
      <c r="E417" s="134"/>
      <c r="F417" s="130" t="s">
        <v>1069</v>
      </c>
      <c r="H417" s="131">
        <v>108</v>
      </c>
      <c r="L417" s="128"/>
      <c r="M417" s="132"/>
      <c r="T417" s="133"/>
      <c r="AT417" s="134" t="s">
        <v>140</v>
      </c>
      <c r="AU417" s="134" t="s">
        <v>85</v>
      </c>
      <c r="AV417" s="134" t="s">
        <v>85</v>
      </c>
      <c r="AW417" s="134" t="s">
        <v>103</v>
      </c>
      <c r="AX417" s="134" t="s">
        <v>21</v>
      </c>
      <c r="AY417" s="134" t="s">
        <v>131</v>
      </c>
    </row>
    <row r="418" spans="2:65" s="6" customFormat="1" ht="15.75" customHeight="1">
      <c r="B418" s="22"/>
      <c r="C418" s="116" t="s">
        <v>558</v>
      </c>
      <c r="D418" s="116" t="s">
        <v>133</v>
      </c>
      <c r="E418" s="117" t="s">
        <v>1078</v>
      </c>
      <c r="F418" s="118" t="s">
        <v>1079</v>
      </c>
      <c r="G418" s="119" t="s">
        <v>183</v>
      </c>
      <c r="H418" s="120">
        <v>2.43</v>
      </c>
      <c r="I418" s="121"/>
      <c r="J418" s="122">
        <f>ROUND($I$418*$H$418,2)</f>
        <v>0</v>
      </c>
      <c r="K418" s="118"/>
      <c r="L418" s="22"/>
      <c r="M418" s="123"/>
      <c r="N418" s="124" t="s">
        <v>48</v>
      </c>
      <c r="P418" s="125">
        <f>$O$418*$H$418</f>
        <v>0</v>
      </c>
      <c r="Q418" s="125">
        <v>0.03465</v>
      </c>
      <c r="R418" s="125">
        <f>$Q$418*$H$418</f>
        <v>0.08419950000000001</v>
      </c>
      <c r="S418" s="125">
        <v>0</v>
      </c>
      <c r="T418" s="126">
        <f>$S$418*$H$418</f>
        <v>0</v>
      </c>
      <c r="AR418" s="75" t="s">
        <v>138</v>
      </c>
      <c r="AT418" s="75" t="s">
        <v>133</v>
      </c>
      <c r="AU418" s="75" t="s">
        <v>85</v>
      </c>
      <c r="AY418" s="6" t="s">
        <v>131</v>
      </c>
      <c r="BE418" s="127">
        <f>IF($N$418="základní",$J$418,0)</f>
        <v>0</v>
      </c>
      <c r="BF418" s="127">
        <f>IF($N$418="snížená",$J$418,0)</f>
        <v>0</v>
      </c>
      <c r="BG418" s="127">
        <f>IF($N$418="zákl. přenesená",$J$418,0)</f>
        <v>0</v>
      </c>
      <c r="BH418" s="127">
        <f>IF($N$418="sníž. přenesená",$J$418,0)</f>
        <v>0</v>
      </c>
      <c r="BI418" s="127">
        <f>IF($N$418="nulová",$J$418,0)</f>
        <v>0</v>
      </c>
      <c r="BJ418" s="75" t="s">
        <v>21</v>
      </c>
      <c r="BK418" s="127">
        <f>ROUND($I$418*$H$418,2)</f>
        <v>0</v>
      </c>
      <c r="BL418" s="75" t="s">
        <v>138</v>
      </c>
      <c r="BM418" s="75" t="s">
        <v>1080</v>
      </c>
    </row>
    <row r="419" spans="2:51" s="6" customFormat="1" ht="27" customHeight="1">
      <c r="B419" s="142"/>
      <c r="D419" s="129" t="s">
        <v>140</v>
      </c>
      <c r="E419" s="143"/>
      <c r="F419" s="143" t="s">
        <v>1081</v>
      </c>
      <c r="H419" s="144"/>
      <c r="L419" s="142"/>
      <c r="M419" s="145"/>
      <c r="T419" s="146"/>
      <c r="AT419" s="144" t="s">
        <v>140</v>
      </c>
      <c r="AU419" s="144" t="s">
        <v>85</v>
      </c>
      <c r="AV419" s="144" t="s">
        <v>21</v>
      </c>
      <c r="AW419" s="144" t="s">
        <v>103</v>
      </c>
      <c r="AX419" s="144" t="s">
        <v>77</v>
      </c>
      <c r="AY419" s="144" t="s">
        <v>131</v>
      </c>
    </row>
    <row r="420" spans="2:51" s="6" customFormat="1" ht="15.75" customHeight="1">
      <c r="B420" s="128"/>
      <c r="D420" s="135" t="s">
        <v>140</v>
      </c>
      <c r="E420" s="134"/>
      <c r="F420" s="130" t="s">
        <v>1082</v>
      </c>
      <c r="H420" s="131">
        <v>2.43</v>
      </c>
      <c r="L420" s="128"/>
      <c r="M420" s="132"/>
      <c r="T420" s="133"/>
      <c r="AT420" s="134" t="s">
        <v>140</v>
      </c>
      <c r="AU420" s="134" t="s">
        <v>85</v>
      </c>
      <c r="AV420" s="134" t="s">
        <v>85</v>
      </c>
      <c r="AW420" s="134" t="s">
        <v>103</v>
      </c>
      <c r="AX420" s="134" t="s">
        <v>21</v>
      </c>
      <c r="AY420" s="134" t="s">
        <v>131</v>
      </c>
    </row>
    <row r="421" spans="2:65" s="6" customFormat="1" ht="15.75" customHeight="1">
      <c r="B421" s="22"/>
      <c r="C421" s="116" t="s">
        <v>565</v>
      </c>
      <c r="D421" s="116" t="s">
        <v>133</v>
      </c>
      <c r="E421" s="117" t="s">
        <v>1083</v>
      </c>
      <c r="F421" s="118" t="s">
        <v>1084</v>
      </c>
      <c r="G421" s="119" t="s">
        <v>183</v>
      </c>
      <c r="H421" s="120">
        <v>0.244</v>
      </c>
      <c r="I421" s="121"/>
      <c r="J421" s="122">
        <f>ROUND($I$421*$H$421,2)</f>
        <v>0</v>
      </c>
      <c r="K421" s="118"/>
      <c r="L421" s="22"/>
      <c r="M421" s="123"/>
      <c r="N421" s="124" t="s">
        <v>48</v>
      </c>
      <c r="P421" s="125">
        <f>$O$421*$H$421</f>
        <v>0</v>
      </c>
      <c r="Q421" s="125">
        <v>0.02102</v>
      </c>
      <c r="R421" s="125">
        <f>$Q$421*$H$421</f>
        <v>0.00512888</v>
      </c>
      <c r="S421" s="125">
        <v>0</v>
      </c>
      <c r="T421" s="126">
        <f>$S$421*$H$421</f>
        <v>0</v>
      </c>
      <c r="AR421" s="75" t="s">
        <v>138</v>
      </c>
      <c r="AT421" s="75" t="s">
        <v>133</v>
      </c>
      <c r="AU421" s="75" t="s">
        <v>85</v>
      </c>
      <c r="AY421" s="6" t="s">
        <v>131</v>
      </c>
      <c r="BE421" s="127">
        <f>IF($N$421="základní",$J$421,0)</f>
        <v>0</v>
      </c>
      <c r="BF421" s="127">
        <f>IF($N$421="snížená",$J$421,0)</f>
        <v>0</v>
      </c>
      <c r="BG421" s="127">
        <f>IF($N$421="zákl. přenesená",$J$421,0)</f>
        <v>0</v>
      </c>
      <c r="BH421" s="127">
        <f>IF($N$421="sníž. přenesená",$J$421,0)</f>
        <v>0</v>
      </c>
      <c r="BI421" s="127">
        <f>IF($N$421="nulová",$J$421,0)</f>
        <v>0</v>
      </c>
      <c r="BJ421" s="75" t="s">
        <v>21</v>
      </c>
      <c r="BK421" s="127">
        <f>ROUND($I$421*$H$421,2)</f>
        <v>0</v>
      </c>
      <c r="BL421" s="75" t="s">
        <v>138</v>
      </c>
      <c r="BM421" s="75" t="s">
        <v>1085</v>
      </c>
    </row>
    <row r="422" spans="2:51" s="6" customFormat="1" ht="15.75" customHeight="1">
      <c r="B422" s="142"/>
      <c r="D422" s="129" t="s">
        <v>140</v>
      </c>
      <c r="E422" s="143"/>
      <c r="F422" s="143" t="s">
        <v>1086</v>
      </c>
      <c r="H422" s="144"/>
      <c r="L422" s="142"/>
      <c r="M422" s="145"/>
      <c r="T422" s="146"/>
      <c r="AT422" s="144" t="s">
        <v>140</v>
      </c>
      <c r="AU422" s="144" t="s">
        <v>85</v>
      </c>
      <c r="AV422" s="144" t="s">
        <v>21</v>
      </c>
      <c r="AW422" s="144" t="s">
        <v>103</v>
      </c>
      <c r="AX422" s="144" t="s">
        <v>77</v>
      </c>
      <c r="AY422" s="144" t="s">
        <v>131</v>
      </c>
    </row>
    <row r="423" spans="2:51" s="6" customFormat="1" ht="15.75" customHeight="1">
      <c r="B423" s="128"/>
      <c r="D423" s="135" t="s">
        <v>140</v>
      </c>
      <c r="E423" s="134"/>
      <c r="F423" s="130" t="s">
        <v>1087</v>
      </c>
      <c r="H423" s="131">
        <v>0.244</v>
      </c>
      <c r="L423" s="128"/>
      <c r="M423" s="132"/>
      <c r="T423" s="133"/>
      <c r="AT423" s="134" t="s">
        <v>140</v>
      </c>
      <c r="AU423" s="134" t="s">
        <v>85</v>
      </c>
      <c r="AV423" s="134" t="s">
        <v>85</v>
      </c>
      <c r="AW423" s="134" t="s">
        <v>103</v>
      </c>
      <c r="AX423" s="134" t="s">
        <v>21</v>
      </c>
      <c r="AY423" s="134" t="s">
        <v>131</v>
      </c>
    </row>
    <row r="424" spans="2:65" s="6" customFormat="1" ht="15.75" customHeight="1">
      <c r="B424" s="22"/>
      <c r="C424" s="116" t="s">
        <v>571</v>
      </c>
      <c r="D424" s="116" t="s">
        <v>133</v>
      </c>
      <c r="E424" s="117" t="s">
        <v>1088</v>
      </c>
      <c r="F424" s="118" t="s">
        <v>1089</v>
      </c>
      <c r="G424" s="119" t="s">
        <v>136</v>
      </c>
      <c r="H424" s="120">
        <v>258.195</v>
      </c>
      <c r="I424" s="121"/>
      <c r="J424" s="122">
        <f>ROUND($I$424*$H$424,2)</f>
        <v>0</v>
      </c>
      <c r="K424" s="118" t="s">
        <v>137</v>
      </c>
      <c r="L424" s="22"/>
      <c r="M424" s="123"/>
      <c r="N424" s="124" t="s">
        <v>48</v>
      </c>
      <c r="P424" s="125">
        <f>$O$424*$H$424</f>
        <v>0</v>
      </c>
      <c r="Q424" s="125">
        <v>0.16192</v>
      </c>
      <c r="R424" s="125">
        <f>$Q$424*$H$424</f>
        <v>41.8069344</v>
      </c>
      <c r="S424" s="125">
        <v>0</v>
      </c>
      <c r="T424" s="126">
        <f>$S$424*$H$424</f>
        <v>0</v>
      </c>
      <c r="AR424" s="75" t="s">
        <v>138</v>
      </c>
      <c r="AT424" s="75" t="s">
        <v>133</v>
      </c>
      <c r="AU424" s="75" t="s">
        <v>85</v>
      </c>
      <c r="AY424" s="6" t="s">
        <v>131</v>
      </c>
      <c r="BE424" s="127">
        <f>IF($N$424="základní",$J$424,0)</f>
        <v>0</v>
      </c>
      <c r="BF424" s="127">
        <f>IF($N$424="snížená",$J$424,0)</f>
        <v>0</v>
      </c>
      <c r="BG424" s="127">
        <f>IF($N$424="zákl. přenesená",$J$424,0)</f>
        <v>0</v>
      </c>
      <c r="BH424" s="127">
        <f>IF($N$424="sníž. přenesená",$J$424,0)</f>
        <v>0</v>
      </c>
      <c r="BI424" s="127">
        <f>IF($N$424="nulová",$J$424,0)</f>
        <v>0</v>
      </c>
      <c r="BJ424" s="75" t="s">
        <v>21</v>
      </c>
      <c r="BK424" s="127">
        <f>ROUND($I$424*$H$424,2)</f>
        <v>0</v>
      </c>
      <c r="BL424" s="75" t="s">
        <v>138</v>
      </c>
      <c r="BM424" s="75" t="s">
        <v>1090</v>
      </c>
    </row>
    <row r="425" spans="2:51" s="6" customFormat="1" ht="15.75" customHeight="1">
      <c r="B425" s="128"/>
      <c r="D425" s="129" t="s">
        <v>140</v>
      </c>
      <c r="E425" s="130"/>
      <c r="F425" s="130" t="s">
        <v>1091</v>
      </c>
      <c r="H425" s="131">
        <v>11.89</v>
      </c>
      <c r="L425" s="128"/>
      <c r="M425" s="132"/>
      <c r="T425" s="133"/>
      <c r="AT425" s="134" t="s">
        <v>140</v>
      </c>
      <c r="AU425" s="134" t="s">
        <v>85</v>
      </c>
      <c r="AV425" s="134" t="s">
        <v>85</v>
      </c>
      <c r="AW425" s="134" t="s">
        <v>103</v>
      </c>
      <c r="AX425" s="134" t="s">
        <v>77</v>
      </c>
      <c r="AY425" s="134" t="s">
        <v>131</v>
      </c>
    </row>
    <row r="426" spans="2:51" s="6" customFormat="1" ht="15.75" customHeight="1">
      <c r="B426" s="128"/>
      <c r="D426" s="135" t="s">
        <v>140</v>
      </c>
      <c r="E426" s="134"/>
      <c r="F426" s="130" t="s">
        <v>1092</v>
      </c>
      <c r="H426" s="131">
        <v>220.255</v>
      </c>
      <c r="L426" s="128"/>
      <c r="M426" s="132"/>
      <c r="T426" s="133"/>
      <c r="AT426" s="134" t="s">
        <v>140</v>
      </c>
      <c r="AU426" s="134" t="s">
        <v>85</v>
      </c>
      <c r="AV426" s="134" t="s">
        <v>85</v>
      </c>
      <c r="AW426" s="134" t="s">
        <v>103</v>
      </c>
      <c r="AX426" s="134" t="s">
        <v>77</v>
      </c>
      <c r="AY426" s="134" t="s">
        <v>131</v>
      </c>
    </row>
    <row r="427" spans="2:51" s="6" customFormat="1" ht="15.75" customHeight="1">
      <c r="B427" s="128"/>
      <c r="D427" s="135" t="s">
        <v>140</v>
      </c>
      <c r="E427" s="134"/>
      <c r="F427" s="130" t="s">
        <v>1093</v>
      </c>
      <c r="H427" s="131">
        <v>5.85</v>
      </c>
      <c r="L427" s="128"/>
      <c r="M427" s="132"/>
      <c r="T427" s="133"/>
      <c r="AT427" s="134" t="s">
        <v>140</v>
      </c>
      <c r="AU427" s="134" t="s">
        <v>85</v>
      </c>
      <c r="AV427" s="134" t="s">
        <v>85</v>
      </c>
      <c r="AW427" s="134" t="s">
        <v>103</v>
      </c>
      <c r="AX427" s="134" t="s">
        <v>77</v>
      </c>
      <c r="AY427" s="134" t="s">
        <v>131</v>
      </c>
    </row>
    <row r="428" spans="2:51" s="6" customFormat="1" ht="15.75" customHeight="1">
      <c r="B428" s="128"/>
      <c r="D428" s="135" t="s">
        <v>140</v>
      </c>
      <c r="E428" s="134"/>
      <c r="F428" s="130" t="s">
        <v>1094</v>
      </c>
      <c r="H428" s="131">
        <v>20.2</v>
      </c>
      <c r="L428" s="128"/>
      <c r="M428" s="132"/>
      <c r="T428" s="133"/>
      <c r="AT428" s="134" t="s">
        <v>140</v>
      </c>
      <c r="AU428" s="134" t="s">
        <v>85</v>
      </c>
      <c r="AV428" s="134" t="s">
        <v>85</v>
      </c>
      <c r="AW428" s="134" t="s">
        <v>103</v>
      </c>
      <c r="AX428" s="134" t="s">
        <v>77</v>
      </c>
      <c r="AY428" s="134" t="s">
        <v>131</v>
      </c>
    </row>
    <row r="429" spans="2:51" s="6" customFormat="1" ht="15.75" customHeight="1">
      <c r="B429" s="136"/>
      <c r="D429" s="135" t="s">
        <v>140</v>
      </c>
      <c r="E429" s="137"/>
      <c r="F429" s="138" t="s">
        <v>148</v>
      </c>
      <c r="H429" s="139">
        <v>258.195</v>
      </c>
      <c r="L429" s="136"/>
      <c r="M429" s="140"/>
      <c r="T429" s="141"/>
      <c r="AT429" s="137" t="s">
        <v>140</v>
      </c>
      <c r="AU429" s="137" t="s">
        <v>85</v>
      </c>
      <c r="AV429" s="137" t="s">
        <v>138</v>
      </c>
      <c r="AW429" s="137" t="s">
        <v>103</v>
      </c>
      <c r="AX429" s="137" t="s">
        <v>21</v>
      </c>
      <c r="AY429" s="137" t="s">
        <v>131</v>
      </c>
    </row>
    <row r="430" spans="2:65" s="6" customFormat="1" ht="15.75" customHeight="1">
      <c r="B430" s="22"/>
      <c r="C430" s="116" t="s">
        <v>575</v>
      </c>
      <c r="D430" s="116" t="s">
        <v>133</v>
      </c>
      <c r="E430" s="117" t="s">
        <v>1095</v>
      </c>
      <c r="F430" s="118" t="s">
        <v>1096</v>
      </c>
      <c r="G430" s="119" t="s">
        <v>183</v>
      </c>
      <c r="H430" s="120">
        <v>1.227</v>
      </c>
      <c r="I430" s="121"/>
      <c r="J430" s="122">
        <f>ROUND($I$430*$H$430,2)</f>
        <v>0</v>
      </c>
      <c r="K430" s="118" t="s">
        <v>137</v>
      </c>
      <c r="L430" s="22"/>
      <c r="M430" s="123"/>
      <c r="N430" s="124" t="s">
        <v>48</v>
      </c>
      <c r="P430" s="125">
        <f>$O$430*$H$430</f>
        <v>0</v>
      </c>
      <c r="Q430" s="125">
        <v>2.234</v>
      </c>
      <c r="R430" s="125">
        <f>$Q$430*$H$430</f>
        <v>2.741118</v>
      </c>
      <c r="S430" s="125">
        <v>0</v>
      </c>
      <c r="T430" s="126">
        <f>$S$430*$H$430</f>
        <v>0</v>
      </c>
      <c r="AR430" s="75" t="s">
        <v>138</v>
      </c>
      <c r="AT430" s="75" t="s">
        <v>133</v>
      </c>
      <c r="AU430" s="75" t="s">
        <v>85</v>
      </c>
      <c r="AY430" s="6" t="s">
        <v>131</v>
      </c>
      <c r="BE430" s="127">
        <f>IF($N$430="základní",$J$430,0)</f>
        <v>0</v>
      </c>
      <c r="BF430" s="127">
        <f>IF($N$430="snížená",$J$430,0)</f>
        <v>0</v>
      </c>
      <c r="BG430" s="127">
        <f>IF($N$430="zákl. přenesená",$J$430,0)</f>
        <v>0</v>
      </c>
      <c r="BH430" s="127">
        <f>IF($N$430="sníž. přenesená",$J$430,0)</f>
        <v>0</v>
      </c>
      <c r="BI430" s="127">
        <f>IF($N$430="nulová",$J$430,0)</f>
        <v>0</v>
      </c>
      <c r="BJ430" s="75" t="s">
        <v>21</v>
      </c>
      <c r="BK430" s="127">
        <f>ROUND($I$430*$H$430,2)</f>
        <v>0</v>
      </c>
      <c r="BL430" s="75" t="s">
        <v>138</v>
      </c>
      <c r="BM430" s="75" t="s">
        <v>1097</v>
      </c>
    </row>
    <row r="431" spans="2:51" s="6" customFormat="1" ht="15.75" customHeight="1">
      <c r="B431" s="142"/>
      <c r="D431" s="129" t="s">
        <v>140</v>
      </c>
      <c r="E431" s="143"/>
      <c r="F431" s="143" t="s">
        <v>1098</v>
      </c>
      <c r="H431" s="144"/>
      <c r="L431" s="142"/>
      <c r="M431" s="145"/>
      <c r="T431" s="146"/>
      <c r="AT431" s="144" t="s">
        <v>140</v>
      </c>
      <c r="AU431" s="144" t="s">
        <v>85</v>
      </c>
      <c r="AV431" s="144" t="s">
        <v>21</v>
      </c>
      <c r="AW431" s="144" t="s">
        <v>103</v>
      </c>
      <c r="AX431" s="144" t="s">
        <v>77</v>
      </c>
      <c r="AY431" s="144" t="s">
        <v>131</v>
      </c>
    </row>
    <row r="432" spans="2:51" s="6" customFormat="1" ht="15.75" customHeight="1">
      <c r="B432" s="128"/>
      <c r="D432" s="135" t="s">
        <v>140</v>
      </c>
      <c r="E432" s="134"/>
      <c r="F432" s="130" t="s">
        <v>1099</v>
      </c>
      <c r="H432" s="131">
        <v>0.773</v>
      </c>
      <c r="L432" s="128"/>
      <c r="M432" s="132"/>
      <c r="T432" s="133"/>
      <c r="AT432" s="134" t="s">
        <v>140</v>
      </c>
      <c r="AU432" s="134" t="s">
        <v>85</v>
      </c>
      <c r="AV432" s="134" t="s">
        <v>85</v>
      </c>
      <c r="AW432" s="134" t="s">
        <v>103</v>
      </c>
      <c r="AX432" s="134" t="s">
        <v>77</v>
      </c>
      <c r="AY432" s="134" t="s">
        <v>131</v>
      </c>
    </row>
    <row r="433" spans="2:51" s="6" customFormat="1" ht="15.75" customHeight="1">
      <c r="B433" s="128"/>
      <c r="D433" s="135" t="s">
        <v>140</v>
      </c>
      <c r="E433" s="134"/>
      <c r="F433" s="130" t="s">
        <v>1100</v>
      </c>
      <c r="H433" s="131">
        <v>0.454</v>
      </c>
      <c r="L433" s="128"/>
      <c r="M433" s="132"/>
      <c r="T433" s="133"/>
      <c r="AT433" s="134" t="s">
        <v>140</v>
      </c>
      <c r="AU433" s="134" t="s">
        <v>85</v>
      </c>
      <c r="AV433" s="134" t="s">
        <v>85</v>
      </c>
      <c r="AW433" s="134" t="s">
        <v>103</v>
      </c>
      <c r="AX433" s="134" t="s">
        <v>77</v>
      </c>
      <c r="AY433" s="134" t="s">
        <v>131</v>
      </c>
    </row>
    <row r="434" spans="2:51" s="6" customFormat="1" ht="15.75" customHeight="1">
      <c r="B434" s="136"/>
      <c r="D434" s="135" t="s">
        <v>140</v>
      </c>
      <c r="E434" s="137"/>
      <c r="F434" s="138" t="s">
        <v>148</v>
      </c>
      <c r="H434" s="139">
        <v>1.227</v>
      </c>
      <c r="L434" s="136"/>
      <c r="M434" s="140"/>
      <c r="T434" s="141"/>
      <c r="AT434" s="137" t="s">
        <v>140</v>
      </c>
      <c r="AU434" s="137" t="s">
        <v>85</v>
      </c>
      <c r="AV434" s="137" t="s">
        <v>138</v>
      </c>
      <c r="AW434" s="137" t="s">
        <v>103</v>
      </c>
      <c r="AX434" s="137" t="s">
        <v>21</v>
      </c>
      <c r="AY434" s="137" t="s">
        <v>131</v>
      </c>
    </row>
    <row r="435" spans="2:65" s="6" customFormat="1" ht="15.75" customHeight="1">
      <c r="B435" s="22"/>
      <c r="C435" s="116" t="s">
        <v>579</v>
      </c>
      <c r="D435" s="116" t="s">
        <v>133</v>
      </c>
      <c r="E435" s="117" t="s">
        <v>1101</v>
      </c>
      <c r="F435" s="118" t="s">
        <v>1102</v>
      </c>
      <c r="G435" s="119" t="s">
        <v>183</v>
      </c>
      <c r="H435" s="120">
        <v>3.209</v>
      </c>
      <c r="I435" s="121"/>
      <c r="J435" s="122">
        <f>ROUND($I$435*$H$435,2)</f>
        <v>0</v>
      </c>
      <c r="K435" s="118" t="s">
        <v>137</v>
      </c>
      <c r="L435" s="22"/>
      <c r="M435" s="123"/>
      <c r="N435" s="124" t="s">
        <v>48</v>
      </c>
      <c r="P435" s="125">
        <f>$O$435*$H$435</f>
        <v>0</v>
      </c>
      <c r="Q435" s="125">
        <v>2.429</v>
      </c>
      <c r="R435" s="125">
        <f>$Q$435*$H$435</f>
        <v>7.794661</v>
      </c>
      <c r="S435" s="125">
        <v>0</v>
      </c>
      <c r="T435" s="126">
        <f>$S$435*$H$435</f>
        <v>0</v>
      </c>
      <c r="AR435" s="75" t="s">
        <v>138</v>
      </c>
      <c r="AT435" s="75" t="s">
        <v>133</v>
      </c>
      <c r="AU435" s="75" t="s">
        <v>85</v>
      </c>
      <c r="AY435" s="6" t="s">
        <v>131</v>
      </c>
      <c r="BE435" s="127">
        <f>IF($N$435="základní",$J$435,0)</f>
        <v>0</v>
      </c>
      <c r="BF435" s="127">
        <f>IF($N$435="snížená",$J$435,0)</f>
        <v>0</v>
      </c>
      <c r="BG435" s="127">
        <f>IF($N$435="zákl. přenesená",$J$435,0)</f>
        <v>0</v>
      </c>
      <c r="BH435" s="127">
        <f>IF($N$435="sníž. přenesená",$J$435,0)</f>
        <v>0</v>
      </c>
      <c r="BI435" s="127">
        <f>IF($N$435="nulová",$J$435,0)</f>
        <v>0</v>
      </c>
      <c r="BJ435" s="75" t="s">
        <v>21</v>
      </c>
      <c r="BK435" s="127">
        <f>ROUND($I$435*$H$435,2)</f>
        <v>0</v>
      </c>
      <c r="BL435" s="75" t="s">
        <v>138</v>
      </c>
      <c r="BM435" s="75" t="s">
        <v>1103</v>
      </c>
    </row>
    <row r="436" spans="2:51" s="6" customFormat="1" ht="15.75" customHeight="1">
      <c r="B436" s="142"/>
      <c r="D436" s="129" t="s">
        <v>140</v>
      </c>
      <c r="E436" s="143"/>
      <c r="F436" s="143" t="s">
        <v>1104</v>
      </c>
      <c r="H436" s="144"/>
      <c r="L436" s="142"/>
      <c r="M436" s="145"/>
      <c r="T436" s="146"/>
      <c r="AT436" s="144" t="s">
        <v>140</v>
      </c>
      <c r="AU436" s="144" t="s">
        <v>85</v>
      </c>
      <c r="AV436" s="144" t="s">
        <v>21</v>
      </c>
      <c r="AW436" s="144" t="s">
        <v>103</v>
      </c>
      <c r="AX436" s="144" t="s">
        <v>77</v>
      </c>
      <c r="AY436" s="144" t="s">
        <v>131</v>
      </c>
    </row>
    <row r="437" spans="2:51" s="6" customFormat="1" ht="15.75" customHeight="1">
      <c r="B437" s="128"/>
      <c r="D437" s="135" t="s">
        <v>140</v>
      </c>
      <c r="E437" s="134"/>
      <c r="F437" s="130" t="s">
        <v>1105</v>
      </c>
      <c r="H437" s="131">
        <v>1.189</v>
      </c>
      <c r="L437" s="128"/>
      <c r="M437" s="132"/>
      <c r="T437" s="133"/>
      <c r="AT437" s="134" t="s">
        <v>140</v>
      </c>
      <c r="AU437" s="134" t="s">
        <v>85</v>
      </c>
      <c r="AV437" s="134" t="s">
        <v>85</v>
      </c>
      <c r="AW437" s="134" t="s">
        <v>103</v>
      </c>
      <c r="AX437" s="134" t="s">
        <v>77</v>
      </c>
      <c r="AY437" s="134" t="s">
        <v>131</v>
      </c>
    </row>
    <row r="438" spans="2:51" s="6" customFormat="1" ht="15.75" customHeight="1">
      <c r="B438" s="128"/>
      <c r="D438" s="135" t="s">
        <v>140</v>
      </c>
      <c r="E438" s="134"/>
      <c r="F438" s="130" t="s">
        <v>1106</v>
      </c>
      <c r="H438" s="131">
        <v>2.02</v>
      </c>
      <c r="L438" s="128"/>
      <c r="M438" s="132"/>
      <c r="T438" s="133"/>
      <c r="AT438" s="134" t="s">
        <v>140</v>
      </c>
      <c r="AU438" s="134" t="s">
        <v>85</v>
      </c>
      <c r="AV438" s="134" t="s">
        <v>85</v>
      </c>
      <c r="AW438" s="134" t="s">
        <v>103</v>
      </c>
      <c r="AX438" s="134" t="s">
        <v>77</v>
      </c>
      <c r="AY438" s="134" t="s">
        <v>131</v>
      </c>
    </row>
    <row r="439" spans="2:51" s="6" customFormat="1" ht="15.75" customHeight="1">
      <c r="B439" s="136"/>
      <c r="D439" s="135" t="s">
        <v>140</v>
      </c>
      <c r="E439" s="137"/>
      <c r="F439" s="138" t="s">
        <v>148</v>
      </c>
      <c r="H439" s="139">
        <v>3.209</v>
      </c>
      <c r="L439" s="136"/>
      <c r="M439" s="140"/>
      <c r="T439" s="141"/>
      <c r="AT439" s="137" t="s">
        <v>140</v>
      </c>
      <c r="AU439" s="137" t="s">
        <v>85</v>
      </c>
      <c r="AV439" s="137" t="s">
        <v>138</v>
      </c>
      <c r="AW439" s="137" t="s">
        <v>103</v>
      </c>
      <c r="AX439" s="137" t="s">
        <v>21</v>
      </c>
      <c r="AY439" s="137" t="s">
        <v>131</v>
      </c>
    </row>
    <row r="440" spans="2:65" s="6" customFormat="1" ht="15.75" customHeight="1">
      <c r="B440" s="22"/>
      <c r="C440" s="116" t="s">
        <v>583</v>
      </c>
      <c r="D440" s="116" t="s">
        <v>133</v>
      </c>
      <c r="E440" s="117" t="s">
        <v>363</v>
      </c>
      <c r="F440" s="118" t="s">
        <v>1107</v>
      </c>
      <c r="G440" s="119" t="s">
        <v>183</v>
      </c>
      <c r="H440" s="120">
        <v>8.075</v>
      </c>
      <c r="I440" s="121"/>
      <c r="J440" s="122">
        <f>ROUND($I$440*$H$440,2)</f>
        <v>0</v>
      </c>
      <c r="K440" s="118" t="s">
        <v>137</v>
      </c>
      <c r="L440" s="22"/>
      <c r="M440" s="123"/>
      <c r="N440" s="124" t="s">
        <v>48</v>
      </c>
      <c r="P440" s="125">
        <f>$O$440*$H$440</f>
        <v>0</v>
      </c>
      <c r="Q440" s="125">
        <v>2.29365</v>
      </c>
      <c r="R440" s="125">
        <f>$Q$440*$H$440</f>
        <v>18.521223749999997</v>
      </c>
      <c r="S440" s="125">
        <v>0</v>
      </c>
      <c r="T440" s="126">
        <f>$S$440*$H$440</f>
        <v>0</v>
      </c>
      <c r="AR440" s="75" t="s">
        <v>138</v>
      </c>
      <c r="AT440" s="75" t="s">
        <v>133</v>
      </c>
      <c r="AU440" s="75" t="s">
        <v>85</v>
      </c>
      <c r="AY440" s="6" t="s">
        <v>131</v>
      </c>
      <c r="BE440" s="127">
        <f>IF($N$440="základní",$J$440,0)</f>
        <v>0</v>
      </c>
      <c r="BF440" s="127">
        <f>IF($N$440="snížená",$J$440,0)</f>
        <v>0</v>
      </c>
      <c r="BG440" s="127">
        <f>IF($N$440="zákl. přenesená",$J$440,0)</f>
        <v>0</v>
      </c>
      <c r="BH440" s="127">
        <f>IF($N$440="sníž. přenesená",$J$440,0)</f>
        <v>0</v>
      </c>
      <c r="BI440" s="127">
        <f>IF($N$440="nulová",$J$440,0)</f>
        <v>0</v>
      </c>
      <c r="BJ440" s="75" t="s">
        <v>21</v>
      </c>
      <c r="BK440" s="127">
        <f>ROUND($I$440*$H$440,2)</f>
        <v>0</v>
      </c>
      <c r="BL440" s="75" t="s">
        <v>138</v>
      </c>
      <c r="BM440" s="75" t="s">
        <v>1108</v>
      </c>
    </row>
    <row r="441" spans="2:51" s="6" customFormat="1" ht="15.75" customHeight="1">
      <c r="B441" s="142"/>
      <c r="D441" s="129" t="s">
        <v>140</v>
      </c>
      <c r="E441" s="143"/>
      <c r="F441" s="143" t="s">
        <v>1109</v>
      </c>
      <c r="H441" s="144"/>
      <c r="L441" s="142"/>
      <c r="M441" s="145"/>
      <c r="T441" s="146"/>
      <c r="AT441" s="144" t="s">
        <v>140</v>
      </c>
      <c r="AU441" s="144" t="s">
        <v>85</v>
      </c>
      <c r="AV441" s="144" t="s">
        <v>21</v>
      </c>
      <c r="AW441" s="144" t="s">
        <v>103</v>
      </c>
      <c r="AX441" s="144" t="s">
        <v>77</v>
      </c>
      <c r="AY441" s="144" t="s">
        <v>131</v>
      </c>
    </row>
    <row r="442" spans="2:51" s="6" customFormat="1" ht="15.75" customHeight="1">
      <c r="B442" s="128"/>
      <c r="D442" s="135" t="s">
        <v>140</v>
      </c>
      <c r="E442" s="134"/>
      <c r="F442" s="130" t="s">
        <v>1110</v>
      </c>
      <c r="H442" s="131">
        <v>8.075</v>
      </c>
      <c r="L442" s="128"/>
      <c r="M442" s="132"/>
      <c r="T442" s="133"/>
      <c r="AT442" s="134" t="s">
        <v>140</v>
      </c>
      <c r="AU442" s="134" t="s">
        <v>85</v>
      </c>
      <c r="AV442" s="134" t="s">
        <v>85</v>
      </c>
      <c r="AW442" s="134" t="s">
        <v>103</v>
      </c>
      <c r="AX442" s="134" t="s">
        <v>21</v>
      </c>
      <c r="AY442" s="134" t="s">
        <v>131</v>
      </c>
    </row>
    <row r="443" spans="2:65" s="6" customFormat="1" ht="15.75" customHeight="1">
      <c r="B443" s="22"/>
      <c r="C443" s="116" t="s">
        <v>587</v>
      </c>
      <c r="D443" s="116" t="s">
        <v>133</v>
      </c>
      <c r="E443" s="117" t="s">
        <v>1111</v>
      </c>
      <c r="F443" s="118" t="s">
        <v>1112</v>
      </c>
      <c r="G443" s="119" t="s">
        <v>183</v>
      </c>
      <c r="H443" s="120">
        <v>0.079</v>
      </c>
      <c r="I443" s="121"/>
      <c r="J443" s="122">
        <f>ROUND($I$443*$H$443,2)</f>
        <v>0</v>
      </c>
      <c r="K443" s="118"/>
      <c r="L443" s="22"/>
      <c r="M443" s="123"/>
      <c r="N443" s="124" t="s">
        <v>48</v>
      </c>
      <c r="P443" s="125">
        <f>$O$443*$H$443</f>
        <v>0</v>
      </c>
      <c r="Q443" s="125">
        <v>2.70672</v>
      </c>
      <c r="R443" s="125">
        <f>$Q$443*$H$443</f>
        <v>0.21383087999999997</v>
      </c>
      <c r="S443" s="125">
        <v>0</v>
      </c>
      <c r="T443" s="126">
        <f>$S$443*$H$443</f>
        <v>0</v>
      </c>
      <c r="AR443" s="75" t="s">
        <v>138</v>
      </c>
      <c r="AT443" s="75" t="s">
        <v>133</v>
      </c>
      <c r="AU443" s="75" t="s">
        <v>85</v>
      </c>
      <c r="AY443" s="6" t="s">
        <v>131</v>
      </c>
      <c r="BE443" s="127">
        <f>IF($N$443="základní",$J$443,0)</f>
        <v>0</v>
      </c>
      <c r="BF443" s="127">
        <f>IF($N$443="snížená",$J$443,0)</f>
        <v>0</v>
      </c>
      <c r="BG443" s="127">
        <f>IF($N$443="zákl. přenesená",$J$443,0)</f>
        <v>0</v>
      </c>
      <c r="BH443" s="127">
        <f>IF($N$443="sníž. přenesená",$J$443,0)</f>
        <v>0</v>
      </c>
      <c r="BI443" s="127">
        <f>IF($N$443="nulová",$J$443,0)</f>
        <v>0</v>
      </c>
      <c r="BJ443" s="75" t="s">
        <v>21</v>
      </c>
      <c r="BK443" s="127">
        <f>ROUND($I$443*$H$443,2)</f>
        <v>0</v>
      </c>
      <c r="BL443" s="75" t="s">
        <v>138</v>
      </c>
      <c r="BM443" s="75" t="s">
        <v>1113</v>
      </c>
    </row>
    <row r="444" spans="2:51" s="6" customFormat="1" ht="15.75" customHeight="1">
      <c r="B444" s="142"/>
      <c r="D444" s="129" t="s">
        <v>140</v>
      </c>
      <c r="E444" s="143"/>
      <c r="F444" s="143" t="s">
        <v>1114</v>
      </c>
      <c r="H444" s="144"/>
      <c r="L444" s="142"/>
      <c r="M444" s="145"/>
      <c r="T444" s="146"/>
      <c r="AT444" s="144" t="s">
        <v>140</v>
      </c>
      <c r="AU444" s="144" t="s">
        <v>85</v>
      </c>
      <c r="AV444" s="144" t="s">
        <v>21</v>
      </c>
      <c r="AW444" s="144" t="s">
        <v>103</v>
      </c>
      <c r="AX444" s="144" t="s">
        <v>77</v>
      </c>
      <c r="AY444" s="144" t="s">
        <v>131</v>
      </c>
    </row>
    <row r="445" spans="2:51" s="6" customFormat="1" ht="15.75" customHeight="1">
      <c r="B445" s="128"/>
      <c r="D445" s="135" t="s">
        <v>140</v>
      </c>
      <c r="E445" s="134"/>
      <c r="F445" s="130" t="s">
        <v>1115</v>
      </c>
      <c r="H445" s="131">
        <v>0.079</v>
      </c>
      <c r="L445" s="128"/>
      <c r="M445" s="132"/>
      <c r="T445" s="133"/>
      <c r="AT445" s="134" t="s">
        <v>140</v>
      </c>
      <c r="AU445" s="134" t="s">
        <v>85</v>
      </c>
      <c r="AV445" s="134" t="s">
        <v>85</v>
      </c>
      <c r="AW445" s="134" t="s">
        <v>103</v>
      </c>
      <c r="AX445" s="134" t="s">
        <v>21</v>
      </c>
      <c r="AY445" s="134" t="s">
        <v>131</v>
      </c>
    </row>
    <row r="446" spans="2:65" s="6" customFormat="1" ht="15.75" customHeight="1">
      <c r="B446" s="22"/>
      <c r="C446" s="116" t="s">
        <v>1116</v>
      </c>
      <c r="D446" s="116" t="s">
        <v>133</v>
      </c>
      <c r="E446" s="117" t="s">
        <v>1117</v>
      </c>
      <c r="F446" s="118" t="s">
        <v>1118</v>
      </c>
      <c r="G446" s="119" t="s">
        <v>136</v>
      </c>
      <c r="H446" s="120">
        <v>58.14</v>
      </c>
      <c r="I446" s="121"/>
      <c r="J446" s="122">
        <f>ROUND($I$446*$H$446,2)</f>
        <v>0</v>
      </c>
      <c r="K446" s="118" t="s">
        <v>137</v>
      </c>
      <c r="L446" s="22"/>
      <c r="M446" s="123"/>
      <c r="N446" s="124" t="s">
        <v>48</v>
      </c>
      <c r="P446" s="125">
        <f>$O$446*$H$446</f>
        <v>0</v>
      </c>
      <c r="Q446" s="125">
        <v>0.001</v>
      </c>
      <c r="R446" s="125">
        <f>$Q$446*$H$446</f>
        <v>0.058140000000000004</v>
      </c>
      <c r="S446" s="125">
        <v>0</v>
      </c>
      <c r="T446" s="126">
        <f>$S$446*$H$446</f>
        <v>0</v>
      </c>
      <c r="AR446" s="75" t="s">
        <v>138</v>
      </c>
      <c r="AT446" s="75" t="s">
        <v>133</v>
      </c>
      <c r="AU446" s="75" t="s">
        <v>85</v>
      </c>
      <c r="AY446" s="6" t="s">
        <v>131</v>
      </c>
      <c r="BE446" s="127">
        <f>IF($N$446="základní",$J$446,0)</f>
        <v>0</v>
      </c>
      <c r="BF446" s="127">
        <f>IF($N$446="snížená",$J$446,0)</f>
        <v>0</v>
      </c>
      <c r="BG446" s="127">
        <f>IF($N$446="zákl. přenesená",$J$446,0)</f>
        <v>0</v>
      </c>
      <c r="BH446" s="127">
        <f>IF($N$446="sníž. přenesená",$J$446,0)</f>
        <v>0</v>
      </c>
      <c r="BI446" s="127">
        <f>IF($N$446="nulová",$J$446,0)</f>
        <v>0</v>
      </c>
      <c r="BJ446" s="75" t="s">
        <v>21</v>
      </c>
      <c r="BK446" s="127">
        <f>ROUND($I$446*$H$446,2)</f>
        <v>0</v>
      </c>
      <c r="BL446" s="75" t="s">
        <v>138</v>
      </c>
      <c r="BM446" s="75" t="s">
        <v>1119</v>
      </c>
    </row>
    <row r="447" spans="2:51" s="6" customFormat="1" ht="15.75" customHeight="1">
      <c r="B447" s="142"/>
      <c r="D447" s="129" t="s">
        <v>140</v>
      </c>
      <c r="E447" s="143"/>
      <c r="F447" s="143" t="s">
        <v>1120</v>
      </c>
      <c r="H447" s="144"/>
      <c r="L447" s="142"/>
      <c r="M447" s="145"/>
      <c r="T447" s="146"/>
      <c r="AT447" s="144" t="s">
        <v>140</v>
      </c>
      <c r="AU447" s="144" t="s">
        <v>85</v>
      </c>
      <c r="AV447" s="144" t="s">
        <v>21</v>
      </c>
      <c r="AW447" s="144" t="s">
        <v>103</v>
      </c>
      <c r="AX447" s="144" t="s">
        <v>77</v>
      </c>
      <c r="AY447" s="144" t="s">
        <v>131</v>
      </c>
    </row>
    <row r="448" spans="2:51" s="6" customFormat="1" ht="15.75" customHeight="1">
      <c r="B448" s="142"/>
      <c r="D448" s="135" t="s">
        <v>140</v>
      </c>
      <c r="E448" s="144"/>
      <c r="F448" s="143" t="s">
        <v>1121</v>
      </c>
      <c r="H448" s="144"/>
      <c r="L448" s="142"/>
      <c r="M448" s="145"/>
      <c r="T448" s="146"/>
      <c r="AT448" s="144" t="s">
        <v>140</v>
      </c>
      <c r="AU448" s="144" t="s">
        <v>85</v>
      </c>
      <c r="AV448" s="144" t="s">
        <v>21</v>
      </c>
      <c r="AW448" s="144" t="s">
        <v>103</v>
      </c>
      <c r="AX448" s="144" t="s">
        <v>77</v>
      </c>
      <c r="AY448" s="144" t="s">
        <v>131</v>
      </c>
    </row>
    <row r="449" spans="2:51" s="6" customFormat="1" ht="15.75" customHeight="1">
      <c r="B449" s="128"/>
      <c r="D449" s="135" t="s">
        <v>140</v>
      </c>
      <c r="E449" s="134"/>
      <c r="F449" s="130" t="s">
        <v>1122</v>
      </c>
      <c r="H449" s="131">
        <v>58.14</v>
      </c>
      <c r="L449" s="128"/>
      <c r="M449" s="132"/>
      <c r="T449" s="133"/>
      <c r="AT449" s="134" t="s">
        <v>140</v>
      </c>
      <c r="AU449" s="134" t="s">
        <v>85</v>
      </c>
      <c r="AV449" s="134" t="s">
        <v>85</v>
      </c>
      <c r="AW449" s="134" t="s">
        <v>103</v>
      </c>
      <c r="AX449" s="134" t="s">
        <v>21</v>
      </c>
      <c r="AY449" s="134" t="s">
        <v>131</v>
      </c>
    </row>
    <row r="450" spans="2:65" s="6" customFormat="1" ht="27" customHeight="1">
      <c r="B450" s="22"/>
      <c r="C450" s="153" t="s">
        <v>1123</v>
      </c>
      <c r="D450" s="153" t="s">
        <v>276</v>
      </c>
      <c r="E450" s="154" t="s">
        <v>1124</v>
      </c>
      <c r="F450" s="155" t="s">
        <v>1125</v>
      </c>
      <c r="G450" s="156" t="s">
        <v>136</v>
      </c>
      <c r="H450" s="157">
        <v>66.861</v>
      </c>
      <c r="I450" s="158"/>
      <c r="J450" s="159">
        <f>ROUND($I$450*$H$450,2)</f>
        <v>0</v>
      </c>
      <c r="K450" s="155"/>
      <c r="L450" s="160"/>
      <c r="M450" s="161"/>
      <c r="N450" s="162" t="s">
        <v>48</v>
      </c>
      <c r="P450" s="125">
        <f>$O$450*$H$450</f>
        <v>0</v>
      </c>
      <c r="Q450" s="125">
        <v>0.00066</v>
      </c>
      <c r="R450" s="125">
        <f>$Q$450*$H$450</f>
        <v>0.04412826</v>
      </c>
      <c r="S450" s="125">
        <v>0</v>
      </c>
      <c r="T450" s="126">
        <f>$S$450*$H$450</f>
        <v>0</v>
      </c>
      <c r="AR450" s="75" t="s">
        <v>173</v>
      </c>
      <c r="AT450" s="75" t="s">
        <v>276</v>
      </c>
      <c r="AU450" s="75" t="s">
        <v>85</v>
      </c>
      <c r="AY450" s="6" t="s">
        <v>131</v>
      </c>
      <c r="BE450" s="127">
        <f>IF($N$450="základní",$J$450,0)</f>
        <v>0</v>
      </c>
      <c r="BF450" s="127">
        <f>IF($N$450="snížená",$J$450,0)</f>
        <v>0</v>
      </c>
      <c r="BG450" s="127">
        <f>IF($N$450="zákl. přenesená",$J$450,0)</f>
        <v>0</v>
      </c>
      <c r="BH450" s="127">
        <f>IF($N$450="sníž. přenesená",$J$450,0)</f>
        <v>0</v>
      </c>
      <c r="BI450" s="127">
        <f>IF($N$450="nulová",$J$450,0)</f>
        <v>0</v>
      </c>
      <c r="BJ450" s="75" t="s">
        <v>21</v>
      </c>
      <c r="BK450" s="127">
        <f>ROUND($I$450*$H$450,2)</f>
        <v>0</v>
      </c>
      <c r="BL450" s="75" t="s">
        <v>138</v>
      </c>
      <c r="BM450" s="75" t="s">
        <v>1126</v>
      </c>
    </row>
    <row r="451" spans="2:51" s="6" customFormat="1" ht="15.75" customHeight="1">
      <c r="B451" s="128"/>
      <c r="D451" s="129" t="s">
        <v>140</v>
      </c>
      <c r="E451" s="130"/>
      <c r="F451" s="130" t="s">
        <v>1127</v>
      </c>
      <c r="H451" s="131">
        <v>66.861</v>
      </c>
      <c r="L451" s="128"/>
      <c r="M451" s="132"/>
      <c r="T451" s="133"/>
      <c r="AT451" s="134" t="s">
        <v>140</v>
      </c>
      <c r="AU451" s="134" t="s">
        <v>85</v>
      </c>
      <c r="AV451" s="134" t="s">
        <v>85</v>
      </c>
      <c r="AW451" s="134" t="s">
        <v>103</v>
      </c>
      <c r="AX451" s="134" t="s">
        <v>21</v>
      </c>
      <c r="AY451" s="134" t="s">
        <v>131</v>
      </c>
    </row>
    <row r="452" spans="2:65" s="6" customFormat="1" ht="15.75" customHeight="1">
      <c r="B452" s="22"/>
      <c r="C452" s="116" t="s">
        <v>1128</v>
      </c>
      <c r="D452" s="116" t="s">
        <v>133</v>
      </c>
      <c r="E452" s="117" t="s">
        <v>1129</v>
      </c>
      <c r="F452" s="118" t="s">
        <v>1130</v>
      </c>
      <c r="G452" s="119" t="s">
        <v>424</v>
      </c>
      <c r="H452" s="120">
        <v>17.2</v>
      </c>
      <c r="I452" s="121"/>
      <c r="J452" s="122">
        <f>ROUND($I$452*$H$452,2)</f>
        <v>0</v>
      </c>
      <c r="K452" s="118"/>
      <c r="L452" s="22"/>
      <c r="M452" s="123"/>
      <c r="N452" s="124" t="s">
        <v>48</v>
      </c>
      <c r="P452" s="125">
        <f>$O$452*$H$452</f>
        <v>0</v>
      </c>
      <c r="Q452" s="125">
        <v>0.001</v>
      </c>
      <c r="R452" s="125">
        <f>$Q$452*$H$452</f>
        <v>0.0172</v>
      </c>
      <c r="S452" s="125">
        <v>0</v>
      </c>
      <c r="T452" s="126">
        <f>$S$452*$H$452</f>
        <v>0</v>
      </c>
      <c r="AR452" s="75" t="s">
        <v>138</v>
      </c>
      <c r="AT452" s="75" t="s">
        <v>133</v>
      </c>
      <c r="AU452" s="75" t="s">
        <v>85</v>
      </c>
      <c r="AY452" s="6" t="s">
        <v>131</v>
      </c>
      <c r="BE452" s="127">
        <f>IF($N$452="základní",$J$452,0)</f>
        <v>0</v>
      </c>
      <c r="BF452" s="127">
        <f>IF($N$452="snížená",$J$452,0)</f>
        <v>0</v>
      </c>
      <c r="BG452" s="127">
        <f>IF($N$452="zákl. přenesená",$J$452,0)</f>
        <v>0</v>
      </c>
      <c r="BH452" s="127">
        <f>IF($N$452="sníž. přenesená",$J$452,0)</f>
        <v>0</v>
      </c>
      <c r="BI452" s="127">
        <f>IF($N$452="nulová",$J$452,0)</f>
        <v>0</v>
      </c>
      <c r="BJ452" s="75" t="s">
        <v>21</v>
      </c>
      <c r="BK452" s="127">
        <f>ROUND($I$452*$H$452,2)</f>
        <v>0</v>
      </c>
      <c r="BL452" s="75" t="s">
        <v>138</v>
      </c>
      <c r="BM452" s="75" t="s">
        <v>1131</v>
      </c>
    </row>
    <row r="453" spans="2:51" s="6" customFormat="1" ht="15.75" customHeight="1">
      <c r="B453" s="128"/>
      <c r="D453" s="129" t="s">
        <v>140</v>
      </c>
      <c r="E453" s="130"/>
      <c r="F453" s="130" t="s">
        <v>1132</v>
      </c>
      <c r="H453" s="131">
        <v>17.2</v>
      </c>
      <c r="L453" s="128"/>
      <c r="M453" s="132"/>
      <c r="T453" s="133"/>
      <c r="AT453" s="134" t="s">
        <v>140</v>
      </c>
      <c r="AU453" s="134" t="s">
        <v>85</v>
      </c>
      <c r="AV453" s="134" t="s">
        <v>85</v>
      </c>
      <c r="AW453" s="134" t="s">
        <v>103</v>
      </c>
      <c r="AX453" s="134" t="s">
        <v>21</v>
      </c>
      <c r="AY453" s="134" t="s">
        <v>131</v>
      </c>
    </row>
    <row r="454" spans="2:65" s="6" customFormat="1" ht="15.75" customHeight="1">
      <c r="B454" s="22"/>
      <c r="C454" s="116" t="s">
        <v>1133</v>
      </c>
      <c r="D454" s="116" t="s">
        <v>133</v>
      </c>
      <c r="E454" s="117" t="s">
        <v>1134</v>
      </c>
      <c r="F454" s="118" t="s">
        <v>1135</v>
      </c>
      <c r="G454" s="119" t="s">
        <v>136</v>
      </c>
      <c r="H454" s="120">
        <v>217.445</v>
      </c>
      <c r="I454" s="121"/>
      <c r="J454" s="122">
        <f>ROUND($I$454*$H$454,2)</f>
        <v>0</v>
      </c>
      <c r="K454" s="118" t="s">
        <v>137</v>
      </c>
      <c r="L454" s="22"/>
      <c r="M454" s="123"/>
      <c r="N454" s="124" t="s">
        <v>48</v>
      </c>
      <c r="P454" s="125">
        <f>$O$454*$H$454</f>
        <v>0</v>
      </c>
      <c r="Q454" s="125">
        <v>1.0312</v>
      </c>
      <c r="R454" s="125">
        <f>$Q$454*$H$454</f>
        <v>224.22928399999998</v>
      </c>
      <c r="S454" s="125">
        <v>0</v>
      </c>
      <c r="T454" s="126">
        <f>$S$454*$H$454</f>
        <v>0</v>
      </c>
      <c r="AR454" s="75" t="s">
        <v>138</v>
      </c>
      <c r="AT454" s="75" t="s">
        <v>133</v>
      </c>
      <c r="AU454" s="75" t="s">
        <v>85</v>
      </c>
      <c r="AY454" s="6" t="s">
        <v>131</v>
      </c>
      <c r="BE454" s="127">
        <f>IF($N$454="základní",$J$454,0)</f>
        <v>0</v>
      </c>
      <c r="BF454" s="127">
        <f>IF($N$454="snížená",$J$454,0)</f>
        <v>0</v>
      </c>
      <c r="BG454" s="127">
        <f>IF($N$454="zákl. přenesená",$J$454,0)</f>
        <v>0</v>
      </c>
      <c r="BH454" s="127">
        <f>IF($N$454="sníž. přenesená",$J$454,0)</f>
        <v>0</v>
      </c>
      <c r="BI454" s="127">
        <f>IF($N$454="nulová",$J$454,0)</f>
        <v>0</v>
      </c>
      <c r="BJ454" s="75" t="s">
        <v>21</v>
      </c>
      <c r="BK454" s="127">
        <f>ROUND($I$454*$H$454,2)</f>
        <v>0</v>
      </c>
      <c r="BL454" s="75" t="s">
        <v>138</v>
      </c>
      <c r="BM454" s="75" t="s">
        <v>1136</v>
      </c>
    </row>
    <row r="455" spans="2:51" s="6" customFormat="1" ht="15.75" customHeight="1">
      <c r="B455" s="142"/>
      <c r="D455" s="129" t="s">
        <v>140</v>
      </c>
      <c r="E455" s="143"/>
      <c r="F455" s="143" t="s">
        <v>1137</v>
      </c>
      <c r="H455" s="144"/>
      <c r="L455" s="142"/>
      <c r="M455" s="145"/>
      <c r="T455" s="146"/>
      <c r="AT455" s="144" t="s">
        <v>140</v>
      </c>
      <c r="AU455" s="144" t="s">
        <v>85</v>
      </c>
      <c r="AV455" s="144" t="s">
        <v>21</v>
      </c>
      <c r="AW455" s="144" t="s">
        <v>103</v>
      </c>
      <c r="AX455" s="144" t="s">
        <v>77</v>
      </c>
      <c r="AY455" s="144" t="s">
        <v>131</v>
      </c>
    </row>
    <row r="456" spans="2:51" s="6" customFormat="1" ht="15.75" customHeight="1">
      <c r="B456" s="142"/>
      <c r="D456" s="135" t="s">
        <v>140</v>
      </c>
      <c r="E456" s="144"/>
      <c r="F456" s="143" t="s">
        <v>1138</v>
      </c>
      <c r="H456" s="144"/>
      <c r="L456" s="142"/>
      <c r="M456" s="145"/>
      <c r="T456" s="146"/>
      <c r="AT456" s="144" t="s">
        <v>140</v>
      </c>
      <c r="AU456" s="144" t="s">
        <v>85</v>
      </c>
      <c r="AV456" s="144" t="s">
        <v>21</v>
      </c>
      <c r="AW456" s="144" t="s">
        <v>103</v>
      </c>
      <c r="AX456" s="144" t="s">
        <v>77</v>
      </c>
      <c r="AY456" s="144" t="s">
        <v>131</v>
      </c>
    </row>
    <row r="457" spans="2:51" s="6" customFormat="1" ht="15.75" customHeight="1">
      <c r="B457" s="128"/>
      <c r="D457" s="135" t="s">
        <v>140</v>
      </c>
      <c r="E457" s="134"/>
      <c r="F457" s="130" t="s">
        <v>1139</v>
      </c>
      <c r="H457" s="131">
        <v>208.075</v>
      </c>
      <c r="L457" s="128"/>
      <c r="M457" s="132"/>
      <c r="T457" s="133"/>
      <c r="AT457" s="134" t="s">
        <v>140</v>
      </c>
      <c r="AU457" s="134" t="s">
        <v>85</v>
      </c>
      <c r="AV457" s="134" t="s">
        <v>85</v>
      </c>
      <c r="AW457" s="134" t="s">
        <v>103</v>
      </c>
      <c r="AX457" s="134" t="s">
        <v>77</v>
      </c>
      <c r="AY457" s="134" t="s">
        <v>131</v>
      </c>
    </row>
    <row r="458" spans="2:51" s="6" customFormat="1" ht="15.75" customHeight="1">
      <c r="B458" s="128"/>
      <c r="D458" s="135" t="s">
        <v>140</v>
      </c>
      <c r="E458" s="134"/>
      <c r="F458" s="130" t="s">
        <v>1093</v>
      </c>
      <c r="H458" s="131">
        <v>5.85</v>
      </c>
      <c r="L458" s="128"/>
      <c r="M458" s="132"/>
      <c r="T458" s="133"/>
      <c r="AT458" s="134" t="s">
        <v>140</v>
      </c>
      <c r="AU458" s="134" t="s">
        <v>85</v>
      </c>
      <c r="AV458" s="134" t="s">
        <v>85</v>
      </c>
      <c r="AW458" s="134" t="s">
        <v>103</v>
      </c>
      <c r="AX458" s="134" t="s">
        <v>77</v>
      </c>
      <c r="AY458" s="134" t="s">
        <v>131</v>
      </c>
    </row>
    <row r="459" spans="2:51" s="6" customFormat="1" ht="15.75" customHeight="1">
      <c r="B459" s="147"/>
      <c r="D459" s="135" t="s">
        <v>140</v>
      </c>
      <c r="E459" s="148"/>
      <c r="F459" s="149" t="s">
        <v>246</v>
      </c>
      <c r="H459" s="150">
        <v>213.925</v>
      </c>
      <c r="L459" s="147"/>
      <c r="M459" s="151"/>
      <c r="T459" s="152"/>
      <c r="AT459" s="148" t="s">
        <v>140</v>
      </c>
      <c r="AU459" s="148" t="s">
        <v>85</v>
      </c>
      <c r="AV459" s="148" t="s">
        <v>149</v>
      </c>
      <c r="AW459" s="148" t="s">
        <v>103</v>
      </c>
      <c r="AX459" s="148" t="s">
        <v>77</v>
      </c>
      <c r="AY459" s="148" t="s">
        <v>131</v>
      </c>
    </row>
    <row r="460" spans="2:51" s="6" customFormat="1" ht="15.75" customHeight="1">
      <c r="B460" s="128"/>
      <c r="D460" s="135" t="s">
        <v>140</v>
      </c>
      <c r="E460" s="134"/>
      <c r="F460" s="130" t="s">
        <v>1140</v>
      </c>
      <c r="H460" s="131">
        <v>3.52</v>
      </c>
      <c r="L460" s="128"/>
      <c r="M460" s="132"/>
      <c r="T460" s="133"/>
      <c r="AT460" s="134" t="s">
        <v>140</v>
      </c>
      <c r="AU460" s="134" t="s">
        <v>85</v>
      </c>
      <c r="AV460" s="134" t="s">
        <v>85</v>
      </c>
      <c r="AW460" s="134" t="s">
        <v>103</v>
      </c>
      <c r="AX460" s="134" t="s">
        <v>77</v>
      </c>
      <c r="AY460" s="134" t="s">
        <v>131</v>
      </c>
    </row>
    <row r="461" spans="2:51" s="6" customFormat="1" ht="15.75" customHeight="1">
      <c r="B461" s="136"/>
      <c r="D461" s="135" t="s">
        <v>140</v>
      </c>
      <c r="E461" s="137"/>
      <c r="F461" s="138" t="s">
        <v>148</v>
      </c>
      <c r="H461" s="139">
        <v>217.445</v>
      </c>
      <c r="L461" s="136"/>
      <c r="M461" s="140"/>
      <c r="T461" s="141"/>
      <c r="AT461" s="137" t="s">
        <v>140</v>
      </c>
      <c r="AU461" s="137" t="s">
        <v>85</v>
      </c>
      <c r="AV461" s="137" t="s">
        <v>138</v>
      </c>
      <c r="AW461" s="137" t="s">
        <v>103</v>
      </c>
      <c r="AX461" s="137" t="s">
        <v>21</v>
      </c>
      <c r="AY461" s="137" t="s">
        <v>131</v>
      </c>
    </row>
    <row r="462" spans="2:63" s="105" customFormat="1" ht="30.75" customHeight="1">
      <c r="B462" s="106"/>
      <c r="D462" s="107" t="s">
        <v>76</v>
      </c>
      <c r="E462" s="114" t="s">
        <v>158</v>
      </c>
      <c r="F462" s="114" t="s">
        <v>373</v>
      </c>
      <c r="J462" s="115">
        <f>$BK$462</f>
        <v>0</v>
      </c>
      <c r="L462" s="106"/>
      <c r="M462" s="110"/>
      <c r="P462" s="111">
        <f>SUM($P$463:$P$506)</f>
        <v>0</v>
      </c>
      <c r="R462" s="111">
        <f>SUM($R$463:$R$506)</f>
        <v>147.66677660000002</v>
      </c>
      <c r="T462" s="112">
        <f>SUM($T$463:$T$506)</f>
        <v>0</v>
      </c>
      <c r="AR462" s="107" t="s">
        <v>21</v>
      </c>
      <c r="AT462" s="107" t="s">
        <v>76</v>
      </c>
      <c r="AU462" s="107" t="s">
        <v>21</v>
      </c>
      <c r="AY462" s="107" t="s">
        <v>131</v>
      </c>
      <c r="BK462" s="113">
        <f>SUM($BK$463:$BK$506)</f>
        <v>0</v>
      </c>
    </row>
    <row r="463" spans="2:65" s="6" customFormat="1" ht="15.75" customHeight="1">
      <c r="B463" s="22"/>
      <c r="C463" s="116" t="s">
        <v>1141</v>
      </c>
      <c r="D463" s="116" t="s">
        <v>133</v>
      </c>
      <c r="E463" s="117" t="s">
        <v>1142</v>
      </c>
      <c r="F463" s="118" t="s">
        <v>1143</v>
      </c>
      <c r="G463" s="119" t="s">
        <v>136</v>
      </c>
      <c r="H463" s="120">
        <v>46.6</v>
      </c>
      <c r="I463" s="121"/>
      <c r="J463" s="122">
        <f>ROUND($I$463*$H$463,2)</f>
        <v>0</v>
      </c>
      <c r="K463" s="118"/>
      <c r="L463" s="22"/>
      <c r="M463" s="123"/>
      <c r="N463" s="124" t="s">
        <v>48</v>
      </c>
      <c r="P463" s="125">
        <f>$O$463*$H$463</f>
        <v>0</v>
      </c>
      <c r="Q463" s="125">
        <v>0</v>
      </c>
      <c r="R463" s="125">
        <f>$Q$463*$H$463</f>
        <v>0</v>
      </c>
      <c r="S463" s="125">
        <v>0</v>
      </c>
      <c r="T463" s="126">
        <f>$S$463*$H$463</f>
        <v>0</v>
      </c>
      <c r="AR463" s="75" t="s">
        <v>138</v>
      </c>
      <c r="AT463" s="75" t="s">
        <v>133</v>
      </c>
      <c r="AU463" s="75" t="s">
        <v>85</v>
      </c>
      <c r="AY463" s="6" t="s">
        <v>131</v>
      </c>
      <c r="BE463" s="127">
        <f>IF($N$463="základní",$J$463,0)</f>
        <v>0</v>
      </c>
      <c r="BF463" s="127">
        <f>IF($N$463="snížená",$J$463,0)</f>
        <v>0</v>
      </c>
      <c r="BG463" s="127">
        <f>IF($N$463="zákl. přenesená",$J$463,0)</f>
        <v>0</v>
      </c>
      <c r="BH463" s="127">
        <f>IF($N$463="sníž. přenesená",$J$463,0)</f>
        <v>0</v>
      </c>
      <c r="BI463" s="127">
        <f>IF($N$463="nulová",$J$463,0)</f>
        <v>0</v>
      </c>
      <c r="BJ463" s="75" t="s">
        <v>21</v>
      </c>
      <c r="BK463" s="127">
        <f>ROUND($I$463*$H$463,2)</f>
        <v>0</v>
      </c>
      <c r="BL463" s="75" t="s">
        <v>138</v>
      </c>
      <c r="BM463" s="75" t="s">
        <v>1144</v>
      </c>
    </row>
    <row r="464" spans="2:51" s="6" customFormat="1" ht="15.75" customHeight="1">
      <c r="B464" s="142"/>
      <c r="D464" s="129" t="s">
        <v>140</v>
      </c>
      <c r="E464" s="143"/>
      <c r="F464" s="143" t="s">
        <v>1145</v>
      </c>
      <c r="H464" s="144"/>
      <c r="L464" s="142"/>
      <c r="M464" s="145"/>
      <c r="T464" s="146"/>
      <c r="AT464" s="144" t="s">
        <v>140</v>
      </c>
      <c r="AU464" s="144" t="s">
        <v>85</v>
      </c>
      <c r="AV464" s="144" t="s">
        <v>21</v>
      </c>
      <c r="AW464" s="144" t="s">
        <v>103</v>
      </c>
      <c r="AX464" s="144" t="s">
        <v>77</v>
      </c>
      <c r="AY464" s="144" t="s">
        <v>131</v>
      </c>
    </row>
    <row r="465" spans="2:51" s="6" customFormat="1" ht="15.75" customHeight="1">
      <c r="B465" s="142"/>
      <c r="D465" s="135" t="s">
        <v>140</v>
      </c>
      <c r="E465" s="144"/>
      <c r="F465" s="143" t="s">
        <v>1146</v>
      </c>
      <c r="H465" s="144"/>
      <c r="L465" s="142"/>
      <c r="M465" s="145"/>
      <c r="T465" s="146"/>
      <c r="AT465" s="144" t="s">
        <v>140</v>
      </c>
      <c r="AU465" s="144" t="s">
        <v>85</v>
      </c>
      <c r="AV465" s="144" t="s">
        <v>21</v>
      </c>
      <c r="AW465" s="144" t="s">
        <v>103</v>
      </c>
      <c r="AX465" s="144" t="s">
        <v>77</v>
      </c>
      <c r="AY465" s="144" t="s">
        <v>131</v>
      </c>
    </row>
    <row r="466" spans="2:51" s="6" customFormat="1" ht="15.75" customHeight="1">
      <c r="B466" s="142"/>
      <c r="D466" s="135" t="s">
        <v>140</v>
      </c>
      <c r="E466" s="144"/>
      <c r="F466" s="143" t="s">
        <v>1147</v>
      </c>
      <c r="H466" s="144"/>
      <c r="L466" s="142"/>
      <c r="M466" s="145"/>
      <c r="T466" s="146"/>
      <c r="AT466" s="144" t="s">
        <v>140</v>
      </c>
      <c r="AU466" s="144" t="s">
        <v>85</v>
      </c>
      <c r="AV466" s="144" t="s">
        <v>21</v>
      </c>
      <c r="AW466" s="144" t="s">
        <v>103</v>
      </c>
      <c r="AX466" s="144" t="s">
        <v>77</v>
      </c>
      <c r="AY466" s="144" t="s">
        <v>131</v>
      </c>
    </row>
    <row r="467" spans="2:51" s="6" customFormat="1" ht="15.75" customHeight="1">
      <c r="B467" s="128"/>
      <c r="D467" s="135" t="s">
        <v>140</v>
      </c>
      <c r="E467" s="134"/>
      <c r="F467" s="130" t="s">
        <v>1148</v>
      </c>
      <c r="H467" s="131">
        <v>46.6</v>
      </c>
      <c r="L467" s="128"/>
      <c r="M467" s="132"/>
      <c r="T467" s="133"/>
      <c r="AT467" s="134" t="s">
        <v>140</v>
      </c>
      <c r="AU467" s="134" t="s">
        <v>85</v>
      </c>
      <c r="AV467" s="134" t="s">
        <v>85</v>
      </c>
      <c r="AW467" s="134" t="s">
        <v>103</v>
      </c>
      <c r="AX467" s="134" t="s">
        <v>21</v>
      </c>
      <c r="AY467" s="134" t="s">
        <v>131</v>
      </c>
    </row>
    <row r="468" spans="2:65" s="6" customFormat="1" ht="15.75" customHeight="1">
      <c r="B468" s="22"/>
      <c r="C468" s="116" t="s">
        <v>1149</v>
      </c>
      <c r="D468" s="116" t="s">
        <v>133</v>
      </c>
      <c r="E468" s="117" t="s">
        <v>375</v>
      </c>
      <c r="F468" s="118" t="s">
        <v>376</v>
      </c>
      <c r="G468" s="119" t="s">
        <v>136</v>
      </c>
      <c r="H468" s="120">
        <v>69.3</v>
      </c>
      <c r="I468" s="121"/>
      <c r="J468" s="122">
        <f>ROUND($I$468*$H$468,2)</f>
        <v>0</v>
      </c>
      <c r="K468" s="118" t="s">
        <v>137</v>
      </c>
      <c r="L468" s="22"/>
      <c r="M468" s="123"/>
      <c r="N468" s="124" t="s">
        <v>48</v>
      </c>
      <c r="P468" s="125">
        <f>$O$468*$H$468</f>
        <v>0</v>
      </c>
      <c r="Q468" s="125">
        <v>0.27994</v>
      </c>
      <c r="R468" s="125">
        <f>$Q$468*$H$468</f>
        <v>19.399842</v>
      </c>
      <c r="S468" s="125">
        <v>0</v>
      </c>
      <c r="T468" s="126">
        <f>$S$468*$H$468</f>
        <v>0</v>
      </c>
      <c r="AR468" s="75" t="s">
        <v>138</v>
      </c>
      <c r="AT468" s="75" t="s">
        <v>133</v>
      </c>
      <c r="AU468" s="75" t="s">
        <v>85</v>
      </c>
      <c r="AY468" s="6" t="s">
        <v>131</v>
      </c>
      <c r="BE468" s="127">
        <f>IF($N$468="základní",$J$468,0)</f>
        <v>0</v>
      </c>
      <c r="BF468" s="127">
        <f>IF($N$468="snížená",$J$468,0)</f>
        <v>0</v>
      </c>
      <c r="BG468" s="127">
        <f>IF($N$468="zákl. přenesená",$J$468,0)</f>
        <v>0</v>
      </c>
      <c r="BH468" s="127">
        <f>IF($N$468="sníž. přenesená",$J$468,0)</f>
        <v>0</v>
      </c>
      <c r="BI468" s="127">
        <f>IF($N$468="nulová",$J$468,0)</f>
        <v>0</v>
      </c>
      <c r="BJ468" s="75" t="s">
        <v>21</v>
      </c>
      <c r="BK468" s="127">
        <f>ROUND($I$468*$H$468,2)</f>
        <v>0</v>
      </c>
      <c r="BL468" s="75" t="s">
        <v>138</v>
      </c>
      <c r="BM468" s="75" t="s">
        <v>1150</v>
      </c>
    </row>
    <row r="469" spans="2:51" s="6" customFormat="1" ht="15.75" customHeight="1">
      <c r="B469" s="142"/>
      <c r="D469" s="129" t="s">
        <v>140</v>
      </c>
      <c r="E469" s="143"/>
      <c r="F469" s="143" t="s">
        <v>1151</v>
      </c>
      <c r="H469" s="144"/>
      <c r="L469" s="142"/>
      <c r="M469" s="145"/>
      <c r="T469" s="146"/>
      <c r="AT469" s="144" t="s">
        <v>140</v>
      </c>
      <c r="AU469" s="144" t="s">
        <v>85</v>
      </c>
      <c r="AV469" s="144" t="s">
        <v>21</v>
      </c>
      <c r="AW469" s="144" t="s">
        <v>103</v>
      </c>
      <c r="AX469" s="144" t="s">
        <v>77</v>
      </c>
      <c r="AY469" s="144" t="s">
        <v>131</v>
      </c>
    </row>
    <row r="470" spans="2:51" s="6" customFormat="1" ht="15.75" customHeight="1">
      <c r="B470" s="128"/>
      <c r="D470" s="135" t="s">
        <v>140</v>
      </c>
      <c r="E470" s="134"/>
      <c r="F470" s="130" t="s">
        <v>1152</v>
      </c>
      <c r="H470" s="131">
        <v>32.55</v>
      </c>
      <c r="L470" s="128"/>
      <c r="M470" s="132"/>
      <c r="T470" s="133"/>
      <c r="AT470" s="134" t="s">
        <v>140</v>
      </c>
      <c r="AU470" s="134" t="s">
        <v>85</v>
      </c>
      <c r="AV470" s="134" t="s">
        <v>85</v>
      </c>
      <c r="AW470" s="134" t="s">
        <v>103</v>
      </c>
      <c r="AX470" s="134" t="s">
        <v>77</v>
      </c>
      <c r="AY470" s="134" t="s">
        <v>131</v>
      </c>
    </row>
    <row r="471" spans="2:51" s="6" customFormat="1" ht="15.75" customHeight="1">
      <c r="B471" s="128"/>
      <c r="D471" s="135" t="s">
        <v>140</v>
      </c>
      <c r="E471" s="134"/>
      <c r="F471" s="130" t="s">
        <v>1153</v>
      </c>
      <c r="H471" s="131">
        <v>36.75</v>
      </c>
      <c r="L471" s="128"/>
      <c r="M471" s="132"/>
      <c r="T471" s="133"/>
      <c r="AT471" s="134" t="s">
        <v>140</v>
      </c>
      <c r="AU471" s="134" t="s">
        <v>85</v>
      </c>
      <c r="AV471" s="134" t="s">
        <v>85</v>
      </c>
      <c r="AW471" s="134" t="s">
        <v>103</v>
      </c>
      <c r="AX471" s="134" t="s">
        <v>77</v>
      </c>
      <c r="AY471" s="134" t="s">
        <v>131</v>
      </c>
    </row>
    <row r="472" spans="2:51" s="6" customFormat="1" ht="15.75" customHeight="1">
      <c r="B472" s="136"/>
      <c r="D472" s="135" t="s">
        <v>140</v>
      </c>
      <c r="E472" s="137"/>
      <c r="F472" s="138" t="s">
        <v>148</v>
      </c>
      <c r="H472" s="139">
        <v>69.3</v>
      </c>
      <c r="L472" s="136"/>
      <c r="M472" s="140"/>
      <c r="T472" s="141"/>
      <c r="AT472" s="137" t="s">
        <v>140</v>
      </c>
      <c r="AU472" s="137" t="s">
        <v>85</v>
      </c>
      <c r="AV472" s="137" t="s">
        <v>138</v>
      </c>
      <c r="AW472" s="137" t="s">
        <v>103</v>
      </c>
      <c r="AX472" s="137" t="s">
        <v>21</v>
      </c>
      <c r="AY472" s="137" t="s">
        <v>131</v>
      </c>
    </row>
    <row r="473" spans="2:65" s="6" customFormat="1" ht="15.75" customHeight="1">
      <c r="B473" s="22"/>
      <c r="C473" s="116" t="s">
        <v>1154</v>
      </c>
      <c r="D473" s="116" t="s">
        <v>133</v>
      </c>
      <c r="E473" s="117" t="s">
        <v>381</v>
      </c>
      <c r="F473" s="118" t="s">
        <v>382</v>
      </c>
      <c r="G473" s="119" t="s">
        <v>136</v>
      </c>
      <c r="H473" s="120">
        <v>49.5</v>
      </c>
      <c r="I473" s="121"/>
      <c r="J473" s="122">
        <f>ROUND($I$473*$H$473,2)</f>
        <v>0</v>
      </c>
      <c r="K473" s="118" t="s">
        <v>137</v>
      </c>
      <c r="L473" s="22"/>
      <c r="M473" s="123"/>
      <c r="N473" s="124" t="s">
        <v>48</v>
      </c>
      <c r="P473" s="125">
        <f>$O$473*$H$473</f>
        <v>0</v>
      </c>
      <c r="Q473" s="125">
        <v>0.3719</v>
      </c>
      <c r="R473" s="125">
        <f>$Q$473*$H$473</f>
        <v>18.40905</v>
      </c>
      <c r="S473" s="125">
        <v>0</v>
      </c>
      <c r="T473" s="126">
        <f>$S$473*$H$473</f>
        <v>0</v>
      </c>
      <c r="AR473" s="75" t="s">
        <v>138</v>
      </c>
      <c r="AT473" s="75" t="s">
        <v>133</v>
      </c>
      <c r="AU473" s="75" t="s">
        <v>85</v>
      </c>
      <c r="AY473" s="6" t="s">
        <v>131</v>
      </c>
      <c r="BE473" s="127">
        <f>IF($N$473="základní",$J$473,0)</f>
        <v>0</v>
      </c>
      <c r="BF473" s="127">
        <f>IF($N$473="snížená",$J$473,0)</f>
        <v>0</v>
      </c>
      <c r="BG473" s="127">
        <f>IF($N$473="zákl. přenesená",$J$473,0)</f>
        <v>0</v>
      </c>
      <c r="BH473" s="127">
        <f>IF($N$473="sníž. přenesená",$J$473,0)</f>
        <v>0</v>
      </c>
      <c r="BI473" s="127">
        <f>IF($N$473="nulová",$J$473,0)</f>
        <v>0</v>
      </c>
      <c r="BJ473" s="75" t="s">
        <v>21</v>
      </c>
      <c r="BK473" s="127">
        <f>ROUND($I$473*$H$473,2)</f>
        <v>0</v>
      </c>
      <c r="BL473" s="75" t="s">
        <v>138</v>
      </c>
      <c r="BM473" s="75" t="s">
        <v>1155</v>
      </c>
    </row>
    <row r="474" spans="2:51" s="6" customFormat="1" ht="15.75" customHeight="1">
      <c r="B474" s="142"/>
      <c r="D474" s="129" t="s">
        <v>140</v>
      </c>
      <c r="E474" s="143"/>
      <c r="F474" s="143" t="s">
        <v>1156</v>
      </c>
      <c r="H474" s="144"/>
      <c r="L474" s="142"/>
      <c r="M474" s="145"/>
      <c r="T474" s="146"/>
      <c r="AT474" s="144" t="s">
        <v>140</v>
      </c>
      <c r="AU474" s="144" t="s">
        <v>85</v>
      </c>
      <c r="AV474" s="144" t="s">
        <v>21</v>
      </c>
      <c r="AW474" s="144" t="s">
        <v>103</v>
      </c>
      <c r="AX474" s="144" t="s">
        <v>77</v>
      </c>
      <c r="AY474" s="144" t="s">
        <v>131</v>
      </c>
    </row>
    <row r="475" spans="2:51" s="6" customFormat="1" ht="15.75" customHeight="1">
      <c r="B475" s="128"/>
      <c r="D475" s="135" t="s">
        <v>140</v>
      </c>
      <c r="E475" s="134"/>
      <c r="F475" s="130" t="s">
        <v>1157</v>
      </c>
      <c r="H475" s="131">
        <v>49.5</v>
      </c>
      <c r="L475" s="128"/>
      <c r="M475" s="132"/>
      <c r="T475" s="133"/>
      <c r="AT475" s="134" t="s">
        <v>140</v>
      </c>
      <c r="AU475" s="134" t="s">
        <v>85</v>
      </c>
      <c r="AV475" s="134" t="s">
        <v>85</v>
      </c>
      <c r="AW475" s="134" t="s">
        <v>103</v>
      </c>
      <c r="AX475" s="134" t="s">
        <v>21</v>
      </c>
      <c r="AY475" s="134" t="s">
        <v>131</v>
      </c>
    </row>
    <row r="476" spans="2:65" s="6" customFormat="1" ht="15.75" customHeight="1">
      <c r="B476" s="22"/>
      <c r="C476" s="116" t="s">
        <v>1158</v>
      </c>
      <c r="D476" s="116" t="s">
        <v>133</v>
      </c>
      <c r="E476" s="117" t="s">
        <v>387</v>
      </c>
      <c r="F476" s="118" t="s">
        <v>388</v>
      </c>
      <c r="G476" s="119" t="s">
        <v>136</v>
      </c>
      <c r="H476" s="120">
        <v>44.88</v>
      </c>
      <c r="I476" s="121"/>
      <c r="J476" s="122">
        <f>ROUND($I$476*$H$476,2)</f>
        <v>0</v>
      </c>
      <c r="K476" s="118" t="s">
        <v>137</v>
      </c>
      <c r="L476" s="22"/>
      <c r="M476" s="123"/>
      <c r="N476" s="124" t="s">
        <v>48</v>
      </c>
      <c r="P476" s="125">
        <f>$O$476*$H$476</f>
        <v>0</v>
      </c>
      <c r="Q476" s="125">
        <v>0.15826</v>
      </c>
      <c r="R476" s="125">
        <f>$Q$476*$H$476</f>
        <v>7.102708800000001</v>
      </c>
      <c r="S476" s="125">
        <v>0</v>
      </c>
      <c r="T476" s="126">
        <f>$S$476*$H$476</f>
        <v>0</v>
      </c>
      <c r="AR476" s="75" t="s">
        <v>138</v>
      </c>
      <c r="AT476" s="75" t="s">
        <v>133</v>
      </c>
      <c r="AU476" s="75" t="s">
        <v>85</v>
      </c>
      <c r="AY476" s="6" t="s">
        <v>131</v>
      </c>
      <c r="BE476" s="127">
        <f>IF($N$476="základní",$J$476,0)</f>
        <v>0</v>
      </c>
      <c r="BF476" s="127">
        <f>IF($N$476="snížená",$J$476,0)</f>
        <v>0</v>
      </c>
      <c r="BG476" s="127">
        <f>IF($N$476="zákl. přenesená",$J$476,0)</f>
        <v>0</v>
      </c>
      <c r="BH476" s="127">
        <f>IF($N$476="sníž. přenesená",$J$476,0)</f>
        <v>0</v>
      </c>
      <c r="BI476" s="127">
        <f>IF($N$476="nulová",$J$476,0)</f>
        <v>0</v>
      </c>
      <c r="BJ476" s="75" t="s">
        <v>21</v>
      </c>
      <c r="BK476" s="127">
        <f>ROUND($I$476*$H$476,2)</f>
        <v>0</v>
      </c>
      <c r="BL476" s="75" t="s">
        <v>138</v>
      </c>
      <c r="BM476" s="75" t="s">
        <v>1159</v>
      </c>
    </row>
    <row r="477" spans="2:51" s="6" customFormat="1" ht="15.75" customHeight="1">
      <c r="B477" s="142"/>
      <c r="D477" s="129" t="s">
        <v>140</v>
      </c>
      <c r="E477" s="143"/>
      <c r="F477" s="143" t="s">
        <v>1160</v>
      </c>
      <c r="H477" s="144"/>
      <c r="L477" s="142"/>
      <c r="M477" s="145"/>
      <c r="T477" s="146"/>
      <c r="AT477" s="144" t="s">
        <v>140</v>
      </c>
      <c r="AU477" s="144" t="s">
        <v>85</v>
      </c>
      <c r="AV477" s="144" t="s">
        <v>21</v>
      </c>
      <c r="AW477" s="144" t="s">
        <v>103</v>
      </c>
      <c r="AX477" s="144" t="s">
        <v>77</v>
      </c>
      <c r="AY477" s="144" t="s">
        <v>131</v>
      </c>
    </row>
    <row r="478" spans="2:51" s="6" customFormat="1" ht="15.75" customHeight="1">
      <c r="B478" s="128"/>
      <c r="D478" s="135" t="s">
        <v>140</v>
      </c>
      <c r="E478" s="134"/>
      <c r="F478" s="130" t="s">
        <v>1161</v>
      </c>
      <c r="H478" s="131">
        <v>44.88</v>
      </c>
      <c r="L478" s="128"/>
      <c r="M478" s="132"/>
      <c r="T478" s="133"/>
      <c r="AT478" s="134" t="s">
        <v>140</v>
      </c>
      <c r="AU478" s="134" t="s">
        <v>85</v>
      </c>
      <c r="AV478" s="134" t="s">
        <v>85</v>
      </c>
      <c r="AW478" s="134" t="s">
        <v>103</v>
      </c>
      <c r="AX478" s="134" t="s">
        <v>21</v>
      </c>
      <c r="AY478" s="134" t="s">
        <v>131</v>
      </c>
    </row>
    <row r="479" spans="2:65" s="6" customFormat="1" ht="15.75" customHeight="1">
      <c r="B479" s="22"/>
      <c r="C479" s="116" t="s">
        <v>1162</v>
      </c>
      <c r="D479" s="116" t="s">
        <v>133</v>
      </c>
      <c r="E479" s="117" t="s">
        <v>1163</v>
      </c>
      <c r="F479" s="118" t="s">
        <v>1164</v>
      </c>
      <c r="G479" s="119" t="s">
        <v>136</v>
      </c>
      <c r="H479" s="120">
        <v>548.13</v>
      </c>
      <c r="I479" s="121"/>
      <c r="J479" s="122">
        <f>ROUND($I$479*$H$479,2)</f>
        <v>0</v>
      </c>
      <c r="K479" s="118" t="s">
        <v>137</v>
      </c>
      <c r="L479" s="22"/>
      <c r="M479" s="123"/>
      <c r="N479" s="124" t="s">
        <v>48</v>
      </c>
      <c r="P479" s="125">
        <f>$O$479*$H$479</f>
        <v>0</v>
      </c>
      <c r="Q479" s="125">
        <v>0.00071</v>
      </c>
      <c r="R479" s="125">
        <f>$Q$479*$H$479</f>
        <v>0.3891723</v>
      </c>
      <c r="S479" s="125">
        <v>0</v>
      </c>
      <c r="T479" s="126">
        <f>$S$479*$H$479</f>
        <v>0</v>
      </c>
      <c r="AR479" s="75" t="s">
        <v>138</v>
      </c>
      <c r="AT479" s="75" t="s">
        <v>133</v>
      </c>
      <c r="AU479" s="75" t="s">
        <v>85</v>
      </c>
      <c r="AY479" s="6" t="s">
        <v>131</v>
      </c>
      <c r="BE479" s="127">
        <f>IF($N$479="základní",$J$479,0)</f>
        <v>0</v>
      </c>
      <c r="BF479" s="127">
        <f>IF($N$479="snížená",$J$479,0)</f>
        <v>0</v>
      </c>
      <c r="BG479" s="127">
        <f>IF($N$479="zákl. přenesená",$J$479,0)</f>
        <v>0</v>
      </c>
      <c r="BH479" s="127">
        <f>IF($N$479="sníž. přenesená",$J$479,0)</f>
        <v>0</v>
      </c>
      <c r="BI479" s="127">
        <f>IF($N$479="nulová",$J$479,0)</f>
        <v>0</v>
      </c>
      <c r="BJ479" s="75" t="s">
        <v>21</v>
      </c>
      <c r="BK479" s="127">
        <f>ROUND($I$479*$H$479,2)</f>
        <v>0</v>
      </c>
      <c r="BL479" s="75" t="s">
        <v>138</v>
      </c>
      <c r="BM479" s="75" t="s">
        <v>1165</v>
      </c>
    </row>
    <row r="480" spans="2:51" s="6" customFormat="1" ht="15.75" customHeight="1">
      <c r="B480" s="142"/>
      <c r="D480" s="129" t="s">
        <v>140</v>
      </c>
      <c r="E480" s="143"/>
      <c r="F480" s="143" t="s">
        <v>1166</v>
      </c>
      <c r="H480" s="144"/>
      <c r="L480" s="142"/>
      <c r="M480" s="145"/>
      <c r="T480" s="146"/>
      <c r="AT480" s="144" t="s">
        <v>140</v>
      </c>
      <c r="AU480" s="144" t="s">
        <v>85</v>
      </c>
      <c r="AV480" s="144" t="s">
        <v>21</v>
      </c>
      <c r="AW480" s="144" t="s">
        <v>103</v>
      </c>
      <c r="AX480" s="144" t="s">
        <v>77</v>
      </c>
      <c r="AY480" s="144" t="s">
        <v>131</v>
      </c>
    </row>
    <row r="481" spans="2:51" s="6" customFormat="1" ht="15.75" customHeight="1">
      <c r="B481" s="128"/>
      <c r="D481" s="135" t="s">
        <v>140</v>
      </c>
      <c r="E481" s="134"/>
      <c r="F481" s="130" t="s">
        <v>1167</v>
      </c>
      <c r="H481" s="131">
        <v>453.75</v>
      </c>
      <c r="L481" s="128"/>
      <c r="M481" s="132"/>
      <c r="T481" s="133"/>
      <c r="AT481" s="134" t="s">
        <v>140</v>
      </c>
      <c r="AU481" s="134" t="s">
        <v>85</v>
      </c>
      <c r="AV481" s="134" t="s">
        <v>85</v>
      </c>
      <c r="AW481" s="134" t="s">
        <v>103</v>
      </c>
      <c r="AX481" s="134" t="s">
        <v>77</v>
      </c>
      <c r="AY481" s="134" t="s">
        <v>131</v>
      </c>
    </row>
    <row r="482" spans="2:51" s="6" customFormat="1" ht="15.75" customHeight="1">
      <c r="B482" s="128"/>
      <c r="D482" s="135" t="s">
        <v>140</v>
      </c>
      <c r="E482" s="134"/>
      <c r="F482" s="130" t="s">
        <v>1168</v>
      </c>
      <c r="H482" s="131">
        <v>44.88</v>
      </c>
      <c r="L482" s="128"/>
      <c r="M482" s="132"/>
      <c r="T482" s="133"/>
      <c r="AT482" s="134" t="s">
        <v>140</v>
      </c>
      <c r="AU482" s="134" t="s">
        <v>85</v>
      </c>
      <c r="AV482" s="134" t="s">
        <v>85</v>
      </c>
      <c r="AW482" s="134" t="s">
        <v>103</v>
      </c>
      <c r="AX482" s="134" t="s">
        <v>77</v>
      </c>
      <c r="AY482" s="134" t="s">
        <v>131</v>
      </c>
    </row>
    <row r="483" spans="2:51" s="6" customFormat="1" ht="15.75" customHeight="1">
      <c r="B483" s="128"/>
      <c r="D483" s="135" t="s">
        <v>140</v>
      </c>
      <c r="E483" s="134"/>
      <c r="F483" s="130" t="s">
        <v>1169</v>
      </c>
      <c r="H483" s="131">
        <v>49.5</v>
      </c>
      <c r="L483" s="128"/>
      <c r="M483" s="132"/>
      <c r="T483" s="133"/>
      <c r="AT483" s="134" t="s">
        <v>140</v>
      </c>
      <c r="AU483" s="134" t="s">
        <v>85</v>
      </c>
      <c r="AV483" s="134" t="s">
        <v>85</v>
      </c>
      <c r="AW483" s="134" t="s">
        <v>103</v>
      </c>
      <c r="AX483" s="134" t="s">
        <v>77</v>
      </c>
      <c r="AY483" s="134" t="s">
        <v>131</v>
      </c>
    </row>
    <row r="484" spans="2:51" s="6" customFormat="1" ht="15.75" customHeight="1">
      <c r="B484" s="136"/>
      <c r="D484" s="135" t="s">
        <v>140</v>
      </c>
      <c r="E484" s="137"/>
      <c r="F484" s="138" t="s">
        <v>148</v>
      </c>
      <c r="H484" s="139">
        <v>548.13</v>
      </c>
      <c r="L484" s="136"/>
      <c r="M484" s="140"/>
      <c r="T484" s="141"/>
      <c r="AT484" s="137" t="s">
        <v>140</v>
      </c>
      <c r="AU484" s="137" t="s">
        <v>85</v>
      </c>
      <c r="AV484" s="137" t="s">
        <v>138</v>
      </c>
      <c r="AW484" s="137" t="s">
        <v>103</v>
      </c>
      <c r="AX484" s="137" t="s">
        <v>21</v>
      </c>
      <c r="AY484" s="137" t="s">
        <v>131</v>
      </c>
    </row>
    <row r="485" spans="2:65" s="6" customFormat="1" ht="15.75" customHeight="1">
      <c r="B485" s="22"/>
      <c r="C485" s="116" t="s">
        <v>1170</v>
      </c>
      <c r="D485" s="116" t="s">
        <v>133</v>
      </c>
      <c r="E485" s="117" t="s">
        <v>415</v>
      </c>
      <c r="F485" s="118" t="s">
        <v>416</v>
      </c>
      <c r="G485" s="119" t="s">
        <v>136</v>
      </c>
      <c r="H485" s="120">
        <v>436.15</v>
      </c>
      <c r="I485" s="121"/>
      <c r="J485" s="122">
        <f>ROUND($I$485*$H$485,2)</f>
        <v>0</v>
      </c>
      <c r="K485" s="118" t="s">
        <v>137</v>
      </c>
      <c r="L485" s="22"/>
      <c r="M485" s="123"/>
      <c r="N485" s="124" t="s">
        <v>48</v>
      </c>
      <c r="P485" s="125">
        <f>$O$485*$H$485</f>
        <v>0</v>
      </c>
      <c r="Q485" s="125">
        <v>0.10373</v>
      </c>
      <c r="R485" s="125">
        <f>$Q$485*$H$485</f>
        <v>45.2418395</v>
      </c>
      <c r="S485" s="125">
        <v>0</v>
      </c>
      <c r="T485" s="126">
        <f>$S$485*$H$485</f>
        <v>0</v>
      </c>
      <c r="AR485" s="75" t="s">
        <v>138</v>
      </c>
      <c r="AT485" s="75" t="s">
        <v>133</v>
      </c>
      <c r="AU485" s="75" t="s">
        <v>85</v>
      </c>
      <c r="AY485" s="6" t="s">
        <v>131</v>
      </c>
      <c r="BE485" s="127">
        <f>IF($N$485="základní",$J$485,0)</f>
        <v>0</v>
      </c>
      <c r="BF485" s="127">
        <f>IF($N$485="snížená",$J$485,0)</f>
        <v>0</v>
      </c>
      <c r="BG485" s="127">
        <f>IF($N$485="zákl. přenesená",$J$485,0)</f>
        <v>0</v>
      </c>
      <c r="BH485" s="127">
        <f>IF($N$485="sníž. přenesená",$J$485,0)</f>
        <v>0</v>
      </c>
      <c r="BI485" s="127">
        <f>IF($N$485="nulová",$J$485,0)</f>
        <v>0</v>
      </c>
      <c r="BJ485" s="75" t="s">
        <v>21</v>
      </c>
      <c r="BK485" s="127">
        <f>ROUND($I$485*$H$485,2)</f>
        <v>0</v>
      </c>
      <c r="BL485" s="75" t="s">
        <v>138</v>
      </c>
      <c r="BM485" s="75" t="s">
        <v>1171</v>
      </c>
    </row>
    <row r="486" spans="2:51" s="6" customFormat="1" ht="15.75" customHeight="1">
      <c r="B486" s="142"/>
      <c r="D486" s="129" t="s">
        <v>140</v>
      </c>
      <c r="E486" s="143"/>
      <c r="F486" s="143" t="s">
        <v>1172</v>
      </c>
      <c r="H486" s="144"/>
      <c r="L486" s="142"/>
      <c r="M486" s="145"/>
      <c r="T486" s="146"/>
      <c r="AT486" s="144" t="s">
        <v>140</v>
      </c>
      <c r="AU486" s="144" t="s">
        <v>85</v>
      </c>
      <c r="AV486" s="144" t="s">
        <v>21</v>
      </c>
      <c r="AW486" s="144" t="s">
        <v>103</v>
      </c>
      <c r="AX486" s="144" t="s">
        <v>77</v>
      </c>
      <c r="AY486" s="144" t="s">
        <v>131</v>
      </c>
    </row>
    <row r="487" spans="2:51" s="6" customFormat="1" ht="15.75" customHeight="1">
      <c r="B487" s="128"/>
      <c r="D487" s="135" t="s">
        <v>140</v>
      </c>
      <c r="E487" s="134"/>
      <c r="F487" s="130" t="s">
        <v>1173</v>
      </c>
      <c r="H487" s="131">
        <v>393.25</v>
      </c>
      <c r="L487" s="128"/>
      <c r="M487" s="132"/>
      <c r="T487" s="133"/>
      <c r="AT487" s="134" t="s">
        <v>140</v>
      </c>
      <c r="AU487" s="134" t="s">
        <v>85</v>
      </c>
      <c r="AV487" s="134" t="s">
        <v>85</v>
      </c>
      <c r="AW487" s="134" t="s">
        <v>103</v>
      </c>
      <c r="AX487" s="134" t="s">
        <v>77</v>
      </c>
      <c r="AY487" s="134" t="s">
        <v>131</v>
      </c>
    </row>
    <row r="488" spans="2:51" s="6" customFormat="1" ht="15.75" customHeight="1">
      <c r="B488" s="128"/>
      <c r="D488" s="135" t="s">
        <v>140</v>
      </c>
      <c r="E488" s="134"/>
      <c r="F488" s="130" t="s">
        <v>1174</v>
      </c>
      <c r="H488" s="131">
        <v>42.9</v>
      </c>
      <c r="L488" s="128"/>
      <c r="M488" s="132"/>
      <c r="T488" s="133"/>
      <c r="AT488" s="134" t="s">
        <v>140</v>
      </c>
      <c r="AU488" s="134" t="s">
        <v>85</v>
      </c>
      <c r="AV488" s="134" t="s">
        <v>85</v>
      </c>
      <c r="AW488" s="134" t="s">
        <v>103</v>
      </c>
      <c r="AX488" s="134" t="s">
        <v>77</v>
      </c>
      <c r="AY488" s="134" t="s">
        <v>131</v>
      </c>
    </row>
    <row r="489" spans="2:51" s="6" customFormat="1" ht="15.75" customHeight="1">
      <c r="B489" s="136"/>
      <c r="D489" s="135" t="s">
        <v>140</v>
      </c>
      <c r="E489" s="137"/>
      <c r="F489" s="138" t="s">
        <v>148</v>
      </c>
      <c r="H489" s="139">
        <v>436.15</v>
      </c>
      <c r="L489" s="136"/>
      <c r="M489" s="140"/>
      <c r="T489" s="141"/>
      <c r="AT489" s="137" t="s">
        <v>140</v>
      </c>
      <c r="AU489" s="137" t="s">
        <v>85</v>
      </c>
      <c r="AV489" s="137" t="s">
        <v>138</v>
      </c>
      <c r="AW489" s="137" t="s">
        <v>103</v>
      </c>
      <c r="AX489" s="137" t="s">
        <v>21</v>
      </c>
      <c r="AY489" s="137" t="s">
        <v>131</v>
      </c>
    </row>
    <row r="490" spans="2:65" s="6" customFormat="1" ht="15.75" customHeight="1">
      <c r="B490" s="22"/>
      <c r="C490" s="116" t="s">
        <v>1175</v>
      </c>
      <c r="D490" s="116" t="s">
        <v>133</v>
      </c>
      <c r="E490" s="117" t="s">
        <v>1176</v>
      </c>
      <c r="F490" s="118" t="s">
        <v>1177</v>
      </c>
      <c r="G490" s="119" t="s">
        <v>136</v>
      </c>
      <c r="H490" s="120">
        <v>84.5</v>
      </c>
      <c r="I490" s="121"/>
      <c r="J490" s="122">
        <f>ROUND($I$490*$H$490,2)</f>
        <v>0</v>
      </c>
      <c r="K490" s="118" t="s">
        <v>137</v>
      </c>
      <c r="L490" s="22"/>
      <c r="M490" s="123"/>
      <c r="N490" s="124" t="s">
        <v>48</v>
      </c>
      <c r="P490" s="125">
        <f>$O$490*$H$490</f>
        <v>0</v>
      </c>
      <c r="Q490" s="125">
        <v>0.09792</v>
      </c>
      <c r="R490" s="125">
        <f>$Q$490*$H$490</f>
        <v>8.274239999999999</v>
      </c>
      <c r="S490" s="125">
        <v>0</v>
      </c>
      <c r="T490" s="126">
        <f>$S$490*$H$490</f>
        <v>0</v>
      </c>
      <c r="AR490" s="75" t="s">
        <v>138</v>
      </c>
      <c r="AT490" s="75" t="s">
        <v>133</v>
      </c>
      <c r="AU490" s="75" t="s">
        <v>85</v>
      </c>
      <c r="AY490" s="6" t="s">
        <v>131</v>
      </c>
      <c r="BE490" s="127">
        <f>IF($N$490="základní",$J$490,0)</f>
        <v>0</v>
      </c>
      <c r="BF490" s="127">
        <f>IF($N$490="snížená",$J$490,0)</f>
        <v>0</v>
      </c>
      <c r="BG490" s="127">
        <f>IF($N$490="zákl. přenesená",$J$490,0)</f>
        <v>0</v>
      </c>
      <c r="BH490" s="127">
        <f>IF($N$490="sníž. přenesená",$J$490,0)</f>
        <v>0</v>
      </c>
      <c r="BI490" s="127">
        <f>IF($N$490="nulová",$J$490,0)</f>
        <v>0</v>
      </c>
      <c r="BJ490" s="75" t="s">
        <v>21</v>
      </c>
      <c r="BK490" s="127">
        <f>ROUND($I$490*$H$490,2)</f>
        <v>0</v>
      </c>
      <c r="BL490" s="75" t="s">
        <v>138</v>
      </c>
      <c r="BM490" s="75" t="s">
        <v>1178</v>
      </c>
    </row>
    <row r="491" spans="2:51" s="6" customFormat="1" ht="15.75" customHeight="1">
      <c r="B491" s="142"/>
      <c r="D491" s="129" t="s">
        <v>140</v>
      </c>
      <c r="E491" s="143"/>
      <c r="F491" s="143" t="s">
        <v>1179</v>
      </c>
      <c r="H491" s="144"/>
      <c r="L491" s="142"/>
      <c r="M491" s="145"/>
      <c r="T491" s="146"/>
      <c r="AT491" s="144" t="s">
        <v>140</v>
      </c>
      <c r="AU491" s="144" t="s">
        <v>85</v>
      </c>
      <c r="AV491" s="144" t="s">
        <v>21</v>
      </c>
      <c r="AW491" s="144" t="s">
        <v>103</v>
      </c>
      <c r="AX491" s="144" t="s">
        <v>77</v>
      </c>
      <c r="AY491" s="144" t="s">
        <v>131</v>
      </c>
    </row>
    <row r="492" spans="2:51" s="6" customFormat="1" ht="15.75" customHeight="1">
      <c r="B492" s="128"/>
      <c r="D492" s="135" t="s">
        <v>140</v>
      </c>
      <c r="E492" s="134"/>
      <c r="F492" s="130" t="s">
        <v>1180</v>
      </c>
      <c r="H492" s="131">
        <v>15</v>
      </c>
      <c r="L492" s="128"/>
      <c r="M492" s="132"/>
      <c r="T492" s="133"/>
      <c r="AT492" s="134" t="s">
        <v>140</v>
      </c>
      <c r="AU492" s="134" t="s">
        <v>85</v>
      </c>
      <c r="AV492" s="134" t="s">
        <v>85</v>
      </c>
      <c r="AW492" s="134" t="s">
        <v>103</v>
      </c>
      <c r="AX492" s="134" t="s">
        <v>77</v>
      </c>
      <c r="AY492" s="134" t="s">
        <v>131</v>
      </c>
    </row>
    <row r="493" spans="2:51" s="6" customFormat="1" ht="15.75" customHeight="1">
      <c r="B493" s="128"/>
      <c r="D493" s="135" t="s">
        <v>140</v>
      </c>
      <c r="E493" s="134"/>
      <c r="F493" s="130" t="s">
        <v>1181</v>
      </c>
      <c r="H493" s="131">
        <v>69.5</v>
      </c>
      <c r="L493" s="128"/>
      <c r="M493" s="132"/>
      <c r="T493" s="133"/>
      <c r="AT493" s="134" t="s">
        <v>140</v>
      </c>
      <c r="AU493" s="134" t="s">
        <v>85</v>
      </c>
      <c r="AV493" s="134" t="s">
        <v>85</v>
      </c>
      <c r="AW493" s="134" t="s">
        <v>103</v>
      </c>
      <c r="AX493" s="134" t="s">
        <v>77</v>
      </c>
      <c r="AY493" s="134" t="s">
        <v>131</v>
      </c>
    </row>
    <row r="494" spans="2:51" s="6" customFormat="1" ht="15.75" customHeight="1">
      <c r="B494" s="136"/>
      <c r="D494" s="135" t="s">
        <v>140</v>
      </c>
      <c r="E494" s="137"/>
      <c r="F494" s="138" t="s">
        <v>148</v>
      </c>
      <c r="H494" s="139">
        <v>84.5</v>
      </c>
      <c r="L494" s="136"/>
      <c r="M494" s="140"/>
      <c r="T494" s="141"/>
      <c r="AT494" s="137" t="s">
        <v>140</v>
      </c>
      <c r="AU494" s="137" t="s">
        <v>85</v>
      </c>
      <c r="AV494" s="137" t="s">
        <v>138</v>
      </c>
      <c r="AW494" s="137" t="s">
        <v>103</v>
      </c>
      <c r="AX494" s="137" t="s">
        <v>21</v>
      </c>
      <c r="AY494" s="137" t="s">
        <v>131</v>
      </c>
    </row>
    <row r="495" spans="2:65" s="6" customFormat="1" ht="15.75" customHeight="1">
      <c r="B495" s="22"/>
      <c r="C495" s="116" t="s">
        <v>1182</v>
      </c>
      <c r="D495" s="116" t="s">
        <v>133</v>
      </c>
      <c r="E495" s="117" t="s">
        <v>1183</v>
      </c>
      <c r="F495" s="118" t="s">
        <v>1184</v>
      </c>
      <c r="G495" s="119" t="s">
        <v>136</v>
      </c>
      <c r="H495" s="120">
        <v>435.6</v>
      </c>
      <c r="I495" s="121"/>
      <c r="J495" s="122">
        <f>ROUND($I$495*$H$495,2)</f>
        <v>0</v>
      </c>
      <c r="K495" s="118" t="s">
        <v>137</v>
      </c>
      <c r="L495" s="22"/>
      <c r="M495" s="123"/>
      <c r="N495" s="124" t="s">
        <v>48</v>
      </c>
      <c r="P495" s="125">
        <f>$O$495*$H$495</f>
        <v>0</v>
      </c>
      <c r="Q495" s="125">
        <v>0.09792</v>
      </c>
      <c r="R495" s="125">
        <f>$Q$495*$H$495</f>
        <v>42.653952</v>
      </c>
      <c r="S495" s="125">
        <v>0</v>
      </c>
      <c r="T495" s="126">
        <f>$S$495*$H$495</f>
        <v>0</v>
      </c>
      <c r="AR495" s="75" t="s">
        <v>138</v>
      </c>
      <c r="AT495" s="75" t="s">
        <v>133</v>
      </c>
      <c r="AU495" s="75" t="s">
        <v>85</v>
      </c>
      <c r="AY495" s="6" t="s">
        <v>131</v>
      </c>
      <c r="BE495" s="127">
        <f>IF($N$495="základní",$J$495,0)</f>
        <v>0</v>
      </c>
      <c r="BF495" s="127">
        <f>IF($N$495="snížená",$J$495,0)</f>
        <v>0</v>
      </c>
      <c r="BG495" s="127">
        <f>IF($N$495="zákl. přenesená",$J$495,0)</f>
        <v>0</v>
      </c>
      <c r="BH495" s="127">
        <f>IF($N$495="sníž. přenesená",$J$495,0)</f>
        <v>0</v>
      </c>
      <c r="BI495" s="127">
        <f>IF($N$495="nulová",$J$495,0)</f>
        <v>0</v>
      </c>
      <c r="BJ495" s="75" t="s">
        <v>21</v>
      </c>
      <c r="BK495" s="127">
        <f>ROUND($I$495*$H$495,2)</f>
        <v>0</v>
      </c>
      <c r="BL495" s="75" t="s">
        <v>138</v>
      </c>
      <c r="BM495" s="75" t="s">
        <v>1185</v>
      </c>
    </row>
    <row r="496" spans="2:51" s="6" customFormat="1" ht="15.75" customHeight="1">
      <c r="B496" s="142"/>
      <c r="D496" s="129" t="s">
        <v>140</v>
      </c>
      <c r="E496" s="143"/>
      <c r="F496" s="143" t="s">
        <v>1186</v>
      </c>
      <c r="H496" s="144"/>
      <c r="L496" s="142"/>
      <c r="M496" s="145"/>
      <c r="T496" s="146"/>
      <c r="AT496" s="144" t="s">
        <v>140</v>
      </c>
      <c r="AU496" s="144" t="s">
        <v>85</v>
      </c>
      <c r="AV496" s="144" t="s">
        <v>21</v>
      </c>
      <c r="AW496" s="144" t="s">
        <v>103</v>
      </c>
      <c r="AX496" s="144" t="s">
        <v>77</v>
      </c>
      <c r="AY496" s="144" t="s">
        <v>131</v>
      </c>
    </row>
    <row r="497" spans="2:51" s="6" customFormat="1" ht="15.75" customHeight="1">
      <c r="B497" s="128"/>
      <c r="D497" s="135" t="s">
        <v>140</v>
      </c>
      <c r="E497" s="134"/>
      <c r="F497" s="130" t="s">
        <v>1187</v>
      </c>
      <c r="H497" s="131">
        <v>435.6</v>
      </c>
      <c r="L497" s="128"/>
      <c r="M497" s="132"/>
      <c r="T497" s="133"/>
      <c r="AT497" s="134" t="s">
        <v>140</v>
      </c>
      <c r="AU497" s="134" t="s">
        <v>85</v>
      </c>
      <c r="AV497" s="134" t="s">
        <v>85</v>
      </c>
      <c r="AW497" s="134" t="s">
        <v>103</v>
      </c>
      <c r="AX497" s="134" t="s">
        <v>21</v>
      </c>
      <c r="AY497" s="134" t="s">
        <v>131</v>
      </c>
    </row>
    <row r="498" spans="2:65" s="6" customFormat="1" ht="15.75" customHeight="1">
      <c r="B498" s="22"/>
      <c r="C498" s="116" t="s">
        <v>1188</v>
      </c>
      <c r="D498" s="116" t="s">
        <v>133</v>
      </c>
      <c r="E498" s="117" t="s">
        <v>1189</v>
      </c>
      <c r="F498" s="118" t="s">
        <v>1190</v>
      </c>
      <c r="G498" s="119" t="s">
        <v>136</v>
      </c>
      <c r="H498" s="120">
        <v>435.6</v>
      </c>
      <c r="I498" s="121"/>
      <c r="J498" s="122">
        <f>ROUND($I$498*$H$498,2)</f>
        <v>0</v>
      </c>
      <c r="K498" s="118" t="s">
        <v>137</v>
      </c>
      <c r="L498" s="22"/>
      <c r="M498" s="123"/>
      <c r="N498" s="124" t="s">
        <v>48</v>
      </c>
      <c r="P498" s="125">
        <f>$O$498*$H$498</f>
        <v>0</v>
      </c>
      <c r="Q498" s="125">
        <v>0.00406</v>
      </c>
      <c r="R498" s="125">
        <f>$Q$498*$H$498</f>
        <v>1.768536</v>
      </c>
      <c r="S498" s="125">
        <v>0</v>
      </c>
      <c r="T498" s="126">
        <f>$S$498*$H$498</f>
        <v>0</v>
      </c>
      <c r="AR498" s="75" t="s">
        <v>138</v>
      </c>
      <c r="AT498" s="75" t="s">
        <v>133</v>
      </c>
      <c r="AU498" s="75" t="s">
        <v>85</v>
      </c>
      <c r="AY498" s="6" t="s">
        <v>131</v>
      </c>
      <c r="BE498" s="127">
        <f>IF($N$498="základní",$J$498,0)</f>
        <v>0</v>
      </c>
      <c r="BF498" s="127">
        <f>IF($N$498="snížená",$J$498,0)</f>
        <v>0</v>
      </c>
      <c r="BG498" s="127">
        <f>IF($N$498="zákl. přenesená",$J$498,0)</f>
        <v>0</v>
      </c>
      <c r="BH498" s="127">
        <f>IF($N$498="sníž. přenesená",$J$498,0)</f>
        <v>0</v>
      </c>
      <c r="BI498" s="127">
        <f>IF($N$498="nulová",$J$498,0)</f>
        <v>0</v>
      </c>
      <c r="BJ498" s="75" t="s">
        <v>21</v>
      </c>
      <c r="BK498" s="127">
        <f>ROUND($I$498*$H$498,2)</f>
        <v>0</v>
      </c>
      <c r="BL498" s="75" t="s">
        <v>138</v>
      </c>
      <c r="BM498" s="75" t="s">
        <v>1191</v>
      </c>
    </row>
    <row r="499" spans="2:51" s="6" customFormat="1" ht="15.75" customHeight="1">
      <c r="B499" s="142"/>
      <c r="D499" s="129" t="s">
        <v>140</v>
      </c>
      <c r="E499" s="143"/>
      <c r="F499" s="143" t="s">
        <v>1192</v>
      </c>
      <c r="H499" s="144"/>
      <c r="L499" s="142"/>
      <c r="M499" s="145"/>
      <c r="T499" s="146"/>
      <c r="AT499" s="144" t="s">
        <v>140</v>
      </c>
      <c r="AU499" s="144" t="s">
        <v>85</v>
      </c>
      <c r="AV499" s="144" t="s">
        <v>21</v>
      </c>
      <c r="AW499" s="144" t="s">
        <v>103</v>
      </c>
      <c r="AX499" s="144" t="s">
        <v>77</v>
      </c>
      <c r="AY499" s="144" t="s">
        <v>131</v>
      </c>
    </row>
    <row r="500" spans="2:51" s="6" customFormat="1" ht="15.75" customHeight="1">
      <c r="B500" s="128"/>
      <c r="D500" s="135" t="s">
        <v>140</v>
      </c>
      <c r="E500" s="134"/>
      <c r="F500" s="130" t="s">
        <v>1193</v>
      </c>
      <c r="H500" s="131">
        <v>435.6</v>
      </c>
      <c r="L500" s="128"/>
      <c r="M500" s="132"/>
      <c r="T500" s="133"/>
      <c r="AT500" s="134" t="s">
        <v>140</v>
      </c>
      <c r="AU500" s="134" t="s">
        <v>85</v>
      </c>
      <c r="AV500" s="134" t="s">
        <v>85</v>
      </c>
      <c r="AW500" s="134" t="s">
        <v>103</v>
      </c>
      <c r="AX500" s="134" t="s">
        <v>21</v>
      </c>
      <c r="AY500" s="134" t="s">
        <v>131</v>
      </c>
    </row>
    <row r="501" spans="2:65" s="6" customFormat="1" ht="15.75" customHeight="1">
      <c r="B501" s="22"/>
      <c r="C501" s="116" t="s">
        <v>1194</v>
      </c>
      <c r="D501" s="116" t="s">
        <v>133</v>
      </c>
      <c r="E501" s="117" t="s">
        <v>1195</v>
      </c>
      <c r="F501" s="118" t="s">
        <v>1196</v>
      </c>
      <c r="G501" s="119" t="s">
        <v>136</v>
      </c>
      <c r="H501" s="120">
        <v>20.2</v>
      </c>
      <c r="I501" s="121"/>
      <c r="J501" s="122">
        <f>ROUND($I$501*$H$501,2)</f>
        <v>0</v>
      </c>
      <c r="K501" s="118" t="s">
        <v>137</v>
      </c>
      <c r="L501" s="22"/>
      <c r="M501" s="123"/>
      <c r="N501" s="124" t="s">
        <v>48</v>
      </c>
      <c r="P501" s="125">
        <f>$O$501*$H$501</f>
        <v>0</v>
      </c>
      <c r="Q501" s="125">
        <v>0.08425</v>
      </c>
      <c r="R501" s="125">
        <f>$Q$501*$H$501</f>
        <v>1.70185</v>
      </c>
      <c r="S501" s="125">
        <v>0</v>
      </c>
      <c r="T501" s="126">
        <f>$S$501*$H$501</f>
        <v>0</v>
      </c>
      <c r="AR501" s="75" t="s">
        <v>138</v>
      </c>
      <c r="AT501" s="75" t="s">
        <v>133</v>
      </c>
      <c r="AU501" s="75" t="s">
        <v>85</v>
      </c>
      <c r="AY501" s="6" t="s">
        <v>131</v>
      </c>
      <c r="BE501" s="127">
        <f>IF($N$501="základní",$J$501,0)</f>
        <v>0</v>
      </c>
      <c r="BF501" s="127">
        <f>IF($N$501="snížená",$J$501,0)</f>
        <v>0</v>
      </c>
      <c r="BG501" s="127">
        <f>IF($N$501="zákl. přenesená",$J$501,0)</f>
        <v>0</v>
      </c>
      <c r="BH501" s="127">
        <f>IF($N$501="sníž. přenesená",$J$501,0)</f>
        <v>0</v>
      </c>
      <c r="BI501" s="127">
        <f>IF($N$501="nulová",$J$501,0)</f>
        <v>0</v>
      </c>
      <c r="BJ501" s="75" t="s">
        <v>21</v>
      </c>
      <c r="BK501" s="127">
        <f>ROUND($I$501*$H$501,2)</f>
        <v>0</v>
      </c>
      <c r="BL501" s="75" t="s">
        <v>138</v>
      </c>
      <c r="BM501" s="75" t="s">
        <v>1197</v>
      </c>
    </row>
    <row r="502" spans="2:51" s="6" customFormat="1" ht="15.75" customHeight="1">
      <c r="B502" s="142"/>
      <c r="D502" s="129" t="s">
        <v>140</v>
      </c>
      <c r="E502" s="143"/>
      <c r="F502" s="143" t="s">
        <v>1198</v>
      </c>
      <c r="H502" s="144"/>
      <c r="L502" s="142"/>
      <c r="M502" s="145"/>
      <c r="T502" s="146"/>
      <c r="AT502" s="144" t="s">
        <v>140</v>
      </c>
      <c r="AU502" s="144" t="s">
        <v>85</v>
      </c>
      <c r="AV502" s="144" t="s">
        <v>21</v>
      </c>
      <c r="AW502" s="144" t="s">
        <v>103</v>
      </c>
      <c r="AX502" s="144" t="s">
        <v>77</v>
      </c>
      <c r="AY502" s="144" t="s">
        <v>131</v>
      </c>
    </row>
    <row r="503" spans="2:51" s="6" customFormat="1" ht="15.75" customHeight="1">
      <c r="B503" s="142"/>
      <c r="D503" s="135" t="s">
        <v>140</v>
      </c>
      <c r="E503" s="144"/>
      <c r="F503" s="143" t="s">
        <v>1199</v>
      </c>
      <c r="H503" s="144"/>
      <c r="L503" s="142"/>
      <c r="M503" s="145"/>
      <c r="T503" s="146"/>
      <c r="AT503" s="144" t="s">
        <v>140</v>
      </c>
      <c r="AU503" s="144" t="s">
        <v>85</v>
      </c>
      <c r="AV503" s="144" t="s">
        <v>21</v>
      </c>
      <c r="AW503" s="144" t="s">
        <v>103</v>
      </c>
      <c r="AX503" s="144" t="s">
        <v>77</v>
      </c>
      <c r="AY503" s="144" t="s">
        <v>131</v>
      </c>
    </row>
    <row r="504" spans="2:51" s="6" customFormat="1" ht="15.75" customHeight="1">
      <c r="B504" s="128"/>
      <c r="D504" s="135" t="s">
        <v>140</v>
      </c>
      <c r="E504" s="134"/>
      <c r="F504" s="130" t="s">
        <v>1200</v>
      </c>
      <c r="H504" s="131">
        <v>20.2</v>
      </c>
      <c r="L504" s="128"/>
      <c r="M504" s="132"/>
      <c r="T504" s="133"/>
      <c r="AT504" s="134" t="s">
        <v>140</v>
      </c>
      <c r="AU504" s="134" t="s">
        <v>85</v>
      </c>
      <c r="AV504" s="134" t="s">
        <v>85</v>
      </c>
      <c r="AW504" s="134" t="s">
        <v>103</v>
      </c>
      <c r="AX504" s="134" t="s">
        <v>21</v>
      </c>
      <c r="AY504" s="134" t="s">
        <v>131</v>
      </c>
    </row>
    <row r="505" spans="2:65" s="6" customFormat="1" ht="15.75" customHeight="1">
      <c r="B505" s="22"/>
      <c r="C505" s="153" t="s">
        <v>1201</v>
      </c>
      <c r="D505" s="153" t="s">
        <v>276</v>
      </c>
      <c r="E505" s="154" t="s">
        <v>1202</v>
      </c>
      <c r="F505" s="155" t="s">
        <v>1203</v>
      </c>
      <c r="G505" s="156" t="s">
        <v>136</v>
      </c>
      <c r="H505" s="157">
        <v>20.806</v>
      </c>
      <c r="I505" s="158"/>
      <c r="J505" s="159">
        <f>ROUND($I$505*$H$505,2)</f>
        <v>0</v>
      </c>
      <c r="K505" s="155"/>
      <c r="L505" s="160"/>
      <c r="M505" s="161"/>
      <c r="N505" s="162" t="s">
        <v>48</v>
      </c>
      <c r="P505" s="125">
        <f>$O$505*$H$505</f>
        <v>0</v>
      </c>
      <c r="Q505" s="125">
        <v>0.131</v>
      </c>
      <c r="R505" s="125">
        <f>$Q$505*$H$505</f>
        <v>2.7255860000000003</v>
      </c>
      <c r="S505" s="125">
        <v>0</v>
      </c>
      <c r="T505" s="126">
        <f>$S$505*$H$505</f>
        <v>0</v>
      </c>
      <c r="AR505" s="75" t="s">
        <v>173</v>
      </c>
      <c r="AT505" s="75" t="s">
        <v>276</v>
      </c>
      <c r="AU505" s="75" t="s">
        <v>85</v>
      </c>
      <c r="AY505" s="6" t="s">
        <v>131</v>
      </c>
      <c r="BE505" s="127">
        <f>IF($N$505="základní",$J$505,0)</f>
        <v>0</v>
      </c>
      <c r="BF505" s="127">
        <f>IF($N$505="snížená",$J$505,0)</f>
        <v>0</v>
      </c>
      <c r="BG505" s="127">
        <f>IF($N$505="zákl. přenesená",$J$505,0)</f>
        <v>0</v>
      </c>
      <c r="BH505" s="127">
        <f>IF($N$505="sníž. přenesená",$J$505,0)</f>
        <v>0</v>
      </c>
      <c r="BI505" s="127">
        <f>IF($N$505="nulová",$J$505,0)</f>
        <v>0</v>
      </c>
      <c r="BJ505" s="75" t="s">
        <v>21</v>
      </c>
      <c r="BK505" s="127">
        <f>ROUND($I$505*$H$505,2)</f>
        <v>0</v>
      </c>
      <c r="BL505" s="75" t="s">
        <v>138</v>
      </c>
      <c r="BM505" s="75" t="s">
        <v>1204</v>
      </c>
    </row>
    <row r="506" spans="2:51" s="6" customFormat="1" ht="15.75" customHeight="1">
      <c r="B506" s="128"/>
      <c r="D506" s="129" t="s">
        <v>140</v>
      </c>
      <c r="E506" s="130"/>
      <c r="F506" s="130" t="s">
        <v>1205</v>
      </c>
      <c r="H506" s="131">
        <v>20.806</v>
      </c>
      <c r="L506" s="128"/>
      <c r="M506" s="132"/>
      <c r="T506" s="133"/>
      <c r="AT506" s="134" t="s">
        <v>140</v>
      </c>
      <c r="AU506" s="134" t="s">
        <v>85</v>
      </c>
      <c r="AV506" s="134" t="s">
        <v>85</v>
      </c>
      <c r="AW506" s="134" t="s">
        <v>103</v>
      </c>
      <c r="AX506" s="134" t="s">
        <v>21</v>
      </c>
      <c r="AY506" s="134" t="s">
        <v>131</v>
      </c>
    </row>
    <row r="507" spans="2:63" s="105" customFormat="1" ht="30.75" customHeight="1">
      <c r="B507" s="106"/>
      <c r="D507" s="107" t="s">
        <v>76</v>
      </c>
      <c r="E507" s="114" t="s">
        <v>162</v>
      </c>
      <c r="F507" s="114" t="s">
        <v>1206</v>
      </c>
      <c r="J507" s="115">
        <f>$BK$507</f>
        <v>0</v>
      </c>
      <c r="L507" s="106"/>
      <c r="M507" s="110"/>
      <c r="P507" s="111">
        <f>SUM($P$508:$P$523)</f>
        <v>0</v>
      </c>
      <c r="R507" s="111">
        <f>SUM($R$508:$R$523)</f>
        <v>0.72962486</v>
      </c>
      <c r="T507" s="112">
        <f>SUM($T$508:$T$523)</f>
        <v>0</v>
      </c>
      <c r="AR507" s="107" t="s">
        <v>21</v>
      </c>
      <c r="AT507" s="107" t="s">
        <v>76</v>
      </c>
      <c r="AU507" s="107" t="s">
        <v>21</v>
      </c>
      <c r="AY507" s="107" t="s">
        <v>131</v>
      </c>
      <c r="BK507" s="113">
        <f>SUM($BK$508:$BK$523)</f>
        <v>0</v>
      </c>
    </row>
    <row r="508" spans="2:65" s="6" customFormat="1" ht="15.75" customHeight="1">
      <c r="B508" s="22"/>
      <c r="C508" s="116" t="s">
        <v>1207</v>
      </c>
      <c r="D508" s="116" t="s">
        <v>133</v>
      </c>
      <c r="E508" s="117" t="s">
        <v>1208</v>
      </c>
      <c r="F508" s="118" t="s">
        <v>1209</v>
      </c>
      <c r="G508" s="119" t="s">
        <v>136</v>
      </c>
      <c r="H508" s="120">
        <v>59.453</v>
      </c>
      <c r="I508" s="121"/>
      <c r="J508" s="122">
        <f>ROUND($I$508*$H$508,2)</f>
        <v>0</v>
      </c>
      <c r="K508" s="118" t="s">
        <v>137</v>
      </c>
      <c r="L508" s="22"/>
      <c r="M508" s="123"/>
      <c r="N508" s="124" t="s">
        <v>48</v>
      </c>
      <c r="P508" s="125">
        <f>$O$508*$H$508</f>
        <v>0</v>
      </c>
      <c r="Q508" s="125">
        <v>0.00082</v>
      </c>
      <c r="R508" s="125">
        <f>$Q$508*$H$508</f>
        <v>0.04875146</v>
      </c>
      <c r="S508" s="125">
        <v>0</v>
      </c>
      <c r="T508" s="126">
        <f>$S$508*$H$508</f>
        <v>0</v>
      </c>
      <c r="AR508" s="75" t="s">
        <v>138</v>
      </c>
      <c r="AT508" s="75" t="s">
        <v>133</v>
      </c>
      <c r="AU508" s="75" t="s">
        <v>85</v>
      </c>
      <c r="AY508" s="6" t="s">
        <v>131</v>
      </c>
      <c r="BE508" s="127">
        <f>IF($N$508="základní",$J$508,0)</f>
        <v>0</v>
      </c>
      <c r="BF508" s="127">
        <f>IF($N$508="snížená",$J$508,0)</f>
        <v>0</v>
      </c>
      <c r="BG508" s="127">
        <f>IF($N$508="zákl. přenesená",$J$508,0)</f>
        <v>0</v>
      </c>
      <c r="BH508" s="127">
        <f>IF($N$508="sníž. přenesená",$J$508,0)</f>
        <v>0</v>
      </c>
      <c r="BI508" s="127">
        <f>IF($N$508="nulová",$J$508,0)</f>
        <v>0</v>
      </c>
      <c r="BJ508" s="75" t="s">
        <v>21</v>
      </c>
      <c r="BK508" s="127">
        <f>ROUND($I$508*$H$508,2)</f>
        <v>0</v>
      </c>
      <c r="BL508" s="75" t="s">
        <v>138</v>
      </c>
      <c r="BM508" s="75" t="s">
        <v>1210</v>
      </c>
    </row>
    <row r="509" spans="2:51" s="6" customFormat="1" ht="15.75" customHeight="1">
      <c r="B509" s="142"/>
      <c r="D509" s="129" t="s">
        <v>140</v>
      </c>
      <c r="E509" s="143"/>
      <c r="F509" s="143" t="s">
        <v>1211</v>
      </c>
      <c r="H509" s="144"/>
      <c r="L509" s="142"/>
      <c r="M509" s="145"/>
      <c r="T509" s="146"/>
      <c r="AT509" s="144" t="s">
        <v>140</v>
      </c>
      <c r="AU509" s="144" t="s">
        <v>85</v>
      </c>
      <c r="AV509" s="144" t="s">
        <v>21</v>
      </c>
      <c r="AW509" s="144" t="s">
        <v>103</v>
      </c>
      <c r="AX509" s="144" t="s">
        <v>77</v>
      </c>
      <c r="AY509" s="144" t="s">
        <v>131</v>
      </c>
    </row>
    <row r="510" spans="2:51" s="6" customFormat="1" ht="15.75" customHeight="1">
      <c r="B510" s="128"/>
      <c r="D510" s="135" t="s">
        <v>140</v>
      </c>
      <c r="E510" s="134"/>
      <c r="F510" s="130" t="s">
        <v>1212</v>
      </c>
      <c r="H510" s="131">
        <v>13.96</v>
      </c>
      <c r="L510" s="128"/>
      <c r="M510" s="132"/>
      <c r="T510" s="133"/>
      <c r="AT510" s="134" t="s">
        <v>140</v>
      </c>
      <c r="AU510" s="134" t="s">
        <v>85</v>
      </c>
      <c r="AV510" s="134" t="s">
        <v>85</v>
      </c>
      <c r="AW510" s="134" t="s">
        <v>103</v>
      </c>
      <c r="AX510" s="134" t="s">
        <v>77</v>
      </c>
      <c r="AY510" s="134" t="s">
        <v>131</v>
      </c>
    </row>
    <row r="511" spans="2:51" s="6" customFormat="1" ht="15.75" customHeight="1">
      <c r="B511" s="128"/>
      <c r="D511" s="135" t="s">
        <v>140</v>
      </c>
      <c r="E511" s="134"/>
      <c r="F511" s="130" t="s">
        <v>1213</v>
      </c>
      <c r="H511" s="131">
        <v>30.613</v>
      </c>
      <c r="L511" s="128"/>
      <c r="M511" s="132"/>
      <c r="T511" s="133"/>
      <c r="AT511" s="134" t="s">
        <v>140</v>
      </c>
      <c r="AU511" s="134" t="s">
        <v>85</v>
      </c>
      <c r="AV511" s="134" t="s">
        <v>85</v>
      </c>
      <c r="AW511" s="134" t="s">
        <v>103</v>
      </c>
      <c r="AX511" s="134" t="s">
        <v>77</v>
      </c>
      <c r="AY511" s="134" t="s">
        <v>131</v>
      </c>
    </row>
    <row r="512" spans="2:51" s="6" customFormat="1" ht="15.75" customHeight="1">
      <c r="B512" s="128"/>
      <c r="D512" s="135" t="s">
        <v>140</v>
      </c>
      <c r="E512" s="134"/>
      <c r="F512" s="130" t="s">
        <v>1214</v>
      </c>
      <c r="H512" s="131">
        <v>14.88</v>
      </c>
      <c r="L512" s="128"/>
      <c r="M512" s="132"/>
      <c r="T512" s="133"/>
      <c r="AT512" s="134" t="s">
        <v>140</v>
      </c>
      <c r="AU512" s="134" t="s">
        <v>85</v>
      </c>
      <c r="AV512" s="134" t="s">
        <v>85</v>
      </c>
      <c r="AW512" s="134" t="s">
        <v>103</v>
      </c>
      <c r="AX512" s="134" t="s">
        <v>77</v>
      </c>
      <c r="AY512" s="134" t="s">
        <v>131</v>
      </c>
    </row>
    <row r="513" spans="2:51" s="6" customFormat="1" ht="15.75" customHeight="1">
      <c r="B513" s="136"/>
      <c r="D513" s="135" t="s">
        <v>140</v>
      </c>
      <c r="E513" s="137"/>
      <c r="F513" s="138" t="s">
        <v>148</v>
      </c>
      <c r="H513" s="139">
        <v>59.453</v>
      </c>
      <c r="L513" s="136"/>
      <c r="M513" s="140"/>
      <c r="T513" s="141"/>
      <c r="AT513" s="137" t="s">
        <v>140</v>
      </c>
      <c r="AU513" s="137" t="s">
        <v>85</v>
      </c>
      <c r="AV513" s="137" t="s">
        <v>138</v>
      </c>
      <c r="AW513" s="137" t="s">
        <v>103</v>
      </c>
      <c r="AX513" s="137" t="s">
        <v>21</v>
      </c>
      <c r="AY513" s="137" t="s">
        <v>131</v>
      </c>
    </row>
    <row r="514" spans="2:65" s="6" customFormat="1" ht="15.75" customHeight="1">
      <c r="B514" s="22"/>
      <c r="C514" s="116" t="s">
        <v>537</v>
      </c>
      <c r="D514" s="116" t="s">
        <v>133</v>
      </c>
      <c r="E514" s="117" t="s">
        <v>1215</v>
      </c>
      <c r="F514" s="118" t="s">
        <v>1216</v>
      </c>
      <c r="G514" s="119" t="s">
        <v>136</v>
      </c>
      <c r="H514" s="120">
        <v>39.57</v>
      </c>
      <c r="I514" s="121"/>
      <c r="J514" s="122">
        <f>ROUND($I$514*$H$514,2)</f>
        <v>0</v>
      </c>
      <c r="K514" s="118" t="s">
        <v>137</v>
      </c>
      <c r="L514" s="22"/>
      <c r="M514" s="123"/>
      <c r="N514" s="124" t="s">
        <v>48</v>
      </c>
      <c r="P514" s="125">
        <f>$O$514*$H$514</f>
        <v>0</v>
      </c>
      <c r="Q514" s="125">
        <v>0.00052</v>
      </c>
      <c r="R514" s="125">
        <f>$Q$514*$H$514</f>
        <v>0.020576399999999998</v>
      </c>
      <c r="S514" s="125">
        <v>0</v>
      </c>
      <c r="T514" s="126">
        <f>$S$514*$H$514</f>
        <v>0</v>
      </c>
      <c r="AR514" s="75" t="s">
        <v>138</v>
      </c>
      <c r="AT514" s="75" t="s">
        <v>133</v>
      </c>
      <c r="AU514" s="75" t="s">
        <v>85</v>
      </c>
      <c r="AY514" s="6" t="s">
        <v>131</v>
      </c>
      <c r="BE514" s="127">
        <f>IF($N$514="základní",$J$514,0)</f>
        <v>0</v>
      </c>
      <c r="BF514" s="127">
        <f>IF($N$514="snížená",$J$514,0)</f>
        <v>0</v>
      </c>
      <c r="BG514" s="127">
        <f>IF($N$514="zákl. přenesená",$J$514,0)</f>
        <v>0</v>
      </c>
      <c r="BH514" s="127">
        <f>IF($N$514="sníž. přenesená",$J$514,0)</f>
        <v>0</v>
      </c>
      <c r="BI514" s="127">
        <f>IF($N$514="nulová",$J$514,0)</f>
        <v>0</v>
      </c>
      <c r="BJ514" s="75" t="s">
        <v>21</v>
      </c>
      <c r="BK514" s="127">
        <f>ROUND($I$514*$H$514,2)</f>
        <v>0</v>
      </c>
      <c r="BL514" s="75" t="s">
        <v>138</v>
      </c>
      <c r="BM514" s="75" t="s">
        <v>1217</v>
      </c>
    </row>
    <row r="515" spans="2:51" s="6" customFormat="1" ht="15.75" customHeight="1">
      <c r="B515" s="142"/>
      <c r="D515" s="129" t="s">
        <v>140</v>
      </c>
      <c r="E515" s="143"/>
      <c r="F515" s="143" t="s">
        <v>1218</v>
      </c>
      <c r="H515" s="144"/>
      <c r="L515" s="142"/>
      <c r="M515" s="145"/>
      <c r="T515" s="146"/>
      <c r="AT515" s="144" t="s">
        <v>140</v>
      </c>
      <c r="AU515" s="144" t="s">
        <v>85</v>
      </c>
      <c r="AV515" s="144" t="s">
        <v>21</v>
      </c>
      <c r="AW515" s="144" t="s">
        <v>103</v>
      </c>
      <c r="AX515" s="144" t="s">
        <v>77</v>
      </c>
      <c r="AY515" s="144" t="s">
        <v>131</v>
      </c>
    </row>
    <row r="516" spans="2:51" s="6" customFormat="1" ht="15.75" customHeight="1">
      <c r="B516" s="128"/>
      <c r="D516" s="135" t="s">
        <v>140</v>
      </c>
      <c r="E516" s="134"/>
      <c r="F516" s="130" t="s">
        <v>1219</v>
      </c>
      <c r="H516" s="131">
        <v>39.57</v>
      </c>
      <c r="L516" s="128"/>
      <c r="M516" s="132"/>
      <c r="T516" s="133"/>
      <c r="AT516" s="134" t="s">
        <v>140</v>
      </c>
      <c r="AU516" s="134" t="s">
        <v>85</v>
      </c>
      <c r="AV516" s="134" t="s">
        <v>85</v>
      </c>
      <c r="AW516" s="134" t="s">
        <v>103</v>
      </c>
      <c r="AX516" s="134" t="s">
        <v>21</v>
      </c>
      <c r="AY516" s="134" t="s">
        <v>131</v>
      </c>
    </row>
    <row r="517" spans="2:65" s="6" customFormat="1" ht="15.75" customHeight="1">
      <c r="B517" s="22"/>
      <c r="C517" s="116" t="s">
        <v>27</v>
      </c>
      <c r="D517" s="116" t="s">
        <v>133</v>
      </c>
      <c r="E517" s="117" t="s">
        <v>1220</v>
      </c>
      <c r="F517" s="118" t="s">
        <v>1221</v>
      </c>
      <c r="G517" s="119" t="s">
        <v>136</v>
      </c>
      <c r="H517" s="120">
        <v>647.35</v>
      </c>
      <c r="I517" s="121"/>
      <c r="J517" s="122">
        <f>ROUND($I$517*$H$517,2)</f>
        <v>0</v>
      </c>
      <c r="K517" s="118" t="s">
        <v>137</v>
      </c>
      <c r="L517" s="22"/>
      <c r="M517" s="123"/>
      <c r="N517" s="124" t="s">
        <v>48</v>
      </c>
      <c r="P517" s="125">
        <f>$O$517*$H$517</f>
        <v>0</v>
      </c>
      <c r="Q517" s="125">
        <v>0.00102</v>
      </c>
      <c r="R517" s="125">
        <f>$Q$517*$H$517</f>
        <v>0.660297</v>
      </c>
      <c r="S517" s="125">
        <v>0</v>
      </c>
      <c r="T517" s="126">
        <f>$S$517*$H$517</f>
        <v>0</v>
      </c>
      <c r="AR517" s="75" t="s">
        <v>138</v>
      </c>
      <c r="AT517" s="75" t="s">
        <v>133</v>
      </c>
      <c r="AU517" s="75" t="s">
        <v>85</v>
      </c>
      <c r="AY517" s="6" t="s">
        <v>131</v>
      </c>
      <c r="BE517" s="127">
        <f>IF($N$517="základní",$J$517,0)</f>
        <v>0</v>
      </c>
      <c r="BF517" s="127">
        <f>IF($N$517="snížená",$J$517,0)</f>
        <v>0</v>
      </c>
      <c r="BG517" s="127">
        <f>IF($N$517="zákl. přenesená",$J$517,0)</f>
        <v>0</v>
      </c>
      <c r="BH517" s="127">
        <f>IF($N$517="sníž. přenesená",$J$517,0)</f>
        <v>0</v>
      </c>
      <c r="BI517" s="127">
        <f>IF($N$517="nulová",$J$517,0)</f>
        <v>0</v>
      </c>
      <c r="BJ517" s="75" t="s">
        <v>21</v>
      </c>
      <c r="BK517" s="127">
        <f>ROUND($I$517*$H$517,2)</f>
        <v>0</v>
      </c>
      <c r="BL517" s="75" t="s">
        <v>138</v>
      </c>
      <c r="BM517" s="75" t="s">
        <v>1222</v>
      </c>
    </row>
    <row r="518" spans="2:51" s="6" customFormat="1" ht="15.75" customHeight="1">
      <c r="B518" s="142"/>
      <c r="D518" s="129" t="s">
        <v>140</v>
      </c>
      <c r="E518" s="143"/>
      <c r="F518" s="143" t="s">
        <v>1223</v>
      </c>
      <c r="H518" s="144"/>
      <c r="L518" s="142"/>
      <c r="M518" s="145"/>
      <c r="T518" s="146"/>
      <c r="AT518" s="144" t="s">
        <v>140</v>
      </c>
      <c r="AU518" s="144" t="s">
        <v>85</v>
      </c>
      <c r="AV518" s="144" t="s">
        <v>21</v>
      </c>
      <c r="AW518" s="144" t="s">
        <v>103</v>
      </c>
      <c r="AX518" s="144" t="s">
        <v>77</v>
      </c>
      <c r="AY518" s="144" t="s">
        <v>131</v>
      </c>
    </row>
    <row r="519" spans="2:51" s="6" customFormat="1" ht="15.75" customHeight="1">
      <c r="B519" s="128"/>
      <c r="D519" s="135" t="s">
        <v>140</v>
      </c>
      <c r="E519" s="134"/>
      <c r="F519" s="130" t="s">
        <v>1224</v>
      </c>
      <c r="H519" s="131">
        <v>647.35</v>
      </c>
      <c r="L519" s="128"/>
      <c r="M519" s="132"/>
      <c r="T519" s="133"/>
      <c r="AT519" s="134" t="s">
        <v>140</v>
      </c>
      <c r="AU519" s="134" t="s">
        <v>85</v>
      </c>
      <c r="AV519" s="134" t="s">
        <v>85</v>
      </c>
      <c r="AW519" s="134" t="s">
        <v>103</v>
      </c>
      <c r="AX519" s="134" t="s">
        <v>21</v>
      </c>
      <c r="AY519" s="134" t="s">
        <v>131</v>
      </c>
    </row>
    <row r="520" spans="2:65" s="6" customFormat="1" ht="15.75" customHeight="1">
      <c r="B520" s="22"/>
      <c r="C520" s="116" t="s">
        <v>1225</v>
      </c>
      <c r="D520" s="116" t="s">
        <v>133</v>
      </c>
      <c r="E520" s="117" t="s">
        <v>1226</v>
      </c>
      <c r="F520" s="118" t="s">
        <v>1227</v>
      </c>
      <c r="G520" s="119" t="s">
        <v>424</v>
      </c>
      <c r="H520" s="120">
        <v>19.05</v>
      </c>
      <c r="I520" s="121"/>
      <c r="J520" s="122">
        <f>ROUND($I$520*$H$520,2)</f>
        <v>0</v>
      </c>
      <c r="K520" s="118" t="s">
        <v>137</v>
      </c>
      <c r="L520" s="22"/>
      <c r="M520" s="123"/>
      <c r="N520" s="124" t="s">
        <v>48</v>
      </c>
      <c r="P520" s="125">
        <f>$O$520*$H$520</f>
        <v>0</v>
      </c>
      <c r="Q520" s="125">
        <v>0</v>
      </c>
      <c r="R520" s="125">
        <f>$Q$520*$H$520</f>
        <v>0</v>
      </c>
      <c r="S520" s="125">
        <v>0</v>
      </c>
      <c r="T520" s="126">
        <f>$S$520*$H$520</f>
        <v>0</v>
      </c>
      <c r="AR520" s="75" t="s">
        <v>138</v>
      </c>
      <c r="AT520" s="75" t="s">
        <v>133</v>
      </c>
      <c r="AU520" s="75" t="s">
        <v>85</v>
      </c>
      <c r="AY520" s="6" t="s">
        <v>131</v>
      </c>
      <c r="BE520" s="127">
        <f>IF($N$520="základní",$J$520,0)</f>
        <v>0</v>
      </c>
      <c r="BF520" s="127">
        <f>IF($N$520="snížená",$J$520,0)</f>
        <v>0</v>
      </c>
      <c r="BG520" s="127">
        <f>IF($N$520="zákl. přenesená",$J$520,0)</f>
        <v>0</v>
      </c>
      <c r="BH520" s="127">
        <f>IF($N$520="sníž. přenesená",$J$520,0)</f>
        <v>0</v>
      </c>
      <c r="BI520" s="127">
        <f>IF($N$520="nulová",$J$520,0)</f>
        <v>0</v>
      </c>
      <c r="BJ520" s="75" t="s">
        <v>21</v>
      </c>
      <c r="BK520" s="127">
        <f>ROUND($I$520*$H$520,2)</f>
        <v>0</v>
      </c>
      <c r="BL520" s="75" t="s">
        <v>138</v>
      </c>
      <c r="BM520" s="75" t="s">
        <v>1228</v>
      </c>
    </row>
    <row r="521" spans="2:51" s="6" customFormat="1" ht="15.75" customHeight="1">
      <c r="B521" s="142"/>
      <c r="D521" s="129" t="s">
        <v>140</v>
      </c>
      <c r="E521" s="143"/>
      <c r="F521" s="143" t="s">
        <v>1229</v>
      </c>
      <c r="H521" s="144"/>
      <c r="L521" s="142"/>
      <c r="M521" s="145"/>
      <c r="T521" s="146"/>
      <c r="AT521" s="144" t="s">
        <v>140</v>
      </c>
      <c r="AU521" s="144" t="s">
        <v>85</v>
      </c>
      <c r="AV521" s="144" t="s">
        <v>21</v>
      </c>
      <c r="AW521" s="144" t="s">
        <v>103</v>
      </c>
      <c r="AX521" s="144" t="s">
        <v>77</v>
      </c>
      <c r="AY521" s="144" t="s">
        <v>131</v>
      </c>
    </row>
    <row r="522" spans="2:51" s="6" customFormat="1" ht="15.75" customHeight="1">
      <c r="B522" s="142"/>
      <c r="D522" s="135" t="s">
        <v>140</v>
      </c>
      <c r="E522" s="144"/>
      <c r="F522" s="143" t="s">
        <v>1230</v>
      </c>
      <c r="H522" s="144"/>
      <c r="L522" s="142"/>
      <c r="M522" s="145"/>
      <c r="T522" s="146"/>
      <c r="AT522" s="144" t="s">
        <v>140</v>
      </c>
      <c r="AU522" s="144" t="s">
        <v>85</v>
      </c>
      <c r="AV522" s="144" t="s">
        <v>21</v>
      </c>
      <c r="AW522" s="144" t="s">
        <v>103</v>
      </c>
      <c r="AX522" s="144" t="s">
        <v>77</v>
      </c>
      <c r="AY522" s="144" t="s">
        <v>131</v>
      </c>
    </row>
    <row r="523" spans="2:51" s="6" customFormat="1" ht="15.75" customHeight="1">
      <c r="B523" s="128"/>
      <c r="D523" s="135" t="s">
        <v>140</v>
      </c>
      <c r="E523" s="134"/>
      <c r="F523" s="130" t="s">
        <v>1231</v>
      </c>
      <c r="H523" s="131">
        <v>19.05</v>
      </c>
      <c r="L523" s="128"/>
      <c r="M523" s="132"/>
      <c r="T523" s="133"/>
      <c r="AT523" s="134" t="s">
        <v>140</v>
      </c>
      <c r="AU523" s="134" t="s">
        <v>85</v>
      </c>
      <c r="AV523" s="134" t="s">
        <v>85</v>
      </c>
      <c r="AW523" s="134" t="s">
        <v>103</v>
      </c>
      <c r="AX523" s="134" t="s">
        <v>21</v>
      </c>
      <c r="AY523" s="134" t="s">
        <v>131</v>
      </c>
    </row>
    <row r="524" spans="2:63" s="105" customFormat="1" ht="30.75" customHeight="1">
      <c r="B524" s="106"/>
      <c r="D524" s="107" t="s">
        <v>76</v>
      </c>
      <c r="E524" s="114" t="s">
        <v>173</v>
      </c>
      <c r="F524" s="114" t="s">
        <v>1232</v>
      </c>
      <c r="J524" s="115">
        <f>$BK$524</f>
        <v>0</v>
      </c>
      <c r="L524" s="106"/>
      <c r="M524" s="110"/>
      <c r="P524" s="111">
        <f>SUM($P$525:$P$527)</f>
        <v>0</v>
      </c>
      <c r="R524" s="111">
        <f>SUM($R$525:$R$527)</f>
        <v>0.17142435</v>
      </c>
      <c r="T524" s="112">
        <f>SUM($T$525:$T$527)</f>
        <v>0</v>
      </c>
      <c r="AR524" s="107" t="s">
        <v>21</v>
      </c>
      <c r="AT524" s="107" t="s">
        <v>76</v>
      </c>
      <c r="AU524" s="107" t="s">
        <v>21</v>
      </c>
      <c r="AY524" s="107" t="s">
        <v>131</v>
      </c>
      <c r="BK524" s="113">
        <f>SUM($BK$525:$BK$527)</f>
        <v>0</v>
      </c>
    </row>
    <row r="525" spans="2:65" s="6" customFormat="1" ht="15.75" customHeight="1">
      <c r="B525" s="22"/>
      <c r="C525" s="116" t="s">
        <v>1233</v>
      </c>
      <c r="D525" s="116" t="s">
        <v>133</v>
      </c>
      <c r="E525" s="117" t="s">
        <v>1234</v>
      </c>
      <c r="F525" s="118" t="s">
        <v>1235</v>
      </c>
      <c r="G525" s="119" t="s">
        <v>183</v>
      </c>
      <c r="H525" s="120">
        <v>1.215</v>
      </c>
      <c r="I525" s="121"/>
      <c r="J525" s="122">
        <f>ROUND($I$525*$H$525,2)</f>
        <v>0</v>
      </c>
      <c r="K525" s="118"/>
      <c r="L525" s="22"/>
      <c r="M525" s="123"/>
      <c r="N525" s="124" t="s">
        <v>48</v>
      </c>
      <c r="P525" s="125">
        <f>$O$525*$H$525</f>
        <v>0</v>
      </c>
      <c r="Q525" s="125">
        <v>0.14109</v>
      </c>
      <c r="R525" s="125">
        <f>$Q$525*$H$525</f>
        <v>0.17142435</v>
      </c>
      <c r="S525" s="125">
        <v>0</v>
      </c>
      <c r="T525" s="126">
        <f>$S$525*$H$525</f>
        <v>0</v>
      </c>
      <c r="AR525" s="75" t="s">
        <v>138</v>
      </c>
      <c r="AT525" s="75" t="s">
        <v>133</v>
      </c>
      <c r="AU525" s="75" t="s">
        <v>85</v>
      </c>
      <c r="AY525" s="6" t="s">
        <v>131</v>
      </c>
      <c r="BE525" s="127">
        <f>IF($N$525="základní",$J$525,0)</f>
        <v>0</v>
      </c>
      <c r="BF525" s="127">
        <f>IF($N$525="snížená",$J$525,0)</f>
        <v>0</v>
      </c>
      <c r="BG525" s="127">
        <f>IF($N$525="zákl. přenesená",$J$525,0)</f>
        <v>0</v>
      </c>
      <c r="BH525" s="127">
        <f>IF($N$525="sníž. přenesená",$J$525,0)</f>
        <v>0</v>
      </c>
      <c r="BI525" s="127">
        <f>IF($N$525="nulová",$J$525,0)</f>
        <v>0</v>
      </c>
      <c r="BJ525" s="75" t="s">
        <v>21</v>
      </c>
      <c r="BK525" s="127">
        <f>ROUND($I$525*$H$525,2)</f>
        <v>0</v>
      </c>
      <c r="BL525" s="75" t="s">
        <v>138</v>
      </c>
      <c r="BM525" s="75" t="s">
        <v>1236</v>
      </c>
    </row>
    <row r="526" spans="2:51" s="6" customFormat="1" ht="15.75" customHeight="1">
      <c r="B526" s="142"/>
      <c r="D526" s="129" t="s">
        <v>140</v>
      </c>
      <c r="E526" s="143"/>
      <c r="F526" s="143" t="s">
        <v>1237</v>
      </c>
      <c r="H526" s="144"/>
      <c r="L526" s="142"/>
      <c r="M526" s="145"/>
      <c r="T526" s="146"/>
      <c r="AT526" s="144" t="s">
        <v>140</v>
      </c>
      <c r="AU526" s="144" t="s">
        <v>85</v>
      </c>
      <c r="AV526" s="144" t="s">
        <v>21</v>
      </c>
      <c r="AW526" s="144" t="s">
        <v>103</v>
      </c>
      <c r="AX526" s="144" t="s">
        <v>77</v>
      </c>
      <c r="AY526" s="144" t="s">
        <v>131</v>
      </c>
    </row>
    <row r="527" spans="2:51" s="6" customFormat="1" ht="15.75" customHeight="1">
      <c r="B527" s="128"/>
      <c r="D527" s="135" t="s">
        <v>140</v>
      </c>
      <c r="E527" s="134"/>
      <c r="F527" s="130" t="s">
        <v>1238</v>
      </c>
      <c r="H527" s="131">
        <v>1.215</v>
      </c>
      <c r="L527" s="128"/>
      <c r="M527" s="132"/>
      <c r="T527" s="133"/>
      <c r="AT527" s="134" t="s">
        <v>140</v>
      </c>
      <c r="AU527" s="134" t="s">
        <v>85</v>
      </c>
      <c r="AV527" s="134" t="s">
        <v>85</v>
      </c>
      <c r="AW527" s="134" t="s">
        <v>103</v>
      </c>
      <c r="AX527" s="134" t="s">
        <v>21</v>
      </c>
      <c r="AY527" s="134" t="s">
        <v>131</v>
      </c>
    </row>
    <row r="528" spans="2:63" s="105" customFormat="1" ht="30.75" customHeight="1">
      <c r="B528" s="106"/>
      <c r="D528" s="107" t="s">
        <v>76</v>
      </c>
      <c r="E528" s="114" t="s">
        <v>180</v>
      </c>
      <c r="F528" s="114" t="s">
        <v>420</v>
      </c>
      <c r="J528" s="115">
        <f>$BK$528</f>
        <v>0</v>
      </c>
      <c r="L528" s="106"/>
      <c r="M528" s="110"/>
      <c r="P528" s="111">
        <f>SUM($P$529:$P$755)</f>
        <v>0</v>
      </c>
      <c r="R528" s="111">
        <f>SUM($R$529:$R$755)</f>
        <v>240.87749215000002</v>
      </c>
      <c r="T528" s="112">
        <f>SUM($T$529:$T$755)</f>
        <v>433.00531</v>
      </c>
      <c r="AR528" s="107" t="s">
        <v>21</v>
      </c>
      <c r="AT528" s="107" t="s">
        <v>76</v>
      </c>
      <c r="AU528" s="107" t="s">
        <v>21</v>
      </c>
      <c r="AY528" s="107" t="s">
        <v>131</v>
      </c>
      <c r="BK528" s="113">
        <f>SUM($BK$529:$BK$755)</f>
        <v>0</v>
      </c>
    </row>
    <row r="529" spans="2:65" s="6" customFormat="1" ht="15.75" customHeight="1">
      <c r="B529" s="22"/>
      <c r="C529" s="116" t="s">
        <v>1239</v>
      </c>
      <c r="D529" s="116" t="s">
        <v>133</v>
      </c>
      <c r="E529" s="117" t="s">
        <v>1240</v>
      </c>
      <c r="F529" s="118" t="s">
        <v>1241</v>
      </c>
      <c r="G529" s="119" t="s">
        <v>424</v>
      </c>
      <c r="H529" s="120">
        <v>65.85</v>
      </c>
      <c r="I529" s="121"/>
      <c r="J529" s="122">
        <f>ROUND($I$529*$H$529,2)</f>
        <v>0</v>
      </c>
      <c r="K529" s="118"/>
      <c r="L529" s="22"/>
      <c r="M529" s="123"/>
      <c r="N529" s="124" t="s">
        <v>48</v>
      </c>
      <c r="P529" s="125">
        <f>$O$529*$H$529</f>
        <v>0</v>
      </c>
      <c r="Q529" s="125">
        <v>0.00117</v>
      </c>
      <c r="R529" s="125">
        <f>$Q$529*$H$529</f>
        <v>0.0770445</v>
      </c>
      <c r="S529" s="125">
        <v>0</v>
      </c>
      <c r="T529" s="126">
        <f>$S$529*$H$529</f>
        <v>0</v>
      </c>
      <c r="AR529" s="75" t="s">
        <v>138</v>
      </c>
      <c r="AT529" s="75" t="s">
        <v>133</v>
      </c>
      <c r="AU529" s="75" t="s">
        <v>85</v>
      </c>
      <c r="AY529" s="6" t="s">
        <v>131</v>
      </c>
      <c r="BE529" s="127">
        <f>IF($N$529="základní",$J$529,0)</f>
        <v>0</v>
      </c>
      <c r="BF529" s="127">
        <f>IF($N$529="snížená",$J$529,0)</f>
        <v>0</v>
      </c>
      <c r="BG529" s="127">
        <f>IF($N$529="zákl. přenesená",$J$529,0)</f>
        <v>0</v>
      </c>
      <c r="BH529" s="127">
        <f>IF($N$529="sníž. přenesená",$J$529,0)</f>
        <v>0</v>
      </c>
      <c r="BI529" s="127">
        <f>IF($N$529="nulová",$J$529,0)</f>
        <v>0</v>
      </c>
      <c r="BJ529" s="75" t="s">
        <v>21</v>
      </c>
      <c r="BK529" s="127">
        <f>ROUND($I$529*$H$529,2)</f>
        <v>0</v>
      </c>
      <c r="BL529" s="75" t="s">
        <v>138</v>
      </c>
      <c r="BM529" s="75" t="s">
        <v>1242</v>
      </c>
    </row>
    <row r="530" spans="2:51" s="6" customFormat="1" ht="27" customHeight="1">
      <c r="B530" s="142"/>
      <c r="D530" s="129" t="s">
        <v>140</v>
      </c>
      <c r="E530" s="143"/>
      <c r="F530" s="143" t="s">
        <v>1243</v>
      </c>
      <c r="H530" s="144"/>
      <c r="L530" s="142"/>
      <c r="M530" s="145"/>
      <c r="T530" s="146"/>
      <c r="AT530" s="144" t="s">
        <v>140</v>
      </c>
      <c r="AU530" s="144" t="s">
        <v>85</v>
      </c>
      <c r="AV530" s="144" t="s">
        <v>21</v>
      </c>
      <c r="AW530" s="144" t="s">
        <v>103</v>
      </c>
      <c r="AX530" s="144" t="s">
        <v>77</v>
      </c>
      <c r="AY530" s="144" t="s">
        <v>131</v>
      </c>
    </row>
    <row r="531" spans="2:51" s="6" customFormat="1" ht="15.75" customHeight="1">
      <c r="B531" s="128"/>
      <c r="D531" s="135" t="s">
        <v>140</v>
      </c>
      <c r="E531" s="134"/>
      <c r="F531" s="130" t="s">
        <v>1244</v>
      </c>
      <c r="H531" s="131">
        <v>65.85</v>
      </c>
      <c r="L531" s="128"/>
      <c r="M531" s="132"/>
      <c r="T531" s="133"/>
      <c r="AT531" s="134" t="s">
        <v>140</v>
      </c>
      <c r="AU531" s="134" t="s">
        <v>85</v>
      </c>
      <c r="AV531" s="134" t="s">
        <v>85</v>
      </c>
      <c r="AW531" s="134" t="s">
        <v>103</v>
      </c>
      <c r="AX531" s="134" t="s">
        <v>21</v>
      </c>
      <c r="AY531" s="134" t="s">
        <v>131</v>
      </c>
    </row>
    <row r="532" spans="2:65" s="6" customFormat="1" ht="15.75" customHeight="1">
      <c r="B532" s="22"/>
      <c r="C532" s="116" t="s">
        <v>1245</v>
      </c>
      <c r="D532" s="116" t="s">
        <v>133</v>
      </c>
      <c r="E532" s="117" t="s">
        <v>1246</v>
      </c>
      <c r="F532" s="118" t="s">
        <v>1247</v>
      </c>
      <c r="G532" s="119" t="s">
        <v>424</v>
      </c>
      <c r="H532" s="120">
        <v>40</v>
      </c>
      <c r="I532" s="121"/>
      <c r="J532" s="122">
        <f>ROUND($I$532*$H$532,2)</f>
        <v>0</v>
      </c>
      <c r="K532" s="118"/>
      <c r="L532" s="22"/>
      <c r="M532" s="123"/>
      <c r="N532" s="124" t="s">
        <v>48</v>
      </c>
      <c r="P532" s="125">
        <f>$O$532*$H$532</f>
        <v>0</v>
      </c>
      <c r="Q532" s="125">
        <v>0.0231</v>
      </c>
      <c r="R532" s="125">
        <f>$Q$532*$H$532</f>
        <v>0.9239999999999999</v>
      </c>
      <c r="S532" s="125">
        <v>0</v>
      </c>
      <c r="T532" s="126">
        <f>$S$532*$H$532</f>
        <v>0</v>
      </c>
      <c r="AR532" s="75" t="s">
        <v>138</v>
      </c>
      <c r="AT532" s="75" t="s">
        <v>133</v>
      </c>
      <c r="AU532" s="75" t="s">
        <v>85</v>
      </c>
      <c r="AY532" s="6" t="s">
        <v>131</v>
      </c>
      <c r="BE532" s="127">
        <f>IF($N$532="základní",$J$532,0)</f>
        <v>0</v>
      </c>
      <c r="BF532" s="127">
        <f>IF($N$532="snížená",$J$532,0)</f>
        <v>0</v>
      </c>
      <c r="BG532" s="127">
        <f>IF($N$532="zákl. přenesená",$J$532,0)</f>
        <v>0</v>
      </c>
      <c r="BH532" s="127">
        <f>IF($N$532="sníž. přenesená",$J$532,0)</f>
        <v>0</v>
      </c>
      <c r="BI532" s="127">
        <f>IF($N$532="nulová",$J$532,0)</f>
        <v>0</v>
      </c>
      <c r="BJ532" s="75" t="s">
        <v>21</v>
      </c>
      <c r="BK532" s="127">
        <f>ROUND($I$532*$H$532,2)</f>
        <v>0</v>
      </c>
      <c r="BL532" s="75" t="s">
        <v>138</v>
      </c>
      <c r="BM532" s="75" t="s">
        <v>1248</v>
      </c>
    </row>
    <row r="533" spans="2:51" s="6" customFormat="1" ht="15.75" customHeight="1">
      <c r="B533" s="128"/>
      <c r="D533" s="129" t="s">
        <v>140</v>
      </c>
      <c r="E533" s="130"/>
      <c r="F533" s="130" t="s">
        <v>1249</v>
      </c>
      <c r="H533" s="131">
        <v>40</v>
      </c>
      <c r="L533" s="128"/>
      <c r="M533" s="132"/>
      <c r="T533" s="133"/>
      <c r="AT533" s="134" t="s">
        <v>140</v>
      </c>
      <c r="AU533" s="134" t="s">
        <v>85</v>
      </c>
      <c r="AV533" s="134" t="s">
        <v>85</v>
      </c>
      <c r="AW533" s="134" t="s">
        <v>103</v>
      </c>
      <c r="AX533" s="134" t="s">
        <v>21</v>
      </c>
      <c r="AY533" s="134" t="s">
        <v>131</v>
      </c>
    </row>
    <row r="534" spans="2:65" s="6" customFormat="1" ht="15.75" customHeight="1">
      <c r="B534" s="22"/>
      <c r="C534" s="116" t="s">
        <v>1250</v>
      </c>
      <c r="D534" s="116" t="s">
        <v>133</v>
      </c>
      <c r="E534" s="117" t="s">
        <v>1251</v>
      </c>
      <c r="F534" s="118" t="s">
        <v>1252</v>
      </c>
      <c r="G534" s="119" t="s">
        <v>424</v>
      </c>
      <c r="H534" s="120">
        <v>68</v>
      </c>
      <c r="I534" s="121"/>
      <c r="J534" s="122">
        <f>ROUND($I$534*$H$534,2)</f>
        <v>0</v>
      </c>
      <c r="K534" s="118" t="s">
        <v>137</v>
      </c>
      <c r="L534" s="22"/>
      <c r="M534" s="123"/>
      <c r="N534" s="124" t="s">
        <v>48</v>
      </c>
      <c r="P534" s="125">
        <f>$O$534*$H$534</f>
        <v>0</v>
      </c>
      <c r="Q534" s="125">
        <v>0.0705</v>
      </c>
      <c r="R534" s="125">
        <f>$Q$534*$H$534</f>
        <v>4.794</v>
      </c>
      <c r="S534" s="125">
        <v>0</v>
      </c>
      <c r="T534" s="126">
        <f>$S$534*$H$534</f>
        <v>0</v>
      </c>
      <c r="AR534" s="75" t="s">
        <v>138</v>
      </c>
      <c r="AT534" s="75" t="s">
        <v>133</v>
      </c>
      <c r="AU534" s="75" t="s">
        <v>85</v>
      </c>
      <c r="AY534" s="6" t="s">
        <v>131</v>
      </c>
      <c r="BE534" s="127">
        <f>IF($N$534="základní",$J$534,0)</f>
        <v>0</v>
      </c>
      <c r="BF534" s="127">
        <f>IF($N$534="snížená",$J$534,0)</f>
        <v>0</v>
      </c>
      <c r="BG534" s="127">
        <f>IF($N$534="zákl. přenesená",$J$534,0)</f>
        <v>0</v>
      </c>
      <c r="BH534" s="127">
        <f>IF($N$534="sníž. přenesená",$J$534,0)</f>
        <v>0</v>
      </c>
      <c r="BI534" s="127">
        <f>IF($N$534="nulová",$J$534,0)</f>
        <v>0</v>
      </c>
      <c r="BJ534" s="75" t="s">
        <v>21</v>
      </c>
      <c r="BK534" s="127">
        <f>ROUND($I$534*$H$534,2)</f>
        <v>0</v>
      </c>
      <c r="BL534" s="75" t="s">
        <v>138</v>
      </c>
      <c r="BM534" s="75" t="s">
        <v>1253</v>
      </c>
    </row>
    <row r="535" spans="2:51" s="6" customFormat="1" ht="15.75" customHeight="1">
      <c r="B535" s="142"/>
      <c r="D535" s="129" t="s">
        <v>140</v>
      </c>
      <c r="E535" s="143"/>
      <c r="F535" s="143" t="s">
        <v>1254</v>
      </c>
      <c r="H535" s="144"/>
      <c r="L535" s="142"/>
      <c r="M535" s="145"/>
      <c r="T535" s="146"/>
      <c r="AT535" s="144" t="s">
        <v>140</v>
      </c>
      <c r="AU535" s="144" t="s">
        <v>85</v>
      </c>
      <c r="AV535" s="144" t="s">
        <v>21</v>
      </c>
      <c r="AW535" s="144" t="s">
        <v>103</v>
      </c>
      <c r="AX535" s="144" t="s">
        <v>77</v>
      </c>
      <c r="AY535" s="144" t="s">
        <v>131</v>
      </c>
    </row>
    <row r="536" spans="2:51" s="6" customFormat="1" ht="27" customHeight="1">
      <c r="B536" s="142"/>
      <c r="D536" s="135" t="s">
        <v>140</v>
      </c>
      <c r="E536" s="144"/>
      <c r="F536" s="143" t="s">
        <v>1255</v>
      </c>
      <c r="H536" s="144"/>
      <c r="L536" s="142"/>
      <c r="M536" s="145"/>
      <c r="T536" s="146"/>
      <c r="AT536" s="144" t="s">
        <v>140</v>
      </c>
      <c r="AU536" s="144" t="s">
        <v>85</v>
      </c>
      <c r="AV536" s="144" t="s">
        <v>21</v>
      </c>
      <c r="AW536" s="144" t="s">
        <v>103</v>
      </c>
      <c r="AX536" s="144" t="s">
        <v>77</v>
      </c>
      <c r="AY536" s="144" t="s">
        <v>131</v>
      </c>
    </row>
    <row r="537" spans="2:51" s="6" customFormat="1" ht="15.75" customHeight="1">
      <c r="B537" s="128"/>
      <c r="D537" s="135" t="s">
        <v>140</v>
      </c>
      <c r="E537" s="134"/>
      <c r="F537" s="130" t="s">
        <v>510</v>
      </c>
      <c r="H537" s="131">
        <v>68</v>
      </c>
      <c r="L537" s="128"/>
      <c r="M537" s="132"/>
      <c r="T537" s="133"/>
      <c r="AT537" s="134" t="s">
        <v>140</v>
      </c>
      <c r="AU537" s="134" t="s">
        <v>85</v>
      </c>
      <c r="AV537" s="134" t="s">
        <v>85</v>
      </c>
      <c r="AW537" s="134" t="s">
        <v>103</v>
      </c>
      <c r="AX537" s="134" t="s">
        <v>21</v>
      </c>
      <c r="AY537" s="134" t="s">
        <v>131</v>
      </c>
    </row>
    <row r="538" spans="2:65" s="6" customFormat="1" ht="15.75" customHeight="1">
      <c r="B538" s="22"/>
      <c r="C538" s="116" t="s">
        <v>1256</v>
      </c>
      <c r="D538" s="116" t="s">
        <v>133</v>
      </c>
      <c r="E538" s="117" t="s">
        <v>1257</v>
      </c>
      <c r="F538" s="118" t="s">
        <v>1258</v>
      </c>
      <c r="G538" s="119" t="s">
        <v>424</v>
      </c>
      <c r="H538" s="120">
        <v>68</v>
      </c>
      <c r="I538" s="121"/>
      <c r="J538" s="122">
        <f>ROUND($I$538*$H$538,2)</f>
        <v>0</v>
      </c>
      <c r="K538" s="118" t="s">
        <v>137</v>
      </c>
      <c r="L538" s="22"/>
      <c r="M538" s="123"/>
      <c r="N538" s="124" t="s">
        <v>48</v>
      </c>
      <c r="P538" s="125">
        <f>$O$538*$H$538</f>
        <v>0</v>
      </c>
      <c r="Q538" s="125">
        <v>0.0447</v>
      </c>
      <c r="R538" s="125">
        <f>$Q$538*$H$538</f>
        <v>3.0395999999999996</v>
      </c>
      <c r="S538" s="125">
        <v>0</v>
      </c>
      <c r="T538" s="126">
        <f>$S$538*$H$538</f>
        <v>0</v>
      </c>
      <c r="AR538" s="75" t="s">
        <v>138</v>
      </c>
      <c r="AT538" s="75" t="s">
        <v>133</v>
      </c>
      <c r="AU538" s="75" t="s">
        <v>85</v>
      </c>
      <c r="AY538" s="6" t="s">
        <v>131</v>
      </c>
      <c r="BE538" s="127">
        <f>IF($N$538="základní",$J$538,0)</f>
        <v>0</v>
      </c>
      <c r="BF538" s="127">
        <f>IF($N$538="snížená",$J$538,0)</f>
        <v>0</v>
      </c>
      <c r="BG538" s="127">
        <f>IF($N$538="zákl. přenesená",$J$538,0)</f>
        <v>0</v>
      </c>
      <c r="BH538" s="127">
        <f>IF($N$538="sníž. přenesená",$J$538,0)</f>
        <v>0</v>
      </c>
      <c r="BI538" s="127">
        <f>IF($N$538="nulová",$J$538,0)</f>
        <v>0</v>
      </c>
      <c r="BJ538" s="75" t="s">
        <v>21</v>
      </c>
      <c r="BK538" s="127">
        <f>ROUND($I$538*$H$538,2)</f>
        <v>0</v>
      </c>
      <c r="BL538" s="75" t="s">
        <v>138</v>
      </c>
      <c r="BM538" s="75" t="s">
        <v>1259</v>
      </c>
    </row>
    <row r="539" spans="2:51" s="6" customFormat="1" ht="15.75" customHeight="1">
      <c r="B539" s="142"/>
      <c r="D539" s="129" t="s">
        <v>140</v>
      </c>
      <c r="E539" s="143"/>
      <c r="F539" s="143" t="s">
        <v>1254</v>
      </c>
      <c r="H539" s="144"/>
      <c r="L539" s="142"/>
      <c r="M539" s="145"/>
      <c r="T539" s="146"/>
      <c r="AT539" s="144" t="s">
        <v>140</v>
      </c>
      <c r="AU539" s="144" t="s">
        <v>85</v>
      </c>
      <c r="AV539" s="144" t="s">
        <v>21</v>
      </c>
      <c r="AW539" s="144" t="s">
        <v>103</v>
      </c>
      <c r="AX539" s="144" t="s">
        <v>77</v>
      </c>
      <c r="AY539" s="144" t="s">
        <v>131</v>
      </c>
    </row>
    <row r="540" spans="2:51" s="6" customFormat="1" ht="27" customHeight="1">
      <c r="B540" s="142"/>
      <c r="D540" s="135" t="s">
        <v>140</v>
      </c>
      <c r="E540" s="144"/>
      <c r="F540" s="143" t="s">
        <v>1255</v>
      </c>
      <c r="H540" s="144"/>
      <c r="L540" s="142"/>
      <c r="M540" s="145"/>
      <c r="T540" s="146"/>
      <c r="AT540" s="144" t="s">
        <v>140</v>
      </c>
      <c r="AU540" s="144" t="s">
        <v>85</v>
      </c>
      <c r="AV540" s="144" t="s">
        <v>21</v>
      </c>
      <c r="AW540" s="144" t="s">
        <v>103</v>
      </c>
      <c r="AX540" s="144" t="s">
        <v>77</v>
      </c>
      <c r="AY540" s="144" t="s">
        <v>131</v>
      </c>
    </row>
    <row r="541" spans="2:51" s="6" customFormat="1" ht="15.75" customHeight="1">
      <c r="B541" s="128"/>
      <c r="D541" s="135" t="s">
        <v>140</v>
      </c>
      <c r="E541" s="134"/>
      <c r="F541" s="130" t="s">
        <v>510</v>
      </c>
      <c r="H541" s="131">
        <v>68</v>
      </c>
      <c r="L541" s="128"/>
      <c r="M541" s="132"/>
      <c r="T541" s="133"/>
      <c r="AT541" s="134" t="s">
        <v>140</v>
      </c>
      <c r="AU541" s="134" t="s">
        <v>85</v>
      </c>
      <c r="AV541" s="134" t="s">
        <v>85</v>
      </c>
      <c r="AW541" s="134" t="s">
        <v>103</v>
      </c>
      <c r="AX541" s="134" t="s">
        <v>21</v>
      </c>
      <c r="AY541" s="134" t="s">
        <v>131</v>
      </c>
    </row>
    <row r="542" spans="2:65" s="6" customFormat="1" ht="27" customHeight="1">
      <c r="B542" s="22"/>
      <c r="C542" s="116" t="s">
        <v>1260</v>
      </c>
      <c r="D542" s="116" t="s">
        <v>133</v>
      </c>
      <c r="E542" s="117" t="s">
        <v>1261</v>
      </c>
      <c r="F542" s="118" t="s">
        <v>1262</v>
      </c>
      <c r="G542" s="119" t="s">
        <v>424</v>
      </c>
      <c r="H542" s="120">
        <v>32</v>
      </c>
      <c r="I542" s="121"/>
      <c r="J542" s="122">
        <f>ROUND($I$542*$H$542,2)</f>
        <v>0</v>
      </c>
      <c r="K542" s="118"/>
      <c r="L542" s="22"/>
      <c r="M542" s="123"/>
      <c r="N542" s="124" t="s">
        <v>48</v>
      </c>
      <c r="P542" s="125">
        <f>$O$542*$H$542</f>
        <v>0</v>
      </c>
      <c r="Q542" s="125">
        <v>0.88282</v>
      </c>
      <c r="R542" s="125">
        <f>$Q$542*$H$542</f>
        <v>28.25024</v>
      </c>
      <c r="S542" s="125">
        <v>0</v>
      </c>
      <c r="T542" s="126">
        <f>$S$542*$H$542</f>
        <v>0</v>
      </c>
      <c r="AR542" s="75" t="s">
        <v>138</v>
      </c>
      <c r="AT542" s="75" t="s">
        <v>133</v>
      </c>
      <c r="AU542" s="75" t="s">
        <v>85</v>
      </c>
      <c r="AY542" s="6" t="s">
        <v>131</v>
      </c>
      <c r="BE542" s="127">
        <f>IF($N$542="základní",$J$542,0)</f>
        <v>0</v>
      </c>
      <c r="BF542" s="127">
        <f>IF($N$542="snížená",$J$542,0)</f>
        <v>0</v>
      </c>
      <c r="BG542" s="127">
        <f>IF($N$542="zákl. přenesená",$J$542,0)</f>
        <v>0</v>
      </c>
      <c r="BH542" s="127">
        <f>IF($N$542="sníž. přenesená",$J$542,0)</f>
        <v>0</v>
      </c>
      <c r="BI542" s="127">
        <f>IF($N$542="nulová",$J$542,0)</f>
        <v>0</v>
      </c>
      <c r="BJ542" s="75" t="s">
        <v>21</v>
      </c>
      <c r="BK542" s="127">
        <f>ROUND($I$542*$H$542,2)</f>
        <v>0</v>
      </c>
      <c r="BL542" s="75" t="s">
        <v>138</v>
      </c>
      <c r="BM542" s="75" t="s">
        <v>1263</v>
      </c>
    </row>
    <row r="543" spans="2:51" s="6" customFormat="1" ht="15.75" customHeight="1">
      <c r="B543" s="142"/>
      <c r="D543" s="129" t="s">
        <v>140</v>
      </c>
      <c r="E543" s="143"/>
      <c r="F543" s="143" t="s">
        <v>1264</v>
      </c>
      <c r="H543" s="144"/>
      <c r="L543" s="142"/>
      <c r="M543" s="145"/>
      <c r="T543" s="146"/>
      <c r="AT543" s="144" t="s">
        <v>140</v>
      </c>
      <c r="AU543" s="144" t="s">
        <v>85</v>
      </c>
      <c r="AV543" s="144" t="s">
        <v>21</v>
      </c>
      <c r="AW543" s="144" t="s">
        <v>103</v>
      </c>
      <c r="AX543" s="144" t="s">
        <v>77</v>
      </c>
      <c r="AY543" s="144" t="s">
        <v>131</v>
      </c>
    </row>
    <row r="544" spans="2:51" s="6" customFormat="1" ht="15.75" customHeight="1">
      <c r="B544" s="128"/>
      <c r="D544" s="135" t="s">
        <v>140</v>
      </c>
      <c r="E544" s="134"/>
      <c r="F544" s="130" t="s">
        <v>1265</v>
      </c>
      <c r="H544" s="131">
        <v>32</v>
      </c>
      <c r="L544" s="128"/>
      <c r="M544" s="132"/>
      <c r="T544" s="133"/>
      <c r="AT544" s="134" t="s">
        <v>140</v>
      </c>
      <c r="AU544" s="134" t="s">
        <v>85</v>
      </c>
      <c r="AV544" s="134" t="s">
        <v>85</v>
      </c>
      <c r="AW544" s="134" t="s">
        <v>103</v>
      </c>
      <c r="AX544" s="134" t="s">
        <v>21</v>
      </c>
      <c r="AY544" s="134" t="s">
        <v>131</v>
      </c>
    </row>
    <row r="545" spans="2:65" s="6" customFormat="1" ht="27" customHeight="1">
      <c r="B545" s="22"/>
      <c r="C545" s="116" t="s">
        <v>1266</v>
      </c>
      <c r="D545" s="116" t="s">
        <v>133</v>
      </c>
      <c r="E545" s="117" t="s">
        <v>1267</v>
      </c>
      <c r="F545" s="118" t="s">
        <v>1268</v>
      </c>
      <c r="G545" s="119" t="s">
        <v>424</v>
      </c>
      <c r="H545" s="120">
        <v>76</v>
      </c>
      <c r="I545" s="121"/>
      <c r="J545" s="122">
        <f>ROUND($I$545*$H$545,2)</f>
        <v>0</v>
      </c>
      <c r="K545" s="118"/>
      <c r="L545" s="22"/>
      <c r="M545" s="123"/>
      <c r="N545" s="124" t="s">
        <v>48</v>
      </c>
      <c r="P545" s="125">
        <f>$O$545*$H$545</f>
        <v>0</v>
      </c>
      <c r="Q545" s="125">
        <v>0.88016</v>
      </c>
      <c r="R545" s="125">
        <f>$Q$545*$H$545</f>
        <v>66.89216</v>
      </c>
      <c r="S545" s="125">
        <v>0</v>
      </c>
      <c r="T545" s="126">
        <f>$S$545*$H$545</f>
        <v>0</v>
      </c>
      <c r="AR545" s="75" t="s">
        <v>138</v>
      </c>
      <c r="AT545" s="75" t="s">
        <v>133</v>
      </c>
      <c r="AU545" s="75" t="s">
        <v>85</v>
      </c>
      <c r="AY545" s="6" t="s">
        <v>131</v>
      </c>
      <c r="BE545" s="127">
        <f>IF($N$545="základní",$J$545,0)</f>
        <v>0</v>
      </c>
      <c r="BF545" s="127">
        <f>IF($N$545="snížená",$J$545,0)</f>
        <v>0</v>
      </c>
      <c r="BG545" s="127">
        <f>IF($N$545="zákl. přenesená",$J$545,0)</f>
        <v>0</v>
      </c>
      <c r="BH545" s="127">
        <f>IF($N$545="sníž. přenesená",$J$545,0)</f>
        <v>0</v>
      </c>
      <c r="BI545" s="127">
        <f>IF($N$545="nulová",$J$545,0)</f>
        <v>0</v>
      </c>
      <c r="BJ545" s="75" t="s">
        <v>21</v>
      </c>
      <c r="BK545" s="127">
        <f>ROUND($I$545*$H$545,2)</f>
        <v>0</v>
      </c>
      <c r="BL545" s="75" t="s">
        <v>138</v>
      </c>
      <c r="BM545" s="75" t="s">
        <v>1269</v>
      </c>
    </row>
    <row r="546" spans="2:51" s="6" customFormat="1" ht="15.75" customHeight="1">
      <c r="B546" s="142"/>
      <c r="D546" s="129" t="s">
        <v>140</v>
      </c>
      <c r="E546" s="143"/>
      <c r="F546" s="143" t="s">
        <v>1264</v>
      </c>
      <c r="H546" s="144"/>
      <c r="L546" s="142"/>
      <c r="M546" s="145"/>
      <c r="T546" s="146"/>
      <c r="AT546" s="144" t="s">
        <v>140</v>
      </c>
      <c r="AU546" s="144" t="s">
        <v>85</v>
      </c>
      <c r="AV546" s="144" t="s">
        <v>21</v>
      </c>
      <c r="AW546" s="144" t="s">
        <v>103</v>
      </c>
      <c r="AX546" s="144" t="s">
        <v>77</v>
      </c>
      <c r="AY546" s="144" t="s">
        <v>131</v>
      </c>
    </row>
    <row r="547" spans="2:51" s="6" customFormat="1" ht="15.75" customHeight="1">
      <c r="B547" s="128"/>
      <c r="D547" s="135" t="s">
        <v>140</v>
      </c>
      <c r="E547" s="134"/>
      <c r="F547" s="130" t="s">
        <v>1270</v>
      </c>
      <c r="H547" s="131">
        <v>76</v>
      </c>
      <c r="L547" s="128"/>
      <c r="M547" s="132"/>
      <c r="T547" s="133"/>
      <c r="AT547" s="134" t="s">
        <v>140</v>
      </c>
      <c r="AU547" s="134" t="s">
        <v>85</v>
      </c>
      <c r="AV547" s="134" t="s">
        <v>85</v>
      </c>
      <c r="AW547" s="134" t="s">
        <v>103</v>
      </c>
      <c r="AX547" s="134" t="s">
        <v>21</v>
      </c>
      <c r="AY547" s="134" t="s">
        <v>131</v>
      </c>
    </row>
    <row r="548" spans="2:65" s="6" customFormat="1" ht="15.75" customHeight="1">
      <c r="B548" s="22"/>
      <c r="C548" s="116" t="s">
        <v>1271</v>
      </c>
      <c r="D548" s="116" t="s">
        <v>133</v>
      </c>
      <c r="E548" s="117" t="s">
        <v>1272</v>
      </c>
      <c r="F548" s="118" t="s">
        <v>1273</v>
      </c>
      <c r="G548" s="119" t="s">
        <v>424</v>
      </c>
      <c r="H548" s="120">
        <v>108</v>
      </c>
      <c r="I548" s="121"/>
      <c r="J548" s="122">
        <f>ROUND($I$548*$H$548,2)</f>
        <v>0</v>
      </c>
      <c r="K548" s="118"/>
      <c r="L548" s="22"/>
      <c r="M548" s="123"/>
      <c r="N548" s="124" t="s">
        <v>48</v>
      </c>
      <c r="P548" s="125">
        <f>$O$548*$H$548</f>
        <v>0</v>
      </c>
      <c r="Q548" s="125">
        <v>0</v>
      </c>
      <c r="R548" s="125">
        <f>$Q$548*$H$548</f>
        <v>0</v>
      </c>
      <c r="S548" s="125">
        <v>0.878</v>
      </c>
      <c r="T548" s="126">
        <f>$S$548*$H$548</f>
        <v>94.824</v>
      </c>
      <c r="AR548" s="75" t="s">
        <v>138</v>
      </c>
      <c r="AT548" s="75" t="s">
        <v>133</v>
      </c>
      <c r="AU548" s="75" t="s">
        <v>85</v>
      </c>
      <c r="AY548" s="6" t="s">
        <v>131</v>
      </c>
      <c r="BE548" s="127">
        <f>IF($N$548="základní",$J$548,0)</f>
        <v>0</v>
      </c>
      <c r="BF548" s="127">
        <f>IF($N$548="snížená",$J$548,0)</f>
        <v>0</v>
      </c>
      <c r="BG548" s="127">
        <f>IF($N$548="zákl. přenesená",$J$548,0)</f>
        <v>0</v>
      </c>
      <c r="BH548" s="127">
        <f>IF($N$548="sníž. přenesená",$J$548,0)</f>
        <v>0</v>
      </c>
      <c r="BI548" s="127">
        <f>IF($N$548="nulová",$J$548,0)</f>
        <v>0</v>
      </c>
      <c r="BJ548" s="75" t="s">
        <v>21</v>
      </c>
      <c r="BK548" s="127">
        <f>ROUND($I$548*$H$548,2)</f>
        <v>0</v>
      </c>
      <c r="BL548" s="75" t="s">
        <v>138</v>
      </c>
      <c r="BM548" s="75" t="s">
        <v>1274</v>
      </c>
    </row>
    <row r="549" spans="2:51" s="6" customFormat="1" ht="15.75" customHeight="1">
      <c r="B549" s="142"/>
      <c r="D549" s="129" t="s">
        <v>140</v>
      </c>
      <c r="E549" s="143"/>
      <c r="F549" s="143" t="s">
        <v>1275</v>
      </c>
      <c r="H549" s="144"/>
      <c r="L549" s="142"/>
      <c r="M549" s="145"/>
      <c r="T549" s="146"/>
      <c r="AT549" s="144" t="s">
        <v>140</v>
      </c>
      <c r="AU549" s="144" t="s">
        <v>85</v>
      </c>
      <c r="AV549" s="144" t="s">
        <v>21</v>
      </c>
      <c r="AW549" s="144" t="s">
        <v>103</v>
      </c>
      <c r="AX549" s="144" t="s">
        <v>77</v>
      </c>
      <c r="AY549" s="144" t="s">
        <v>131</v>
      </c>
    </row>
    <row r="550" spans="2:51" s="6" customFormat="1" ht="15.75" customHeight="1">
      <c r="B550" s="128"/>
      <c r="D550" s="135" t="s">
        <v>140</v>
      </c>
      <c r="E550" s="134"/>
      <c r="F550" s="130" t="s">
        <v>1276</v>
      </c>
      <c r="H550" s="131">
        <v>76</v>
      </c>
      <c r="L550" s="128"/>
      <c r="M550" s="132"/>
      <c r="T550" s="133"/>
      <c r="AT550" s="134" t="s">
        <v>140</v>
      </c>
      <c r="AU550" s="134" t="s">
        <v>85</v>
      </c>
      <c r="AV550" s="134" t="s">
        <v>85</v>
      </c>
      <c r="AW550" s="134" t="s">
        <v>103</v>
      </c>
      <c r="AX550" s="134" t="s">
        <v>77</v>
      </c>
      <c r="AY550" s="134" t="s">
        <v>131</v>
      </c>
    </row>
    <row r="551" spans="2:51" s="6" customFormat="1" ht="15.75" customHeight="1">
      <c r="B551" s="128"/>
      <c r="D551" s="135" t="s">
        <v>140</v>
      </c>
      <c r="E551" s="134"/>
      <c r="F551" s="130" t="s">
        <v>1277</v>
      </c>
      <c r="H551" s="131">
        <v>32</v>
      </c>
      <c r="L551" s="128"/>
      <c r="M551" s="132"/>
      <c r="T551" s="133"/>
      <c r="AT551" s="134" t="s">
        <v>140</v>
      </c>
      <c r="AU551" s="134" t="s">
        <v>85</v>
      </c>
      <c r="AV551" s="134" t="s">
        <v>85</v>
      </c>
      <c r="AW551" s="134" t="s">
        <v>103</v>
      </c>
      <c r="AX551" s="134" t="s">
        <v>77</v>
      </c>
      <c r="AY551" s="134" t="s">
        <v>131</v>
      </c>
    </row>
    <row r="552" spans="2:51" s="6" customFormat="1" ht="15.75" customHeight="1">
      <c r="B552" s="136"/>
      <c r="D552" s="135" t="s">
        <v>140</v>
      </c>
      <c r="E552" s="137"/>
      <c r="F552" s="138" t="s">
        <v>148</v>
      </c>
      <c r="H552" s="139">
        <v>108</v>
      </c>
      <c r="L552" s="136"/>
      <c r="M552" s="140"/>
      <c r="T552" s="141"/>
      <c r="AT552" s="137" t="s">
        <v>140</v>
      </c>
      <c r="AU552" s="137" t="s">
        <v>85</v>
      </c>
      <c r="AV552" s="137" t="s">
        <v>138</v>
      </c>
      <c r="AW552" s="137" t="s">
        <v>103</v>
      </c>
      <c r="AX552" s="137" t="s">
        <v>21</v>
      </c>
      <c r="AY552" s="137" t="s">
        <v>131</v>
      </c>
    </row>
    <row r="553" spans="2:65" s="6" customFormat="1" ht="15.75" customHeight="1">
      <c r="B553" s="22"/>
      <c r="C553" s="116" t="s">
        <v>1278</v>
      </c>
      <c r="D553" s="116" t="s">
        <v>133</v>
      </c>
      <c r="E553" s="117" t="s">
        <v>1279</v>
      </c>
      <c r="F553" s="118" t="s">
        <v>1280</v>
      </c>
      <c r="G553" s="119" t="s">
        <v>891</v>
      </c>
      <c r="H553" s="120">
        <v>32</v>
      </c>
      <c r="I553" s="121"/>
      <c r="J553" s="122">
        <f>ROUND($I$553*$H$553,2)</f>
        <v>0</v>
      </c>
      <c r="K553" s="118"/>
      <c r="L553" s="22"/>
      <c r="M553" s="123"/>
      <c r="N553" s="124" t="s">
        <v>48</v>
      </c>
      <c r="P553" s="125">
        <f>$O$553*$H$553</f>
        <v>0</v>
      </c>
      <c r="Q553" s="125">
        <v>0</v>
      </c>
      <c r="R553" s="125">
        <f>$Q$553*$H$553</f>
        <v>0</v>
      </c>
      <c r="S553" s="125">
        <v>0</v>
      </c>
      <c r="T553" s="126">
        <f>$S$553*$H$553</f>
        <v>0</v>
      </c>
      <c r="AR553" s="75" t="s">
        <v>138</v>
      </c>
      <c r="AT553" s="75" t="s">
        <v>133</v>
      </c>
      <c r="AU553" s="75" t="s">
        <v>85</v>
      </c>
      <c r="AY553" s="6" t="s">
        <v>131</v>
      </c>
      <c r="BE553" s="127">
        <f>IF($N$553="základní",$J$553,0)</f>
        <v>0</v>
      </c>
      <c r="BF553" s="127">
        <f>IF($N$553="snížená",$J$553,0)</f>
        <v>0</v>
      </c>
      <c r="BG553" s="127">
        <f>IF($N$553="zákl. přenesená",$J$553,0)</f>
        <v>0</v>
      </c>
      <c r="BH553" s="127">
        <f>IF($N$553="sníž. přenesená",$J$553,0)</f>
        <v>0</v>
      </c>
      <c r="BI553" s="127">
        <f>IF($N$553="nulová",$J$553,0)</f>
        <v>0</v>
      </c>
      <c r="BJ553" s="75" t="s">
        <v>21</v>
      </c>
      <c r="BK553" s="127">
        <f>ROUND($I$553*$H$553,2)</f>
        <v>0</v>
      </c>
      <c r="BL553" s="75" t="s">
        <v>138</v>
      </c>
      <c r="BM553" s="75" t="s">
        <v>1281</v>
      </c>
    </row>
    <row r="554" spans="2:51" s="6" customFormat="1" ht="15.75" customHeight="1">
      <c r="B554" s="142"/>
      <c r="D554" s="129" t="s">
        <v>140</v>
      </c>
      <c r="E554" s="143"/>
      <c r="F554" s="143" t="s">
        <v>1282</v>
      </c>
      <c r="H554" s="144"/>
      <c r="L554" s="142"/>
      <c r="M554" s="145"/>
      <c r="T554" s="146"/>
      <c r="AT554" s="144" t="s">
        <v>140</v>
      </c>
      <c r="AU554" s="144" t="s">
        <v>85</v>
      </c>
      <c r="AV554" s="144" t="s">
        <v>21</v>
      </c>
      <c r="AW554" s="144" t="s">
        <v>103</v>
      </c>
      <c r="AX554" s="144" t="s">
        <v>77</v>
      </c>
      <c r="AY554" s="144" t="s">
        <v>131</v>
      </c>
    </row>
    <row r="555" spans="2:51" s="6" customFormat="1" ht="15.75" customHeight="1">
      <c r="B555" s="128"/>
      <c r="D555" s="135" t="s">
        <v>140</v>
      </c>
      <c r="E555" s="134"/>
      <c r="F555" s="130" t="s">
        <v>1283</v>
      </c>
      <c r="H555" s="131">
        <v>4</v>
      </c>
      <c r="L555" s="128"/>
      <c r="M555" s="132"/>
      <c r="T555" s="133"/>
      <c r="AT555" s="134" t="s">
        <v>140</v>
      </c>
      <c r="AU555" s="134" t="s">
        <v>85</v>
      </c>
      <c r="AV555" s="134" t="s">
        <v>85</v>
      </c>
      <c r="AW555" s="134" t="s">
        <v>103</v>
      </c>
      <c r="AX555" s="134" t="s">
        <v>77</v>
      </c>
      <c r="AY555" s="134" t="s">
        <v>131</v>
      </c>
    </row>
    <row r="556" spans="2:51" s="6" customFormat="1" ht="15.75" customHeight="1">
      <c r="B556" s="128"/>
      <c r="D556" s="135" t="s">
        <v>140</v>
      </c>
      <c r="E556" s="134"/>
      <c r="F556" s="130" t="s">
        <v>1284</v>
      </c>
      <c r="H556" s="131">
        <v>6</v>
      </c>
      <c r="L556" s="128"/>
      <c r="M556" s="132"/>
      <c r="T556" s="133"/>
      <c r="AT556" s="134" t="s">
        <v>140</v>
      </c>
      <c r="AU556" s="134" t="s">
        <v>85</v>
      </c>
      <c r="AV556" s="134" t="s">
        <v>85</v>
      </c>
      <c r="AW556" s="134" t="s">
        <v>103</v>
      </c>
      <c r="AX556" s="134" t="s">
        <v>77</v>
      </c>
      <c r="AY556" s="134" t="s">
        <v>131</v>
      </c>
    </row>
    <row r="557" spans="2:51" s="6" customFormat="1" ht="15.75" customHeight="1">
      <c r="B557" s="128"/>
      <c r="D557" s="135" t="s">
        <v>140</v>
      </c>
      <c r="E557" s="134"/>
      <c r="F557" s="130" t="s">
        <v>1285</v>
      </c>
      <c r="H557" s="131">
        <v>22</v>
      </c>
      <c r="L557" s="128"/>
      <c r="M557" s="132"/>
      <c r="T557" s="133"/>
      <c r="AT557" s="134" t="s">
        <v>140</v>
      </c>
      <c r="AU557" s="134" t="s">
        <v>85</v>
      </c>
      <c r="AV557" s="134" t="s">
        <v>85</v>
      </c>
      <c r="AW557" s="134" t="s">
        <v>103</v>
      </c>
      <c r="AX557" s="134" t="s">
        <v>77</v>
      </c>
      <c r="AY557" s="134" t="s">
        <v>131</v>
      </c>
    </row>
    <row r="558" spans="2:51" s="6" customFormat="1" ht="15.75" customHeight="1">
      <c r="B558" s="136"/>
      <c r="D558" s="135" t="s">
        <v>140</v>
      </c>
      <c r="E558" s="137"/>
      <c r="F558" s="138" t="s">
        <v>148</v>
      </c>
      <c r="H558" s="139">
        <v>32</v>
      </c>
      <c r="L558" s="136"/>
      <c r="M558" s="140"/>
      <c r="T558" s="141"/>
      <c r="AT558" s="137" t="s">
        <v>140</v>
      </c>
      <c r="AU558" s="137" t="s">
        <v>85</v>
      </c>
      <c r="AV558" s="137" t="s">
        <v>138</v>
      </c>
      <c r="AW558" s="137" t="s">
        <v>103</v>
      </c>
      <c r="AX558" s="137" t="s">
        <v>21</v>
      </c>
      <c r="AY558" s="137" t="s">
        <v>131</v>
      </c>
    </row>
    <row r="559" spans="2:65" s="6" customFormat="1" ht="15.75" customHeight="1">
      <c r="B559" s="22"/>
      <c r="C559" s="116" t="s">
        <v>1286</v>
      </c>
      <c r="D559" s="116" t="s">
        <v>133</v>
      </c>
      <c r="E559" s="117" t="s">
        <v>1287</v>
      </c>
      <c r="F559" s="118" t="s">
        <v>1288</v>
      </c>
      <c r="G559" s="119" t="s">
        <v>144</v>
      </c>
      <c r="H559" s="120">
        <v>4</v>
      </c>
      <c r="I559" s="121"/>
      <c r="J559" s="122">
        <f>ROUND($I$559*$H$559,2)</f>
        <v>0</v>
      </c>
      <c r="K559" s="118" t="s">
        <v>137</v>
      </c>
      <c r="L559" s="22"/>
      <c r="M559" s="123"/>
      <c r="N559" s="124" t="s">
        <v>48</v>
      </c>
      <c r="P559" s="125">
        <f>$O$559*$H$559</f>
        <v>0</v>
      </c>
      <c r="Q559" s="125">
        <v>0.08542</v>
      </c>
      <c r="R559" s="125">
        <f>$Q$559*$H$559</f>
        <v>0.34168</v>
      </c>
      <c r="S559" s="125">
        <v>0</v>
      </c>
      <c r="T559" s="126">
        <f>$S$559*$H$559</f>
        <v>0</v>
      </c>
      <c r="AR559" s="75" t="s">
        <v>138</v>
      </c>
      <c r="AT559" s="75" t="s">
        <v>133</v>
      </c>
      <c r="AU559" s="75" t="s">
        <v>85</v>
      </c>
      <c r="AY559" s="6" t="s">
        <v>131</v>
      </c>
      <c r="BE559" s="127">
        <f>IF($N$559="základní",$J$559,0)</f>
        <v>0</v>
      </c>
      <c r="BF559" s="127">
        <f>IF($N$559="snížená",$J$559,0)</f>
        <v>0</v>
      </c>
      <c r="BG559" s="127">
        <f>IF($N$559="zákl. přenesená",$J$559,0)</f>
        <v>0</v>
      </c>
      <c r="BH559" s="127">
        <f>IF($N$559="sníž. přenesená",$J$559,0)</f>
        <v>0</v>
      </c>
      <c r="BI559" s="127">
        <f>IF($N$559="nulová",$J$559,0)</f>
        <v>0</v>
      </c>
      <c r="BJ559" s="75" t="s">
        <v>21</v>
      </c>
      <c r="BK559" s="127">
        <f>ROUND($I$559*$H$559,2)</f>
        <v>0</v>
      </c>
      <c r="BL559" s="75" t="s">
        <v>138</v>
      </c>
      <c r="BM559" s="75" t="s">
        <v>1289</v>
      </c>
    </row>
    <row r="560" spans="2:51" s="6" customFormat="1" ht="15.75" customHeight="1">
      <c r="B560" s="128"/>
      <c r="D560" s="129" t="s">
        <v>140</v>
      </c>
      <c r="E560" s="130"/>
      <c r="F560" s="130" t="s">
        <v>1290</v>
      </c>
      <c r="H560" s="131">
        <v>2</v>
      </c>
      <c r="L560" s="128"/>
      <c r="M560" s="132"/>
      <c r="T560" s="133"/>
      <c r="AT560" s="134" t="s">
        <v>140</v>
      </c>
      <c r="AU560" s="134" t="s">
        <v>85</v>
      </c>
      <c r="AV560" s="134" t="s">
        <v>85</v>
      </c>
      <c r="AW560" s="134" t="s">
        <v>103</v>
      </c>
      <c r="AX560" s="134" t="s">
        <v>77</v>
      </c>
      <c r="AY560" s="134" t="s">
        <v>131</v>
      </c>
    </row>
    <row r="561" spans="2:51" s="6" customFormat="1" ht="15.75" customHeight="1">
      <c r="B561" s="128"/>
      <c r="D561" s="135" t="s">
        <v>140</v>
      </c>
      <c r="E561" s="134"/>
      <c r="F561" s="130" t="s">
        <v>1291</v>
      </c>
      <c r="H561" s="131">
        <v>2</v>
      </c>
      <c r="L561" s="128"/>
      <c r="M561" s="132"/>
      <c r="T561" s="133"/>
      <c r="AT561" s="134" t="s">
        <v>140</v>
      </c>
      <c r="AU561" s="134" t="s">
        <v>85</v>
      </c>
      <c r="AV561" s="134" t="s">
        <v>85</v>
      </c>
      <c r="AW561" s="134" t="s">
        <v>103</v>
      </c>
      <c r="AX561" s="134" t="s">
        <v>77</v>
      </c>
      <c r="AY561" s="134" t="s">
        <v>131</v>
      </c>
    </row>
    <row r="562" spans="2:51" s="6" customFormat="1" ht="15.75" customHeight="1">
      <c r="B562" s="136"/>
      <c r="D562" s="135" t="s">
        <v>140</v>
      </c>
      <c r="E562" s="137"/>
      <c r="F562" s="138" t="s">
        <v>148</v>
      </c>
      <c r="H562" s="139">
        <v>4</v>
      </c>
      <c r="L562" s="136"/>
      <c r="M562" s="140"/>
      <c r="T562" s="141"/>
      <c r="AT562" s="137" t="s">
        <v>140</v>
      </c>
      <c r="AU562" s="137" t="s">
        <v>85</v>
      </c>
      <c r="AV562" s="137" t="s">
        <v>138</v>
      </c>
      <c r="AW562" s="137" t="s">
        <v>103</v>
      </c>
      <c r="AX562" s="137" t="s">
        <v>21</v>
      </c>
      <c r="AY562" s="137" t="s">
        <v>131</v>
      </c>
    </row>
    <row r="563" spans="2:65" s="6" customFormat="1" ht="15.75" customHeight="1">
      <c r="B563" s="22"/>
      <c r="C563" s="116" t="s">
        <v>1292</v>
      </c>
      <c r="D563" s="116" t="s">
        <v>133</v>
      </c>
      <c r="E563" s="117" t="s">
        <v>1293</v>
      </c>
      <c r="F563" s="118" t="s">
        <v>1294</v>
      </c>
      <c r="G563" s="119" t="s">
        <v>891</v>
      </c>
      <c r="H563" s="120">
        <v>2</v>
      </c>
      <c r="I563" s="121"/>
      <c r="J563" s="122">
        <f>ROUND($I$563*$H$563,2)</f>
        <v>0</v>
      </c>
      <c r="K563" s="118"/>
      <c r="L563" s="22"/>
      <c r="M563" s="123"/>
      <c r="N563" s="124" t="s">
        <v>48</v>
      </c>
      <c r="P563" s="125">
        <f>$O$563*$H$563</f>
        <v>0</v>
      </c>
      <c r="Q563" s="125">
        <v>0</v>
      </c>
      <c r="R563" s="125">
        <f>$Q$563*$H$563</f>
        <v>0</v>
      </c>
      <c r="S563" s="125">
        <v>0</v>
      </c>
      <c r="T563" s="126">
        <f>$S$563*$H$563</f>
        <v>0</v>
      </c>
      <c r="AR563" s="75" t="s">
        <v>138</v>
      </c>
      <c r="AT563" s="75" t="s">
        <v>133</v>
      </c>
      <c r="AU563" s="75" t="s">
        <v>85</v>
      </c>
      <c r="AY563" s="6" t="s">
        <v>131</v>
      </c>
      <c r="BE563" s="127">
        <f>IF($N$563="základní",$J$563,0)</f>
        <v>0</v>
      </c>
      <c r="BF563" s="127">
        <f>IF($N$563="snížená",$J$563,0)</f>
        <v>0</v>
      </c>
      <c r="BG563" s="127">
        <f>IF($N$563="zákl. přenesená",$J$563,0)</f>
        <v>0</v>
      </c>
      <c r="BH563" s="127">
        <f>IF($N$563="sníž. přenesená",$J$563,0)</f>
        <v>0</v>
      </c>
      <c r="BI563" s="127">
        <f>IF($N$563="nulová",$J$563,0)</f>
        <v>0</v>
      </c>
      <c r="BJ563" s="75" t="s">
        <v>21</v>
      </c>
      <c r="BK563" s="127">
        <f>ROUND($I$563*$H$563,2)</f>
        <v>0</v>
      </c>
      <c r="BL563" s="75" t="s">
        <v>138</v>
      </c>
      <c r="BM563" s="75" t="s">
        <v>1295</v>
      </c>
    </row>
    <row r="564" spans="2:51" s="6" customFormat="1" ht="15.75" customHeight="1">
      <c r="B564" s="128"/>
      <c r="D564" s="129" t="s">
        <v>140</v>
      </c>
      <c r="E564" s="130"/>
      <c r="F564" s="130" t="s">
        <v>85</v>
      </c>
      <c r="H564" s="131">
        <v>2</v>
      </c>
      <c r="L564" s="128"/>
      <c r="M564" s="132"/>
      <c r="T564" s="133"/>
      <c r="AT564" s="134" t="s">
        <v>140</v>
      </c>
      <c r="AU564" s="134" t="s">
        <v>85</v>
      </c>
      <c r="AV564" s="134" t="s">
        <v>85</v>
      </c>
      <c r="AW564" s="134" t="s">
        <v>103</v>
      </c>
      <c r="AX564" s="134" t="s">
        <v>21</v>
      </c>
      <c r="AY564" s="134" t="s">
        <v>131</v>
      </c>
    </row>
    <row r="565" spans="2:65" s="6" customFormat="1" ht="15.75" customHeight="1">
      <c r="B565" s="22"/>
      <c r="C565" s="116" t="s">
        <v>1296</v>
      </c>
      <c r="D565" s="116" t="s">
        <v>133</v>
      </c>
      <c r="E565" s="117" t="s">
        <v>1297</v>
      </c>
      <c r="F565" s="118" t="s">
        <v>1298</v>
      </c>
      <c r="G565" s="119" t="s">
        <v>891</v>
      </c>
      <c r="H565" s="120">
        <v>2</v>
      </c>
      <c r="I565" s="121"/>
      <c r="J565" s="122">
        <f>ROUND($I$565*$H$565,2)</f>
        <v>0</v>
      </c>
      <c r="K565" s="118"/>
      <c r="L565" s="22"/>
      <c r="M565" s="123"/>
      <c r="N565" s="124" t="s">
        <v>48</v>
      </c>
      <c r="P565" s="125">
        <f>$O$565*$H$565</f>
        <v>0</v>
      </c>
      <c r="Q565" s="125">
        <v>0</v>
      </c>
      <c r="R565" s="125">
        <f>$Q$565*$H$565</f>
        <v>0</v>
      </c>
      <c r="S565" s="125">
        <v>0</v>
      </c>
      <c r="T565" s="126">
        <f>$S$565*$H$565</f>
        <v>0</v>
      </c>
      <c r="AR565" s="75" t="s">
        <v>138</v>
      </c>
      <c r="AT565" s="75" t="s">
        <v>133</v>
      </c>
      <c r="AU565" s="75" t="s">
        <v>85</v>
      </c>
      <c r="AY565" s="6" t="s">
        <v>131</v>
      </c>
      <c r="BE565" s="127">
        <f>IF($N$565="základní",$J$565,0)</f>
        <v>0</v>
      </c>
      <c r="BF565" s="127">
        <f>IF($N$565="snížená",$J$565,0)</f>
        <v>0</v>
      </c>
      <c r="BG565" s="127">
        <f>IF($N$565="zákl. přenesená",$J$565,0)</f>
        <v>0</v>
      </c>
      <c r="BH565" s="127">
        <f>IF($N$565="sníž. přenesená",$J$565,0)</f>
        <v>0</v>
      </c>
      <c r="BI565" s="127">
        <f>IF($N$565="nulová",$J$565,0)</f>
        <v>0</v>
      </c>
      <c r="BJ565" s="75" t="s">
        <v>21</v>
      </c>
      <c r="BK565" s="127">
        <f>ROUND($I$565*$H$565,2)</f>
        <v>0</v>
      </c>
      <c r="BL565" s="75" t="s">
        <v>138</v>
      </c>
      <c r="BM565" s="75" t="s">
        <v>1299</v>
      </c>
    </row>
    <row r="566" spans="2:51" s="6" customFormat="1" ht="15.75" customHeight="1">
      <c r="B566" s="128"/>
      <c r="D566" s="129" t="s">
        <v>140</v>
      </c>
      <c r="E566" s="130"/>
      <c r="F566" s="130" t="s">
        <v>85</v>
      </c>
      <c r="H566" s="131">
        <v>2</v>
      </c>
      <c r="L566" s="128"/>
      <c r="M566" s="132"/>
      <c r="T566" s="133"/>
      <c r="AT566" s="134" t="s">
        <v>140</v>
      </c>
      <c r="AU566" s="134" t="s">
        <v>85</v>
      </c>
      <c r="AV566" s="134" t="s">
        <v>85</v>
      </c>
      <c r="AW566" s="134" t="s">
        <v>103</v>
      </c>
      <c r="AX566" s="134" t="s">
        <v>21</v>
      </c>
      <c r="AY566" s="134" t="s">
        <v>131</v>
      </c>
    </row>
    <row r="567" spans="2:65" s="6" customFormat="1" ht="27" customHeight="1">
      <c r="B567" s="22"/>
      <c r="C567" s="116" t="s">
        <v>1300</v>
      </c>
      <c r="D567" s="116" t="s">
        <v>133</v>
      </c>
      <c r="E567" s="117" t="s">
        <v>1301</v>
      </c>
      <c r="F567" s="118" t="s">
        <v>1302</v>
      </c>
      <c r="G567" s="119" t="s">
        <v>424</v>
      </c>
      <c r="H567" s="120">
        <v>127.6</v>
      </c>
      <c r="I567" s="121"/>
      <c r="J567" s="122">
        <f>ROUND($I$567*$H$567,2)</f>
        <v>0</v>
      </c>
      <c r="K567" s="118" t="s">
        <v>137</v>
      </c>
      <c r="L567" s="22"/>
      <c r="M567" s="123"/>
      <c r="N567" s="124" t="s">
        <v>48</v>
      </c>
      <c r="P567" s="125">
        <f>$O$567*$H$567</f>
        <v>0</v>
      </c>
      <c r="Q567" s="125">
        <v>0.1295</v>
      </c>
      <c r="R567" s="125">
        <f>$Q$567*$H$567</f>
        <v>16.5242</v>
      </c>
      <c r="S567" s="125">
        <v>0</v>
      </c>
      <c r="T567" s="126">
        <f>$S$567*$H$567</f>
        <v>0</v>
      </c>
      <c r="AR567" s="75" t="s">
        <v>138</v>
      </c>
      <c r="AT567" s="75" t="s">
        <v>133</v>
      </c>
      <c r="AU567" s="75" t="s">
        <v>85</v>
      </c>
      <c r="AY567" s="6" t="s">
        <v>131</v>
      </c>
      <c r="BE567" s="127">
        <f>IF($N$567="základní",$J$567,0)</f>
        <v>0</v>
      </c>
      <c r="BF567" s="127">
        <f>IF($N$567="snížená",$J$567,0)</f>
        <v>0</v>
      </c>
      <c r="BG567" s="127">
        <f>IF($N$567="zákl. přenesená",$J$567,0)</f>
        <v>0</v>
      </c>
      <c r="BH567" s="127">
        <f>IF($N$567="sníž. přenesená",$J$567,0)</f>
        <v>0</v>
      </c>
      <c r="BI567" s="127">
        <f>IF($N$567="nulová",$J$567,0)</f>
        <v>0</v>
      </c>
      <c r="BJ567" s="75" t="s">
        <v>21</v>
      </c>
      <c r="BK567" s="127">
        <f>ROUND($I$567*$H$567,2)</f>
        <v>0</v>
      </c>
      <c r="BL567" s="75" t="s">
        <v>138</v>
      </c>
      <c r="BM567" s="75" t="s">
        <v>1303</v>
      </c>
    </row>
    <row r="568" spans="2:51" s="6" customFormat="1" ht="27" customHeight="1">
      <c r="B568" s="142"/>
      <c r="D568" s="129" t="s">
        <v>140</v>
      </c>
      <c r="E568" s="143"/>
      <c r="F568" s="143" t="s">
        <v>1304</v>
      </c>
      <c r="H568" s="144"/>
      <c r="L568" s="142"/>
      <c r="M568" s="145"/>
      <c r="T568" s="146"/>
      <c r="AT568" s="144" t="s">
        <v>140</v>
      </c>
      <c r="AU568" s="144" t="s">
        <v>85</v>
      </c>
      <c r="AV568" s="144" t="s">
        <v>21</v>
      </c>
      <c r="AW568" s="144" t="s">
        <v>103</v>
      </c>
      <c r="AX568" s="144" t="s">
        <v>77</v>
      </c>
      <c r="AY568" s="144" t="s">
        <v>131</v>
      </c>
    </row>
    <row r="569" spans="2:51" s="6" customFormat="1" ht="15.75" customHeight="1">
      <c r="B569" s="128"/>
      <c r="D569" s="135" t="s">
        <v>140</v>
      </c>
      <c r="E569" s="134"/>
      <c r="F569" s="130" t="s">
        <v>1305</v>
      </c>
      <c r="H569" s="131">
        <v>62.3</v>
      </c>
      <c r="L569" s="128"/>
      <c r="M569" s="132"/>
      <c r="T569" s="133"/>
      <c r="AT569" s="134" t="s">
        <v>140</v>
      </c>
      <c r="AU569" s="134" t="s">
        <v>85</v>
      </c>
      <c r="AV569" s="134" t="s">
        <v>85</v>
      </c>
      <c r="AW569" s="134" t="s">
        <v>103</v>
      </c>
      <c r="AX569" s="134" t="s">
        <v>77</v>
      </c>
      <c r="AY569" s="134" t="s">
        <v>131</v>
      </c>
    </row>
    <row r="570" spans="2:51" s="6" customFormat="1" ht="15.75" customHeight="1">
      <c r="B570" s="128"/>
      <c r="D570" s="135" t="s">
        <v>140</v>
      </c>
      <c r="E570" s="134"/>
      <c r="F570" s="130" t="s">
        <v>1306</v>
      </c>
      <c r="H570" s="131">
        <v>7.8</v>
      </c>
      <c r="L570" s="128"/>
      <c r="M570" s="132"/>
      <c r="T570" s="133"/>
      <c r="AT570" s="134" t="s">
        <v>140</v>
      </c>
      <c r="AU570" s="134" t="s">
        <v>85</v>
      </c>
      <c r="AV570" s="134" t="s">
        <v>85</v>
      </c>
      <c r="AW570" s="134" t="s">
        <v>103</v>
      </c>
      <c r="AX570" s="134" t="s">
        <v>77</v>
      </c>
      <c r="AY570" s="134" t="s">
        <v>131</v>
      </c>
    </row>
    <row r="571" spans="2:51" s="6" customFormat="1" ht="15.75" customHeight="1">
      <c r="B571" s="128"/>
      <c r="D571" s="135" t="s">
        <v>140</v>
      </c>
      <c r="E571" s="134"/>
      <c r="F571" s="130" t="s">
        <v>1307</v>
      </c>
      <c r="H571" s="131">
        <v>18.6</v>
      </c>
      <c r="L571" s="128"/>
      <c r="M571" s="132"/>
      <c r="T571" s="133"/>
      <c r="AT571" s="134" t="s">
        <v>140</v>
      </c>
      <c r="AU571" s="134" t="s">
        <v>85</v>
      </c>
      <c r="AV571" s="134" t="s">
        <v>85</v>
      </c>
      <c r="AW571" s="134" t="s">
        <v>103</v>
      </c>
      <c r="AX571" s="134" t="s">
        <v>77</v>
      </c>
      <c r="AY571" s="134" t="s">
        <v>131</v>
      </c>
    </row>
    <row r="572" spans="2:51" s="6" customFormat="1" ht="15.75" customHeight="1">
      <c r="B572" s="128"/>
      <c r="D572" s="135" t="s">
        <v>140</v>
      </c>
      <c r="E572" s="134"/>
      <c r="F572" s="130" t="s">
        <v>1308</v>
      </c>
      <c r="H572" s="131">
        <v>25.9</v>
      </c>
      <c r="L572" s="128"/>
      <c r="M572" s="132"/>
      <c r="T572" s="133"/>
      <c r="AT572" s="134" t="s">
        <v>140</v>
      </c>
      <c r="AU572" s="134" t="s">
        <v>85</v>
      </c>
      <c r="AV572" s="134" t="s">
        <v>85</v>
      </c>
      <c r="AW572" s="134" t="s">
        <v>103</v>
      </c>
      <c r="AX572" s="134" t="s">
        <v>77</v>
      </c>
      <c r="AY572" s="134" t="s">
        <v>131</v>
      </c>
    </row>
    <row r="573" spans="2:51" s="6" customFormat="1" ht="15.75" customHeight="1">
      <c r="B573" s="147"/>
      <c r="D573" s="135" t="s">
        <v>140</v>
      </c>
      <c r="E573" s="148"/>
      <c r="F573" s="149" t="s">
        <v>246</v>
      </c>
      <c r="H573" s="150">
        <v>114.6</v>
      </c>
      <c r="L573" s="147"/>
      <c r="M573" s="151"/>
      <c r="T573" s="152"/>
      <c r="AT573" s="148" t="s">
        <v>140</v>
      </c>
      <c r="AU573" s="148" t="s">
        <v>85</v>
      </c>
      <c r="AV573" s="148" t="s">
        <v>149</v>
      </c>
      <c r="AW573" s="148" t="s">
        <v>103</v>
      </c>
      <c r="AX573" s="148" t="s">
        <v>77</v>
      </c>
      <c r="AY573" s="148" t="s">
        <v>131</v>
      </c>
    </row>
    <row r="574" spans="2:51" s="6" customFormat="1" ht="27" customHeight="1">
      <c r="B574" s="142"/>
      <c r="D574" s="135" t="s">
        <v>140</v>
      </c>
      <c r="E574" s="144"/>
      <c r="F574" s="143" t="s">
        <v>1309</v>
      </c>
      <c r="H574" s="144"/>
      <c r="L574" s="142"/>
      <c r="M574" s="145"/>
      <c r="T574" s="146"/>
      <c r="AT574" s="144" t="s">
        <v>140</v>
      </c>
      <c r="AU574" s="144" t="s">
        <v>85</v>
      </c>
      <c r="AV574" s="144" t="s">
        <v>21</v>
      </c>
      <c r="AW574" s="144" t="s">
        <v>103</v>
      </c>
      <c r="AX574" s="144" t="s">
        <v>77</v>
      </c>
      <c r="AY574" s="144" t="s">
        <v>131</v>
      </c>
    </row>
    <row r="575" spans="2:51" s="6" customFormat="1" ht="15.75" customHeight="1">
      <c r="B575" s="128"/>
      <c r="D575" s="135" t="s">
        <v>140</v>
      </c>
      <c r="E575" s="134"/>
      <c r="F575" s="130" t="s">
        <v>1310</v>
      </c>
      <c r="H575" s="131">
        <v>13</v>
      </c>
      <c r="L575" s="128"/>
      <c r="M575" s="132"/>
      <c r="T575" s="133"/>
      <c r="AT575" s="134" t="s">
        <v>140</v>
      </c>
      <c r="AU575" s="134" t="s">
        <v>85</v>
      </c>
      <c r="AV575" s="134" t="s">
        <v>85</v>
      </c>
      <c r="AW575" s="134" t="s">
        <v>103</v>
      </c>
      <c r="AX575" s="134" t="s">
        <v>77</v>
      </c>
      <c r="AY575" s="134" t="s">
        <v>131</v>
      </c>
    </row>
    <row r="576" spans="2:51" s="6" customFormat="1" ht="15.75" customHeight="1">
      <c r="B576" s="147"/>
      <c r="D576" s="135" t="s">
        <v>140</v>
      </c>
      <c r="E576" s="148"/>
      <c r="F576" s="149" t="s">
        <v>246</v>
      </c>
      <c r="H576" s="150">
        <v>13</v>
      </c>
      <c r="L576" s="147"/>
      <c r="M576" s="151"/>
      <c r="T576" s="152"/>
      <c r="AT576" s="148" t="s">
        <v>140</v>
      </c>
      <c r="AU576" s="148" t="s">
        <v>85</v>
      </c>
      <c r="AV576" s="148" t="s">
        <v>149</v>
      </c>
      <c r="AW576" s="148" t="s">
        <v>103</v>
      </c>
      <c r="AX576" s="148" t="s">
        <v>77</v>
      </c>
      <c r="AY576" s="148" t="s">
        <v>131</v>
      </c>
    </row>
    <row r="577" spans="2:51" s="6" customFormat="1" ht="15.75" customHeight="1">
      <c r="B577" s="136"/>
      <c r="D577" s="135" t="s">
        <v>140</v>
      </c>
      <c r="E577" s="137"/>
      <c r="F577" s="138" t="s">
        <v>148</v>
      </c>
      <c r="H577" s="139">
        <v>127.6</v>
      </c>
      <c r="L577" s="136"/>
      <c r="M577" s="140"/>
      <c r="T577" s="141"/>
      <c r="AT577" s="137" t="s">
        <v>140</v>
      </c>
      <c r="AU577" s="137" t="s">
        <v>85</v>
      </c>
      <c r="AV577" s="137" t="s">
        <v>138</v>
      </c>
      <c r="AW577" s="137" t="s">
        <v>103</v>
      </c>
      <c r="AX577" s="137" t="s">
        <v>21</v>
      </c>
      <c r="AY577" s="137" t="s">
        <v>131</v>
      </c>
    </row>
    <row r="578" spans="2:65" s="6" customFormat="1" ht="15.75" customHeight="1">
      <c r="B578" s="22"/>
      <c r="C578" s="153" t="s">
        <v>1311</v>
      </c>
      <c r="D578" s="153" t="s">
        <v>276</v>
      </c>
      <c r="E578" s="154" t="s">
        <v>1312</v>
      </c>
      <c r="F578" s="155" t="s">
        <v>1313</v>
      </c>
      <c r="G578" s="156" t="s">
        <v>144</v>
      </c>
      <c r="H578" s="157">
        <v>115.746</v>
      </c>
      <c r="I578" s="158"/>
      <c r="J578" s="159">
        <f>ROUND($I$578*$H$578,2)</f>
        <v>0</v>
      </c>
      <c r="K578" s="155"/>
      <c r="L578" s="160"/>
      <c r="M578" s="161"/>
      <c r="N578" s="162" t="s">
        <v>48</v>
      </c>
      <c r="P578" s="125">
        <f>$O$578*$H$578</f>
        <v>0</v>
      </c>
      <c r="Q578" s="125">
        <v>0.058</v>
      </c>
      <c r="R578" s="125">
        <f>$Q$578*$H$578</f>
        <v>6.713268</v>
      </c>
      <c r="S578" s="125">
        <v>0</v>
      </c>
      <c r="T578" s="126">
        <f>$S$578*$H$578</f>
        <v>0</v>
      </c>
      <c r="AR578" s="75" t="s">
        <v>173</v>
      </c>
      <c r="AT578" s="75" t="s">
        <v>276</v>
      </c>
      <c r="AU578" s="75" t="s">
        <v>85</v>
      </c>
      <c r="AY578" s="6" t="s">
        <v>131</v>
      </c>
      <c r="BE578" s="127">
        <f>IF($N$578="základní",$J$578,0)</f>
        <v>0</v>
      </c>
      <c r="BF578" s="127">
        <f>IF($N$578="snížená",$J$578,0)</f>
        <v>0</v>
      </c>
      <c r="BG578" s="127">
        <f>IF($N$578="zákl. přenesená",$J$578,0)</f>
        <v>0</v>
      </c>
      <c r="BH578" s="127">
        <f>IF($N$578="sníž. přenesená",$J$578,0)</f>
        <v>0</v>
      </c>
      <c r="BI578" s="127">
        <f>IF($N$578="nulová",$J$578,0)</f>
        <v>0</v>
      </c>
      <c r="BJ578" s="75" t="s">
        <v>21</v>
      </c>
      <c r="BK578" s="127">
        <f>ROUND($I$578*$H$578,2)</f>
        <v>0</v>
      </c>
      <c r="BL578" s="75" t="s">
        <v>138</v>
      </c>
      <c r="BM578" s="75" t="s">
        <v>1314</v>
      </c>
    </row>
    <row r="579" spans="2:51" s="6" customFormat="1" ht="15.75" customHeight="1">
      <c r="B579" s="142"/>
      <c r="D579" s="129" t="s">
        <v>140</v>
      </c>
      <c r="E579" s="143"/>
      <c r="F579" s="143" t="s">
        <v>508</v>
      </c>
      <c r="H579" s="144"/>
      <c r="L579" s="142"/>
      <c r="M579" s="145"/>
      <c r="T579" s="146"/>
      <c r="AT579" s="144" t="s">
        <v>140</v>
      </c>
      <c r="AU579" s="144" t="s">
        <v>85</v>
      </c>
      <c r="AV579" s="144" t="s">
        <v>21</v>
      </c>
      <c r="AW579" s="144" t="s">
        <v>103</v>
      </c>
      <c r="AX579" s="144" t="s">
        <v>77</v>
      </c>
      <c r="AY579" s="144" t="s">
        <v>131</v>
      </c>
    </row>
    <row r="580" spans="2:51" s="6" customFormat="1" ht="15.75" customHeight="1">
      <c r="B580" s="128"/>
      <c r="D580" s="135" t="s">
        <v>140</v>
      </c>
      <c r="E580" s="134"/>
      <c r="F580" s="130" t="s">
        <v>1315</v>
      </c>
      <c r="H580" s="131">
        <v>115.746</v>
      </c>
      <c r="L580" s="128"/>
      <c r="M580" s="132"/>
      <c r="T580" s="133"/>
      <c r="AT580" s="134" t="s">
        <v>140</v>
      </c>
      <c r="AU580" s="134" t="s">
        <v>85</v>
      </c>
      <c r="AV580" s="134" t="s">
        <v>85</v>
      </c>
      <c r="AW580" s="134" t="s">
        <v>103</v>
      </c>
      <c r="AX580" s="134" t="s">
        <v>21</v>
      </c>
      <c r="AY580" s="134" t="s">
        <v>131</v>
      </c>
    </row>
    <row r="581" spans="2:65" s="6" customFormat="1" ht="15.75" customHeight="1">
      <c r="B581" s="22"/>
      <c r="C581" s="153" t="s">
        <v>1316</v>
      </c>
      <c r="D581" s="153" t="s">
        <v>276</v>
      </c>
      <c r="E581" s="154" t="s">
        <v>1317</v>
      </c>
      <c r="F581" s="155" t="s">
        <v>1318</v>
      </c>
      <c r="G581" s="156" t="s">
        <v>144</v>
      </c>
      <c r="H581" s="157">
        <v>13.13</v>
      </c>
      <c r="I581" s="158"/>
      <c r="J581" s="159">
        <f>ROUND($I$581*$H$581,2)</f>
        <v>0</v>
      </c>
      <c r="K581" s="155"/>
      <c r="L581" s="160"/>
      <c r="M581" s="161"/>
      <c r="N581" s="162" t="s">
        <v>48</v>
      </c>
      <c r="P581" s="125">
        <f>$O$581*$H$581</f>
        <v>0</v>
      </c>
      <c r="Q581" s="125">
        <v>0.085</v>
      </c>
      <c r="R581" s="125">
        <f>$Q$581*$H$581</f>
        <v>1.1160500000000002</v>
      </c>
      <c r="S581" s="125">
        <v>0</v>
      </c>
      <c r="T581" s="126">
        <f>$S$581*$H$581</f>
        <v>0</v>
      </c>
      <c r="AR581" s="75" t="s">
        <v>173</v>
      </c>
      <c r="AT581" s="75" t="s">
        <v>276</v>
      </c>
      <c r="AU581" s="75" t="s">
        <v>85</v>
      </c>
      <c r="AY581" s="6" t="s">
        <v>131</v>
      </c>
      <c r="BE581" s="127">
        <f>IF($N$581="základní",$J$581,0)</f>
        <v>0</v>
      </c>
      <c r="BF581" s="127">
        <f>IF($N$581="snížená",$J$581,0)</f>
        <v>0</v>
      </c>
      <c r="BG581" s="127">
        <f>IF($N$581="zákl. přenesená",$J$581,0)</f>
        <v>0</v>
      </c>
      <c r="BH581" s="127">
        <f>IF($N$581="sníž. přenesená",$J$581,0)</f>
        <v>0</v>
      </c>
      <c r="BI581" s="127">
        <f>IF($N$581="nulová",$J$581,0)</f>
        <v>0</v>
      </c>
      <c r="BJ581" s="75" t="s">
        <v>21</v>
      </c>
      <c r="BK581" s="127">
        <f>ROUND($I$581*$H$581,2)</f>
        <v>0</v>
      </c>
      <c r="BL581" s="75" t="s">
        <v>138</v>
      </c>
      <c r="BM581" s="75" t="s">
        <v>1319</v>
      </c>
    </row>
    <row r="582" spans="2:51" s="6" customFormat="1" ht="15.75" customHeight="1">
      <c r="B582" s="142"/>
      <c r="D582" s="129" t="s">
        <v>140</v>
      </c>
      <c r="E582" s="143"/>
      <c r="F582" s="143" t="s">
        <v>508</v>
      </c>
      <c r="H582" s="144"/>
      <c r="L582" s="142"/>
      <c r="M582" s="145"/>
      <c r="T582" s="146"/>
      <c r="AT582" s="144" t="s">
        <v>140</v>
      </c>
      <c r="AU582" s="144" t="s">
        <v>85</v>
      </c>
      <c r="AV582" s="144" t="s">
        <v>21</v>
      </c>
      <c r="AW582" s="144" t="s">
        <v>103</v>
      </c>
      <c r="AX582" s="144" t="s">
        <v>77</v>
      </c>
      <c r="AY582" s="144" t="s">
        <v>131</v>
      </c>
    </row>
    <row r="583" spans="2:51" s="6" customFormat="1" ht="15.75" customHeight="1">
      <c r="B583" s="128"/>
      <c r="D583" s="135" t="s">
        <v>140</v>
      </c>
      <c r="E583" s="134"/>
      <c r="F583" s="130" t="s">
        <v>1320</v>
      </c>
      <c r="H583" s="131">
        <v>13.13</v>
      </c>
      <c r="L583" s="128"/>
      <c r="M583" s="132"/>
      <c r="T583" s="133"/>
      <c r="AT583" s="134" t="s">
        <v>140</v>
      </c>
      <c r="AU583" s="134" t="s">
        <v>85</v>
      </c>
      <c r="AV583" s="134" t="s">
        <v>85</v>
      </c>
      <c r="AW583" s="134" t="s">
        <v>103</v>
      </c>
      <c r="AX583" s="134" t="s">
        <v>21</v>
      </c>
      <c r="AY583" s="134" t="s">
        <v>131</v>
      </c>
    </row>
    <row r="584" spans="2:65" s="6" customFormat="1" ht="15.75" customHeight="1">
      <c r="B584" s="22"/>
      <c r="C584" s="116" t="s">
        <v>1321</v>
      </c>
      <c r="D584" s="116" t="s">
        <v>133</v>
      </c>
      <c r="E584" s="117" t="s">
        <v>1322</v>
      </c>
      <c r="F584" s="118" t="s">
        <v>1323</v>
      </c>
      <c r="G584" s="119" t="s">
        <v>183</v>
      </c>
      <c r="H584" s="120">
        <v>7.656</v>
      </c>
      <c r="I584" s="121"/>
      <c r="J584" s="122">
        <f>ROUND($I$584*$H$584,2)</f>
        <v>0</v>
      </c>
      <c r="K584" s="118" t="s">
        <v>137</v>
      </c>
      <c r="L584" s="22"/>
      <c r="M584" s="123"/>
      <c r="N584" s="124" t="s">
        <v>48</v>
      </c>
      <c r="P584" s="125">
        <f>$O$584*$H$584</f>
        <v>0</v>
      </c>
      <c r="Q584" s="125">
        <v>2.25634</v>
      </c>
      <c r="R584" s="125">
        <f>$Q$584*$H$584</f>
        <v>17.274539039999997</v>
      </c>
      <c r="S584" s="125">
        <v>0</v>
      </c>
      <c r="T584" s="126">
        <f>$S$584*$H$584</f>
        <v>0</v>
      </c>
      <c r="AR584" s="75" t="s">
        <v>138</v>
      </c>
      <c r="AT584" s="75" t="s">
        <v>133</v>
      </c>
      <c r="AU584" s="75" t="s">
        <v>85</v>
      </c>
      <c r="AY584" s="6" t="s">
        <v>131</v>
      </c>
      <c r="BE584" s="127">
        <f>IF($N$584="základní",$J$584,0)</f>
        <v>0</v>
      </c>
      <c r="BF584" s="127">
        <f>IF($N$584="snížená",$J$584,0)</f>
        <v>0</v>
      </c>
      <c r="BG584" s="127">
        <f>IF($N$584="zákl. přenesená",$J$584,0)</f>
        <v>0</v>
      </c>
      <c r="BH584" s="127">
        <f>IF($N$584="sníž. přenesená",$J$584,0)</f>
        <v>0</v>
      </c>
      <c r="BI584" s="127">
        <f>IF($N$584="nulová",$J$584,0)</f>
        <v>0</v>
      </c>
      <c r="BJ584" s="75" t="s">
        <v>21</v>
      </c>
      <c r="BK584" s="127">
        <f>ROUND($I$584*$H$584,2)</f>
        <v>0</v>
      </c>
      <c r="BL584" s="75" t="s">
        <v>138</v>
      </c>
      <c r="BM584" s="75" t="s">
        <v>1324</v>
      </c>
    </row>
    <row r="585" spans="2:51" s="6" customFormat="1" ht="15.75" customHeight="1">
      <c r="B585" s="128"/>
      <c r="D585" s="129" t="s">
        <v>140</v>
      </c>
      <c r="E585" s="130"/>
      <c r="F585" s="130" t="s">
        <v>1325</v>
      </c>
      <c r="H585" s="131">
        <v>7.656</v>
      </c>
      <c r="L585" s="128"/>
      <c r="M585" s="132"/>
      <c r="T585" s="133"/>
      <c r="AT585" s="134" t="s">
        <v>140</v>
      </c>
      <c r="AU585" s="134" t="s">
        <v>85</v>
      </c>
      <c r="AV585" s="134" t="s">
        <v>85</v>
      </c>
      <c r="AW585" s="134" t="s">
        <v>103</v>
      </c>
      <c r="AX585" s="134" t="s">
        <v>21</v>
      </c>
      <c r="AY585" s="134" t="s">
        <v>131</v>
      </c>
    </row>
    <row r="586" spans="2:65" s="6" customFormat="1" ht="15.75" customHeight="1">
      <c r="B586" s="22"/>
      <c r="C586" s="116" t="s">
        <v>1326</v>
      </c>
      <c r="D586" s="116" t="s">
        <v>133</v>
      </c>
      <c r="E586" s="117" t="s">
        <v>1327</v>
      </c>
      <c r="F586" s="118" t="s">
        <v>1328</v>
      </c>
      <c r="G586" s="119" t="s">
        <v>424</v>
      </c>
      <c r="H586" s="120">
        <v>22.5</v>
      </c>
      <c r="I586" s="121"/>
      <c r="J586" s="122">
        <f>ROUND($I$586*$H$586,2)</f>
        <v>0</v>
      </c>
      <c r="K586" s="118"/>
      <c r="L586" s="22"/>
      <c r="M586" s="123"/>
      <c r="N586" s="124" t="s">
        <v>48</v>
      </c>
      <c r="P586" s="125">
        <f>$O$586*$H$586</f>
        <v>0</v>
      </c>
      <c r="Q586" s="125">
        <v>0</v>
      </c>
      <c r="R586" s="125">
        <f>$Q$586*$H$586</f>
        <v>0</v>
      </c>
      <c r="S586" s="125">
        <v>0</v>
      </c>
      <c r="T586" s="126">
        <f>$S$586*$H$586</f>
        <v>0</v>
      </c>
      <c r="AR586" s="75" t="s">
        <v>138</v>
      </c>
      <c r="AT586" s="75" t="s">
        <v>133</v>
      </c>
      <c r="AU586" s="75" t="s">
        <v>85</v>
      </c>
      <c r="AY586" s="6" t="s">
        <v>131</v>
      </c>
      <c r="BE586" s="127">
        <f>IF($N$586="základní",$J$586,0)</f>
        <v>0</v>
      </c>
      <c r="BF586" s="127">
        <f>IF($N$586="snížená",$J$586,0)</f>
        <v>0</v>
      </c>
      <c r="BG586" s="127">
        <f>IF($N$586="zákl. přenesená",$J$586,0)</f>
        <v>0</v>
      </c>
      <c r="BH586" s="127">
        <f>IF($N$586="sníž. přenesená",$J$586,0)</f>
        <v>0</v>
      </c>
      <c r="BI586" s="127">
        <f>IF($N$586="nulová",$J$586,0)</f>
        <v>0</v>
      </c>
      <c r="BJ586" s="75" t="s">
        <v>21</v>
      </c>
      <c r="BK586" s="127">
        <f>ROUND($I$586*$H$586,2)</f>
        <v>0</v>
      </c>
      <c r="BL586" s="75" t="s">
        <v>138</v>
      </c>
      <c r="BM586" s="75" t="s">
        <v>1329</v>
      </c>
    </row>
    <row r="587" spans="2:51" s="6" customFormat="1" ht="15.75" customHeight="1">
      <c r="B587" s="142"/>
      <c r="D587" s="129" t="s">
        <v>140</v>
      </c>
      <c r="E587" s="143"/>
      <c r="F587" s="143" t="s">
        <v>1330</v>
      </c>
      <c r="H587" s="144"/>
      <c r="L587" s="142"/>
      <c r="M587" s="145"/>
      <c r="T587" s="146"/>
      <c r="AT587" s="144" t="s">
        <v>140</v>
      </c>
      <c r="AU587" s="144" t="s">
        <v>85</v>
      </c>
      <c r="AV587" s="144" t="s">
        <v>21</v>
      </c>
      <c r="AW587" s="144" t="s">
        <v>103</v>
      </c>
      <c r="AX587" s="144" t="s">
        <v>77</v>
      </c>
      <c r="AY587" s="144" t="s">
        <v>131</v>
      </c>
    </row>
    <row r="588" spans="2:51" s="6" customFormat="1" ht="15.75" customHeight="1">
      <c r="B588" s="128"/>
      <c r="D588" s="135" t="s">
        <v>140</v>
      </c>
      <c r="E588" s="134"/>
      <c r="F588" s="130" t="s">
        <v>1331</v>
      </c>
      <c r="H588" s="131">
        <v>22.5</v>
      </c>
      <c r="L588" s="128"/>
      <c r="M588" s="132"/>
      <c r="T588" s="133"/>
      <c r="AT588" s="134" t="s">
        <v>140</v>
      </c>
      <c r="AU588" s="134" t="s">
        <v>85</v>
      </c>
      <c r="AV588" s="134" t="s">
        <v>85</v>
      </c>
      <c r="AW588" s="134" t="s">
        <v>103</v>
      </c>
      <c r="AX588" s="134" t="s">
        <v>21</v>
      </c>
      <c r="AY588" s="134" t="s">
        <v>131</v>
      </c>
    </row>
    <row r="589" spans="2:65" s="6" customFormat="1" ht="15.75" customHeight="1">
      <c r="B589" s="22"/>
      <c r="C589" s="116" t="s">
        <v>1332</v>
      </c>
      <c r="D589" s="116" t="s">
        <v>133</v>
      </c>
      <c r="E589" s="117" t="s">
        <v>1333</v>
      </c>
      <c r="F589" s="118" t="s">
        <v>1334</v>
      </c>
      <c r="G589" s="119" t="s">
        <v>424</v>
      </c>
      <c r="H589" s="120">
        <v>131.9</v>
      </c>
      <c r="I589" s="121"/>
      <c r="J589" s="122">
        <f>ROUND($I$589*$H$589,2)</f>
        <v>0</v>
      </c>
      <c r="K589" s="118" t="s">
        <v>137</v>
      </c>
      <c r="L589" s="22"/>
      <c r="M589" s="123"/>
      <c r="N589" s="124" t="s">
        <v>48</v>
      </c>
      <c r="P589" s="125">
        <f>$O$589*$H$589</f>
        <v>0</v>
      </c>
      <c r="Q589" s="125">
        <v>0.00011</v>
      </c>
      <c r="R589" s="125">
        <f>$Q$589*$H$589</f>
        <v>0.014509000000000001</v>
      </c>
      <c r="S589" s="125">
        <v>0</v>
      </c>
      <c r="T589" s="126">
        <f>$S$589*$H$589</f>
        <v>0</v>
      </c>
      <c r="AR589" s="75" t="s">
        <v>138</v>
      </c>
      <c r="AT589" s="75" t="s">
        <v>133</v>
      </c>
      <c r="AU589" s="75" t="s">
        <v>85</v>
      </c>
      <c r="AY589" s="6" t="s">
        <v>131</v>
      </c>
      <c r="BE589" s="127">
        <f>IF($N$589="základní",$J$589,0)</f>
        <v>0</v>
      </c>
      <c r="BF589" s="127">
        <f>IF($N$589="snížená",$J$589,0)</f>
        <v>0</v>
      </c>
      <c r="BG589" s="127">
        <f>IF($N$589="zákl. přenesená",$J$589,0)</f>
        <v>0</v>
      </c>
      <c r="BH589" s="127">
        <f>IF($N$589="sníž. přenesená",$J$589,0)</f>
        <v>0</v>
      </c>
      <c r="BI589" s="127">
        <f>IF($N$589="nulová",$J$589,0)</f>
        <v>0</v>
      </c>
      <c r="BJ589" s="75" t="s">
        <v>21</v>
      </c>
      <c r="BK589" s="127">
        <f>ROUND($I$589*$H$589,2)</f>
        <v>0</v>
      </c>
      <c r="BL589" s="75" t="s">
        <v>138</v>
      </c>
      <c r="BM589" s="75" t="s">
        <v>1335</v>
      </c>
    </row>
    <row r="590" spans="2:51" s="6" customFormat="1" ht="15.75" customHeight="1">
      <c r="B590" s="142"/>
      <c r="D590" s="129" t="s">
        <v>140</v>
      </c>
      <c r="E590" s="143"/>
      <c r="F590" s="143" t="s">
        <v>1336</v>
      </c>
      <c r="H590" s="144"/>
      <c r="L590" s="142"/>
      <c r="M590" s="145"/>
      <c r="T590" s="146"/>
      <c r="AT590" s="144" t="s">
        <v>140</v>
      </c>
      <c r="AU590" s="144" t="s">
        <v>85</v>
      </c>
      <c r="AV590" s="144" t="s">
        <v>21</v>
      </c>
      <c r="AW590" s="144" t="s">
        <v>103</v>
      </c>
      <c r="AX590" s="144" t="s">
        <v>77</v>
      </c>
      <c r="AY590" s="144" t="s">
        <v>131</v>
      </c>
    </row>
    <row r="591" spans="2:51" s="6" customFormat="1" ht="15.75" customHeight="1">
      <c r="B591" s="128"/>
      <c r="D591" s="135" t="s">
        <v>140</v>
      </c>
      <c r="E591" s="134"/>
      <c r="F591" s="130" t="s">
        <v>1337</v>
      </c>
      <c r="H591" s="131">
        <v>131.9</v>
      </c>
      <c r="L591" s="128"/>
      <c r="M591" s="132"/>
      <c r="T591" s="133"/>
      <c r="AT591" s="134" t="s">
        <v>140</v>
      </c>
      <c r="AU591" s="134" t="s">
        <v>85</v>
      </c>
      <c r="AV591" s="134" t="s">
        <v>85</v>
      </c>
      <c r="AW591" s="134" t="s">
        <v>103</v>
      </c>
      <c r="AX591" s="134" t="s">
        <v>21</v>
      </c>
      <c r="AY591" s="134" t="s">
        <v>131</v>
      </c>
    </row>
    <row r="592" spans="2:65" s="6" customFormat="1" ht="15.75" customHeight="1">
      <c r="B592" s="22"/>
      <c r="C592" s="116" t="s">
        <v>1338</v>
      </c>
      <c r="D592" s="116" t="s">
        <v>133</v>
      </c>
      <c r="E592" s="117" t="s">
        <v>1339</v>
      </c>
      <c r="F592" s="118" t="s">
        <v>1340</v>
      </c>
      <c r="G592" s="119" t="s">
        <v>424</v>
      </c>
      <c r="H592" s="120">
        <v>316.5</v>
      </c>
      <c r="I592" s="121"/>
      <c r="J592" s="122">
        <f>ROUND($I$592*$H$592,2)</f>
        <v>0</v>
      </c>
      <c r="K592" s="118" t="s">
        <v>137</v>
      </c>
      <c r="L592" s="22"/>
      <c r="M592" s="123"/>
      <c r="N592" s="124" t="s">
        <v>48</v>
      </c>
      <c r="P592" s="125">
        <f>$O$592*$H$592</f>
        <v>0</v>
      </c>
      <c r="Q592" s="125">
        <v>0.00028</v>
      </c>
      <c r="R592" s="125">
        <f>$Q$592*$H$592</f>
        <v>0.08861999999999999</v>
      </c>
      <c r="S592" s="125">
        <v>0</v>
      </c>
      <c r="T592" s="126">
        <f>$S$592*$H$592</f>
        <v>0</v>
      </c>
      <c r="AR592" s="75" t="s">
        <v>138</v>
      </c>
      <c r="AT592" s="75" t="s">
        <v>133</v>
      </c>
      <c r="AU592" s="75" t="s">
        <v>85</v>
      </c>
      <c r="AY592" s="6" t="s">
        <v>131</v>
      </c>
      <c r="BE592" s="127">
        <f>IF($N$592="základní",$J$592,0)</f>
        <v>0</v>
      </c>
      <c r="BF592" s="127">
        <f>IF($N$592="snížená",$J$592,0)</f>
        <v>0</v>
      </c>
      <c r="BG592" s="127">
        <f>IF($N$592="zákl. přenesená",$J$592,0)</f>
        <v>0</v>
      </c>
      <c r="BH592" s="127">
        <f>IF($N$592="sníž. přenesená",$J$592,0)</f>
        <v>0</v>
      </c>
      <c r="BI592" s="127">
        <f>IF($N$592="nulová",$J$592,0)</f>
        <v>0</v>
      </c>
      <c r="BJ592" s="75" t="s">
        <v>21</v>
      </c>
      <c r="BK592" s="127">
        <f>ROUND($I$592*$H$592,2)</f>
        <v>0</v>
      </c>
      <c r="BL592" s="75" t="s">
        <v>138</v>
      </c>
      <c r="BM592" s="75" t="s">
        <v>1341</v>
      </c>
    </row>
    <row r="593" spans="2:51" s="6" customFormat="1" ht="15.75" customHeight="1">
      <c r="B593" s="142"/>
      <c r="D593" s="129" t="s">
        <v>140</v>
      </c>
      <c r="E593" s="143"/>
      <c r="F593" s="143" t="s">
        <v>1342</v>
      </c>
      <c r="H593" s="144"/>
      <c r="L593" s="142"/>
      <c r="M593" s="145"/>
      <c r="T593" s="146"/>
      <c r="AT593" s="144" t="s">
        <v>140</v>
      </c>
      <c r="AU593" s="144" t="s">
        <v>85</v>
      </c>
      <c r="AV593" s="144" t="s">
        <v>21</v>
      </c>
      <c r="AW593" s="144" t="s">
        <v>103</v>
      </c>
      <c r="AX593" s="144" t="s">
        <v>77</v>
      </c>
      <c r="AY593" s="144" t="s">
        <v>131</v>
      </c>
    </row>
    <row r="594" spans="2:51" s="6" customFormat="1" ht="15.75" customHeight="1">
      <c r="B594" s="128"/>
      <c r="D594" s="135" t="s">
        <v>140</v>
      </c>
      <c r="E594" s="134"/>
      <c r="F594" s="130" t="s">
        <v>1343</v>
      </c>
      <c r="H594" s="131">
        <v>263.8</v>
      </c>
      <c r="L594" s="128"/>
      <c r="M594" s="132"/>
      <c r="T594" s="133"/>
      <c r="AT594" s="134" t="s">
        <v>140</v>
      </c>
      <c r="AU594" s="134" t="s">
        <v>85</v>
      </c>
      <c r="AV594" s="134" t="s">
        <v>85</v>
      </c>
      <c r="AW594" s="134" t="s">
        <v>103</v>
      </c>
      <c r="AX594" s="134" t="s">
        <v>77</v>
      </c>
      <c r="AY594" s="134" t="s">
        <v>131</v>
      </c>
    </row>
    <row r="595" spans="2:51" s="6" customFormat="1" ht="15.75" customHeight="1">
      <c r="B595" s="128"/>
      <c r="D595" s="135" t="s">
        <v>140</v>
      </c>
      <c r="E595" s="134"/>
      <c r="F595" s="130" t="s">
        <v>1344</v>
      </c>
      <c r="H595" s="131">
        <v>30.2</v>
      </c>
      <c r="L595" s="128"/>
      <c r="M595" s="132"/>
      <c r="T595" s="133"/>
      <c r="AT595" s="134" t="s">
        <v>140</v>
      </c>
      <c r="AU595" s="134" t="s">
        <v>85</v>
      </c>
      <c r="AV595" s="134" t="s">
        <v>85</v>
      </c>
      <c r="AW595" s="134" t="s">
        <v>103</v>
      </c>
      <c r="AX595" s="134" t="s">
        <v>77</v>
      </c>
      <c r="AY595" s="134" t="s">
        <v>131</v>
      </c>
    </row>
    <row r="596" spans="2:51" s="6" customFormat="1" ht="15.75" customHeight="1">
      <c r="B596" s="128"/>
      <c r="D596" s="135" t="s">
        <v>140</v>
      </c>
      <c r="E596" s="134"/>
      <c r="F596" s="130" t="s">
        <v>1345</v>
      </c>
      <c r="H596" s="131">
        <v>22.5</v>
      </c>
      <c r="L596" s="128"/>
      <c r="M596" s="132"/>
      <c r="T596" s="133"/>
      <c r="AT596" s="134" t="s">
        <v>140</v>
      </c>
      <c r="AU596" s="134" t="s">
        <v>85</v>
      </c>
      <c r="AV596" s="134" t="s">
        <v>85</v>
      </c>
      <c r="AW596" s="134" t="s">
        <v>103</v>
      </c>
      <c r="AX596" s="134" t="s">
        <v>77</v>
      </c>
      <c r="AY596" s="134" t="s">
        <v>131</v>
      </c>
    </row>
    <row r="597" spans="2:51" s="6" customFormat="1" ht="15.75" customHeight="1">
      <c r="B597" s="136"/>
      <c r="D597" s="135" t="s">
        <v>140</v>
      </c>
      <c r="E597" s="137"/>
      <c r="F597" s="138" t="s">
        <v>148</v>
      </c>
      <c r="H597" s="139">
        <v>316.5</v>
      </c>
      <c r="L597" s="136"/>
      <c r="M597" s="140"/>
      <c r="T597" s="141"/>
      <c r="AT597" s="137" t="s">
        <v>140</v>
      </c>
      <c r="AU597" s="137" t="s">
        <v>85</v>
      </c>
      <c r="AV597" s="137" t="s">
        <v>138</v>
      </c>
      <c r="AW597" s="137" t="s">
        <v>103</v>
      </c>
      <c r="AX597" s="137" t="s">
        <v>21</v>
      </c>
      <c r="AY597" s="137" t="s">
        <v>131</v>
      </c>
    </row>
    <row r="598" spans="2:65" s="6" customFormat="1" ht="15.75" customHeight="1">
      <c r="B598" s="22"/>
      <c r="C598" s="116" t="s">
        <v>1346</v>
      </c>
      <c r="D598" s="116" t="s">
        <v>133</v>
      </c>
      <c r="E598" s="117" t="s">
        <v>1347</v>
      </c>
      <c r="F598" s="118" t="s">
        <v>1348</v>
      </c>
      <c r="G598" s="119" t="s">
        <v>136</v>
      </c>
      <c r="H598" s="120">
        <v>106.399</v>
      </c>
      <c r="I598" s="121"/>
      <c r="J598" s="122">
        <f>ROUND($I$598*$H$598,2)</f>
        <v>0</v>
      </c>
      <c r="K598" s="118" t="s">
        <v>137</v>
      </c>
      <c r="L598" s="22"/>
      <c r="M598" s="123"/>
      <c r="N598" s="124" t="s">
        <v>48</v>
      </c>
      <c r="P598" s="125">
        <f>$O$598*$H$598</f>
        <v>0</v>
      </c>
      <c r="Q598" s="125">
        <v>0.00102</v>
      </c>
      <c r="R598" s="125">
        <f>$Q$598*$H$598</f>
        <v>0.10852698000000001</v>
      </c>
      <c r="S598" s="125">
        <v>0</v>
      </c>
      <c r="T598" s="126">
        <f>$S$598*$H$598</f>
        <v>0</v>
      </c>
      <c r="AR598" s="75" t="s">
        <v>138</v>
      </c>
      <c r="AT598" s="75" t="s">
        <v>133</v>
      </c>
      <c r="AU598" s="75" t="s">
        <v>85</v>
      </c>
      <c r="AY598" s="6" t="s">
        <v>131</v>
      </c>
      <c r="BE598" s="127">
        <f>IF($N$598="základní",$J$598,0)</f>
        <v>0</v>
      </c>
      <c r="BF598" s="127">
        <f>IF($N$598="snížená",$J$598,0)</f>
        <v>0</v>
      </c>
      <c r="BG598" s="127">
        <f>IF($N$598="zákl. přenesená",$J$598,0)</f>
        <v>0</v>
      </c>
      <c r="BH598" s="127">
        <f>IF($N$598="sníž. přenesená",$J$598,0)</f>
        <v>0</v>
      </c>
      <c r="BI598" s="127">
        <f>IF($N$598="nulová",$J$598,0)</f>
        <v>0</v>
      </c>
      <c r="BJ598" s="75" t="s">
        <v>21</v>
      </c>
      <c r="BK598" s="127">
        <f>ROUND($I$598*$H$598,2)</f>
        <v>0</v>
      </c>
      <c r="BL598" s="75" t="s">
        <v>138</v>
      </c>
      <c r="BM598" s="75" t="s">
        <v>1349</v>
      </c>
    </row>
    <row r="599" spans="2:51" s="6" customFormat="1" ht="15.75" customHeight="1">
      <c r="B599" s="142"/>
      <c r="D599" s="129" t="s">
        <v>140</v>
      </c>
      <c r="E599" s="143"/>
      <c r="F599" s="143" t="s">
        <v>1350</v>
      </c>
      <c r="H599" s="144"/>
      <c r="L599" s="142"/>
      <c r="M599" s="145"/>
      <c r="T599" s="146"/>
      <c r="AT599" s="144" t="s">
        <v>140</v>
      </c>
      <c r="AU599" s="144" t="s">
        <v>85</v>
      </c>
      <c r="AV599" s="144" t="s">
        <v>21</v>
      </c>
      <c r="AW599" s="144" t="s">
        <v>103</v>
      </c>
      <c r="AX599" s="144" t="s">
        <v>77</v>
      </c>
      <c r="AY599" s="144" t="s">
        <v>131</v>
      </c>
    </row>
    <row r="600" spans="2:51" s="6" customFormat="1" ht="15.75" customHeight="1">
      <c r="B600" s="142"/>
      <c r="D600" s="135" t="s">
        <v>140</v>
      </c>
      <c r="E600" s="144"/>
      <c r="F600" s="143" t="s">
        <v>1351</v>
      </c>
      <c r="H600" s="144"/>
      <c r="L600" s="142"/>
      <c r="M600" s="145"/>
      <c r="T600" s="146"/>
      <c r="AT600" s="144" t="s">
        <v>140</v>
      </c>
      <c r="AU600" s="144" t="s">
        <v>85</v>
      </c>
      <c r="AV600" s="144" t="s">
        <v>21</v>
      </c>
      <c r="AW600" s="144" t="s">
        <v>103</v>
      </c>
      <c r="AX600" s="144" t="s">
        <v>77</v>
      </c>
      <c r="AY600" s="144" t="s">
        <v>131</v>
      </c>
    </row>
    <row r="601" spans="2:51" s="6" customFormat="1" ht="15.75" customHeight="1">
      <c r="B601" s="128"/>
      <c r="D601" s="135" t="s">
        <v>140</v>
      </c>
      <c r="E601" s="134"/>
      <c r="F601" s="130" t="s">
        <v>1352</v>
      </c>
      <c r="H601" s="131">
        <v>53.58</v>
      </c>
      <c r="L601" s="128"/>
      <c r="M601" s="132"/>
      <c r="T601" s="133"/>
      <c r="AT601" s="134" t="s">
        <v>140</v>
      </c>
      <c r="AU601" s="134" t="s">
        <v>85</v>
      </c>
      <c r="AV601" s="134" t="s">
        <v>85</v>
      </c>
      <c r="AW601" s="134" t="s">
        <v>103</v>
      </c>
      <c r="AX601" s="134" t="s">
        <v>77</v>
      </c>
      <c r="AY601" s="134" t="s">
        <v>131</v>
      </c>
    </row>
    <row r="602" spans="2:51" s="6" customFormat="1" ht="15.75" customHeight="1">
      <c r="B602" s="142"/>
      <c r="D602" s="135" t="s">
        <v>140</v>
      </c>
      <c r="E602" s="144"/>
      <c r="F602" s="143" t="s">
        <v>1353</v>
      </c>
      <c r="H602" s="144"/>
      <c r="L602" s="142"/>
      <c r="M602" s="145"/>
      <c r="T602" s="146"/>
      <c r="AT602" s="144" t="s">
        <v>140</v>
      </c>
      <c r="AU602" s="144" t="s">
        <v>85</v>
      </c>
      <c r="AV602" s="144" t="s">
        <v>21</v>
      </c>
      <c r="AW602" s="144" t="s">
        <v>103</v>
      </c>
      <c r="AX602" s="144" t="s">
        <v>77</v>
      </c>
      <c r="AY602" s="144" t="s">
        <v>131</v>
      </c>
    </row>
    <row r="603" spans="2:51" s="6" customFormat="1" ht="15.75" customHeight="1">
      <c r="B603" s="128"/>
      <c r="D603" s="135" t="s">
        <v>140</v>
      </c>
      <c r="E603" s="134"/>
      <c r="F603" s="130" t="s">
        <v>1354</v>
      </c>
      <c r="H603" s="131">
        <v>10.795</v>
      </c>
      <c r="L603" s="128"/>
      <c r="M603" s="132"/>
      <c r="T603" s="133"/>
      <c r="AT603" s="134" t="s">
        <v>140</v>
      </c>
      <c r="AU603" s="134" t="s">
        <v>85</v>
      </c>
      <c r="AV603" s="134" t="s">
        <v>85</v>
      </c>
      <c r="AW603" s="134" t="s">
        <v>103</v>
      </c>
      <c r="AX603" s="134" t="s">
        <v>77</v>
      </c>
      <c r="AY603" s="134" t="s">
        <v>131</v>
      </c>
    </row>
    <row r="604" spans="2:51" s="6" customFormat="1" ht="15.75" customHeight="1">
      <c r="B604" s="142"/>
      <c r="D604" s="135" t="s">
        <v>140</v>
      </c>
      <c r="E604" s="144"/>
      <c r="F604" s="143" t="s">
        <v>1355</v>
      </c>
      <c r="H604" s="144"/>
      <c r="L604" s="142"/>
      <c r="M604" s="145"/>
      <c r="T604" s="146"/>
      <c r="AT604" s="144" t="s">
        <v>140</v>
      </c>
      <c r="AU604" s="144" t="s">
        <v>85</v>
      </c>
      <c r="AV604" s="144" t="s">
        <v>21</v>
      </c>
      <c r="AW604" s="144" t="s">
        <v>103</v>
      </c>
      <c r="AX604" s="144" t="s">
        <v>77</v>
      </c>
      <c r="AY604" s="144" t="s">
        <v>131</v>
      </c>
    </row>
    <row r="605" spans="2:51" s="6" customFormat="1" ht="15.75" customHeight="1">
      <c r="B605" s="128"/>
      <c r="D605" s="135" t="s">
        <v>140</v>
      </c>
      <c r="E605" s="134"/>
      <c r="F605" s="130" t="s">
        <v>1356</v>
      </c>
      <c r="H605" s="131">
        <v>31.68</v>
      </c>
      <c r="L605" s="128"/>
      <c r="M605" s="132"/>
      <c r="T605" s="133"/>
      <c r="AT605" s="134" t="s">
        <v>140</v>
      </c>
      <c r="AU605" s="134" t="s">
        <v>85</v>
      </c>
      <c r="AV605" s="134" t="s">
        <v>85</v>
      </c>
      <c r="AW605" s="134" t="s">
        <v>103</v>
      </c>
      <c r="AX605" s="134" t="s">
        <v>77</v>
      </c>
      <c r="AY605" s="134" t="s">
        <v>131</v>
      </c>
    </row>
    <row r="606" spans="2:51" s="6" customFormat="1" ht="15.75" customHeight="1">
      <c r="B606" s="142"/>
      <c r="D606" s="135" t="s">
        <v>140</v>
      </c>
      <c r="E606" s="144"/>
      <c r="F606" s="143" t="s">
        <v>1357</v>
      </c>
      <c r="H606" s="144"/>
      <c r="L606" s="142"/>
      <c r="M606" s="145"/>
      <c r="T606" s="146"/>
      <c r="AT606" s="144" t="s">
        <v>140</v>
      </c>
      <c r="AU606" s="144" t="s">
        <v>85</v>
      </c>
      <c r="AV606" s="144" t="s">
        <v>21</v>
      </c>
      <c r="AW606" s="144" t="s">
        <v>103</v>
      </c>
      <c r="AX606" s="144" t="s">
        <v>77</v>
      </c>
      <c r="AY606" s="144" t="s">
        <v>131</v>
      </c>
    </row>
    <row r="607" spans="2:51" s="6" customFormat="1" ht="15.75" customHeight="1">
      <c r="B607" s="128"/>
      <c r="D607" s="135" t="s">
        <v>140</v>
      </c>
      <c r="E607" s="134"/>
      <c r="F607" s="130" t="s">
        <v>1358</v>
      </c>
      <c r="H607" s="131">
        <v>10.344</v>
      </c>
      <c r="L607" s="128"/>
      <c r="M607" s="132"/>
      <c r="T607" s="133"/>
      <c r="AT607" s="134" t="s">
        <v>140</v>
      </c>
      <c r="AU607" s="134" t="s">
        <v>85</v>
      </c>
      <c r="AV607" s="134" t="s">
        <v>85</v>
      </c>
      <c r="AW607" s="134" t="s">
        <v>103</v>
      </c>
      <c r="AX607" s="134" t="s">
        <v>77</v>
      </c>
      <c r="AY607" s="134" t="s">
        <v>131</v>
      </c>
    </row>
    <row r="608" spans="2:51" s="6" customFormat="1" ht="15.75" customHeight="1">
      <c r="B608" s="136"/>
      <c r="D608" s="135" t="s">
        <v>140</v>
      </c>
      <c r="E608" s="137"/>
      <c r="F608" s="138" t="s">
        <v>148</v>
      </c>
      <c r="H608" s="139">
        <v>106.399</v>
      </c>
      <c r="L608" s="136"/>
      <c r="M608" s="140"/>
      <c r="T608" s="141"/>
      <c r="AT608" s="137" t="s">
        <v>140</v>
      </c>
      <c r="AU608" s="137" t="s">
        <v>85</v>
      </c>
      <c r="AV608" s="137" t="s">
        <v>138</v>
      </c>
      <c r="AW608" s="137" t="s">
        <v>103</v>
      </c>
      <c r="AX608" s="137" t="s">
        <v>21</v>
      </c>
      <c r="AY608" s="137" t="s">
        <v>131</v>
      </c>
    </row>
    <row r="609" spans="2:65" s="6" customFormat="1" ht="15.75" customHeight="1">
      <c r="B609" s="22"/>
      <c r="C609" s="116" t="s">
        <v>1359</v>
      </c>
      <c r="D609" s="116" t="s">
        <v>133</v>
      </c>
      <c r="E609" s="117" t="s">
        <v>1360</v>
      </c>
      <c r="F609" s="118" t="s">
        <v>1361</v>
      </c>
      <c r="G609" s="119" t="s">
        <v>424</v>
      </c>
      <c r="H609" s="120">
        <v>22.4</v>
      </c>
      <c r="I609" s="121"/>
      <c r="J609" s="122">
        <f>ROUND($I$609*$H$609,2)</f>
        <v>0</v>
      </c>
      <c r="K609" s="118" t="s">
        <v>137</v>
      </c>
      <c r="L609" s="22"/>
      <c r="M609" s="123"/>
      <c r="N609" s="124" t="s">
        <v>48</v>
      </c>
      <c r="P609" s="125">
        <f>$O$609*$H$609</f>
        <v>0</v>
      </c>
      <c r="Q609" s="125">
        <v>0.00686</v>
      </c>
      <c r="R609" s="125">
        <f>$Q$609*$H$609</f>
        <v>0.153664</v>
      </c>
      <c r="S609" s="125">
        <v>0</v>
      </c>
      <c r="T609" s="126">
        <f>$S$609*$H$609</f>
        <v>0</v>
      </c>
      <c r="AR609" s="75" t="s">
        <v>138</v>
      </c>
      <c r="AT609" s="75" t="s">
        <v>133</v>
      </c>
      <c r="AU609" s="75" t="s">
        <v>85</v>
      </c>
      <c r="AY609" s="6" t="s">
        <v>131</v>
      </c>
      <c r="BE609" s="127">
        <f>IF($N$609="základní",$J$609,0)</f>
        <v>0</v>
      </c>
      <c r="BF609" s="127">
        <f>IF($N$609="snížená",$J$609,0)</f>
        <v>0</v>
      </c>
      <c r="BG609" s="127">
        <f>IF($N$609="zákl. přenesená",$J$609,0)</f>
        <v>0</v>
      </c>
      <c r="BH609" s="127">
        <f>IF($N$609="sníž. přenesená",$J$609,0)</f>
        <v>0</v>
      </c>
      <c r="BI609" s="127">
        <f>IF($N$609="nulová",$J$609,0)</f>
        <v>0</v>
      </c>
      <c r="BJ609" s="75" t="s">
        <v>21</v>
      </c>
      <c r="BK609" s="127">
        <f>ROUND($I$609*$H$609,2)</f>
        <v>0</v>
      </c>
      <c r="BL609" s="75" t="s">
        <v>138</v>
      </c>
      <c r="BM609" s="75" t="s">
        <v>1362</v>
      </c>
    </row>
    <row r="610" spans="2:51" s="6" customFormat="1" ht="27" customHeight="1">
      <c r="B610" s="142"/>
      <c r="D610" s="129" t="s">
        <v>140</v>
      </c>
      <c r="E610" s="143"/>
      <c r="F610" s="143" t="s">
        <v>1363</v>
      </c>
      <c r="H610" s="144"/>
      <c r="L610" s="142"/>
      <c r="M610" s="145"/>
      <c r="T610" s="146"/>
      <c r="AT610" s="144" t="s">
        <v>140</v>
      </c>
      <c r="AU610" s="144" t="s">
        <v>85</v>
      </c>
      <c r="AV610" s="144" t="s">
        <v>21</v>
      </c>
      <c r="AW610" s="144" t="s">
        <v>103</v>
      </c>
      <c r="AX610" s="144" t="s">
        <v>77</v>
      </c>
      <c r="AY610" s="144" t="s">
        <v>131</v>
      </c>
    </row>
    <row r="611" spans="2:51" s="6" customFormat="1" ht="15.75" customHeight="1">
      <c r="B611" s="128"/>
      <c r="D611" s="135" t="s">
        <v>140</v>
      </c>
      <c r="E611" s="134"/>
      <c r="F611" s="130" t="s">
        <v>1364</v>
      </c>
      <c r="H611" s="131">
        <v>22.4</v>
      </c>
      <c r="L611" s="128"/>
      <c r="M611" s="132"/>
      <c r="T611" s="133"/>
      <c r="AT611" s="134" t="s">
        <v>140</v>
      </c>
      <c r="AU611" s="134" t="s">
        <v>85</v>
      </c>
      <c r="AV611" s="134" t="s">
        <v>85</v>
      </c>
      <c r="AW611" s="134" t="s">
        <v>103</v>
      </c>
      <c r="AX611" s="134" t="s">
        <v>21</v>
      </c>
      <c r="AY611" s="134" t="s">
        <v>131</v>
      </c>
    </row>
    <row r="612" spans="2:65" s="6" customFormat="1" ht="15.75" customHeight="1">
      <c r="B612" s="22"/>
      <c r="C612" s="153" t="s">
        <v>1365</v>
      </c>
      <c r="D612" s="153" t="s">
        <v>276</v>
      </c>
      <c r="E612" s="154" t="s">
        <v>1366</v>
      </c>
      <c r="F612" s="155" t="s">
        <v>1367</v>
      </c>
      <c r="G612" s="156" t="s">
        <v>424</v>
      </c>
      <c r="H612" s="157">
        <v>22.4</v>
      </c>
      <c r="I612" s="158"/>
      <c r="J612" s="159">
        <f>ROUND($I$612*$H$612,2)</f>
        <v>0</v>
      </c>
      <c r="K612" s="155"/>
      <c r="L612" s="160"/>
      <c r="M612" s="161"/>
      <c r="N612" s="162" t="s">
        <v>48</v>
      </c>
      <c r="P612" s="125">
        <f>$O$612*$H$612</f>
        <v>0</v>
      </c>
      <c r="Q612" s="125">
        <v>0</v>
      </c>
      <c r="R612" s="125">
        <f>$Q$612*$H$612</f>
        <v>0</v>
      </c>
      <c r="S612" s="125">
        <v>0</v>
      </c>
      <c r="T612" s="126">
        <f>$S$612*$H$612</f>
        <v>0</v>
      </c>
      <c r="AR612" s="75" t="s">
        <v>173</v>
      </c>
      <c r="AT612" s="75" t="s">
        <v>276</v>
      </c>
      <c r="AU612" s="75" t="s">
        <v>85</v>
      </c>
      <c r="AY612" s="6" t="s">
        <v>131</v>
      </c>
      <c r="BE612" s="127">
        <f>IF($N$612="základní",$J$612,0)</f>
        <v>0</v>
      </c>
      <c r="BF612" s="127">
        <f>IF($N$612="snížená",$J$612,0)</f>
        <v>0</v>
      </c>
      <c r="BG612" s="127">
        <f>IF($N$612="zákl. přenesená",$J$612,0)</f>
        <v>0</v>
      </c>
      <c r="BH612" s="127">
        <f>IF($N$612="sníž. přenesená",$J$612,0)</f>
        <v>0</v>
      </c>
      <c r="BI612" s="127">
        <f>IF($N$612="nulová",$J$612,0)</f>
        <v>0</v>
      </c>
      <c r="BJ612" s="75" t="s">
        <v>21</v>
      </c>
      <c r="BK612" s="127">
        <f>ROUND($I$612*$H$612,2)</f>
        <v>0</v>
      </c>
      <c r="BL612" s="75" t="s">
        <v>138</v>
      </c>
      <c r="BM612" s="75" t="s">
        <v>1368</v>
      </c>
    </row>
    <row r="613" spans="2:65" s="6" customFormat="1" ht="15.75" customHeight="1">
      <c r="B613" s="22"/>
      <c r="C613" s="119" t="s">
        <v>1369</v>
      </c>
      <c r="D613" s="119" t="s">
        <v>133</v>
      </c>
      <c r="E613" s="117" t="s">
        <v>1370</v>
      </c>
      <c r="F613" s="118" t="s">
        <v>1371</v>
      </c>
      <c r="G613" s="119" t="s">
        <v>136</v>
      </c>
      <c r="H613" s="120">
        <v>2.86</v>
      </c>
      <c r="I613" s="121"/>
      <c r="J613" s="122">
        <f>ROUND($I$613*$H$613,2)</f>
        <v>0</v>
      </c>
      <c r="K613" s="118" t="s">
        <v>137</v>
      </c>
      <c r="L613" s="22"/>
      <c r="M613" s="123"/>
      <c r="N613" s="124" t="s">
        <v>48</v>
      </c>
      <c r="P613" s="125">
        <f>$O$613*$H$613</f>
        <v>0</v>
      </c>
      <c r="Q613" s="125">
        <v>0.00063</v>
      </c>
      <c r="R613" s="125">
        <f>$Q$613*$H$613</f>
        <v>0.0018018</v>
      </c>
      <c r="S613" s="125">
        <v>0</v>
      </c>
      <c r="T613" s="126">
        <f>$S$613*$H$613</f>
        <v>0</v>
      </c>
      <c r="AR613" s="75" t="s">
        <v>138</v>
      </c>
      <c r="AT613" s="75" t="s">
        <v>133</v>
      </c>
      <c r="AU613" s="75" t="s">
        <v>85</v>
      </c>
      <c r="AY613" s="75" t="s">
        <v>131</v>
      </c>
      <c r="BE613" s="127">
        <f>IF($N$613="základní",$J$613,0)</f>
        <v>0</v>
      </c>
      <c r="BF613" s="127">
        <f>IF($N$613="snížená",$J$613,0)</f>
        <v>0</v>
      </c>
      <c r="BG613" s="127">
        <f>IF($N$613="zákl. přenesená",$J$613,0)</f>
        <v>0</v>
      </c>
      <c r="BH613" s="127">
        <f>IF($N$613="sníž. přenesená",$J$613,0)</f>
        <v>0</v>
      </c>
      <c r="BI613" s="127">
        <f>IF($N$613="nulová",$J$613,0)</f>
        <v>0</v>
      </c>
      <c r="BJ613" s="75" t="s">
        <v>21</v>
      </c>
      <c r="BK613" s="127">
        <f>ROUND($I$613*$H$613,2)</f>
        <v>0</v>
      </c>
      <c r="BL613" s="75" t="s">
        <v>138</v>
      </c>
      <c r="BM613" s="75" t="s">
        <v>1372</v>
      </c>
    </row>
    <row r="614" spans="2:51" s="6" customFormat="1" ht="15.75" customHeight="1">
      <c r="B614" s="142"/>
      <c r="D614" s="129" t="s">
        <v>140</v>
      </c>
      <c r="E614" s="143"/>
      <c r="F614" s="143" t="s">
        <v>1373</v>
      </c>
      <c r="H614" s="144"/>
      <c r="L614" s="142"/>
      <c r="M614" s="145"/>
      <c r="T614" s="146"/>
      <c r="AT614" s="144" t="s">
        <v>140</v>
      </c>
      <c r="AU614" s="144" t="s">
        <v>85</v>
      </c>
      <c r="AV614" s="144" t="s">
        <v>21</v>
      </c>
      <c r="AW614" s="144" t="s">
        <v>103</v>
      </c>
      <c r="AX614" s="144" t="s">
        <v>77</v>
      </c>
      <c r="AY614" s="144" t="s">
        <v>131</v>
      </c>
    </row>
    <row r="615" spans="2:51" s="6" customFormat="1" ht="15.75" customHeight="1">
      <c r="B615" s="128"/>
      <c r="D615" s="135" t="s">
        <v>140</v>
      </c>
      <c r="E615" s="134"/>
      <c r="F615" s="130" t="s">
        <v>1374</v>
      </c>
      <c r="H615" s="131">
        <v>2.622</v>
      </c>
      <c r="L615" s="128"/>
      <c r="M615" s="132"/>
      <c r="T615" s="133"/>
      <c r="AT615" s="134" t="s">
        <v>140</v>
      </c>
      <c r="AU615" s="134" t="s">
        <v>85</v>
      </c>
      <c r="AV615" s="134" t="s">
        <v>85</v>
      </c>
      <c r="AW615" s="134" t="s">
        <v>103</v>
      </c>
      <c r="AX615" s="134" t="s">
        <v>77</v>
      </c>
      <c r="AY615" s="134" t="s">
        <v>131</v>
      </c>
    </row>
    <row r="616" spans="2:51" s="6" customFormat="1" ht="15.75" customHeight="1">
      <c r="B616" s="142"/>
      <c r="D616" s="135" t="s">
        <v>140</v>
      </c>
      <c r="E616" s="144"/>
      <c r="F616" s="143" t="s">
        <v>1375</v>
      </c>
      <c r="H616" s="144"/>
      <c r="L616" s="142"/>
      <c r="M616" s="145"/>
      <c r="T616" s="146"/>
      <c r="AT616" s="144" t="s">
        <v>140</v>
      </c>
      <c r="AU616" s="144" t="s">
        <v>85</v>
      </c>
      <c r="AV616" s="144" t="s">
        <v>21</v>
      </c>
      <c r="AW616" s="144" t="s">
        <v>103</v>
      </c>
      <c r="AX616" s="144" t="s">
        <v>77</v>
      </c>
      <c r="AY616" s="144" t="s">
        <v>131</v>
      </c>
    </row>
    <row r="617" spans="2:51" s="6" customFormat="1" ht="15.75" customHeight="1">
      <c r="B617" s="128"/>
      <c r="D617" s="135" t="s">
        <v>140</v>
      </c>
      <c r="E617" s="134"/>
      <c r="F617" s="130" t="s">
        <v>1376</v>
      </c>
      <c r="H617" s="131">
        <v>0.238</v>
      </c>
      <c r="L617" s="128"/>
      <c r="M617" s="132"/>
      <c r="T617" s="133"/>
      <c r="AT617" s="134" t="s">
        <v>140</v>
      </c>
      <c r="AU617" s="134" t="s">
        <v>85</v>
      </c>
      <c r="AV617" s="134" t="s">
        <v>85</v>
      </c>
      <c r="AW617" s="134" t="s">
        <v>103</v>
      </c>
      <c r="AX617" s="134" t="s">
        <v>77</v>
      </c>
      <c r="AY617" s="134" t="s">
        <v>131</v>
      </c>
    </row>
    <row r="618" spans="2:51" s="6" customFormat="1" ht="15.75" customHeight="1">
      <c r="B618" s="136"/>
      <c r="D618" s="135" t="s">
        <v>140</v>
      </c>
      <c r="E618" s="137"/>
      <c r="F618" s="138" t="s">
        <v>148</v>
      </c>
      <c r="H618" s="139">
        <v>2.86</v>
      </c>
      <c r="L618" s="136"/>
      <c r="M618" s="140"/>
      <c r="T618" s="141"/>
      <c r="AT618" s="137" t="s">
        <v>140</v>
      </c>
      <c r="AU618" s="137" t="s">
        <v>85</v>
      </c>
      <c r="AV618" s="137" t="s">
        <v>138</v>
      </c>
      <c r="AW618" s="137" t="s">
        <v>103</v>
      </c>
      <c r="AX618" s="137" t="s">
        <v>21</v>
      </c>
      <c r="AY618" s="137" t="s">
        <v>131</v>
      </c>
    </row>
    <row r="619" spans="2:65" s="6" customFormat="1" ht="15.75" customHeight="1">
      <c r="B619" s="22"/>
      <c r="C619" s="116" t="s">
        <v>1377</v>
      </c>
      <c r="D619" s="116" t="s">
        <v>133</v>
      </c>
      <c r="E619" s="117" t="s">
        <v>1378</v>
      </c>
      <c r="F619" s="118" t="s">
        <v>1379</v>
      </c>
      <c r="G619" s="119" t="s">
        <v>424</v>
      </c>
      <c r="H619" s="120">
        <v>33.88</v>
      </c>
      <c r="I619" s="121"/>
      <c r="J619" s="122">
        <f>ROUND($I$619*$H$619,2)</f>
        <v>0</v>
      </c>
      <c r="K619" s="118" t="s">
        <v>137</v>
      </c>
      <c r="L619" s="22"/>
      <c r="M619" s="123"/>
      <c r="N619" s="124" t="s">
        <v>48</v>
      </c>
      <c r="P619" s="125">
        <f>$O$619*$H$619</f>
        <v>0</v>
      </c>
      <c r="Q619" s="125">
        <v>0.00018</v>
      </c>
      <c r="R619" s="125">
        <f>$Q$619*$H$619</f>
        <v>0.006098400000000001</v>
      </c>
      <c r="S619" s="125">
        <v>0</v>
      </c>
      <c r="T619" s="126">
        <f>$S$619*$H$619</f>
        <v>0</v>
      </c>
      <c r="AR619" s="75" t="s">
        <v>138</v>
      </c>
      <c r="AT619" s="75" t="s">
        <v>133</v>
      </c>
      <c r="AU619" s="75" t="s">
        <v>85</v>
      </c>
      <c r="AY619" s="6" t="s">
        <v>131</v>
      </c>
      <c r="BE619" s="127">
        <f>IF($N$619="základní",$J$619,0)</f>
        <v>0</v>
      </c>
      <c r="BF619" s="127">
        <f>IF($N$619="snížená",$J$619,0)</f>
        <v>0</v>
      </c>
      <c r="BG619" s="127">
        <f>IF($N$619="zákl. přenesená",$J$619,0)</f>
        <v>0</v>
      </c>
      <c r="BH619" s="127">
        <f>IF($N$619="sníž. přenesená",$J$619,0)</f>
        <v>0</v>
      </c>
      <c r="BI619" s="127">
        <f>IF($N$619="nulová",$J$619,0)</f>
        <v>0</v>
      </c>
      <c r="BJ619" s="75" t="s">
        <v>21</v>
      </c>
      <c r="BK619" s="127">
        <f>ROUND($I$619*$H$619,2)</f>
        <v>0</v>
      </c>
      <c r="BL619" s="75" t="s">
        <v>138</v>
      </c>
      <c r="BM619" s="75" t="s">
        <v>1380</v>
      </c>
    </row>
    <row r="620" spans="2:51" s="6" customFormat="1" ht="27" customHeight="1">
      <c r="B620" s="142"/>
      <c r="D620" s="129" t="s">
        <v>140</v>
      </c>
      <c r="E620" s="143"/>
      <c r="F620" s="143" t="s">
        <v>1381</v>
      </c>
      <c r="H620" s="144"/>
      <c r="L620" s="142"/>
      <c r="M620" s="145"/>
      <c r="T620" s="146"/>
      <c r="AT620" s="144" t="s">
        <v>140</v>
      </c>
      <c r="AU620" s="144" t="s">
        <v>85</v>
      </c>
      <c r="AV620" s="144" t="s">
        <v>21</v>
      </c>
      <c r="AW620" s="144" t="s">
        <v>103</v>
      </c>
      <c r="AX620" s="144" t="s">
        <v>77</v>
      </c>
      <c r="AY620" s="144" t="s">
        <v>131</v>
      </c>
    </row>
    <row r="621" spans="2:51" s="6" customFormat="1" ht="15.75" customHeight="1">
      <c r="B621" s="142"/>
      <c r="D621" s="135" t="s">
        <v>140</v>
      </c>
      <c r="E621" s="144"/>
      <c r="F621" s="143" t="s">
        <v>1382</v>
      </c>
      <c r="H621" s="144"/>
      <c r="L621" s="142"/>
      <c r="M621" s="145"/>
      <c r="T621" s="146"/>
      <c r="AT621" s="144" t="s">
        <v>140</v>
      </c>
      <c r="AU621" s="144" t="s">
        <v>85</v>
      </c>
      <c r="AV621" s="144" t="s">
        <v>21</v>
      </c>
      <c r="AW621" s="144" t="s">
        <v>103</v>
      </c>
      <c r="AX621" s="144" t="s">
        <v>77</v>
      </c>
      <c r="AY621" s="144" t="s">
        <v>131</v>
      </c>
    </row>
    <row r="622" spans="2:51" s="6" customFormat="1" ht="15.75" customHeight="1">
      <c r="B622" s="128"/>
      <c r="D622" s="135" t="s">
        <v>140</v>
      </c>
      <c r="E622" s="134"/>
      <c r="F622" s="130" t="s">
        <v>1383</v>
      </c>
      <c r="H622" s="131">
        <v>30.48</v>
      </c>
      <c r="L622" s="128"/>
      <c r="M622" s="132"/>
      <c r="T622" s="133"/>
      <c r="AT622" s="134" t="s">
        <v>140</v>
      </c>
      <c r="AU622" s="134" t="s">
        <v>85</v>
      </c>
      <c r="AV622" s="134" t="s">
        <v>85</v>
      </c>
      <c r="AW622" s="134" t="s">
        <v>103</v>
      </c>
      <c r="AX622" s="134" t="s">
        <v>77</v>
      </c>
      <c r="AY622" s="134" t="s">
        <v>131</v>
      </c>
    </row>
    <row r="623" spans="2:51" s="6" customFormat="1" ht="15.75" customHeight="1">
      <c r="B623" s="142"/>
      <c r="D623" s="135" t="s">
        <v>140</v>
      </c>
      <c r="E623" s="144"/>
      <c r="F623" s="143" t="s">
        <v>1384</v>
      </c>
      <c r="H623" s="144"/>
      <c r="L623" s="142"/>
      <c r="M623" s="145"/>
      <c r="T623" s="146"/>
      <c r="AT623" s="144" t="s">
        <v>140</v>
      </c>
      <c r="AU623" s="144" t="s">
        <v>85</v>
      </c>
      <c r="AV623" s="144" t="s">
        <v>21</v>
      </c>
      <c r="AW623" s="144" t="s">
        <v>103</v>
      </c>
      <c r="AX623" s="144" t="s">
        <v>77</v>
      </c>
      <c r="AY623" s="144" t="s">
        <v>131</v>
      </c>
    </row>
    <row r="624" spans="2:51" s="6" customFormat="1" ht="27" customHeight="1">
      <c r="B624" s="142"/>
      <c r="D624" s="135" t="s">
        <v>140</v>
      </c>
      <c r="E624" s="144"/>
      <c r="F624" s="143" t="s">
        <v>1385</v>
      </c>
      <c r="H624" s="144"/>
      <c r="L624" s="142"/>
      <c r="M624" s="145"/>
      <c r="T624" s="146"/>
      <c r="AT624" s="144" t="s">
        <v>140</v>
      </c>
      <c r="AU624" s="144" t="s">
        <v>85</v>
      </c>
      <c r="AV624" s="144" t="s">
        <v>21</v>
      </c>
      <c r="AW624" s="144" t="s">
        <v>103</v>
      </c>
      <c r="AX624" s="144" t="s">
        <v>77</v>
      </c>
      <c r="AY624" s="144" t="s">
        <v>131</v>
      </c>
    </row>
    <row r="625" spans="2:51" s="6" customFormat="1" ht="15.75" customHeight="1">
      <c r="B625" s="128"/>
      <c r="D625" s="135" t="s">
        <v>140</v>
      </c>
      <c r="E625" s="134"/>
      <c r="F625" s="130" t="s">
        <v>1386</v>
      </c>
      <c r="H625" s="131">
        <v>3.4</v>
      </c>
      <c r="L625" s="128"/>
      <c r="M625" s="132"/>
      <c r="T625" s="133"/>
      <c r="AT625" s="134" t="s">
        <v>140</v>
      </c>
      <c r="AU625" s="134" t="s">
        <v>85</v>
      </c>
      <c r="AV625" s="134" t="s">
        <v>85</v>
      </c>
      <c r="AW625" s="134" t="s">
        <v>103</v>
      </c>
      <c r="AX625" s="134" t="s">
        <v>77</v>
      </c>
      <c r="AY625" s="134" t="s">
        <v>131</v>
      </c>
    </row>
    <row r="626" spans="2:51" s="6" customFormat="1" ht="15.75" customHeight="1">
      <c r="B626" s="136"/>
      <c r="D626" s="135" t="s">
        <v>140</v>
      </c>
      <c r="E626" s="137"/>
      <c r="F626" s="138" t="s">
        <v>148</v>
      </c>
      <c r="H626" s="139">
        <v>33.88</v>
      </c>
      <c r="L626" s="136"/>
      <c r="M626" s="140"/>
      <c r="T626" s="141"/>
      <c r="AT626" s="137" t="s">
        <v>140</v>
      </c>
      <c r="AU626" s="137" t="s">
        <v>85</v>
      </c>
      <c r="AV626" s="137" t="s">
        <v>138</v>
      </c>
      <c r="AW626" s="137" t="s">
        <v>103</v>
      </c>
      <c r="AX626" s="137" t="s">
        <v>21</v>
      </c>
      <c r="AY626" s="137" t="s">
        <v>131</v>
      </c>
    </row>
    <row r="627" spans="2:65" s="6" customFormat="1" ht="15.75" customHeight="1">
      <c r="B627" s="22"/>
      <c r="C627" s="116" t="s">
        <v>1387</v>
      </c>
      <c r="D627" s="116" t="s">
        <v>133</v>
      </c>
      <c r="E627" s="117" t="s">
        <v>1388</v>
      </c>
      <c r="F627" s="118" t="s">
        <v>1389</v>
      </c>
      <c r="G627" s="119" t="s">
        <v>424</v>
      </c>
      <c r="H627" s="120">
        <v>19.05</v>
      </c>
      <c r="I627" s="121"/>
      <c r="J627" s="122">
        <f>ROUND($I$627*$H$627,2)</f>
        <v>0</v>
      </c>
      <c r="K627" s="118" t="s">
        <v>137</v>
      </c>
      <c r="L627" s="22"/>
      <c r="M627" s="123"/>
      <c r="N627" s="124" t="s">
        <v>48</v>
      </c>
      <c r="P627" s="125">
        <f>$O$627*$H$627</f>
        <v>0</v>
      </c>
      <c r="Q627" s="125">
        <v>3E-05</v>
      </c>
      <c r="R627" s="125">
        <f>$Q$627*$H$627</f>
        <v>0.0005715000000000001</v>
      </c>
      <c r="S627" s="125">
        <v>0</v>
      </c>
      <c r="T627" s="126">
        <f>$S$627*$H$627</f>
        <v>0</v>
      </c>
      <c r="AR627" s="75" t="s">
        <v>138</v>
      </c>
      <c r="AT627" s="75" t="s">
        <v>133</v>
      </c>
      <c r="AU627" s="75" t="s">
        <v>85</v>
      </c>
      <c r="AY627" s="6" t="s">
        <v>131</v>
      </c>
      <c r="BE627" s="127">
        <f>IF($N$627="základní",$J$627,0)</f>
        <v>0</v>
      </c>
      <c r="BF627" s="127">
        <f>IF($N$627="snížená",$J$627,0)</f>
        <v>0</v>
      </c>
      <c r="BG627" s="127">
        <f>IF($N$627="zákl. přenesená",$J$627,0)</f>
        <v>0</v>
      </c>
      <c r="BH627" s="127">
        <f>IF($N$627="sníž. přenesená",$J$627,0)</f>
        <v>0</v>
      </c>
      <c r="BI627" s="127">
        <f>IF($N$627="nulová",$J$627,0)</f>
        <v>0</v>
      </c>
      <c r="BJ627" s="75" t="s">
        <v>21</v>
      </c>
      <c r="BK627" s="127">
        <f>ROUND($I$627*$H$627,2)</f>
        <v>0</v>
      </c>
      <c r="BL627" s="75" t="s">
        <v>138</v>
      </c>
      <c r="BM627" s="75" t="s">
        <v>1390</v>
      </c>
    </row>
    <row r="628" spans="2:51" s="6" customFormat="1" ht="15.75" customHeight="1">
      <c r="B628" s="142"/>
      <c r="D628" s="129" t="s">
        <v>140</v>
      </c>
      <c r="E628" s="143"/>
      <c r="F628" s="143" t="s">
        <v>1391</v>
      </c>
      <c r="H628" s="144"/>
      <c r="L628" s="142"/>
      <c r="M628" s="145"/>
      <c r="T628" s="146"/>
      <c r="AT628" s="144" t="s">
        <v>140</v>
      </c>
      <c r="AU628" s="144" t="s">
        <v>85</v>
      </c>
      <c r="AV628" s="144" t="s">
        <v>21</v>
      </c>
      <c r="AW628" s="144" t="s">
        <v>103</v>
      </c>
      <c r="AX628" s="144" t="s">
        <v>77</v>
      </c>
      <c r="AY628" s="144" t="s">
        <v>131</v>
      </c>
    </row>
    <row r="629" spans="2:51" s="6" customFormat="1" ht="15.75" customHeight="1">
      <c r="B629" s="128"/>
      <c r="D629" s="135" t="s">
        <v>140</v>
      </c>
      <c r="E629" s="134"/>
      <c r="F629" s="130" t="s">
        <v>1392</v>
      </c>
      <c r="H629" s="131">
        <v>19.05</v>
      </c>
      <c r="L629" s="128"/>
      <c r="M629" s="132"/>
      <c r="T629" s="133"/>
      <c r="AT629" s="134" t="s">
        <v>140</v>
      </c>
      <c r="AU629" s="134" t="s">
        <v>85</v>
      </c>
      <c r="AV629" s="134" t="s">
        <v>85</v>
      </c>
      <c r="AW629" s="134" t="s">
        <v>103</v>
      </c>
      <c r="AX629" s="134" t="s">
        <v>21</v>
      </c>
      <c r="AY629" s="134" t="s">
        <v>131</v>
      </c>
    </row>
    <row r="630" spans="2:65" s="6" customFormat="1" ht="27" customHeight="1">
      <c r="B630" s="22"/>
      <c r="C630" s="116" t="s">
        <v>1393</v>
      </c>
      <c r="D630" s="116" t="s">
        <v>133</v>
      </c>
      <c r="E630" s="117" t="s">
        <v>499</v>
      </c>
      <c r="F630" s="118" t="s">
        <v>1394</v>
      </c>
      <c r="G630" s="119" t="s">
        <v>424</v>
      </c>
      <c r="H630" s="120">
        <v>57</v>
      </c>
      <c r="I630" s="121"/>
      <c r="J630" s="122">
        <f>ROUND($I$630*$H$630,2)</f>
        <v>0</v>
      </c>
      <c r="K630" s="118" t="s">
        <v>137</v>
      </c>
      <c r="L630" s="22"/>
      <c r="M630" s="123"/>
      <c r="N630" s="124" t="s">
        <v>48</v>
      </c>
      <c r="P630" s="125">
        <f>$O$630*$H$630</f>
        <v>0</v>
      </c>
      <c r="Q630" s="125">
        <v>0.16371</v>
      </c>
      <c r="R630" s="125">
        <f>$Q$630*$H$630</f>
        <v>9.33147</v>
      </c>
      <c r="S630" s="125">
        <v>0</v>
      </c>
      <c r="T630" s="126">
        <f>$S$630*$H$630</f>
        <v>0</v>
      </c>
      <c r="AR630" s="75" t="s">
        <v>138</v>
      </c>
      <c r="AT630" s="75" t="s">
        <v>133</v>
      </c>
      <c r="AU630" s="75" t="s">
        <v>85</v>
      </c>
      <c r="AY630" s="6" t="s">
        <v>131</v>
      </c>
      <c r="BE630" s="127">
        <f>IF($N$630="základní",$J$630,0)</f>
        <v>0</v>
      </c>
      <c r="BF630" s="127">
        <f>IF($N$630="snížená",$J$630,0)</f>
        <v>0</v>
      </c>
      <c r="BG630" s="127">
        <f>IF($N$630="zákl. přenesená",$J$630,0)</f>
        <v>0</v>
      </c>
      <c r="BH630" s="127">
        <f>IF($N$630="sníž. přenesená",$J$630,0)</f>
        <v>0</v>
      </c>
      <c r="BI630" s="127">
        <f>IF($N$630="nulová",$J$630,0)</f>
        <v>0</v>
      </c>
      <c r="BJ630" s="75" t="s">
        <v>21</v>
      </c>
      <c r="BK630" s="127">
        <f>ROUND($I$630*$H$630,2)</f>
        <v>0</v>
      </c>
      <c r="BL630" s="75" t="s">
        <v>138</v>
      </c>
      <c r="BM630" s="75" t="s">
        <v>1395</v>
      </c>
    </row>
    <row r="631" spans="2:51" s="6" customFormat="1" ht="27" customHeight="1">
      <c r="B631" s="142"/>
      <c r="D631" s="129" t="s">
        <v>140</v>
      </c>
      <c r="E631" s="143"/>
      <c r="F631" s="143" t="s">
        <v>1396</v>
      </c>
      <c r="H631" s="144"/>
      <c r="L631" s="142"/>
      <c r="M631" s="145"/>
      <c r="T631" s="146"/>
      <c r="AT631" s="144" t="s">
        <v>140</v>
      </c>
      <c r="AU631" s="144" t="s">
        <v>85</v>
      </c>
      <c r="AV631" s="144" t="s">
        <v>21</v>
      </c>
      <c r="AW631" s="144" t="s">
        <v>103</v>
      </c>
      <c r="AX631" s="144" t="s">
        <v>77</v>
      </c>
      <c r="AY631" s="144" t="s">
        <v>131</v>
      </c>
    </row>
    <row r="632" spans="2:51" s="6" customFormat="1" ht="15.75" customHeight="1">
      <c r="B632" s="142"/>
      <c r="D632" s="135" t="s">
        <v>140</v>
      </c>
      <c r="E632" s="144"/>
      <c r="F632" s="143" t="s">
        <v>1397</v>
      </c>
      <c r="H632" s="144"/>
      <c r="L632" s="142"/>
      <c r="M632" s="145"/>
      <c r="T632" s="146"/>
      <c r="AT632" s="144" t="s">
        <v>140</v>
      </c>
      <c r="AU632" s="144" t="s">
        <v>85</v>
      </c>
      <c r="AV632" s="144" t="s">
        <v>21</v>
      </c>
      <c r="AW632" s="144" t="s">
        <v>103</v>
      </c>
      <c r="AX632" s="144" t="s">
        <v>77</v>
      </c>
      <c r="AY632" s="144" t="s">
        <v>131</v>
      </c>
    </row>
    <row r="633" spans="2:51" s="6" customFormat="1" ht="15.75" customHeight="1">
      <c r="B633" s="128"/>
      <c r="D633" s="135" t="s">
        <v>140</v>
      </c>
      <c r="E633" s="134"/>
      <c r="F633" s="130" t="s">
        <v>1398</v>
      </c>
      <c r="H633" s="131">
        <v>57</v>
      </c>
      <c r="L633" s="128"/>
      <c r="M633" s="132"/>
      <c r="T633" s="133"/>
      <c r="AT633" s="134" t="s">
        <v>140</v>
      </c>
      <c r="AU633" s="134" t="s">
        <v>85</v>
      </c>
      <c r="AV633" s="134" t="s">
        <v>85</v>
      </c>
      <c r="AW633" s="134" t="s">
        <v>103</v>
      </c>
      <c r="AX633" s="134" t="s">
        <v>21</v>
      </c>
      <c r="AY633" s="134" t="s">
        <v>131</v>
      </c>
    </row>
    <row r="634" spans="2:65" s="6" customFormat="1" ht="15.75" customHeight="1">
      <c r="B634" s="22"/>
      <c r="C634" s="153" t="s">
        <v>1399</v>
      </c>
      <c r="D634" s="153" t="s">
        <v>276</v>
      </c>
      <c r="E634" s="154" t="s">
        <v>505</v>
      </c>
      <c r="F634" s="155" t="s">
        <v>506</v>
      </c>
      <c r="G634" s="156" t="s">
        <v>144</v>
      </c>
      <c r="H634" s="157">
        <v>115.14</v>
      </c>
      <c r="I634" s="158"/>
      <c r="J634" s="159">
        <f>ROUND($I$634*$H$634,2)</f>
        <v>0</v>
      </c>
      <c r="K634" s="155"/>
      <c r="L634" s="160"/>
      <c r="M634" s="161"/>
      <c r="N634" s="162" t="s">
        <v>48</v>
      </c>
      <c r="P634" s="125">
        <f>$O$634*$H$634</f>
        <v>0</v>
      </c>
      <c r="Q634" s="125">
        <v>0.067</v>
      </c>
      <c r="R634" s="125">
        <f>$Q$634*$H$634</f>
        <v>7.71438</v>
      </c>
      <c r="S634" s="125">
        <v>0</v>
      </c>
      <c r="T634" s="126">
        <f>$S$634*$H$634</f>
        <v>0</v>
      </c>
      <c r="AR634" s="75" t="s">
        <v>173</v>
      </c>
      <c r="AT634" s="75" t="s">
        <v>276</v>
      </c>
      <c r="AU634" s="75" t="s">
        <v>85</v>
      </c>
      <c r="AY634" s="6" t="s">
        <v>131</v>
      </c>
      <c r="BE634" s="127">
        <f>IF($N$634="základní",$J$634,0)</f>
        <v>0</v>
      </c>
      <c r="BF634" s="127">
        <f>IF($N$634="snížená",$J$634,0)</f>
        <v>0</v>
      </c>
      <c r="BG634" s="127">
        <f>IF($N$634="zákl. přenesená",$J$634,0)</f>
        <v>0</v>
      </c>
      <c r="BH634" s="127">
        <f>IF($N$634="sníž. přenesená",$J$634,0)</f>
        <v>0</v>
      </c>
      <c r="BI634" s="127">
        <f>IF($N$634="nulová",$J$634,0)</f>
        <v>0</v>
      </c>
      <c r="BJ634" s="75" t="s">
        <v>21</v>
      </c>
      <c r="BK634" s="127">
        <f>ROUND($I$634*$H$634,2)</f>
        <v>0</v>
      </c>
      <c r="BL634" s="75" t="s">
        <v>138</v>
      </c>
      <c r="BM634" s="75" t="s">
        <v>1400</v>
      </c>
    </row>
    <row r="635" spans="2:51" s="6" customFormat="1" ht="15.75" customHeight="1">
      <c r="B635" s="142"/>
      <c r="D635" s="129" t="s">
        <v>140</v>
      </c>
      <c r="E635" s="143"/>
      <c r="F635" s="143" t="s">
        <v>508</v>
      </c>
      <c r="H635" s="144"/>
      <c r="L635" s="142"/>
      <c r="M635" s="145"/>
      <c r="T635" s="146"/>
      <c r="AT635" s="144" t="s">
        <v>140</v>
      </c>
      <c r="AU635" s="144" t="s">
        <v>85</v>
      </c>
      <c r="AV635" s="144" t="s">
        <v>21</v>
      </c>
      <c r="AW635" s="144" t="s">
        <v>103</v>
      </c>
      <c r="AX635" s="144" t="s">
        <v>77</v>
      </c>
      <c r="AY635" s="144" t="s">
        <v>131</v>
      </c>
    </row>
    <row r="636" spans="2:51" s="6" customFormat="1" ht="15.75" customHeight="1">
      <c r="B636" s="128"/>
      <c r="D636" s="135" t="s">
        <v>140</v>
      </c>
      <c r="E636" s="134"/>
      <c r="F636" s="130" t="s">
        <v>1401</v>
      </c>
      <c r="H636" s="131">
        <v>115.14</v>
      </c>
      <c r="L636" s="128"/>
      <c r="M636" s="132"/>
      <c r="T636" s="133"/>
      <c r="AT636" s="134" t="s">
        <v>140</v>
      </c>
      <c r="AU636" s="134" t="s">
        <v>85</v>
      </c>
      <c r="AV636" s="134" t="s">
        <v>85</v>
      </c>
      <c r="AW636" s="134" t="s">
        <v>103</v>
      </c>
      <c r="AX636" s="134" t="s">
        <v>21</v>
      </c>
      <c r="AY636" s="134" t="s">
        <v>131</v>
      </c>
    </row>
    <row r="637" spans="2:65" s="6" customFormat="1" ht="15.75" customHeight="1">
      <c r="B637" s="22"/>
      <c r="C637" s="116" t="s">
        <v>1402</v>
      </c>
      <c r="D637" s="116" t="s">
        <v>133</v>
      </c>
      <c r="E637" s="117" t="s">
        <v>1403</v>
      </c>
      <c r="F637" s="118" t="s">
        <v>1404</v>
      </c>
      <c r="G637" s="119" t="s">
        <v>891</v>
      </c>
      <c r="H637" s="120">
        <v>4</v>
      </c>
      <c r="I637" s="121"/>
      <c r="J637" s="122">
        <f>ROUND($I$637*$H$637,2)</f>
        <v>0</v>
      </c>
      <c r="K637" s="118"/>
      <c r="L637" s="22"/>
      <c r="M637" s="123"/>
      <c r="N637" s="124" t="s">
        <v>48</v>
      </c>
      <c r="P637" s="125">
        <f>$O$637*$H$637</f>
        <v>0</v>
      </c>
      <c r="Q637" s="125">
        <v>0</v>
      </c>
      <c r="R637" s="125">
        <f>$Q$637*$H$637</f>
        <v>0</v>
      </c>
      <c r="S637" s="125">
        <v>0</v>
      </c>
      <c r="T637" s="126">
        <f>$S$637*$H$637</f>
        <v>0</v>
      </c>
      <c r="AR637" s="75" t="s">
        <v>138</v>
      </c>
      <c r="AT637" s="75" t="s">
        <v>133</v>
      </c>
      <c r="AU637" s="75" t="s">
        <v>85</v>
      </c>
      <c r="AY637" s="6" t="s">
        <v>131</v>
      </c>
      <c r="BE637" s="127">
        <f>IF($N$637="základní",$J$637,0)</f>
        <v>0</v>
      </c>
      <c r="BF637" s="127">
        <f>IF($N$637="snížená",$J$637,0)</f>
        <v>0</v>
      </c>
      <c r="BG637" s="127">
        <f>IF($N$637="zákl. přenesená",$J$637,0)</f>
        <v>0</v>
      </c>
      <c r="BH637" s="127">
        <f>IF($N$637="sníž. přenesená",$J$637,0)</f>
        <v>0</v>
      </c>
      <c r="BI637" s="127">
        <f>IF($N$637="nulová",$J$637,0)</f>
        <v>0</v>
      </c>
      <c r="BJ637" s="75" t="s">
        <v>21</v>
      </c>
      <c r="BK637" s="127">
        <f>ROUND($I$637*$H$637,2)</f>
        <v>0</v>
      </c>
      <c r="BL637" s="75" t="s">
        <v>138</v>
      </c>
      <c r="BM637" s="75" t="s">
        <v>1405</v>
      </c>
    </row>
    <row r="638" spans="2:51" s="6" customFormat="1" ht="27" customHeight="1">
      <c r="B638" s="128"/>
      <c r="D638" s="129" t="s">
        <v>140</v>
      </c>
      <c r="E638" s="130"/>
      <c r="F638" s="130" t="s">
        <v>1406</v>
      </c>
      <c r="H638" s="131">
        <v>4</v>
      </c>
      <c r="L638" s="128"/>
      <c r="M638" s="132"/>
      <c r="T638" s="133"/>
      <c r="AT638" s="134" t="s">
        <v>140</v>
      </c>
      <c r="AU638" s="134" t="s">
        <v>85</v>
      </c>
      <c r="AV638" s="134" t="s">
        <v>85</v>
      </c>
      <c r="AW638" s="134" t="s">
        <v>103</v>
      </c>
      <c r="AX638" s="134" t="s">
        <v>21</v>
      </c>
      <c r="AY638" s="134" t="s">
        <v>131</v>
      </c>
    </row>
    <row r="639" spans="2:65" s="6" customFormat="1" ht="15.75" customHeight="1">
      <c r="B639" s="22"/>
      <c r="C639" s="116" t="s">
        <v>1407</v>
      </c>
      <c r="D639" s="116" t="s">
        <v>133</v>
      </c>
      <c r="E639" s="117" t="s">
        <v>1408</v>
      </c>
      <c r="F639" s="118" t="s">
        <v>1409</v>
      </c>
      <c r="G639" s="119" t="s">
        <v>891</v>
      </c>
      <c r="H639" s="120">
        <v>20</v>
      </c>
      <c r="I639" s="121"/>
      <c r="J639" s="122">
        <f>ROUND($I$639*$H$639,2)</f>
        <v>0</v>
      </c>
      <c r="K639" s="118"/>
      <c r="L639" s="22"/>
      <c r="M639" s="123"/>
      <c r="N639" s="124" t="s">
        <v>48</v>
      </c>
      <c r="P639" s="125">
        <f>$O$639*$H$639</f>
        <v>0</v>
      </c>
      <c r="Q639" s="125">
        <v>0</v>
      </c>
      <c r="R639" s="125">
        <f>$Q$639*$H$639</f>
        <v>0</v>
      </c>
      <c r="S639" s="125">
        <v>0</v>
      </c>
      <c r="T639" s="126">
        <f>$S$639*$H$639</f>
        <v>0</v>
      </c>
      <c r="AR639" s="75" t="s">
        <v>138</v>
      </c>
      <c r="AT639" s="75" t="s">
        <v>133</v>
      </c>
      <c r="AU639" s="75" t="s">
        <v>85</v>
      </c>
      <c r="AY639" s="6" t="s">
        <v>131</v>
      </c>
      <c r="BE639" s="127">
        <f>IF($N$639="základní",$J$639,0)</f>
        <v>0</v>
      </c>
      <c r="BF639" s="127">
        <f>IF($N$639="snížená",$J$639,0)</f>
        <v>0</v>
      </c>
      <c r="BG639" s="127">
        <f>IF($N$639="zákl. přenesená",$J$639,0)</f>
        <v>0</v>
      </c>
      <c r="BH639" s="127">
        <f>IF($N$639="sníž. přenesená",$J$639,0)</f>
        <v>0</v>
      </c>
      <c r="BI639" s="127">
        <f>IF($N$639="nulová",$J$639,0)</f>
        <v>0</v>
      </c>
      <c r="BJ639" s="75" t="s">
        <v>21</v>
      </c>
      <c r="BK639" s="127">
        <f>ROUND($I$639*$H$639,2)</f>
        <v>0</v>
      </c>
      <c r="BL639" s="75" t="s">
        <v>138</v>
      </c>
      <c r="BM639" s="75" t="s">
        <v>1410</v>
      </c>
    </row>
    <row r="640" spans="2:51" s="6" customFormat="1" ht="27" customHeight="1">
      <c r="B640" s="142"/>
      <c r="D640" s="129" t="s">
        <v>140</v>
      </c>
      <c r="E640" s="143"/>
      <c r="F640" s="143" t="s">
        <v>1411</v>
      </c>
      <c r="H640" s="144"/>
      <c r="L640" s="142"/>
      <c r="M640" s="145"/>
      <c r="T640" s="146"/>
      <c r="AT640" s="144" t="s">
        <v>140</v>
      </c>
      <c r="AU640" s="144" t="s">
        <v>85</v>
      </c>
      <c r="AV640" s="144" t="s">
        <v>21</v>
      </c>
      <c r="AW640" s="144" t="s">
        <v>103</v>
      </c>
      <c r="AX640" s="144" t="s">
        <v>77</v>
      </c>
      <c r="AY640" s="144" t="s">
        <v>131</v>
      </c>
    </row>
    <row r="641" spans="2:51" s="6" customFormat="1" ht="15.75" customHeight="1">
      <c r="B641" s="142"/>
      <c r="D641" s="135" t="s">
        <v>140</v>
      </c>
      <c r="E641" s="144"/>
      <c r="F641" s="143" t="s">
        <v>1412</v>
      </c>
      <c r="H641" s="144"/>
      <c r="L641" s="142"/>
      <c r="M641" s="145"/>
      <c r="T641" s="146"/>
      <c r="AT641" s="144" t="s">
        <v>140</v>
      </c>
      <c r="AU641" s="144" t="s">
        <v>85</v>
      </c>
      <c r="AV641" s="144" t="s">
        <v>21</v>
      </c>
      <c r="AW641" s="144" t="s">
        <v>103</v>
      </c>
      <c r="AX641" s="144" t="s">
        <v>77</v>
      </c>
      <c r="AY641" s="144" t="s">
        <v>131</v>
      </c>
    </row>
    <row r="642" spans="2:51" s="6" customFormat="1" ht="15.75" customHeight="1">
      <c r="B642" s="128"/>
      <c r="D642" s="135" t="s">
        <v>140</v>
      </c>
      <c r="E642" s="134"/>
      <c r="F642" s="130" t="s">
        <v>231</v>
      </c>
      <c r="H642" s="131">
        <v>20</v>
      </c>
      <c r="L642" s="128"/>
      <c r="M642" s="132"/>
      <c r="T642" s="133"/>
      <c r="AT642" s="134" t="s">
        <v>140</v>
      </c>
      <c r="AU642" s="134" t="s">
        <v>85</v>
      </c>
      <c r="AV642" s="134" t="s">
        <v>85</v>
      </c>
      <c r="AW642" s="134" t="s">
        <v>103</v>
      </c>
      <c r="AX642" s="134" t="s">
        <v>21</v>
      </c>
      <c r="AY642" s="134" t="s">
        <v>131</v>
      </c>
    </row>
    <row r="643" spans="2:65" s="6" customFormat="1" ht="15.75" customHeight="1">
      <c r="B643" s="22"/>
      <c r="C643" s="116" t="s">
        <v>81</v>
      </c>
      <c r="D643" s="116" t="s">
        <v>133</v>
      </c>
      <c r="E643" s="117" t="s">
        <v>1413</v>
      </c>
      <c r="F643" s="118" t="s">
        <v>1414</v>
      </c>
      <c r="G643" s="119" t="s">
        <v>144</v>
      </c>
      <c r="H643" s="120">
        <v>2</v>
      </c>
      <c r="I643" s="121"/>
      <c r="J643" s="122">
        <f>ROUND($I$643*$H$643,2)</f>
        <v>0</v>
      </c>
      <c r="K643" s="118" t="s">
        <v>137</v>
      </c>
      <c r="L643" s="22"/>
      <c r="M643" s="123"/>
      <c r="N643" s="124" t="s">
        <v>48</v>
      </c>
      <c r="P643" s="125">
        <f>$O$643*$H$643</f>
        <v>0</v>
      </c>
      <c r="Q643" s="125">
        <v>0.00649</v>
      </c>
      <c r="R643" s="125">
        <f>$Q$643*$H$643</f>
        <v>0.01298</v>
      </c>
      <c r="S643" s="125">
        <v>0</v>
      </c>
      <c r="T643" s="126">
        <f>$S$643*$H$643</f>
        <v>0</v>
      </c>
      <c r="AR643" s="75" t="s">
        <v>138</v>
      </c>
      <c r="AT643" s="75" t="s">
        <v>133</v>
      </c>
      <c r="AU643" s="75" t="s">
        <v>85</v>
      </c>
      <c r="AY643" s="6" t="s">
        <v>131</v>
      </c>
      <c r="BE643" s="127">
        <f>IF($N$643="základní",$J$643,0)</f>
        <v>0</v>
      </c>
      <c r="BF643" s="127">
        <f>IF($N$643="snížená",$J$643,0)</f>
        <v>0</v>
      </c>
      <c r="BG643" s="127">
        <f>IF($N$643="zákl. přenesená",$J$643,0)</f>
        <v>0</v>
      </c>
      <c r="BH643" s="127">
        <f>IF($N$643="sníž. přenesená",$J$643,0)</f>
        <v>0</v>
      </c>
      <c r="BI643" s="127">
        <f>IF($N$643="nulová",$J$643,0)</f>
        <v>0</v>
      </c>
      <c r="BJ643" s="75" t="s">
        <v>21</v>
      </c>
      <c r="BK643" s="127">
        <f>ROUND($I$643*$H$643,2)</f>
        <v>0</v>
      </c>
      <c r="BL643" s="75" t="s">
        <v>138</v>
      </c>
      <c r="BM643" s="75" t="s">
        <v>1415</v>
      </c>
    </row>
    <row r="644" spans="2:51" s="6" customFormat="1" ht="15.75" customHeight="1">
      <c r="B644" s="128"/>
      <c r="D644" s="129" t="s">
        <v>140</v>
      </c>
      <c r="E644" s="130"/>
      <c r="F644" s="130" t="s">
        <v>1416</v>
      </c>
      <c r="H644" s="131">
        <v>2</v>
      </c>
      <c r="L644" s="128"/>
      <c r="M644" s="132"/>
      <c r="T644" s="133"/>
      <c r="AT644" s="134" t="s">
        <v>140</v>
      </c>
      <c r="AU644" s="134" t="s">
        <v>85</v>
      </c>
      <c r="AV644" s="134" t="s">
        <v>85</v>
      </c>
      <c r="AW644" s="134" t="s">
        <v>103</v>
      </c>
      <c r="AX644" s="134" t="s">
        <v>21</v>
      </c>
      <c r="AY644" s="134" t="s">
        <v>131</v>
      </c>
    </row>
    <row r="645" spans="2:65" s="6" customFormat="1" ht="15.75" customHeight="1">
      <c r="B645" s="22"/>
      <c r="C645" s="116" t="s">
        <v>1417</v>
      </c>
      <c r="D645" s="116" t="s">
        <v>133</v>
      </c>
      <c r="E645" s="117" t="s">
        <v>1418</v>
      </c>
      <c r="F645" s="118" t="s">
        <v>1419</v>
      </c>
      <c r="G645" s="119" t="s">
        <v>136</v>
      </c>
      <c r="H645" s="120">
        <v>2760</v>
      </c>
      <c r="I645" s="121"/>
      <c r="J645" s="122">
        <f>ROUND($I$645*$H$645,2)</f>
        <v>0</v>
      </c>
      <c r="K645" s="118" t="s">
        <v>137</v>
      </c>
      <c r="L645" s="22"/>
      <c r="M645" s="123"/>
      <c r="N645" s="124" t="s">
        <v>48</v>
      </c>
      <c r="P645" s="125">
        <f>$O$645*$H$645</f>
        <v>0</v>
      </c>
      <c r="Q645" s="125">
        <v>0</v>
      </c>
      <c r="R645" s="125">
        <f>$Q$645*$H$645</f>
        <v>0</v>
      </c>
      <c r="S645" s="125">
        <v>0</v>
      </c>
      <c r="T645" s="126">
        <f>$S$645*$H$645</f>
        <v>0</v>
      </c>
      <c r="AR645" s="75" t="s">
        <v>138</v>
      </c>
      <c r="AT645" s="75" t="s">
        <v>133</v>
      </c>
      <c r="AU645" s="75" t="s">
        <v>85</v>
      </c>
      <c r="AY645" s="6" t="s">
        <v>131</v>
      </c>
      <c r="BE645" s="127">
        <f>IF($N$645="základní",$J$645,0)</f>
        <v>0</v>
      </c>
      <c r="BF645" s="127">
        <f>IF($N$645="snížená",$J$645,0)</f>
        <v>0</v>
      </c>
      <c r="BG645" s="127">
        <f>IF($N$645="zákl. přenesená",$J$645,0)</f>
        <v>0</v>
      </c>
      <c r="BH645" s="127">
        <f>IF($N$645="sníž. přenesená",$J$645,0)</f>
        <v>0</v>
      </c>
      <c r="BI645" s="127">
        <f>IF($N$645="nulová",$J$645,0)</f>
        <v>0</v>
      </c>
      <c r="BJ645" s="75" t="s">
        <v>21</v>
      </c>
      <c r="BK645" s="127">
        <f>ROUND($I$645*$H$645,2)</f>
        <v>0</v>
      </c>
      <c r="BL645" s="75" t="s">
        <v>138</v>
      </c>
      <c r="BM645" s="75" t="s">
        <v>1420</v>
      </c>
    </row>
    <row r="646" spans="2:51" s="6" customFormat="1" ht="15.75" customHeight="1">
      <c r="B646" s="142"/>
      <c r="D646" s="129" t="s">
        <v>140</v>
      </c>
      <c r="E646" s="143"/>
      <c r="F646" s="143" t="s">
        <v>1421</v>
      </c>
      <c r="H646" s="144"/>
      <c r="L646" s="142"/>
      <c r="M646" s="145"/>
      <c r="T646" s="146"/>
      <c r="AT646" s="144" t="s">
        <v>140</v>
      </c>
      <c r="AU646" s="144" t="s">
        <v>85</v>
      </c>
      <c r="AV646" s="144" t="s">
        <v>21</v>
      </c>
      <c r="AW646" s="144" t="s">
        <v>103</v>
      </c>
      <c r="AX646" s="144" t="s">
        <v>77</v>
      </c>
      <c r="AY646" s="144" t="s">
        <v>131</v>
      </c>
    </row>
    <row r="647" spans="2:51" s="6" customFormat="1" ht="15.75" customHeight="1">
      <c r="B647" s="128"/>
      <c r="D647" s="135" t="s">
        <v>140</v>
      </c>
      <c r="E647" s="134"/>
      <c r="F647" s="130" t="s">
        <v>1422</v>
      </c>
      <c r="H647" s="131">
        <v>2760</v>
      </c>
      <c r="L647" s="128"/>
      <c r="M647" s="132"/>
      <c r="T647" s="133"/>
      <c r="AT647" s="134" t="s">
        <v>140</v>
      </c>
      <c r="AU647" s="134" t="s">
        <v>85</v>
      </c>
      <c r="AV647" s="134" t="s">
        <v>85</v>
      </c>
      <c r="AW647" s="134" t="s">
        <v>103</v>
      </c>
      <c r="AX647" s="134" t="s">
        <v>21</v>
      </c>
      <c r="AY647" s="134" t="s">
        <v>131</v>
      </c>
    </row>
    <row r="648" spans="2:65" s="6" customFormat="1" ht="15.75" customHeight="1">
      <c r="B648" s="22"/>
      <c r="C648" s="116" t="s">
        <v>1423</v>
      </c>
      <c r="D648" s="116" t="s">
        <v>133</v>
      </c>
      <c r="E648" s="117" t="s">
        <v>1424</v>
      </c>
      <c r="F648" s="118" t="s">
        <v>1425</v>
      </c>
      <c r="G648" s="119" t="s">
        <v>136</v>
      </c>
      <c r="H648" s="120">
        <v>1983</v>
      </c>
      <c r="I648" s="121"/>
      <c r="J648" s="122">
        <f>ROUND($I$648*$H$648,2)</f>
        <v>0</v>
      </c>
      <c r="K648" s="118" t="s">
        <v>137</v>
      </c>
      <c r="L648" s="22"/>
      <c r="M648" s="123"/>
      <c r="N648" s="124" t="s">
        <v>48</v>
      </c>
      <c r="P648" s="125">
        <f>$O$648*$H$648</f>
        <v>0</v>
      </c>
      <c r="Q648" s="125">
        <v>0</v>
      </c>
      <c r="R648" s="125">
        <f>$Q$648*$H$648</f>
        <v>0</v>
      </c>
      <c r="S648" s="125">
        <v>0</v>
      </c>
      <c r="T648" s="126">
        <f>$S$648*$H$648</f>
        <v>0</v>
      </c>
      <c r="AR648" s="75" t="s">
        <v>138</v>
      </c>
      <c r="AT648" s="75" t="s">
        <v>133</v>
      </c>
      <c r="AU648" s="75" t="s">
        <v>85</v>
      </c>
      <c r="AY648" s="6" t="s">
        <v>131</v>
      </c>
      <c r="BE648" s="127">
        <f>IF($N$648="základní",$J$648,0)</f>
        <v>0</v>
      </c>
      <c r="BF648" s="127">
        <f>IF($N$648="snížená",$J$648,0)</f>
        <v>0</v>
      </c>
      <c r="BG648" s="127">
        <f>IF($N$648="zákl. přenesená",$J$648,0)</f>
        <v>0</v>
      </c>
      <c r="BH648" s="127">
        <f>IF($N$648="sníž. přenesená",$J$648,0)</f>
        <v>0</v>
      </c>
      <c r="BI648" s="127">
        <f>IF($N$648="nulová",$J$648,0)</f>
        <v>0</v>
      </c>
      <c r="BJ648" s="75" t="s">
        <v>21</v>
      </c>
      <c r="BK648" s="127">
        <f>ROUND($I$648*$H$648,2)</f>
        <v>0</v>
      </c>
      <c r="BL648" s="75" t="s">
        <v>138</v>
      </c>
      <c r="BM648" s="75" t="s">
        <v>1426</v>
      </c>
    </row>
    <row r="649" spans="2:51" s="6" customFormat="1" ht="15.75" customHeight="1">
      <c r="B649" s="142"/>
      <c r="D649" s="129" t="s">
        <v>140</v>
      </c>
      <c r="E649" s="143"/>
      <c r="F649" s="143" t="s">
        <v>1427</v>
      </c>
      <c r="H649" s="144"/>
      <c r="L649" s="142"/>
      <c r="M649" s="145"/>
      <c r="T649" s="146"/>
      <c r="AT649" s="144" t="s">
        <v>140</v>
      </c>
      <c r="AU649" s="144" t="s">
        <v>85</v>
      </c>
      <c r="AV649" s="144" t="s">
        <v>21</v>
      </c>
      <c r="AW649" s="144" t="s">
        <v>103</v>
      </c>
      <c r="AX649" s="144" t="s">
        <v>77</v>
      </c>
      <c r="AY649" s="144" t="s">
        <v>131</v>
      </c>
    </row>
    <row r="650" spans="2:51" s="6" customFormat="1" ht="15.75" customHeight="1">
      <c r="B650" s="128"/>
      <c r="D650" s="135" t="s">
        <v>140</v>
      </c>
      <c r="E650" s="134"/>
      <c r="F650" s="130" t="s">
        <v>1428</v>
      </c>
      <c r="H650" s="131">
        <v>660</v>
      </c>
      <c r="L650" s="128"/>
      <c r="M650" s="132"/>
      <c r="T650" s="133"/>
      <c r="AT650" s="134" t="s">
        <v>140</v>
      </c>
      <c r="AU650" s="134" t="s">
        <v>85</v>
      </c>
      <c r="AV650" s="134" t="s">
        <v>85</v>
      </c>
      <c r="AW650" s="134" t="s">
        <v>103</v>
      </c>
      <c r="AX650" s="134" t="s">
        <v>77</v>
      </c>
      <c r="AY650" s="134" t="s">
        <v>131</v>
      </c>
    </row>
    <row r="651" spans="2:51" s="6" customFormat="1" ht="27" customHeight="1">
      <c r="B651" s="142"/>
      <c r="D651" s="135" t="s">
        <v>140</v>
      </c>
      <c r="E651" s="144"/>
      <c r="F651" s="143" t="s">
        <v>1429</v>
      </c>
      <c r="H651" s="144"/>
      <c r="L651" s="142"/>
      <c r="M651" s="145"/>
      <c r="T651" s="146"/>
      <c r="AT651" s="144" t="s">
        <v>140</v>
      </c>
      <c r="AU651" s="144" t="s">
        <v>85</v>
      </c>
      <c r="AV651" s="144" t="s">
        <v>21</v>
      </c>
      <c r="AW651" s="144" t="s">
        <v>103</v>
      </c>
      <c r="AX651" s="144" t="s">
        <v>77</v>
      </c>
      <c r="AY651" s="144" t="s">
        <v>131</v>
      </c>
    </row>
    <row r="652" spans="2:51" s="6" customFormat="1" ht="15.75" customHeight="1">
      <c r="B652" s="128"/>
      <c r="D652" s="135" t="s">
        <v>140</v>
      </c>
      <c r="E652" s="134"/>
      <c r="F652" s="130" t="s">
        <v>1430</v>
      </c>
      <c r="H652" s="131">
        <v>1323</v>
      </c>
      <c r="L652" s="128"/>
      <c r="M652" s="132"/>
      <c r="T652" s="133"/>
      <c r="AT652" s="134" t="s">
        <v>140</v>
      </c>
      <c r="AU652" s="134" t="s">
        <v>85</v>
      </c>
      <c r="AV652" s="134" t="s">
        <v>85</v>
      </c>
      <c r="AW652" s="134" t="s">
        <v>103</v>
      </c>
      <c r="AX652" s="134" t="s">
        <v>77</v>
      </c>
      <c r="AY652" s="134" t="s">
        <v>131</v>
      </c>
    </row>
    <row r="653" spans="2:51" s="6" customFormat="1" ht="15.75" customHeight="1">
      <c r="B653" s="136"/>
      <c r="D653" s="135" t="s">
        <v>140</v>
      </c>
      <c r="E653" s="137"/>
      <c r="F653" s="138" t="s">
        <v>148</v>
      </c>
      <c r="H653" s="139">
        <v>1983</v>
      </c>
      <c r="L653" s="136"/>
      <c r="M653" s="140"/>
      <c r="T653" s="141"/>
      <c r="AT653" s="137" t="s">
        <v>140</v>
      </c>
      <c r="AU653" s="137" t="s">
        <v>85</v>
      </c>
      <c r="AV653" s="137" t="s">
        <v>138</v>
      </c>
      <c r="AW653" s="137" t="s">
        <v>103</v>
      </c>
      <c r="AX653" s="137" t="s">
        <v>21</v>
      </c>
      <c r="AY653" s="137" t="s">
        <v>131</v>
      </c>
    </row>
    <row r="654" spans="2:65" s="6" customFormat="1" ht="15.75" customHeight="1">
      <c r="B654" s="22"/>
      <c r="C654" s="116" t="s">
        <v>1431</v>
      </c>
      <c r="D654" s="116" t="s">
        <v>133</v>
      </c>
      <c r="E654" s="117" t="s">
        <v>1432</v>
      </c>
      <c r="F654" s="118" t="s">
        <v>1433</v>
      </c>
      <c r="G654" s="119" t="s">
        <v>136</v>
      </c>
      <c r="H654" s="120">
        <v>118980</v>
      </c>
      <c r="I654" s="121"/>
      <c r="J654" s="122">
        <f>ROUND($I$654*$H$654,2)</f>
        <v>0</v>
      </c>
      <c r="K654" s="118" t="s">
        <v>137</v>
      </c>
      <c r="L654" s="22"/>
      <c r="M654" s="123"/>
      <c r="N654" s="124" t="s">
        <v>48</v>
      </c>
      <c r="P654" s="125">
        <f>$O$654*$H$654</f>
        <v>0</v>
      </c>
      <c r="Q654" s="125">
        <v>0</v>
      </c>
      <c r="R654" s="125">
        <f>$Q$654*$H$654</f>
        <v>0</v>
      </c>
      <c r="S654" s="125">
        <v>0</v>
      </c>
      <c r="T654" s="126">
        <f>$S$654*$H$654</f>
        <v>0</v>
      </c>
      <c r="AR654" s="75" t="s">
        <v>138</v>
      </c>
      <c r="AT654" s="75" t="s">
        <v>133</v>
      </c>
      <c r="AU654" s="75" t="s">
        <v>85</v>
      </c>
      <c r="AY654" s="6" t="s">
        <v>131</v>
      </c>
      <c r="BE654" s="127">
        <f>IF($N$654="základní",$J$654,0)</f>
        <v>0</v>
      </c>
      <c r="BF654" s="127">
        <f>IF($N$654="snížená",$J$654,0)</f>
        <v>0</v>
      </c>
      <c r="BG654" s="127">
        <f>IF($N$654="zákl. přenesená",$J$654,0)</f>
        <v>0</v>
      </c>
      <c r="BH654" s="127">
        <f>IF($N$654="sníž. přenesená",$J$654,0)</f>
        <v>0</v>
      </c>
      <c r="BI654" s="127">
        <f>IF($N$654="nulová",$J$654,0)</f>
        <v>0</v>
      </c>
      <c r="BJ654" s="75" t="s">
        <v>21</v>
      </c>
      <c r="BK654" s="127">
        <f>ROUND($I$654*$H$654,2)</f>
        <v>0</v>
      </c>
      <c r="BL654" s="75" t="s">
        <v>138</v>
      </c>
      <c r="BM654" s="75" t="s">
        <v>1434</v>
      </c>
    </row>
    <row r="655" spans="2:51" s="6" customFormat="1" ht="15.75" customHeight="1">
      <c r="B655" s="142"/>
      <c r="D655" s="129" t="s">
        <v>140</v>
      </c>
      <c r="E655" s="143"/>
      <c r="F655" s="143" t="s">
        <v>1435</v>
      </c>
      <c r="H655" s="144"/>
      <c r="L655" s="142"/>
      <c r="M655" s="145"/>
      <c r="T655" s="146"/>
      <c r="AT655" s="144" t="s">
        <v>140</v>
      </c>
      <c r="AU655" s="144" t="s">
        <v>85</v>
      </c>
      <c r="AV655" s="144" t="s">
        <v>21</v>
      </c>
      <c r="AW655" s="144" t="s">
        <v>103</v>
      </c>
      <c r="AX655" s="144" t="s">
        <v>77</v>
      </c>
      <c r="AY655" s="144" t="s">
        <v>131</v>
      </c>
    </row>
    <row r="656" spans="2:51" s="6" customFormat="1" ht="15.75" customHeight="1">
      <c r="B656" s="128"/>
      <c r="D656" s="135" t="s">
        <v>140</v>
      </c>
      <c r="E656" s="134"/>
      <c r="F656" s="130" t="s">
        <v>1436</v>
      </c>
      <c r="H656" s="131">
        <v>118980</v>
      </c>
      <c r="L656" s="128"/>
      <c r="M656" s="132"/>
      <c r="T656" s="133"/>
      <c r="AT656" s="134" t="s">
        <v>140</v>
      </c>
      <c r="AU656" s="134" t="s">
        <v>85</v>
      </c>
      <c r="AV656" s="134" t="s">
        <v>85</v>
      </c>
      <c r="AW656" s="134" t="s">
        <v>103</v>
      </c>
      <c r="AX656" s="134" t="s">
        <v>21</v>
      </c>
      <c r="AY656" s="134" t="s">
        <v>131</v>
      </c>
    </row>
    <row r="657" spans="2:65" s="6" customFormat="1" ht="15.75" customHeight="1">
      <c r="B657" s="22"/>
      <c r="C657" s="116" t="s">
        <v>1437</v>
      </c>
      <c r="D657" s="116" t="s">
        <v>133</v>
      </c>
      <c r="E657" s="117" t="s">
        <v>1438</v>
      </c>
      <c r="F657" s="118" t="s">
        <v>1439</v>
      </c>
      <c r="G657" s="119" t="s">
        <v>136</v>
      </c>
      <c r="H657" s="120">
        <v>1983</v>
      </c>
      <c r="I657" s="121"/>
      <c r="J657" s="122">
        <f>ROUND($I$657*$H$657,2)</f>
        <v>0</v>
      </c>
      <c r="K657" s="118" t="s">
        <v>137</v>
      </c>
      <c r="L657" s="22"/>
      <c r="M657" s="123"/>
      <c r="N657" s="124" t="s">
        <v>48</v>
      </c>
      <c r="P657" s="125">
        <f>$O$657*$H$657</f>
        <v>0</v>
      </c>
      <c r="Q657" s="125">
        <v>0</v>
      </c>
      <c r="R657" s="125">
        <f>$Q$657*$H$657</f>
        <v>0</v>
      </c>
      <c r="S657" s="125">
        <v>0</v>
      </c>
      <c r="T657" s="126">
        <f>$S$657*$H$657</f>
        <v>0</v>
      </c>
      <c r="AR657" s="75" t="s">
        <v>138</v>
      </c>
      <c r="AT657" s="75" t="s">
        <v>133</v>
      </c>
      <c r="AU657" s="75" t="s">
        <v>85</v>
      </c>
      <c r="AY657" s="6" t="s">
        <v>131</v>
      </c>
      <c r="BE657" s="127">
        <f>IF($N$657="základní",$J$657,0)</f>
        <v>0</v>
      </c>
      <c r="BF657" s="127">
        <f>IF($N$657="snížená",$J$657,0)</f>
        <v>0</v>
      </c>
      <c r="BG657" s="127">
        <f>IF($N$657="zákl. přenesená",$J$657,0)</f>
        <v>0</v>
      </c>
      <c r="BH657" s="127">
        <f>IF($N$657="sníž. přenesená",$J$657,0)</f>
        <v>0</v>
      </c>
      <c r="BI657" s="127">
        <f>IF($N$657="nulová",$J$657,0)</f>
        <v>0</v>
      </c>
      <c r="BJ657" s="75" t="s">
        <v>21</v>
      </c>
      <c r="BK657" s="127">
        <f>ROUND($I$657*$H$657,2)</f>
        <v>0</v>
      </c>
      <c r="BL657" s="75" t="s">
        <v>138</v>
      </c>
      <c r="BM657" s="75" t="s">
        <v>1440</v>
      </c>
    </row>
    <row r="658" spans="2:51" s="6" customFormat="1" ht="15.75" customHeight="1">
      <c r="B658" s="128"/>
      <c r="D658" s="129" t="s">
        <v>140</v>
      </c>
      <c r="E658" s="130"/>
      <c r="F658" s="130" t="s">
        <v>1441</v>
      </c>
      <c r="H658" s="131">
        <v>1983</v>
      </c>
      <c r="L658" s="128"/>
      <c r="M658" s="132"/>
      <c r="T658" s="133"/>
      <c r="AT658" s="134" t="s">
        <v>140</v>
      </c>
      <c r="AU658" s="134" t="s">
        <v>85</v>
      </c>
      <c r="AV658" s="134" t="s">
        <v>85</v>
      </c>
      <c r="AW658" s="134" t="s">
        <v>103</v>
      </c>
      <c r="AX658" s="134" t="s">
        <v>21</v>
      </c>
      <c r="AY658" s="134" t="s">
        <v>131</v>
      </c>
    </row>
    <row r="659" spans="2:65" s="6" customFormat="1" ht="15.75" customHeight="1">
      <c r="B659" s="22"/>
      <c r="C659" s="116" t="s">
        <v>1442</v>
      </c>
      <c r="D659" s="116" t="s">
        <v>133</v>
      </c>
      <c r="E659" s="117" t="s">
        <v>1443</v>
      </c>
      <c r="F659" s="118" t="s">
        <v>1444</v>
      </c>
      <c r="G659" s="119" t="s">
        <v>183</v>
      </c>
      <c r="H659" s="120">
        <v>990</v>
      </c>
      <c r="I659" s="121"/>
      <c r="J659" s="122">
        <f>ROUND($I$659*$H$659,2)</f>
        <v>0</v>
      </c>
      <c r="K659" s="118" t="s">
        <v>137</v>
      </c>
      <c r="L659" s="22"/>
      <c r="M659" s="123"/>
      <c r="N659" s="124" t="s">
        <v>48</v>
      </c>
      <c r="P659" s="125">
        <f>$O$659*$H$659</f>
        <v>0</v>
      </c>
      <c r="Q659" s="125">
        <v>0.00088</v>
      </c>
      <c r="R659" s="125">
        <f>$Q$659*$H$659</f>
        <v>0.8712000000000001</v>
      </c>
      <c r="S659" s="125">
        <v>0</v>
      </c>
      <c r="T659" s="126">
        <f>$S$659*$H$659</f>
        <v>0</v>
      </c>
      <c r="AR659" s="75" t="s">
        <v>138</v>
      </c>
      <c r="AT659" s="75" t="s">
        <v>133</v>
      </c>
      <c r="AU659" s="75" t="s">
        <v>85</v>
      </c>
      <c r="AY659" s="6" t="s">
        <v>131</v>
      </c>
      <c r="BE659" s="127">
        <f>IF($N$659="základní",$J$659,0)</f>
        <v>0</v>
      </c>
      <c r="BF659" s="127">
        <f>IF($N$659="snížená",$J$659,0)</f>
        <v>0</v>
      </c>
      <c r="BG659" s="127">
        <f>IF($N$659="zákl. přenesená",$J$659,0)</f>
        <v>0</v>
      </c>
      <c r="BH659" s="127">
        <f>IF($N$659="sníž. přenesená",$J$659,0)</f>
        <v>0</v>
      </c>
      <c r="BI659" s="127">
        <f>IF($N$659="nulová",$J$659,0)</f>
        <v>0</v>
      </c>
      <c r="BJ659" s="75" t="s">
        <v>21</v>
      </c>
      <c r="BK659" s="127">
        <f>ROUND($I$659*$H$659,2)</f>
        <v>0</v>
      </c>
      <c r="BL659" s="75" t="s">
        <v>138</v>
      </c>
      <c r="BM659" s="75" t="s">
        <v>1445</v>
      </c>
    </row>
    <row r="660" spans="2:51" s="6" customFormat="1" ht="15.75" customHeight="1">
      <c r="B660" s="128"/>
      <c r="D660" s="129" t="s">
        <v>140</v>
      </c>
      <c r="E660" s="130"/>
      <c r="F660" s="130" t="s">
        <v>1446</v>
      </c>
      <c r="H660" s="131">
        <v>907.5</v>
      </c>
      <c r="L660" s="128"/>
      <c r="M660" s="132"/>
      <c r="T660" s="133"/>
      <c r="AT660" s="134" t="s">
        <v>140</v>
      </c>
      <c r="AU660" s="134" t="s">
        <v>85</v>
      </c>
      <c r="AV660" s="134" t="s">
        <v>85</v>
      </c>
      <c r="AW660" s="134" t="s">
        <v>103</v>
      </c>
      <c r="AX660" s="134" t="s">
        <v>77</v>
      </c>
      <c r="AY660" s="134" t="s">
        <v>131</v>
      </c>
    </row>
    <row r="661" spans="2:51" s="6" customFormat="1" ht="15.75" customHeight="1">
      <c r="B661" s="128"/>
      <c r="D661" s="135" t="s">
        <v>140</v>
      </c>
      <c r="E661" s="134"/>
      <c r="F661" s="130" t="s">
        <v>1447</v>
      </c>
      <c r="H661" s="131">
        <v>82.5</v>
      </c>
      <c r="L661" s="128"/>
      <c r="M661" s="132"/>
      <c r="T661" s="133"/>
      <c r="AT661" s="134" t="s">
        <v>140</v>
      </c>
      <c r="AU661" s="134" t="s">
        <v>85</v>
      </c>
      <c r="AV661" s="134" t="s">
        <v>85</v>
      </c>
      <c r="AW661" s="134" t="s">
        <v>103</v>
      </c>
      <c r="AX661" s="134" t="s">
        <v>77</v>
      </c>
      <c r="AY661" s="134" t="s">
        <v>131</v>
      </c>
    </row>
    <row r="662" spans="2:51" s="6" customFormat="1" ht="15.75" customHeight="1">
      <c r="B662" s="136"/>
      <c r="D662" s="135" t="s">
        <v>140</v>
      </c>
      <c r="E662" s="137"/>
      <c r="F662" s="138" t="s">
        <v>148</v>
      </c>
      <c r="H662" s="139">
        <v>990</v>
      </c>
      <c r="L662" s="136"/>
      <c r="M662" s="140"/>
      <c r="T662" s="141"/>
      <c r="AT662" s="137" t="s">
        <v>140</v>
      </c>
      <c r="AU662" s="137" t="s">
        <v>85</v>
      </c>
      <c r="AV662" s="137" t="s">
        <v>138</v>
      </c>
      <c r="AW662" s="137" t="s">
        <v>103</v>
      </c>
      <c r="AX662" s="137" t="s">
        <v>21</v>
      </c>
      <c r="AY662" s="137" t="s">
        <v>131</v>
      </c>
    </row>
    <row r="663" spans="2:65" s="6" customFormat="1" ht="15.75" customHeight="1">
      <c r="B663" s="22"/>
      <c r="C663" s="116" t="s">
        <v>1448</v>
      </c>
      <c r="D663" s="116" t="s">
        <v>133</v>
      </c>
      <c r="E663" s="117" t="s">
        <v>1449</v>
      </c>
      <c r="F663" s="118" t="s">
        <v>1450</v>
      </c>
      <c r="G663" s="119" t="s">
        <v>183</v>
      </c>
      <c r="H663" s="120">
        <v>990</v>
      </c>
      <c r="I663" s="121"/>
      <c r="J663" s="122">
        <f>ROUND($I$663*$H$663,2)</f>
        <v>0</v>
      </c>
      <c r="K663" s="118" t="s">
        <v>137</v>
      </c>
      <c r="L663" s="22"/>
      <c r="M663" s="123"/>
      <c r="N663" s="124" t="s">
        <v>48</v>
      </c>
      <c r="P663" s="125">
        <f>$O$663*$H$663</f>
        <v>0</v>
      </c>
      <c r="Q663" s="125">
        <v>0</v>
      </c>
      <c r="R663" s="125">
        <f>$Q$663*$H$663</f>
        <v>0</v>
      </c>
      <c r="S663" s="125">
        <v>0</v>
      </c>
      <c r="T663" s="126">
        <f>$S$663*$H$663</f>
        <v>0</v>
      </c>
      <c r="AR663" s="75" t="s">
        <v>138</v>
      </c>
      <c r="AT663" s="75" t="s">
        <v>133</v>
      </c>
      <c r="AU663" s="75" t="s">
        <v>85</v>
      </c>
      <c r="AY663" s="6" t="s">
        <v>131</v>
      </c>
      <c r="BE663" s="127">
        <f>IF($N$663="základní",$J$663,0)</f>
        <v>0</v>
      </c>
      <c r="BF663" s="127">
        <f>IF($N$663="snížená",$J$663,0)</f>
        <v>0</v>
      </c>
      <c r="BG663" s="127">
        <f>IF($N$663="zákl. přenesená",$J$663,0)</f>
        <v>0</v>
      </c>
      <c r="BH663" s="127">
        <f>IF($N$663="sníž. přenesená",$J$663,0)</f>
        <v>0</v>
      </c>
      <c r="BI663" s="127">
        <f>IF($N$663="nulová",$J$663,0)</f>
        <v>0</v>
      </c>
      <c r="BJ663" s="75" t="s">
        <v>21</v>
      </c>
      <c r="BK663" s="127">
        <f>ROUND($I$663*$H$663,2)</f>
        <v>0</v>
      </c>
      <c r="BL663" s="75" t="s">
        <v>138</v>
      </c>
      <c r="BM663" s="75" t="s">
        <v>1451</v>
      </c>
    </row>
    <row r="664" spans="2:51" s="6" customFormat="1" ht="15.75" customHeight="1">
      <c r="B664" s="128"/>
      <c r="D664" s="129" t="s">
        <v>140</v>
      </c>
      <c r="E664" s="130"/>
      <c r="F664" s="130" t="s">
        <v>1452</v>
      </c>
      <c r="H664" s="131">
        <v>990</v>
      </c>
      <c r="L664" s="128"/>
      <c r="M664" s="132"/>
      <c r="T664" s="133"/>
      <c r="AT664" s="134" t="s">
        <v>140</v>
      </c>
      <c r="AU664" s="134" t="s">
        <v>85</v>
      </c>
      <c r="AV664" s="134" t="s">
        <v>85</v>
      </c>
      <c r="AW664" s="134" t="s">
        <v>103</v>
      </c>
      <c r="AX664" s="134" t="s">
        <v>21</v>
      </c>
      <c r="AY664" s="134" t="s">
        <v>131</v>
      </c>
    </row>
    <row r="665" spans="2:65" s="6" customFormat="1" ht="15.75" customHeight="1">
      <c r="B665" s="22"/>
      <c r="C665" s="116" t="s">
        <v>1453</v>
      </c>
      <c r="D665" s="116" t="s">
        <v>133</v>
      </c>
      <c r="E665" s="117" t="s">
        <v>1454</v>
      </c>
      <c r="F665" s="118" t="s">
        <v>1455</v>
      </c>
      <c r="G665" s="119" t="s">
        <v>183</v>
      </c>
      <c r="H665" s="120">
        <v>3960</v>
      </c>
      <c r="I665" s="121"/>
      <c r="J665" s="122">
        <f>ROUND($I$665*$H$665,2)</f>
        <v>0</v>
      </c>
      <c r="K665" s="118" t="s">
        <v>137</v>
      </c>
      <c r="L665" s="22"/>
      <c r="M665" s="123"/>
      <c r="N665" s="124" t="s">
        <v>48</v>
      </c>
      <c r="P665" s="125">
        <f>$O$665*$H$665</f>
        <v>0</v>
      </c>
      <c r="Q665" s="125">
        <v>0</v>
      </c>
      <c r="R665" s="125">
        <f>$Q$665*$H$665</f>
        <v>0</v>
      </c>
      <c r="S665" s="125">
        <v>0</v>
      </c>
      <c r="T665" s="126">
        <f>$S$665*$H$665</f>
        <v>0</v>
      </c>
      <c r="AR665" s="75" t="s">
        <v>138</v>
      </c>
      <c r="AT665" s="75" t="s">
        <v>133</v>
      </c>
      <c r="AU665" s="75" t="s">
        <v>85</v>
      </c>
      <c r="AY665" s="6" t="s">
        <v>131</v>
      </c>
      <c r="BE665" s="127">
        <f>IF($N$665="základní",$J$665,0)</f>
        <v>0</v>
      </c>
      <c r="BF665" s="127">
        <f>IF($N$665="snížená",$J$665,0)</f>
        <v>0</v>
      </c>
      <c r="BG665" s="127">
        <f>IF($N$665="zákl. přenesená",$J$665,0)</f>
        <v>0</v>
      </c>
      <c r="BH665" s="127">
        <f>IF($N$665="sníž. přenesená",$J$665,0)</f>
        <v>0</v>
      </c>
      <c r="BI665" s="127">
        <f>IF($N$665="nulová",$J$665,0)</f>
        <v>0</v>
      </c>
      <c r="BJ665" s="75" t="s">
        <v>21</v>
      </c>
      <c r="BK665" s="127">
        <f>ROUND($I$665*$H$665,2)</f>
        <v>0</v>
      </c>
      <c r="BL665" s="75" t="s">
        <v>138</v>
      </c>
      <c r="BM665" s="75" t="s">
        <v>1456</v>
      </c>
    </row>
    <row r="666" spans="2:51" s="6" customFormat="1" ht="15.75" customHeight="1">
      <c r="B666" s="128"/>
      <c r="D666" s="129" t="s">
        <v>140</v>
      </c>
      <c r="E666" s="130"/>
      <c r="F666" s="130" t="s">
        <v>1457</v>
      </c>
      <c r="H666" s="131">
        <v>3960</v>
      </c>
      <c r="L666" s="128"/>
      <c r="M666" s="132"/>
      <c r="T666" s="133"/>
      <c r="AT666" s="134" t="s">
        <v>140</v>
      </c>
      <c r="AU666" s="134" t="s">
        <v>85</v>
      </c>
      <c r="AV666" s="134" t="s">
        <v>85</v>
      </c>
      <c r="AW666" s="134" t="s">
        <v>103</v>
      </c>
      <c r="AX666" s="134" t="s">
        <v>21</v>
      </c>
      <c r="AY666" s="134" t="s">
        <v>131</v>
      </c>
    </row>
    <row r="667" spans="2:65" s="6" customFormat="1" ht="15.75" customHeight="1">
      <c r="B667" s="22"/>
      <c r="C667" s="116" t="s">
        <v>1458</v>
      </c>
      <c r="D667" s="116" t="s">
        <v>133</v>
      </c>
      <c r="E667" s="117" t="s">
        <v>1459</v>
      </c>
      <c r="F667" s="118" t="s">
        <v>1460</v>
      </c>
      <c r="G667" s="119" t="s">
        <v>296</v>
      </c>
      <c r="H667" s="120">
        <v>20.755</v>
      </c>
      <c r="I667" s="121"/>
      <c r="J667" s="122">
        <f>ROUND($I$667*$H$667,2)</f>
        <v>0</v>
      </c>
      <c r="K667" s="118" t="s">
        <v>137</v>
      </c>
      <c r="L667" s="22"/>
      <c r="M667" s="123"/>
      <c r="N667" s="124" t="s">
        <v>48</v>
      </c>
      <c r="P667" s="125">
        <f>$O$667*$H$667</f>
        <v>0</v>
      </c>
      <c r="Q667" s="125">
        <v>0.00732</v>
      </c>
      <c r="R667" s="125">
        <f>$Q$667*$H$667</f>
        <v>0.1519266</v>
      </c>
      <c r="S667" s="125">
        <v>0</v>
      </c>
      <c r="T667" s="126">
        <f>$S$667*$H$667</f>
        <v>0</v>
      </c>
      <c r="AR667" s="75" t="s">
        <v>138</v>
      </c>
      <c r="AT667" s="75" t="s">
        <v>133</v>
      </c>
      <c r="AU667" s="75" t="s">
        <v>85</v>
      </c>
      <c r="AY667" s="6" t="s">
        <v>131</v>
      </c>
      <c r="BE667" s="127">
        <f>IF($N$667="základní",$J$667,0)</f>
        <v>0</v>
      </c>
      <c r="BF667" s="127">
        <f>IF($N$667="snížená",$J$667,0)</f>
        <v>0</v>
      </c>
      <c r="BG667" s="127">
        <f>IF($N$667="zákl. přenesená",$J$667,0)</f>
        <v>0</v>
      </c>
      <c r="BH667" s="127">
        <f>IF($N$667="sníž. přenesená",$J$667,0)</f>
        <v>0</v>
      </c>
      <c r="BI667" s="127">
        <f>IF($N$667="nulová",$J$667,0)</f>
        <v>0</v>
      </c>
      <c r="BJ667" s="75" t="s">
        <v>21</v>
      </c>
      <c r="BK667" s="127">
        <f>ROUND($I$667*$H$667,2)</f>
        <v>0</v>
      </c>
      <c r="BL667" s="75" t="s">
        <v>138</v>
      </c>
      <c r="BM667" s="75" t="s">
        <v>1461</v>
      </c>
    </row>
    <row r="668" spans="2:51" s="6" customFormat="1" ht="15.75" customHeight="1">
      <c r="B668" s="142"/>
      <c r="D668" s="129" t="s">
        <v>140</v>
      </c>
      <c r="E668" s="143"/>
      <c r="F668" s="143" t="s">
        <v>1462</v>
      </c>
      <c r="H668" s="144"/>
      <c r="L668" s="142"/>
      <c r="M668" s="145"/>
      <c r="T668" s="146"/>
      <c r="AT668" s="144" t="s">
        <v>140</v>
      </c>
      <c r="AU668" s="144" t="s">
        <v>85</v>
      </c>
      <c r="AV668" s="144" t="s">
        <v>21</v>
      </c>
      <c r="AW668" s="144" t="s">
        <v>103</v>
      </c>
      <c r="AX668" s="144" t="s">
        <v>77</v>
      </c>
      <c r="AY668" s="144" t="s">
        <v>131</v>
      </c>
    </row>
    <row r="669" spans="2:51" s="6" customFormat="1" ht="15.75" customHeight="1">
      <c r="B669" s="128"/>
      <c r="D669" s="135" t="s">
        <v>140</v>
      </c>
      <c r="E669" s="134"/>
      <c r="F669" s="130" t="s">
        <v>1463</v>
      </c>
      <c r="H669" s="131">
        <v>20.755</v>
      </c>
      <c r="L669" s="128"/>
      <c r="M669" s="132"/>
      <c r="T669" s="133"/>
      <c r="AT669" s="134" t="s">
        <v>140</v>
      </c>
      <c r="AU669" s="134" t="s">
        <v>85</v>
      </c>
      <c r="AV669" s="134" t="s">
        <v>85</v>
      </c>
      <c r="AW669" s="134" t="s">
        <v>103</v>
      </c>
      <c r="AX669" s="134" t="s">
        <v>21</v>
      </c>
      <c r="AY669" s="134" t="s">
        <v>131</v>
      </c>
    </row>
    <row r="670" spans="2:65" s="6" customFormat="1" ht="15.75" customHeight="1">
      <c r="B670" s="22"/>
      <c r="C670" s="116" t="s">
        <v>1464</v>
      </c>
      <c r="D670" s="116" t="s">
        <v>133</v>
      </c>
      <c r="E670" s="117" t="s">
        <v>1465</v>
      </c>
      <c r="F670" s="118" t="s">
        <v>1466</v>
      </c>
      <c r="G670" s="119" t="s">
        <v>296</v>
      </c>
      <c r="H670" s="120">
        <v>20.755</v>
      </c>
      <c r="I670" s="121"/>
      <c r="J670" s="122">
        <f>ROUND($I$670*$H$670,2)</f>
        <v>0</v>
      </c>
      <c r="K670" s="118" t="s">
        <v>137</v>
      </c>
      <c r="L670" s="22"/>
      <c r="M670" s="123"/>
      <c r="N670" s="124" t="s">
        <v>48</v>
      </c>
      <c r="P670" s="125">
        <f>$O$670*$H$670</f>
        <v>0</v>
      </c>
      <c r="Q670" s="125">
        <v>0</v>
      </c>
      <c r="R670" s="125">
        <f>$Q$670*$H$670</f>
        <v>0</v>
      </c>
      <c r="S670" s="125">
        <v>0</v>
      </c>
      <c r="T670" s="126">
        <f>$S$670*$H$670</f>
        <v>0</v>
      </c>
      <c r="AR670" s="75" t="s">
        <v>138</v>
      </c>
      <c r="AT670" s="75" t="s">
        <v>133</v>
      </c>
      <c r="AU670" s="75" t="s">
        <v>85</v>
      </c>
      <c r="AY670" s="6" t="s">
        <v>131</v>
      </c>
      <c r="BE670" s="127">
        <f>IF($N$670="základní",$J$670,0)</f>
        <v>0</v>
      </c>
      <c r="BF670" s="127">
        <f>IF($N$670="snížená",$J$670,0)</f>
        <v>0</v>
      </c>
      <c r="BG670" s="127">
        <f>IF($N$670="zákl. přenesená",$J$670,0)</f>
        <v>0</v>
      </c>
      <c r="BH670" s="127">
        <f>IF($N$670="sníž. přenesená",$J$670,0)</f>
        <v>0</v>
      </c>
      <c r="BI670" s="127">
        <f>IF($N$670="nulová",$J$670,0)</f>
        <v>0</v>
      </c>
      <c r="BJ670" s="75" t="s">
        <v>21</v>
      </c>
      <c r="BK670" s="127">
        <f>ROUND($I$670*$H$670,2)</f>
        <v>0</v>
      </c>
      <c r="BL670" s="75" t="s">
        <v>138</v>
      </c>
      <c r="BM670" s="75" t="s">
        <v>1467</v>
      </c>
    </row>
    <row r="671" spans="2:51" s="6" customFormat="1" ht="15.75" customHeight="1">
      <c r="B671" s="128"/>
      <c r="D671" s="129" t="s">
        <v>140</v>
      </c>
      <c r="E671" s="130"/>
      <c r="F671" s="130" t="s">
        <v>1468</v>
      </c>
      <c r="H671" s="131">
        <v>20.755</v>
      </c>
      <c r="L671" s="128"/>
      <c r="M671" s="132"/>
      <c r="T671" s="133"/>
      <c r="AT671" s="134" t="s">
        <v>140</v>
      </c>
      <c r="AU671" s="134" t="s">
        <v>85</v>
      </c>
      <c r="AV671" s="134" t="s">
        <v>85</v>
      </c>
      <c r="AW671" s="134" t="s">
        <v>103</v>
      </c>
      <c r="AX671" s="134" t="s">
        <v>21</v>
      </c>
      <c r="AY671" s="134" t="s">
        <v>131</v>
      </c>
    </row>
    <row r="672" spans="2:65" s="6" customFormat="1" ht="15.75" customHeight="1">
      <c r="B672" s="22"/>
      <c r="C672" s="116" t="s">
        <v>1469</v>
      </c>
      <c r="D672" s="116" t="s">
        <v>133</v>
      </c>
      <c r="E672" s="117" t="s">
        <v>1470</v>
      </c>
      <c r="F672" s="118" t="s">
        <v>1471</v>
      </c>
      <c r="G672" s="119" t="s">
        <v>668</v>
      </c>
      <c r="H672" s="120">
        <v>1</v>
      </c>
      <c r="I672" s="121"/>
      <c r="J672" s="122">
        <f>ROUND($I$672*$H$672,2)</f>
        <v>0</v>
      </c>
      <c r="K672" s="118"/>
      <c r="L672" s="22"/>
      <c r="M672" s="123"/>
      <c r="N672" s="124" t="s">
        <v>48</v>
      </c>
      <c r="P672" s="125">
        <f>$O$672*$H$672</f>
        <v>0</v>
      </c>
      <c r="Q672" s="125">
        <v>0</v>
      </c>
      <c r="R672" s="125">
        <f>$Q$672*$H$672</f>
        <v>0</v>
      </c>
      <c r="S672" s="125">
        <v>0</v>
      </c>
      <c r="T672" s="126">
        <f>$S$672*$H$672</f>
        <v>0</v>
      </c>
      <c r="AR672" s="75" t="s">
        <v>138</v>
      </c>
      <c r="AT672" s="75" t="s">
        <v>133</v>
      </c>
      <c r="AU672" s="75" t="s">
        <v>85</v>
      </c>
      <c r="AY672" s="6" t="s">
        <v>131</v>
      </c>
      <c r="BE672" s="127">
        <f>IF($N$672="základní",$J$672,0)</f>
        <v>0</v>
      </c>
      <c r="BF672" s="127">
        <f>IF($N$672="snížená",$J$672,0)</f>
        <v>0</v>
      </c>
      <c r="BG672" s="127">
        <f>IF($N$672="zákl. přenesená",$J$672,0)</f>
        <v>0</v>
      </c>
      <c r="BH672" s="127">
        <f>IF($N$672="sníž. přenesená",$J$672,0)</f>
        <v>0</v>
      </c>
      <c r="BI672" s="127">
        <f>IF($N$672="nulová",$J$672,0)</f>
        <v>0</v>
      </c>
      <c r="BJ672" s="75" t="s">
        <v>21</v>
      </c>
      <c r="BK672" s="127">
        <f>ROUND($I$672*$H$672,2)</f>
        <v>0</v>
      </c>
      <c r="BL672" s="75" t="s">
        <v>138</v>
      </c>
      <c r="BM672" s="75" t="s">
        <v>1472</v>
      </c>
    </row>
    <row r="673" spans="2:51" s="6" customFormat="1" ht="27" customHeight="1">
      <c r="B673" s="128"/>
      <c r="D673" s="129" t="s">
        <v>140</v>
      </c>
      <c r="E673" s="130"/>
      <c r="F673" s="130" t="s">
        <v>1473</v>
      </c>
      <c r="H673" s="131">
        <v>1</v>
      </c>
      <c r="L673" s="128"/>
      <c r="M673" s="132"/>
      <c r="T673" s="133"/>
      <c r="AT673" s="134" t="s">
        <v>140</v>
      </c>
      <c r="AU673" s="134" t="s">
        <v>85</v>
      </c>
      <c r="AV673" s="134" t="s">
        <v>85</v>
      </c>
      <c r="AW673" s="134" t="s">
        <v>103</v>
      </c>
      <c r="AX673" s="134" t="s">
        <v>21</v>
      </c>
      <c r="AY673" s="134" t="s">
        <v>131</v>
      </c>
    </row>
    <row r="674" spans="2:65" s="6" customFormat="1" ht="15.75" customHeight="1">
      <c r="B674" s="22"/>
      <c r="C674" s="116" t="s">
        <v>1474</v>
      </c>
      <c r="D674" s="116" t="s">
        <v>133</v>
      </c>
      <c r="E674" s="117" t="s">
        <v>1475</v>
      </c>
      <c r="F674" s="118" t="s">
        <v>1476</v>
      </c>
      <c r="G674" s="119" t="s">
        <v>183</v>
      </c>
      <c r="H674" s="120">
        <v>5.796</v>
      </c>
      <c r="I674" s="121"/>
      <c r="J674" s="122">
        <f>ROUND($I$674*$H$674,2)</f>
        <v>0</v>
      </c>
      <c r="K674" s="118" t="s">
        <v>137</v>
      </c>
      <c r="L674" s="22"/>
      <c r="M674" s="123"/>
      <c r="N674" s="124" t="s">
        <v>48</v>
      </c>
      <c r="P674" s="125">
        <f>$O$674*$H$674</f>
        <v>0</v>
      </c>
      <c r="Q674" s="125">
        <v>0.12171</v>
      </c>
      <c r="R674" s="125">
        <f>$Q$674*$H$674</f>
        <v>0.7054311600000001</v>
      </c>
      <c r="S674" s="125">
        <v>2.4</v>
      </c>
      <c r="T674" s="126">
        <f>$S$674*$H$674</f>
        <v>13.910400000000001</v>
      </c>
      <c r="AR674" s="75" t="s">
        <v>138</v>
      </c>
      <c r="AT674" s="75" t="s">
        <v>133</v>
      </c>
      <c r="AU674" s="75" t="s">
        <v>85</v>
      </c>
      <c r="AY674" s="6" t="s">
        <v>131</v>
      </c>
      <c r="BE674" s="127">
        <f>IF($N$674="základní",$J$674,0)</f>
        <v>0</v>
      </c>
      <c r="BF674" s="127">
        <f>IF($N$674="snížená",$J$674,0)</f>
        <v>0</v>
      </c>
      <c r="BG674" s="127">
        <f>IF($N$674="zákl. přenesená",$J$674,0)</f>
        <v>0</v>
      </c>
      <c r="BH674" s="127">
        <f>IF($N$674="sníž. přenesená",$J$674,0)</f>
        <v>0</v>
      </c>
      <c r="BI674" s="127">
        <f>IF($N$674="nulová",$J$674,0)</f>
        <v>0</v>
      </c>
      <c r="BJ674" s="75" t="s">
        <v>21</v>
      </c>
      <c r="BK674" s="127">
        <f>ROUND($I$674*$H$674,2)</f>
        <v>0</v>
      </c>
      <c r="BL674" s="75" t="s">
        <v>138</v>
      </c>
      <c r="BM674" s="75" t="s">
        <v>1477</v>
      </c>
    </row>
    <row r="675" spans="2:51" s="6" customFormat="1" ht="15.75" customHeight="1">
      <c r="B675" s="142"/>
      <c r="D675" s="129" t="s">
        <v>140</v>
      </c>
      <c r="E675" s="143"/>
      <c r="F675" s="143" t="s">
        <v>1478</v>
      </c>
      <c r="H675" s="144"/>
      <c r="L675" s="142"/>
      <c r="M675" s="145"/>
      <c r="T675" s="146"/>
      <c r="AT675" s="144" t="s">
        <v>140</v>
      </c>
      <c r="AU675" s="144" t="s">
        <v>85</v>
      </c>
      <c r="AV675" s="144" t="s">
        <v>21</v>
      </c>
      <c r="AW675" s="144" t="s">
        <v>103</v>
      </c>
      <c r="AX675" s="144" t="s">
        <v>77</v>
      </c>
      <c r="AY675" s="144" t="s">
        <v>131</v>
      </c>
    </row>
    <row r="676" spans="2:51" s="6" customFormat="1" ht="15.75" customHeight="1">
      <c r="B676" s="128"/>
      <c r="D676" s="135" t="s">
        <v>140</v>
      </c>
      <c r="E676" s="134"/>
      <c r="F676" s="130" t="s">
        <v>1479</v>
      </c>
      <c r="H676" s="131">
        <v>4.937</v>
      </c>
      <c r="L676" s="128"/>
      <c r="M676" s="132"/>
      <c r="T676" s="133"/>
      <c r="AT676" s="134" t="s">
        <v>140</v>
      </c>
      <c r="AU676" s="134" t="s">
        <v>85</v>
      </c>
      <c r="AV676" s="134" t="s">
        <v>85</v>
      </c>
      <c r="AW676" s="134" t="s">
        <v>103</v>
      </c>
      <c r="AX676" s="134" t="s">
        <v>77</v>
      </c>
      <c r="AY676" s="134" t="s">
        <v>131</v>
      </c>
    </row>
    <row r="677" spans="2:51" s="6" customFormat="1" ht="15.75" customHeight="1">
      <c r="B677" s="142"/>
      <c r="D677" s="135" t="s">
        <v>140</v>
      </c>
      <c r="E677" s="144"/>
      <c r="F677" s="143" t="s">
        <v>1480</v>
      </c>
      <c r="H677" s="144"/>
      <c r="L677" s="142"/>
      <c r="M677" s="145"/>
      <c r="T677" s="146"/>
      <c r="AT677" s="144" t="s">
        <v>140</v>
      </c>
      <c r="AU677" s="144" t="s">
        <v>85</v>
      </c>
      <c r="AV677" s="144" t="s">
        <v>21</v>
      </c>
      <c r="AW677" s="144" t="s">
        <v>103</v>
      </c>
      <c r="AX677" s="144" t="s">
        <v>77</v>
      </c>
      <c r="AY677" s="144" t="s">
        <v>131</v>
      </c>
    </row>
    <row r="678" spans="2:51" s="6" customFormat="1" ht="15.75" customHeight="1">
      <c r="B678" s="128"/>
      <c r="D678" s="135" t="s">
        <v>140</v>
      </c>
      <c r="E678" s="134"/>
      <c r="F678" s="130" t="s">
        <v>1481</v>
      </c>
      <c r="H678" s="131">
        <v>0.859</v>
      </c>
      <c r="L678" s="128"/>
      <c r="M678" s="132"/>
      <c r="T678" s="133"/>
      <c r="AT678" s="134" t="s">
        <v>140</v>
      </c>
      <c r="AU678" s="134" t="s">
        <v>85</v>
      </c>
      <c r="AV678" s="134" t="s">
        <v>85</v>
      </c>
      <c r="AW678" s="134" t="s">
        <v>103</v>
      </c>
      <c r="AX678" s="134" t="s">
        <v>77</v>
      </c>
      <c r="AY678" s="134" t="s">
        <v>131</v>
      </c>
    </row>
    <row r="679" spans="2:51" s="6" customFormat="1" ht="15.75" customHeight="1">
      <c r="B679" s="136"/>
      <c r="D679" s="135" t="s">
        <v>140</v>
      </c>
      <c r="E679" s="137"/>
      <c r="F679" s="138" t="s">
        <v>148</v>
      </c>
      <c r="H679" s="139">
        <v>5.796</v>
      </c>
      <c r="L679" s="136"/>
      <c r="M679" s="140"/>
      <c r="T679" s="141"/>
      <c r="AT679" s="137" t="s">
        <v>140</v>
      </c>
      <c r="AU679" s="137" t="s">
        <v>85</v>
      </c>
      <c r="AV679" s="137" t="s">
        <v>138</v>
      </c>
      <c r="AW679" s="137" t="s">
        <v>103</v>
      </c>
      <c r="AX679" s="137" t="s">
        <v>21</v>
      </c>
      <c r="AY679" s="137" t="s">
        <v>131</v>
      </c>
    </row>
    <row r="680" spans="2:65" s="6" customFormat="1" ht="15.75" customHeight="1">
      <c r="B680" s="22"/>
      <c r="C680" s="116" t="s">
        <v>1482</v>
      </c>
      <c r="D680" s="116" t="s">
        <v>133</v>
      </c>
      <c r="E680" s="117" t="s">
        <v>1483</v>
      </c>
      <c r="F680" s="118" t="s">
        <v>1484</v>
      </c>
      <c r="G680" s="119" t="s">
        <v>183</v>
      </c>
      <c r="H680" s="120">
        <v>112.196</v>
      </c>
      <c r="I680" s="121"/>
      <c r="J680" s="122">
        <f>ROUND($I$680*$H$680,2)</f>
        <v>0</v>
      </c>
      <c r="K680" s="118" t="s">
        <v>137</v>
      </c>
      <c r="L680" s="22"/>
      <c r="M680" s="123"/>
      <c r="N680" s="124" t="s">
        <v>48</v>
      </c>
      <c r="P680" s="125">
        <f>$O$680*$H$680</f>
        <v>0</v>
      </c>
      <c r="Q680" s="125">
        <v>0.12171</v>
      </c>
      <c r="R680" s="125">
        <f>$Q$680*$H$680</f>
        <v>13.65537516</v>
      </c>
      <c r="S680" s="125">
        <v>2.4</v>
      </c>
      <c r="T680" s="126">
        <f>$S$680*$H$680</f>
        <v>269.2704</v>
      </c>
      <c r="AR680" s="75" t="s">
        <v>138</v>
      </c>
      <c r="AT680" s="75" t="s">
        <v>133</v>
      </c>
      <c r="AU680" s="75" t="s">
        <v>85</v>
      </c>
      <c r="AY680" s="6" t="s">
        <v>131</v>
      </c>
      <c r="BE680" s="127">
        <f>IF($N$680="základní",$J$680,0)</f>
        <v>0</v>
      </c>
      <c r="BF680" s="127">
        <f>IF($N$680="snížená",$J$680,0)</f>
        <v>0</v>
      </c>
      <c r="BG680" s="127">
        <f>IF($N$680="zákl. přenesená",$J$680,0)</f>
        <v>0</v>
      </c>
      <c r="BH680" s="127">
        <f>IF($N$680="sníž. přenesená",$J$680,0)</f>
        <v>0</v>
      </c>
      <c r="BI680" s="127">
        <f>IF($N$680="nulová",$J$680,0)</f>
        <v>0</v>
      </c>
      <c r="BJ680" s="75" t="s">
        <v>21</v>
      </c>
      <c r="BK680" s="127">
        <f>ROUND($I$680*$H$680,2)</f>
        <v>0</v>
      </c>
      <c r="BL680" s="75" t="s">
        <v>138</v>
      </c>
      <c r="BM680" s="75" t="s">
        <v>1485</v>
      </c>
    </row>
    <row r="681" spans="2:51" s="6" customFormat="1" ht="15.75" customHeight="1">
      <c r="B681" s="142"/>
      <c r="D681" s="129" t="s">
        <v>140</v>
      </c>
      <c r="E681" s="143"/>
      <c r="F681" s="143" t="s">
        <v>1486</v>
      </c>
      <c r="H681" s="144"/>
      <c r="L681" s="142"/>
      <c r="M681" s="145"/>
      <c r="T681" s="146"/>
      <c r="AT681" s="144" t="s">
        <v>140</v>
      </c>
      <c r="AU681" s="144" t="s">
        <v>85</v>
      </c>
      <c r="AV681" s="144" t="s">
        <v>21</v>
      </c>
      <c r="AW681" s="144" t="s">
        <v>103</v>
      </c>
      <c r="AX681" s="144" t="s">
        <v>77</v>
      </c>
      <c r="AY681" s="144" t="s">
        <v>131</v>
      </c>
    </row>
    <row r="682" spans="2:51" s="6" customFormat="1" ht="15.75" customHeight="1">
      <c r="B682" s="128"/>
      <c r="D682" s="135" t="s">
        <v>140</v>
      </c>
      <c r="E682" s="134"/>
      <c r="F682" s="130" t="s">
        <v>1487</v>
      </c>
      <c r="H682" s="131">
        <v>4.214</v>
      </c>
      <c r="L682" s="128"/>
      <c r="M682" s="132"/>
      <c r="T682" s="133"/>
      <c r="AT682" s="134" t="s">
        <v>140</v>
      </c>
      <c r="AU682" s="134" t="s">
        <v>85</v>
      </c>
      <c r="AV682" s="134" t="s">
        <v>85</v>
      </c>
      <c r="AW682" s="134" t="s">
        <v>103</v>
      </c>
      <c r="AX682" s="134" t="s">
        <v>77</v>
      </c>
      <c r="AY682" s="134" t="s">
        <v>131</v>
      </c>
    </row>
    <row r="683" spans="2:51" s="6" customFormat="1" ht="15.75" customHeight="1">
      <c r="B683" s="128"/>
      <c r="D683" s="135" t="s">
        <v>140</v>
      </c>
      <c r="E683" s="134"/>
      <c r="F683" s="130" t="s">
        <v>1488</v>
      </c>
      <c r="H683" s="131">
        <v>3.897</v>
      </c>
      <c r="L683" s="128"/>
      <c r="M683" s="132"/>
      <c r="T683" s="133"/>
      <c r="AT683" s="134" t="s">
        <v>140</v>
      </c>
      <c r="AU683" s="134" t="s">
        <v>85</v>
      </c>
      <c r="AV683" s="134" t="s">
        <v>85</v>
      </c>
      <c r="AW683" s="134" t="s">
        <v>103</v>
      </c>
      <c r="AX683" s="134" t="s">
        <v>77</v>
      </c>
      <c r="AY683" s="134" t="s">
        <v>131</v>
      </c>
    </row>
    <row r="684" spans="2:51" s="6" customFormat="1" ht="15.75" customHeight="1">
      <c r="B684" s="128"/>
      <c r="D684" s="135" t="s">
        <v>140</v>
      </c>
      <c r="E684" s="134"/>
      <c r="F684" s="130" t="s">
        <v>1489</v>
      </c>
      <c r="H684" s="131">
        <v>58.018</v>
      </c>
      <c r="L684" s="128"/>
      <c r="M684" s="132"/>
      <c r="T684" s="133"/>
      <c r="AT684" s="134" t="s">
        <v>140</v>
      </c>
      <c r="AU684" s="134" t="s">
        <v>85</v>
      </c>
      <c r="AV684" s="134" t="s">
        <v>85</v>
      </c>
      <c r="AW684" s="134" t="s">
        <v>103</v>
      </c>
      <c r="AX684" s="134" t="s">
        <v>77</v>
      </c>
      <c r="AY684" s="134" t="s">
        <v>131</v>
      </c>
    </row>
    <row r="685" spans="2:51" s="6" customFormat="1" ht="15.75" customHeight="1">
      <c r="B685" s="128"/>
      <c r="D685" s="135" t="s">
        <v>140</v>
      </c>
      <c r="E685" s="134"/>
      <c r="F685" s="130" t="s">
        <v>1490</v>
      </c>
      <c r="H685" s="131">
        <v>44.286</v>
      </c>
      <c r="L685" s="128"/>
      <c r="M685" s="132"/>
      <c r="T685" s="133"/>
      <c r="AT685" s="134" t="s">
        <v>140</v>
      </c>
      <c r="AU685" s="134" t="s">
        <v>85</v>
      </c>
      <c r="AV685" s="134" t="s">
        <v>85</v>
      </c>
      <c r="AW685" s="134" t="s">
        <v>103</v>
      </c>
      <c r="AX685" s="134" t="s">
        <v>77</v>
      </c>
      <c r="AY685" s="134" t="s">
        <v>131</v>
      </c>
    </row>
    <row r="686" spans="2:51" s="6" customFormat="1" ht="15.75" customHeight="1">
      <c r="B686" s="128"/>
      <c r="D686" s="135" t="s">
        <v>140</v>
      </c>
      <c r="E686" s="134"/>
      <c r="F686" s="130" t="s">
        <v>1491</v>
      </c>
      <c r="H686" s="131">
        <v>1.548</v>
      </c>
      <c r="L686" s="128"/>
      <c r="M686" s="132"/>
      <c r="T686" s="133"/>
      <c r="AT686" s="134" t="s">
        <v>140</v>
      </c>
      <c r="AU686" s="134" t="s">
        <v>85</v>
      </c>
      <c r="AV686" s="134" t="s">
        <v>85</v>
      </c>
      <c r="AW686" s="134" t="s">
        <v>103</v>
      </c>
      <c r="AX686" s="134" t="s">
        <v>77</v>
      </c>
      <c r="AY686" s="134" t="s">
        <v>131</v>
      </c>
    </row>
    <row r="687" spans="2:51" s="6" customFormat="1" ht="15.75" customHeight="1">
      <c r="B687" s="142"/>
      <c r="D687" s="135" t="s">
        <v>140</v>
      </c>
      <c r="E687" s="144"/>
      <c r="F687" s="143" t="s">
        <v>1492</v>
      </c>
      <c r="H687" s="144"/>
      <c r="L687" s="142"/>
      <c r="M687" s="145"/>
      <c r="T687" s="146"/>
      <c r="AT687" s="144" t="s">
        <v>140</v>
      </c>
      <c r="AU687" s="144" t="s">
        <v>85</v>
      </c>
      <c r="AV687" s="144" t="s">
        <v>21</v>
      </c>
      <c r="AW687" s="144" t="s">
        <v>103</v>
      </c>
      <c r="AX687" s="144" t="s">
        <v>77</v>
      </c>
      <c r="AY687" s="144" t="s">
        <v>131</v>
      </c>
    </row>
    <row r="688" spans="2:51" s="6" customFormat="1" ht="15.75" customHeight="1">
      <c r="B688" s="128"/>
      <c r="D688" s="135" t="s">
        <v>140</v>
      </c>
      <c r="E688" s="134"/>
      <c r="F688" s="130" t="s">
        <v>1493</v>
      </c>
      <c r="H688" s="131">
        <v>0.233</v>
      </c>
      <c r="L688" s="128"/>
      <c r="M688" s="132"/>
      <c r="T688" s="133"/>
      <c r="AT688" s="134" t="s">
        <v>140</v>
      </c>
      <c r="AU688" s="134" t="s">
        <v>85</v>
      </c>
      <c r="AV688" s="134" t="s">
        <v>85</v>
      </c>
      <c r="AW688" s="134" t="s">
        <v>103</v>
      </c>
      <c r="AX688" s="134" t="s">
        <v>77</v>
      </c>
      <c r="AY688" s="134" t="s">
        <v>131</v>
      </c>
    </row>
    <row r="689" spans="2:51" s="6" customFormat="1" ht="15.75" customHeight="1">
      <c r="B689" s="136"/>
      <c r="D689" s="135" t="s">
        <v>140</v>
      </c>
      <c r="E689" s="137"/>
      <c r="F689" s="138" t="s">
        <v>148</v>
      </c>
      <c r="H689" s="139">
        <v>112.196</v>
      </c>
      <c r="L689" s="136"/>
      <c r="M689" s="140"/>
      <c r="T689" s="141"/>
      <c r="AT689" s="137" t="s">
        <v>140</v>
      </c>
      <c r="AU689" s="137" t="s">
        <v>85</v>
      </c>
      <c r="AV689" s="137" t="s">
        <v>138</v>
      </c>
      <c r="AW689" s="137" t="s">
        <v>103</v>
      </c>
      <c r="AX689" s="137" t="s">
        <v>21</v>
      </c>
      <c r="AY689" s="137" t="s">
        <v>131</v>
      </c>
    </row>
    <row r="690" spans="2:65" s="6" customFormat="1" ht="15.75" customHeight="1">
      <c r="B690" s="22"/>
      <c r="C690" s="116" t="s">
        <v>1494</v>
      </c>
      <c r="D690" s="116" t="s">
        <v>133</v>
      </c>
      <c r="E690" s="117" t="s">
        <v>1495</v>
      </c>
      <c r="F690" s="118" t="s">
        <v>1496</v>
      </c>
      <c r="G690" s="119" t="s">
        <v>183</v>
      </c>
      <c r="H690" s="120">
        <v>5.562</v>
      </c>
      <c r="I690" s="121"/>
      <c r="J690" s="122">
        <f>ROUND($I$690*$H$690,2)</f>
        <v>0</v>
      </c>
      <c r="K690" s="118" t="s">
        <v>137</v>
      </c>
      <c r="L690" s="22"/>
      <c r="M690" s="123"/>
      <c r="N690" s="124" t="s">
        <v>48</v>
      </c>
      <c r="P690" s="125">
        <f>$O$690*$H$690</f>
        <v>0</v>
      </c>
      <c r="Q690" s="125">
        <v>0</v>
      </c>
      <c r="R690" s="125">
        <f>$Q$690*$H$690</f>
        <v>0</v>
      </c>
      <c r="S690" s="125">
        <v>2.2</v>
      </c>
      <c r="T690" s="126">
        <f>$S$690*$H$690</f>
        <v>12.236400000000001</v>
      </c>
      <c r="AR690" s="75" t="s">
        <v>138</v>
      </c>
      <c r="AT690" s="75" t="s">
        <v>133</v>
      </c>
      <c r="AU690" s="75" t="s">
        <v>85</v>
      </c>
      <c r="AY690" s="6" t="s">
        <v>131</v>
      </c>
      <c r="BE690" s="127">
        <f>IF($N$690="základní",$J$690,0)</f>
        <v>0</v>
      </c>
      <c r="BF690" s="127">
        <f>IF($N$690="snížená",$J$690,0)</f>
        <v>0</v>
      </c>
      <c r="BG690" s="127">
        <f>IF($N$690="zákl. přenesená",$J$690,0)</f>
        <v>0</v>
      </c>
      <c r="BH690" s="127">
        <f>IF($N$690="sníž. přenesená",$J$690,0)</f>
        <v>0</v>
      </c>
      <c r="BI690" s="127">
        <f>IF($N$690="nulová",$J$690,0)</f>
        <v>0</v>
      </c>
      <c r="BJ690" s="75" t="s">
        <v>21</v>
      </c>
      <c r="BK690" s="127">
        <f>ROUND($I$690*$H$690,2)</f>
        <v>0</v>
      </c>
      <c r="BL690" s="75" t="s">
        <v>138</v>
      </c>
      <c r="BM690" s="75" t="s">
        <v>1497</v>
      </c>
    </row>
    <row r="691" spans="2:51" s="6" customFormat="1" ht="15.75" customHeight="1">
      <c r="B691" s="142"/>
      <c r="D691" s="129" t="s">
        <v>140</v>
      </c>
      <c r="E691" s="143"/>
      <c r="F691" s="143" t="s">
        <v>1498</v>
      </c>
      <c r="H691" s="144"/>
      <c r="L691" s="142"/>
      <c r="M691" s="145"/>
      <c r="T691" s="146"/>
      <c r="AT691" s="144" t="s">
        <v>140</v>
      </c>
      <c r="AU691" s="144" t="s">
        <v>85</v>
      </c>
      <c r="AV691" s="144" t="s">
        <v>21</v>
      </c>
      <c r="AW691" s="144" t="s">
        <v>103</v>
      </c>
      <c r="AX691" s="144" t="s">
        <v>77</v>
      </c>
      <c r="AY691" s="144" t="s">
        <v>131</v>
      </c>
    </row>
    <row r="692" spans="2:51" s="6" customFormat="1" ht="15.75" customHeight="1">
      <c r="B692" s="128"/>
      <c r="D692" s="135" t="s">
        <v>140</v>
      </c>
      <c r="E692" s="134"/>
      <c r="F692" s="130" t="s">
        <v>1499</v>
      </c>
      <c r="H692" s="131">
        <v>5.562</v>
      </c>
      <c r="L692" s="128"/>
      <c r="M692" s="132"/>
      <c r="T692" s="133"/>
      <c r="AT692" s="134" t="s">
        <v>140</v>
      </c>
      <c r="AU692" s="134" t="s">
        <v>85</v>
      </c>
      <c r="AV692" s="134" t="s">
        <v>85</v>
      </c>
      <c r="AW692" s="134" t="s">
        <v>103</v>
      </c>
      <c r="AX692" s="134" t="s">
        <v>21</v>
      </c>
      <c r="AY692" s="134" t="s">
        <v>131</v>
      </c>
    </row>
    <row r="693" spans="2:65" s="6" customFormat="1" ht="15.75" customHeight="1">
      <c r="B693" s="22"/>
      <c r="C693" s="116" t="s">
        <v>1500</v>
      </c>
      <c r="D693" s="116" t="s">
        <v>133</v>
      </c>
      <c r="E693" s="117" t="s">
        <v>527</v>
      </c>
      <c r="F693" s="118" t="s">
        <v>528</v>
      </c>
      <c r="G693" s="119" t="s">
        <v>424</v>
      </c>
      <c r="H693" s="120">
        <v>40</v>
      </c>
      <c r="I693" s="121"/>
      <c r="J693" s="122">
        <f>ROUND($I$693*$H$693,2)</f>
        <v>0</v>
      </c>
      <c r="K693" s="118" t="s">
        <v>137</v>
      </c>
      <c r="L693" s="22"/>
      <c r="M693" s="123"/>
      <c r="N693" s="124" t="s">
        <v>48</v>
      </c>
      <c r="P693" s="125">
        <f>$O$693*$H$693</f>
        <v>0</v>
      </c>
      <c r="Q693" s="125">
        <v>9E-05</v>
      </c>
      <c r="R693" s="125">
        <f>$Q$693*$H$693</f>
        <v>0.0036000000000000003</v>
      </c>
      <c r="S693" s="125">
        <v>0.042</v>
      </c>
      <c r="T693" s="126">
        <f>$S$693*$H$693</f>
        <v>1.6800000000000002</v>
      </c>
      <c r="AR693" s="75" t="s">
        <v>138</v>
      </c>
      <c r="AT693" s="75" t="s">
        <v>133</v>
      </c>
      <c r="AU693" s="75" t="s">
        <v>85</v>
      </c>
      <c r="AY693" s="6" t="s">
        <v>131</v>
      </c>
      <c r="BE693" s="127">
        <f>IF($N$693="základní",$J$693,0)</f>
        <v>0</v>
      </c>
      <c r="BF693" s="127">
        <f>IF($N$693="snížená",$J$693,0)</f>
        <v>0</v>
      </c>
      <c r="BG693" s="127">
        <f>IF($N$693="zákl. přenesená",$J$693,0)</f>
        <v>0</v>
      </c>
      <c r="BH693" s="127">
        <f>IF($N$693="sníž. přenesená",$J$693,0)</f>
        <v>0</v>
      </c>
      <c r="BI693" s="127">
        <f>IF($N$693="nulová",$J$693,0)</f>
        <v>0</v>
      </c>
      <c r="BJ693" s="75" t="s">
        <v>21</v>
      </c>
      <c r="BK693" s="127">
        <f>ROUND($I$693*$H$693,2)</f>
        <v>0</v>
      </c>
      <c r="BL693" s="75" t="s">
        <v>138</v>
      </c>
      <c r="BM693" s="75" t="s">
        <v>1501</v>
      </c>
    </row>
    <row r="694" spans="2:51" s="6" customFormat="1" ht="15.75" customHeight="1">
      <c r="B694" s="142"/>
      <c r="D694" s="129" t="s">
        <v>140</v>
      </c>
      <c r="E694" s="143"/>
      <c r="F694" s="143" t="s">
        <v>1502</v>
      </c>
      <c r="H694" s="144"/>
      <c r="L694" s="142"/>
      <c r="M694" s="145"/>
      <c r="T694" s="146"/>
      <c r="AT694" s="144" t="s">
        <v>140</v>
      </c>
      <c r="AU694" s="144" t="s">
        <v>85</v>
      </c>
      <c r="AV694" s="144" t="s">
        <v>21</v>
      </c>
      <c r="AW694" s="144" t="s">
        <v>103</v>
      </c>
      <c r="AX694" s="144" t="s">
        <v>77</v>
      </c>
      <c r="AY694" s="144" t="s">
        <v>131</v>
      </c>
    </row>
    <row r="695" spans="2:51" s="6" customFormat="1" ht="15.75" customHeight="1">
      <c r="B695" s="128"/>
      <c r="D695" s="135" t="s">
        <v>140</v>
      </c>
      <c r="E695" s="134"/>
      <c r="F695" s="130" t="s">
        <v>1249</v>
      </c>
      <c r="H695" s="131">
        <v>40</v>
      </c>
      <c r="L695" s="128"/>
      <c r="M695" s="132"/>
      <c r="T695" s="133"/>
      <c r="AT695" s="134" t="s">
        <v>140</v>
      </c>
      <c r="AU695" s="134" t="s">
        <v>85</v>
      </c>
      <c r="AV695" s="134" t="s">
        <v>85</v>
      </c>
      <c r="AW695" s="134" t="s">
        <v>103</v>
      </c>
      <c r="AX695" s="134" t="s">
        <v>21</v>
      </c>
      <c r="AY695" s="134" t="s">
        <v>131</v>
      </c>
    </row>
    <row r="696" spans="2:65" s="6" customFormat="1" ht="15.75" customHeight="1">
      <c r="B696" s="22"/>
      <c r="C696" s="116" t="s">
        <v>1503</v>
      </c>
      <c r="D696" s="116" t="s">
        <v>133</v>
      </c>
      <c r="E696" s="117" t="s">
        <v>1504</v>
      </c>
      <c r="F696" s="118" t="s">
        <v>1505</v>
      </c>
      <c r="G696" s="119" t="s">
        <v>424</v>
      </c>
      <c r="H696" s="120">
        <v>40</v>
      </c>
      <c r="I696" s="121"/>
      <c r="J696" s="122">
        <f>ROUND($I$696*$H$696,2)</f>
        <v>0</v>
      </c>
      <c r="K696" s="118" t="s">
        <v>137</v>
      </c>
      <c r="L696" s="22"/>
      <c r="M696" s="123"/>
      <c r="N696" s="124" t="s">
        <v>48</v>
      </c>
      <c r="P696" s="125">
        <f>$O$696*$H$696</f>
        <v>0</v>
      </c>
      <c r="Q696" s="125">
        <v>9E-05</v>
      </c>
      <c r="R696" s="125">
        <f>$Q$696*$H$696</f>
        <v>0.0036000000000000003</v>
      </c>
      <c r="S696" s="125">
        <v>0.018</v>
      </c>
      <c r="T696" s="126">
        <f>$S$696*$H$696</f>
        <v>0.72</v>
      </c>
      <c r="AR696" s="75" t="s">
        <v>138</v>
      </c>
      <c r="AT696" s="75" t="s">
        <v>133</v>
      </c>
      <c r="AU696" s="75" t="s">
        <v>85</v>
      </c>
      <c r="AY696" s="6" t="s">
        <v>131</v>
      </c>
      <c r="BE696" s="127">
        <f>IF($N$696="základní",$J$696,0)</f>
        <v>0</v>
      </c>
      <c r="BF696" s="127">
        <f>IF($N$696="snížená",$J$696,0)</f>
        <v>0</v>
      </c>
      <c r="BG696" s="127">
        <f>IF($N$696="zákl. přenesená",$J$696,0)</f>
        <v>0</v>
      </c>
      <c r="BH696" s="127">
        <f>IF($N$696="sníž. přenesená",$J$696,0)</f>
        <v>0</v>
      </c>
      <c r="BI696" s="127">
        <f>IF($N$696="nulová",$J$696,0)</f>
        <v>0</v>
      </c>
      <c r="BJ696" s="75" t="s">
        <v>21</v>
      </c>
      <c r="BK696" s="127">
        <f>ROUND($I$696*$H$696,2)</f>
        <v>0</v>
      </c>
      <c r="BL696" s="75" t="s">
        <v>138</v>
      </c>
      <c r="BM696" s="75" t="s">
        <v>1506</v>
      </c>
    </row>
    <row r="697" spans="2:51" s="6" customFormat="1" ht="15.75" customHeight="1">
      <c r="B697" s="128"/>
      <c r="D697" s="129" t="s">
        <v>140</v>
      </c>
      <c r="E697" s="130"/>
      <c r="F697" s="130" t="s">
        <v>1507</v>
      </c>
      <c r="H697" s="131">
        <v>40</v>
      </c>
      <c r="L697" s="128"/>
      <c r="M697" s="132"/>
      <c r="T697" s="133"/>
      <c r="AT697" s="134" t="s">
        <v>140</v>
      </c>
      <c r="AU697" s="134" t="s">
        <v>85</v>
      </c>
      <c r="AV697" s="134" t="s">
        <v>85</v>
      </c>
      <c r="AW697" s="134" t="s">
        <v>103</v>
      </c>
      <c r="AX697" s="134" t="s">
        <v>21</v>
      </c>
      <c r="AY697" s="134" t="s">
        <v>131</v>
      </c>
    </row>
    <row r="698" spans="2:65" s="6" customFormat="1" ht="15.75" customHeight="1">
      <c r="B698" s="22"/>
      <c r="C698" s="116" t="s">
        <v>1508</v>
      </c>
      <c r="D698" s="116" t="s">
        <v>133</v>
      </c>
      <c r="E698" s="117" t="s">
        <v>1509</v>
      </c>
      <c r="F698" s="118" t="s">
        <v>1510</v>
      </c>
      <c r="G698" s="119" t="s">
        <v>424</v>
      </c>
      <c r="H698" s="120">
        <v>126.4</v>
      </c>
      <c r="I698" s="121"/>
      <c r="J698" s="122">
        <f>ROUND($I$698*$H$698,2)</f>
        <v>0</v>
      </c>
      <c r="K698" s="118" t="s">
        <v>137</v>
      </c>
      <c r="L698" s="22"/>
      <c r="M698" s="123"/>
      <c r="N698" s="124" t="s">
        <v>48</v>
      </c>
      <c r="P698" s="125">
        <f>$O$698*$H$698</f>
        <v>0</v>
      </c>
      <c r="Q698" s="125">
        <v>8E-05</v>
      </c>
      <c r="R698" s="125">
        <f>$Q$698*$H$698</f>
        <v>0.010112000000000001</v>
      </c>
      <c r="S698" s="125">
        <v>0.018</v>
      </c>
      <c r="T698" s="126">
        <f>$S$698*$H$698</f>
        <v>2.2752</v>
      </c>
      <c r="AR698" s="75" t="s">
        <v>138</v>
      </c>
      <c r="AT698" s="75" t="s">
        <v>133</v>
      </c>
      <c r="AU698" s="75" t="s">
        <v>85</v>
      </c>
      <c r="AY698" s="6" t="s">
        <v>131</v>
      </c>
      <c r="BE698" s="127">
        <f>IF($N$698="základní",$J$698,0)</f>
        <v>0</v>
      </c>
      <c r="BF698" s="127">
        <f>IF($N$698="snížená",$J$698,0)</f>
        <v>0</v>
      </c>
      <c r="BG698" s="127">
        <f>IF($N$698="zákl. přenesená",$J$698,0)</f>
        <v>0</v>
      </c>
      <c r="BH698" s="127">
        <f>IF($N$698="sníž. přenesená",$J$698,0)</f>
        <v>0</v>
      </c>
      <c r="BI698" s="127">
        <f>IF($N$698="nulová",$J$698,0)</f>
        <v>0</v>
      </c>
      <c r="BJ698" s="75" t="s">
        <v>21</v>
      </c>
      <c r="BK698" s="127">
        <f>ROUND($I$698*$H$698,2)</f>
        <v>0</v>
      </c>
      <c r="BL698" s="75" t="s">
        <v>138</v>
      </c>
      <c r="BM698" s="75" t="s">
        <v>1511</v>
      </c>
    </row>
    <row r="699" spans="2:51" s="6" customFormat="1" ht="15.75" customHeight="1">
      <c r="B699" s="142"/>
      <c r="D699" s="129" t="s">
        <v>140</v>
      </c>
      <c r="E699" s="143"/>
      <c r="F699" s="143" t="s">
        <v>1512</v>
      </c>
      <c r="H699" s="144"/>
      <c r="L699" s="142"/>
      <c r="M699" s="145"/>
      <c r="T699" s="146"/>
      <c r="AT699" s="144" t="s">
        <v>140</v>
      </c>
      <c r="AU699" s="144" t="s">
        <v>85</v>
      </c>
      <c r="AV699" s="144" t="s">
        <v>21</v>
      </c>
      <c r="AW699" s="144" t="s">
        <v>103</v>
      </c>
      <c r="AX699" s="144" t="s">
        <v>77</v>
      </c>
      <c r="AY699" s="144" t="s">
        <v>131</v>
      </c>
    </row>
    <row r="700" spans="2:51" s="6" customFormat="1" ht="15.75" customHeight="1">
      <c r="B700" s="128"/>
      <c r="D700" s="135" t="s">
        <v>140</v>
      </c>
      <c r="E700" s="134"/>
      <c r="F700" s="130" t="s">
        <v>1513</v>
      </c>
      <c r="H700" s="131">
        <v>126.4</v>
      </c>
      <c r="L700" s="128"/>
      <c r="M700" s="132"/>
      <c r="T700" s="133"/>
      <c r="AT700" s="134" t="s">
        <v>140</v>
      </c>
      <c r="AU700" s="134" t="s">
        <v>85</v>
      </c>
      <c r="AV700" s="134" t="s">
        <v>85</v>
      </c>
      <c r="AW700" s="134" t="s">
        <v>103</v>
      </c>
      <c r="AX700" s="134" t="s">
        <v>21</v>
      </c>
      <c r="AY700" s="134" t="s">
        <v>131</v>
      </c>
    </row>
    <row r="701" spans="2:65" s="6" customFormat="1" ht="15.75" customHeight="1">
      <c r="B701" s="22"/>
      <c r="C701" s="116" t="s">
        <v>1514</v>
      </c>
      <c r="D701" s="116" t="s">
        <v>133</v>
      </c>
      <c r="E701" s="117" t="s">
        <v>1515</v>
      </c>
      <c r="F701" s="118" t="s">
        <v>1516</v>
      </c>
      <c r="G701" s="119" t="s">
        <v>424</v>
      </c>
      <c r="H701" s="120">
        <v>19.8</v>
      </c>
      <c r="I701" s="121"/>
      <c r="J701" s="122">
        <f>ROUND($I$701*$H$701,2)</f>
        <v>0</v>
      </c>
      <c r="K701" s="118"/>
      <c r="L701" s="22"/>
      <c r="M701" s="123"/>
      <c r="N701" s="124" t="s">
        <v>48</v>
      </c>
      <c r="P701" s="125">
        <f>$O$701*$H$701</f>
        <v>0</v>
      </c>
      <c r="Q701" s="125">
        <v>0</v>
      </c>
      <c r="R701" s="125">
        <f>$Q$701*$H$701</f>
        <v>0</v>
      </c>
      <c r="S701" s="125">
        <v>0</v>
      </c>
      <c r="T701" s="126">
        <f>$S$701*$H$701</f>
        <v>0</v>
      </c>
      <c r="AR701" s="75" t="s">
        <v>138</v>
      </c>
      <c r="AT701" s="75" t="s">
        <v>133</v>
      </c>
      <c r="AU701" s="75" t="s">
        <v>85</v>
      </c>
      <c r="AY701" s="6" t="s">
        <v>131</v>
      </c>
      <c r="BE701" s="127">
        <f>IF($N$701="základní",$J$701,0)</f>
        <v>0</v>
      </c>
      <c r="BF701" s="127">
        <f>IF($N$701="snížená",$J$701,0)</f>
        <v>0</v>
      </c>
      <c r="BG701" s="127">
        <f>IF($N$701="zákl. přenesená",$J$701,0)</f>
        <v>0</v>
      </c>
      <c r="BH701" s="127">
        <f>IF($N$701="sníž. přenesená",$J$701,0)</f>
        <v>0</v>
      </c>
      <c r="BI701" s="127">
        <f>IF($N$701="nulová",$J$701,0)</f>
        <v>0</v>
      </c>
      <c r="BJ701" s="75" t="s">
        <v>21</v>
      </c>
      <c r="BK701" s="127">
        <f>ROUND($I$701*$H$701,2)</f>
        <v>0</v>
      </c>
      <c r="BL701" s="75" t="s">
        <v>138</v>
      </c>
      <c r="BM701" s="75" t="s">
        <v>1517</v>
      </c>
    </row>
    <row r="702" spans="2:51" s="6" customFormat="1" ht="15.75" customHeight="1">
      <c r="B702" s="142"/>
      <c r="D702" s="129" t="s">
        <v>140</v>
      </c>
      <c r="E702" s="143"/>
      <c r="F702" s="143" t="s">
        <v>1518</v>
      </c>
      <c r="H702" s="144"/>
      <c r="L702" s="142"/>
      <c r="M702" s="145"/>
      <c r="T702" s="146"/>
      <c r="AT702" s="144" t="s">
        <v>140</v>
      </c>
      <c r="AU702" s="144" t="s">
        <v>85</v>
      </c>
      <c r="AV702" s="144" t="s">
        <v>21</v>
      </c>
      <c r="AW702" s="144" t="s">
        <v>103</v>
      </c>
      <c r="AX702" s="144" t="s">
        <v>77</v>
      </c>
      <c r="AY702" s="144" t="s">
        <v>131</v>
      </c>
    </row>
    <row r="703" spans="2:51" s="6" customFormat="1" ht="15.75" customHeight="1">
      <c r="B703" s="128"/>
      <c r="D703" s="135" t="s">
        <v>140</v>
      </c>
      <c r="E703" s="134"/>
      <c r="F703" s="130" t="s">
        <v>1519</v>
      </c>
      <c r="H703" s="131">
        <v>19.8</v>
      </c>
      <c r="L703" s="128"/>
      <c r="M703" s="132"/>
      <c r="T703" s="133"/>
      <c r="AT703" s="134" t="s">
        <v>140</v>
      </c>
      <c r="AU703" s="134" t="s">
        <v>85</v>
      </c>
      <c r="AV703" s="134" t="s">
        <v>85</v>
      </c>
      <c r="AW703" s="134" t="s">
        <v>103</v>
      </c>
      <c r="AX703" s="134" t="s">
        <v>21</v>
      </c>
      <c r="AY703" s="134" t="s">
        <v>131</v>
      </c>
    </row>
    <row r="704" spans="2:65" s="6" customFormat="1" ht="15.75" customHeight="1">
      <c r="B704" s="22"/>
      <c r="C704" s="116" t="s">
        <v>1520</v>
      </c>
      <c r="D704" s="116" t="s">
        <v>133</v>
      </c>
      <c r="E704" s="117" t="s">
        <v>1521</v>
      </c>
      <c r="F704" s="118" t="s">
        <v>1522</v>
      </c>
      <c r="G704" s="119" t="s">
        <v>891</v>
      </c>
      <c r="H704" s="120">
        <v>126</v>
      </c>
      <c r="I704" s="121"/>
      <c r="J704" s="122">
        <f>ROUND($I$704*$H$704,2)</f>
        <v>0</v>
      </c>
      <c r="K704" s="118"/>
      <c r="L704" s="22"/>
      <c r="M704" s="123"/>
      <c r="N704" s="124" t="s">
        <v>48</v>
      </c>
      <c r="P704" s="125">
        <f>$O$704*$H$704</f>
        <v>0</v>
      </c>
      <c r="Q704" s="125">
        <v>0</v>
      </c>
      <c r="R704" s="125">
        <f>$Q$704*$H$704</f>
        <v>0</v>
      </c>
      <c r="S704" s="125">
        <v>0</v>
      </c>
      <c r="T704" s="126">
        <f>$S$704*$H$704</f>
        <v>0</v>
      </c>
      <c r="AR704" s="75" t="s">
        <v>138</v>
      </c>
      <c r="AT704" s="75" t="s">
        <v>133</v>
      </c>
      <c r="AU704" s="75" t="s">
        <v>85</v>
      </c>
      <c r="AY704" s="6" t="s">
        <v>131</v>
      </c>
      <c r="BE704" s="127">
        <f>IF($N$704="základní",$J$704,0)</f>
        <v>0</v>
      </c>
      <c r="BF704" s="127">
        <f>IF($N$704="snížená",$J$704,0)</f>
        <v>0</v>
      </c>
      <c r="BG704" s="127">
        <f>IF($N$704="zákl. přenesená",$J$704,0)</f>
        <v>0</v>
      </c>
      <c r="BH704" s="127">
        <f>IF($N$704="sníž. přenesená",$J$704,0)</f>
        <v>0</v>
      </c>
      <c r="BI704" s="127">
        <f>IF($N$704="nulová",$J$704,0)</f>
        <v>0</v>
      </c>
      <c r="BJ704" s="75" t="s">
        <v>21</v>
      </c>
      <c r="BK704" s="127">
        <f>ROUND($I$704*$H$704,2)</f>
        <v>0</v>
      </c>
      <c r="BL704" s="75" t="s">
        <v>138</v>
      </c>
      <c r="BM704" s="75" t="s">
        <v>1523</v>
      </c>
    </row>
    <row r="705" spans="2:51" s="6" customFormat="1" ht="15.75" customHeight="1">
      <c r="B705" s="128"/>
      <c r="D705" s="129" t="s">
        <v>140</v>
      </c>
      <c r="E705" s="130"/>
      <c r="F705" s="130" t="s">
        <v>1524</v>
      </c>
      <c r="H705" s="131">
        <v>126</v>
      </c>
      <c r="L705" s="128"/>
      <c r="M705" s="132"/>
      <c r="T705" s="133"/>
      <c r="AT705" s="134" t="s">
        <v>140</v>
      </c>
      <c r="AU705" s="134" t="s">
        <v>85</v>
      </c>
      <c r="AV705" s="134" t="s">
        <v>85</v>
      </c>
      <c r="AW705" s="134" t="s">
        <v>103</v>
      </c>
      <c r="AX705" s="134" t="s">
        <v>21</v>
      </c>
      <c r="AY705" s="134" t="s">
        <v>131</v>
      </c>
    </row>
    <row r="706" spans="2:65" s="6" customFormat="1" ht="15.75" customHeight="1">
      <c r="B706" s="22"/>
      <c r="C706" s="116" t="s">
        <v>1525</v>
      </c>
      <c r="D706" s="116" t="s">
        <v>133</v>
      </c>
      <c r="E706" s="117" t="s">
        <v>1526</v>
      </c>
      <c r="F706" s="118" t="s">
        <v>1527</v>
      </c>
      <c r="G706" s="119" t="s">
        <v>144</v>
      </c>
      <c r="H706" s="120">
        <v>150</v>
      </c>
      <c r="I706" s="121"/>
      <c r="J706" s="122">
        <f>ROUND($I$706*$H$706,2)</f>
        <v>0</v>
      </c>
      <c r="K706" s="118"/>
      <c r="L706" s="22"/>
      <c r="M706" s="123"/>
      <c r="N706" s="124" t="s">
        <v>48</v>
      </c>
      <c r="P706" s="125">
        <f>$O$706*$H$706</f>
        <v>0</v>
      </c>
      <c r="Q706" s="125">
        <v>5E-05</v>
      </c>
      <c r="R706" s="125">
        <f>$Q$706*$H$706</f>
        <v>0.007500000000000001</v>
      </c>
      <c r="S706" s="125">
        <v>0</v>
      </c>
      <c r="T706" s="126">
        <f>$S$706*$H$706</f>
        <v>0</v>
      </c>
      <c r="AR706" s="75" t="s">
        <v>138</v>
      </c>
      <c r="AT706" s="75" t="s">
        <v>133</v>
      </c>
      <c r="AU706" s="75" t="s">
        <v>85</v>
      </c>
      <c r="AY706" s="6" t="s">
        <v>131</v>
      </c>
      <c r="BE706" s="127">
        <f>IF($N$706="základní",$J$706,0)</f>
        <v>0</v>
      </c>
      <c r="BF706" s="127">
        <f>IF($N$706="snížená",$J$706,0)</f>
        <v>0</v>
      </c>
      <c r="BG706" s="127">
        <f>IF($N$706="zákl. přenesená",$J$706,0)</f>
        <v>0</v>
      </c>
      <c r="BH706" s="127">
        <f>IF($N$706="sníž. přenesená",$J$706,0)</f>
        <v>0</v>
      </c>
      <c r="BI706" s="127">
        <f>IF($N$706="nulová",$J$706,0)</f>
        <v>0</v>
      </c>
      <c r="BJ706" s="75" t="s">
        <v>21</v>
      </c>
      <c r="BK706" s="127">
        <f>ROUND($I$706*$H$706,2)</f>
        <v>0</v>
      </c>
      <c r="BL706" s="75" t="s">
        <v>138</v>
      </c>
      <c r="BM706" s="75" t="s">
        <v>1528</v>
      </c>
    </row>
    <row r="707" spans="2:51" s="6" customFormat="1" ht="15.75" customHeight="1">
      <c r="B707" s="128"/>
      <c r="D707" s="129" t="s">
        <v>140</v>
      </c>
      <c r="E707" s="130"/>
      <c r="F707" s="130" t="s">
        <v>1529</v>
      </c>
      <c r="H707" s="131">
        <v>150</v>
      </c>
      <c r="L707" s="128"/>
      <c r="M707" s="132"/>
      <c r="T707" s="133"/>
      <c r="AT707" s="134" t="s">
        <v>140</v>
      </c>
      <c r="AU707" s="134" t="s">
        <v>85</v>
      </c>
      <c r="AV707" s="134" t="s">
        <v>85</v>
      </c>
      <c r="AW707" s="134" t="s">
        <v>103</v>
      </c>
      <c r="AX707" s="134" t="s">
        <v>21</v>
      </c>
      <c r="AY707" s="134" t="s">
        <v>131</v>
      </c>
    </row>
    <row r="708" spans="2:65" s="6" customFormat="1" ht="15.75" customHeight="1">
      <c r="B708" s="22"/>
      <c r="C708" s="116" t="s">
        <v>1530</v>
      </c>
      <c r="D708" s="116" t="s">
        <v>133</v>
      </c>
      <c r="E708" s="117" t="s">
        <v>1531</v>
      </c>
      <c r="F708" s="118" t="s">
        <v>1532</v>
      </c>
      <c r="G708" s="119" t="s">
        <v>144</v>
      </c>
      <c r="H708" s="120">
        <v>60</v>
      </c>
      <c r="I708" s="121"/>
      <c r="J708" s="122">
        <f>ROUND($I$708*$H$708,2)</f>
        <v>0</v>
      </c>
      <c r="K708" s="118"/>
      <c r="L708" s="22"/>
      <c r="M708" s="123"/>
      <c r="N708" s="124" t="s">
        <v>48</v>
      </c>
      <c r="P708" s="125">
        <f>$O$708*$H$708</f>
        <v>0</v>
      </c>
      <c r="Q708" s="125">
        <v>6E-05</v>
      </c>
      <c r="R708" s="125">
        <f>$Q$708*$H$708</f>
        <v>0.0036</v>
      </c>
      <c r="S708" s="125">
        <v>0</v>
      </c>
      <c r="T708" s="126">
        <f>$S$708*$H$708</f>
        <v>0</v>
      </c>
      <c r="AR708" s="75" t="s">
        <v>138</v>
      </c>
      <c r="AT708" s="75" t="s">
        <v>133</v>
      </c>
      <c r="AU708" s="75" t="s">
        <v>85</v>
      </c>
      <c r="AY708" s="6" t="s">
        <v>131</v>
      </c>
      <c r="BE708" s="127">
        <f>IF($N$708="základní",$J$708,0)</f>
        <v>0</v>
      </c>
      <c r="BF708" s="127">
        <f>IF($N$708="snížená",$J$708,0)</f>
        <v>0</v>
      </c>
      <c r="BG708" s="127">
        <f>IF($N$708="zákl. přenesená",$J$708,0)</f>
        <v>0</v>
      </c>
      <c r="BH708" s="127">
        <f>IF($N$708="sníž. přenesená",$J$708,0)</f>
        <v>0</v>
      </c>
      <c r="BI708" s="127">
        <f>IF($N$708="nulová",$J$708,0)</f>
        <v>0</v>
      </c>
      <c r="BJ708" s="75" t="s">
        <v>21</v>
      </c>
      <c r="BK708" s="127">
        <f>ROUND($I$708*$H$708,2)</f>
        <v>0</v>
      </c>
      <c r="BL708" s="75" t="s">
        <v>138</v>
      </c>
      <c r="BM708" s="75" t="s">
        <v>1533</v>
      </c>
    </row>
    <row r="709" spans="2:51" s="6" customFormat="1" ht="15.75" customHeight="1">
      <c r="B709" s="128"/>
      <c r="D709" s="129" t="s">
        <v>140</v>
      </c>
      <c r="E709" s="130"/>
      <c r="F709" s="130" t="s">
        <v>1534</v>
      </c>
      <c r="H709" s="131">
        <v>60</v>
      </c>
      <c r="L709" s="128"/>
      <c r="M709" s="132"/>
      <c r="T709" s="133"/>
      <c r="AT709" s="134" t="s">
        <v>140</v>
      </c>
      <c r="AU709" s="134" t="s">
        <v>85</v>
      </c>
      <c r="AV709" s="134" t="s">
        <v>85</v>
      </c>
      <c r="AW709" s="134" t="s">
        <v>103</v>
      </c>
      <c r="AX709" s="134" t="s">
        <v>21</v>
      </c>
      <c r="AY709" s="134" t="s">
        <v>131</v>
      </c>
    </row>
    <row r="710" spans="2:65" s="6" customFormat="1" ht="15.75" customHeight="1">
      <c r="B710" s="22"/>
      <c r="C710" s="116" t="s">
        <v>1535</v>
      </c>
      <c r="D710" s="116" t="s">
        <v>133</v>
      </c>
      <c r="E710" s="117" t="s">
        <v>1536</v>
      </c>
      <c r="F710" s="118" t="s">
        <v>1537</v>
      </c>
      <c r="G710" s="119" t="s">
        <v>424</v>
      </c>
      <c r="H710" s="120">
        <v>313.6</v>
      </c>
      <c r="I710" s="121"/>
      <c r="J710" s="122">
        <f>ROUND($I$710*$H$710,2)</f>
        <v>0</v>
      </c>
      <c r="K710" s="118"/>
      <c r="L710" s="22"/>
      <c r="M710" s="123"/>
      <c r="N710" s="124" t="s">
        <v>48</v>
      </c>
      <c r="P710" s="125">
        <f>$O$710*$H$710</f>
        <v>0</v>
      </c>
      <c r="Q710" s="125">
        <v>0.00034</v>
      </c>
      <c r="R710" s="125">
        <f>$Q$710*$H$710</f>
        <v>0.10662400000000001</v>
      </c>
      <c r="S710" s="125">
        <v>0.004</v>
      </c>
      <c r="T710" s="126">
        <f>$S$710*$H$710</f>
        <v>1.2544000000000002</v>
      </c>
      <c r="AR710" s="75" t="s">
        <v>138</v>
      </c>
      <c r="AT710" s="75" t="s">
        <v>133</v>
      </c>
      <c r="AU710" s="75" t="s">
        <v>85</v>
      </c>
      <c r="AY710" s="6" t="s">
        <v>131</v>
      </c>
      <c r="BE710" s="127">
        <f>IF($N$710="základní",$J$710,0)</f>
        <v>0</v>
      </c>
      <c r="BF710" s="127">
        <f>IF($N$710="snížená",$J$710,0)</f>
        <v>0</v>
      </c>
      <c r="BG710" s="127">
        <f>IF($N$710="zákl. přenesená",$J$710,0)</f>
        <v>0</v>
      </c>
      <c r="BH710" s="127">
        <f>IF($N$710="sníž. přenesená",$J$710,0)</f>
        <v>0</v>
      </c>
      <c r="BI710" s="127">
        <f>IF($N$710="nulová",$J$710,0)</f>
        <v>0</v>
      </c>
      <c r="BJ710" s="75" t="s">
        <v>21</v>
      </c>
      <c r="BK710" s="127">
        <f>ROUND($I$710*$H$710,2)</f>
        <v>0</v>
      </c>
      <c r="BL710" s="75" t="s">
        <v>138</v>
      </c>
      <c r="BM710" s="75" t="s">
        <v>1538</v>
      </c>
    </row>
    <row r="711" spans="2:51" s="6" customFormat="1" ht="27" customHeight="1">
      <c r="B711" s="142"/>
      <c r="D711" s="129" t="s">
        <v>140</v>
      </c>
      <c r="E711" s="143"/>
      <c r="F711" s="143" t="s">
        <v>1539</v>
      </c>
      <c r="H711" s="144"/>
      <c r="L711" s="142"/>
      <c r="M711" s="145"/>
      <c r="T711" s="146"/>
      <c r="AT711" s="144" t="s">
        <v>140</v>
      </c>
      <c r="AU711" s="144" t="s">
        <v>85</v>
      </c>
      <c r="AV711" s="144" t="s">
        <v>21</v>
      </c>
      <c r="AW711" s="144" t="s">
        <v>103</v>
      </c>
      <c r="AX711" s="144" t="s">
        <v>77</v>
      </c>
      <c r="AY711" s="144" t="s">
        <v>131</v>
      </c>
    </row>
    <row r="712" spans="2:51" s="6" customFormat="1" ht="15.75" customHeight="1">
      <c r="B712" s="128"/>
      <c r="D712" s="135" t="s">
        <v>140</v>
      </c>
      <c r="E712" s="134"/>
      <c r="F712" s="130" t="s">
        <v>1540</v>
      </c>
      <c r="H712" s="131">
        <v>313.6</v>
      </c>
      <c r="L712" s="128"/>
      <c r="M712" s="132"/>
      <c r="T712" s="133"/>
      <c r="AT712" s="134" t="s">
        <v>140</v>
      </c>
      <c r="AU712" s="134" t="s">
        <v>85</v>
      </c>
      <c r="AV712" s="134" t="s">
        <v>85</v>
      </c>
      <c r="AW712" s="134" t="s">
        <v>103</v>
      </c>
      <c r="AX712" s="134" t="s">
        <v>21</v>
      </c>
      <c r="AY712" s="134" t="s">
        <v>131</v>
      </c>
    </row>
    <row r="713" spans="2:65" s="6" customFormat="1" ht="15.75" customHeight="1">
      <c r="B713" s="22"/>
      <c r="C713" s="116" t="s">
        <v>1541</v>
      </c>
      <c r="D713" s="116" t="s">
        <v>133</v>
      </c>
      <c r="E713" s="117" t="s">
        <v>1542</v>
      </c>
      <c r="F713" s="118" t="s">
        <v>1543</v>
      </c>
      <c r="G713" s="119" t="s">
        <v>424</v>
      </c>
      <c r="H713" s="120">
        <v>9.8</v>
      </c>
      <c r="I713" s="121"/>
      <c r="J713" s="122">
        <f>ROUND($I$713*$H$713,2)</f>
        <v>0</v>
      </c>
      <c r="K713" s="118" t="s">
        <v>137</v>
      </c>
      <c r="L713" s="22"/>
      <c r="M713" s="123"/>
      <c r="N713" s="124" t="s">
        <v>48</v>
      </c>
      <c r="P713" s="125">
        <f>$O$713*$H$713</f>
        <v>0</v>
      </c>
      <c r="Q713" s="125">
        <v>0.00082</v>
      </c>
      <c r="R713" s="125">
        <f>$Q$713*$H$713</f>
        <v>0.008036</v>
      </c>
      <c r="S713" s="125">
        <v>0.011</v>
      </c>
      <c r="T713" s="126">
        <f>$S$713*$H$713</f>
        <v>0.1078</v>
      </c>
      <c r="AR713" s="75" t="s">
        <v>138</v>
      </c>
      <c r="AT713" s="75" t="s">
        <v>133</v>
      </c>
      <c r="AU713" s="75" t="s">
        <v>85</v>
      </c>
      <c r="AY713" s="6" t="s">
        <v>131</v>
      </c>
      <c r="BE713" s="127">
        <f>IF($N$713="základní",$J$713,0)</f>
        <v>0</v>
      </c>
      <c r="BF713" s="127">
        <f>IF($N$713="snížená",$J$713,0)</f>
        <v>0</v>
      </c>
      <c r="BG713" s="127">
        <f>IF($N$713="zákl. přenesená",$J$713,0)</f>
        <v>0</v>
      </c>
      <c r="BH713" s="127">
        <f>IF($N$713="sníž. přenesená",$J$713,0)</f>
        <v>0</v>
      </c>
      <c r="BI713" s="127">
        <f>IF($N$713="nulová",$J$713,0)</f>
        <v>0</v>
      </c>
      <c r="BJ713" s="75" t="s">
        <v>21</v>
      </c>
      <c r="BK713" s="127">
        <f>ROUND($I$713*$H$713,2)</f>
        <v>0</v>
      </c>
      <c r="BL713" s="75" t="s">
        <v>138</v>
      </c>
      <c r="BM713" s="75" t="s">
        <v>1544</v>
      </c>
    </row>
    <row r="714" spans="2:51" s="6" customFormat="1" ht="15.75" customHeight="1">
      <c r="B714" s="142"/>
      <c r="D714" s="129" t="s">
        <v>140</v>
      </c>
      <c r="E714" s="143"/>
      <c r="F714" s="143" t="s">
        <v>1545</v>
      </c>
      <c r="H714" s="144"/>
      <c r="L714" s="142"/>
      <c r="M714" s="145"/>
      <c r="T714" s="146"/>
      <c r="AT714" s="144" t="s">
        <v>140</v>
      </c>
      <c r="AU714" s="144" t="s">
        <v>85</v>
      </c>
      <c r="AV714" s="144" t="s">
        <v>21</v>
      </c>
      <c r="AW714" s="144" t="s">
        <v>103</v>
      </c>
      <c r="AX714" s="144" t="s">
        <v>77</v>
      </c>
      <c r="AY714" s="144" t="s">
        <v>131</v>
      </c>
    </row>
    <row r="715" spans="2:51" s="6" customFormat="1" ht="15.75" customHeight="1">
      <c r="B715" s="128"/>
      <c r="D715" s="135" t="s">
        <v>140</v>
      </c>
      <c r="E715" s="134"/>
      <c r="F715" s="130" t="s">
        <v>1546</v>
      </c>
      <c r="H715" s="131">
        <v>9.8</v>
      </c>
      <c r="L715" s="128"/>
      <c r="M715" s="132"/>
      <c r="T715" s="133"/>
      <c r="AT715" s="134" t="s">
        <v>140</v>
      </c>
      <c r="AU715" s="134" t="s">
        <v>85</v>
      </c>
      <c r="AV715" s="134" t="s">
        <v>85</v>
      </c>
      <c r="AW715" s="134" t="s">
        <v>103</v>
      </c>
      <c r="AX715" s="134" t="s">
        <v>21</v>
      </c>
      <c r="AY715" s="134" t="s">
        <v>131</v>
      </c>
    </row>
    <row r="716" spans="2:65" s="6" customFormat="1" ht="15.75" customHeight="1">
      <c r="B716" s="22"/>
      <c r="C716" s="116" t="s">
        <v>1547</v>
      </c>
      <c r="D716" s="116" t="s">
        <v>133</v>
      </c>
      <c r="E716" s="117" t="s">
        <v>1548</v>
      </c>
      <c r="F716" s="118" t="s">
        <v>1549</v>
      </c>
      <c r="G716" s="119" t="s">
        <v>424</v>
      </c>
      <c r="H716" s="120">
        <v>0.8</v>
      </c>
      <c r="I716" s="121"/>
      <c r="J716" s="122">
        <f>ROUND($I$716*$H$716,2)</f>
        <v>0</v>
      </c>
      <c r="K716" s="118" t="s">
        <v>137</v>
      </c>
      <c r="L716" s="22"/>
      <c r="M716" s="123"/>
      <c r="N716" s="124" t="s">
        <v>48</v>
      </c>
      <c r="P716" s="125">
        <f>$O$716*$H$716</f>
        <v>0</v>
      </c>
      <c r="Q716" s="125">
        <v>0.00107</v>
      </c>
      <c r="R716" s="125">
        <f>$Q$716*$H$716</f>
        <v>0.000856</v>
      </c>
      <c r="S716" s="125">
        <v>0.045</v>
      </c>
      <c r="T716" s="126">
        <f>$S$716*$H$716</f>
        <v>0.036</v>
      </c>
      <c r="AR716" s="75" t="s">
        <v>138</v>
      </c>
      <c r="AT716" s="75" t="s">
        <v>133</v>
      </c>
      <c r="AU716" s="75" t="s">
        <v>85</v>
      </c>
      <c r="AY716" s="6" t="s">
        <v>131</v>
      </c>
      <c r="BE716" s="127">
        <f>IF($N$716="základní",$J$716,0)</f>
        <v>0</v>
      </c>
      <c r="BF716" s="127">
        <f>IF($N$716="snížená",$J$716,0)</f>
        <v>0</v>
      </c>
      <c r="BG716" s="127">
        <f>IF($N$716="zákl. přenesená",$J$716,0)</f>
        <v>0</v>
      </c>
      <c r="BH716" s="127">
        <f>IF($N$716="sníž. přenesená",$J$716,0)</f>
        <v>0</v>
      </c>
      <c r="BI716" s="127">
        <f>IF($N$716="nulová",$J$716,0)</f>
        <v>0</v>
      </c>
      <c r="BJ716" s="75" t="s">
        <v>21</v>
      </c>
      <c r="BK716" s="127">
        <f>ROUND($I$716*$H$716,2)</f>
        <v>0</v>
      </c>
      <c r="BL716" s="75" t="s">
        <v>138</v>
      </c>
      <c r="BM716" s="75" t="s">
        <v>1550</v>
      </c>
    </row>
    <row r="717" spans="2:51" s="6" customFormat="1" ht="15.75" customHeight="1">
      <c r="B717" s="142"/>
      <c r="D717" s="129" t="s">
        <v>140</v>
      </c>
      <c r="E717" s="143"/>
      <c r="F717" s="143" t="s">
        <v>1551</v>
      </c>
      <c r="H717" s="144"/>
      <c r="L717" s="142"/>
      <c r="M717" s="145"/>
      <c r="T717" s="146"/>
      <c r="AT717" s="144" t="s">
        <v>140</v>
      </c>
      <c r="AU717" s="144" t="s">
        <v>85</v>
      </c>
      <c r="AV717" s="144" t="s">
        <v>21</v>
      </c>
      <c r="AW717" s="144" t="s">
        <v>103</v>
      </c>
      <c r="AX717" s="144" t="s">
        <v>77</v>
      </c>
      <c r="AY717" s="144" t="s">
        <v>131</v>
      </c>
    </row>
    <row r="718" spans="2:51" s="6" customFormat="1" ht="15.75" customHeight="1">
      <c r="B718" s="128"/>
      <c r="D718" s="135" t="s">
        <v>140</v>
      </c>
      <c r="E718" s="134"/>
      <c r="F718" s="130" t="s">
        <v>1552</v>
      </c>
      <c r="H718" s="131">
        <v>0.8</v>
      </c>
      <c r="L718" s="128"/>
      <c r="M718" s="132"/>
      <c r="T718" s="133"/>
      <c r="AT718" s="134" t="s">
        <v>140</v>
      </c>
      <c r="AU718" s="134" t="s">
        <v>85</v>
      </c>
      <c r="AV718" s="134" t="s">
        <v>85</v>
      </c>
      <c r="AW718" s="134" t="s">
        <v>103</v>
      </c>
      <c r="AX718" s="134" t="s">
        <v>21</v>
      </c>
      <c r="AY718" s="134" t="s">
        <v>131</v>
      </c>
    </row>
    <row r="719" spans="2:65" s="6" customFormat="1" ht="15.75" customHeight="1">
      <c r="B719" s="22"/>
      <c r="C719" s="116" t="s">
        <v>1553</v>
      </c>
      <c r="D719" s="116" t="s">
        <v>133</v>
      </c>
      <c r="E719" s="117" t="s">
        <v>1554</v>
      </c>
      <c r="F719" s="118" t="s">
        <v>1555</v>
      </c>
      <c r="G719" s="119" t="s">
        <v>424</v>
      </c>
      <c r="H719" s="120">
        <v>214.2</v>
      </c>
      <c r="I719" s="121"/>
      <c r="J719" s="122">
        <f>ROUND($I$719*$H$719,2)</f>
        <v>0</v>
      </c>
      <c r="K719" s="118" t="s">
        <v>137</v>
      </c>
      <c r="L719" s="22"/>
      <c r="M719" s="123"/>
      <c r="N719" s="124" t="s">
        <v>48</v>
      </c>
      <c r="P719" s="125">
        <f>$O$719*$H$719</f>
        <v>0</v>
      </c>
      <c r="Q719" s="125">
        <v>0.00016</v>
      </c>
      <c r="R719" s="125">
        <f>$Q$719*$H$719</f>
        <v>0.034272000000000004</v>
      </c>
      <c r="S719" s="125">
        <v>0</v>
      </c>
      <c r="T719" s="126">
        <f>$S$719*$H$719</f>
        <v>0</v>
      </c>
      <c r="AR719" s="75" t="s">
        <v>138</v>
      </c>
      <c r="AT719" s="75" t="s">
        <v>133</v>
      </c>
      <c r="AU719" s="75" t="s">
        <v>85</v>
      </c>
      <c r="AY719" s="6" t="s">
        <v>131</v>
      </c>
      <c r="BE719" s="127">
        <f>IF($N$719="základní",$J$719,0)</f>
        <v>0</v>
      </c>
      <c r="BF719" s="127">
        <f>IF($N$719="snížená",$J$719,0)</f>
        <v>0</v>
      </c>
      <c r="BG719" s="127">
        <f>IF($N$719="zákl. přenesená",$J$719,0)</f>
        <v>0</v>
      </c>
      <c r="BH719" s="127">
        <f>IF($N$719="sníž. přenesená",$J$719,0)</f>
        <v>0</v>
      </c>
      <c r="BI719" s="127">
        <f>IF($N$719="nulová",$J$719,0)</f>
        <v>0</v>
      </c>
      <c r="BJ719" s="75" t="s">
        <v>21</v>
      </c>
      <c r="BK719" s="127">
        <f>ROUND($I$719*$H$719,2)</f>
        <v>0</v>
      </c>
      <c r="BL719" s="75" t="s">
        <v>138</v>
      </c>
      <c r="BM719" s="75" t="s">
        <v>1556</v>
      </c>
    </row>
    <row r="720" spans="2:51" s="6" customFormat="1" ht="15.75" customHeight="1">
      <c r="B720" s="142"/>
      <c r="D720" s="129" t="s">
        <v>140</v>
      </c>
      <c r="E720" s="143"/>
      <c r="F720" s="143" t="s">
        <v>1557</v>
      </c>
      <c r="H720" s="144"/>
      <c r="L720" s="142"/>
      <c r="M720" s="145"/>
      <c r="T720" s="146"/>
      <c r="AT720" s="144" t="s">
        <v>140</v>
      </c>
      <c r="AU720" s="144" t="s">
        <v>85</v>
      </c>
      <c r="AV720" s="144" t="s">
        <v>21</v>
      </c>
      <c r="AW720" s="144" t="s">
        <v>103</v>
      </c>
      <c r="AX720" s="144" t="s">
        <v>77</v>
      </c>
      <c r="AY720" s="144" t="s">
        <v>131</v>
      </c>
    </row>
    <row r="721" spans="2:51" s="6" customFormat="1" ht="15.75" customHeight="1">
      <c r="B721" s="128"/>
      <c r="D721" s="135" t="s">
        <v>140</v>
      </c>
      <c r="E721" s="134"/>
      <c r="F721" s="130" t="s">
        <v>1558</v>
      </c>
      <c r="H721" s="131">
        <v>214.2</v>
      </c>
      <c r="L721" s="128"/>
      <c r="M721" s="132"/>
      <c r="T721" s="133"/>
      <c r="AT721" s="134" t="s">
        <v>140</v>
      </c>
      <c r="AU721" s="134" t="s">
        <v>85</v>
      </c>
      <c r="AV721" s="134" t="s">
        <v>85</v>
      </c>
      <c r="AW721" s="134" t="s">
        <v>103</v>
      </c>
      <c r="AX721" s="134" t="s">
        <v>21</v>
      </c>
      <c r="AY721" s="134" t="s">
        <v>131</v>
      </c>
    </row>
    <row r="722" spans="2:65" s="6" customFormat="1" ht="15.75" customHeight="1">
      <c r="B722" s="22"/>
      <c r="C722" s="116" t="s">
        <v>1559</v>
      </c>
      <c r="D722" s="116" t="s">
        <v>133</v>
      </c>
      <c r="E722" s="117" t="s">
        <v>1560</v>
      </c>
      <c r="F722" s="118" t="s">
        <v>1561</v>
      </c>
      <c r="G722" s="119" t="s">
        <v>136</v>
      </c>
      <c r="H722" s="120">
        <v>524.153</v>
      </c>
      <c r="I722" s="121"/>
      <c r="J722" s="122">
        <f>ROUND($I$722*$H$722,2)</f>
        <v>0</v>
      </c>
      <c r="K722" s="118" t="s">
        <v>137</v>
      </c>
      <c r="L722" s="22"/>
      <c r="M722" s="123"/>
      <c r="N722" s="124" t="s">
        <v>48</v>
      </c>
      <c r="P722" s="125">
        <f>$O$722*$H$722</f>
        <v>0</v>
      </c>
      <c r="Q722" s="125">
        <v>0</v>
      </c>
      <c r="R722" s="125">
        <f>$Q$722*$H$722</f>
        <v>0</v>
      </c>
      <c r="S722" s="125">
        <v>0.07</v>
      </c>
      <c r="T722" s="126">
        <f>$S$722*$H$722</f>
        <v>36.69071</v>
      </c>
      <c r="AR722" s="75" t="s">
        <v>138</v>
      </c>
      <c r="AT722" s="75" t="s">
        <v>133</v>
      </c>
      <c r="AU722" s="75" t="s">
        <v>85</v>
      </c>
      <c r="AY722" s="6" t="s">
        <v>131</v>
      </c>
      <c r="BE722" s="127">
        <f>IF($N$722="základní",$J$722,0)</f>
        <v>0</v>
      </c>
      <c r="BF722" s="127">
        <f>IF($N$722="snížená",$J$722,0)</f>
        <v>0</v>
      </c>
      <c r="BG722" s="127">
        <f>IF($N$722="zákl. přenesená",$J$722,0)</f>
        <v>0</v>
      </c>
      <c r="BH722" s="127">
        <f>IF($N$722="sníž. přenesená",$J$722,0)</f>
        <v>0</v>
      </c>
      <c r="BI722" s="127">
        <f>IF($N$722="nulová",$J$722,0)</f>
        <v>0</v>
      </c>
      <c r="BJ722" s="75" t="s">
        <v>21</v>
      </c>
      <c r="BK722" s="127">
        <f>ROUND($I$722*$H$722,2)</f>
        <v>0</v>
      </c>
      <c r="BL722" s="75" t="s">
        <v>138</v>
      </c>
      <c r="BM722" s="75" t="s">
        <v>1562</v>
      </c>
    </row>
    <row r="723" spans="2:65" s="6" customFormat="1" ht="15.75" customHeight="1">
      <c r="B723" s="22"/>
      <c r="C723" s="119" t="s">
        <v>1563</v>
      </c>
      <c r="D723" s="119" t="s">
        <v>133</v>
      </c>
      <c r="E723" s="117" t="s">
        <v>1564</v>
      </c>
      <c r="F723" s="118" t="s">
        <v>1565</v>
      </c>
      <c r="G723" s="119" t="s">
        <v>136</v>
      </c>
      <c r="H723" s="120">
        <v>553.575</v>
      </c>
      <c r="I723" s="121"/>
      <c r="J723" s="122">
        <f>ROUND($I$723*$H$723,2)</f>
        <v>0</v>
      </c>
      <c r="K723" s="118" t="s">
        <v>137</v>
      </c>
      <c r="L723" s="22"/>
      <c r="M723" s="123"/>
      <c r="N723" s="124" t="s">
        <v>48</v>
      </c>
      <c r="P723" s="125">
        <f>$O$723*$H$723</f>
        <v>0</v>
      </c>
      <c r="Q723" s="125">
        <v>0</v>
      </c>
      <c r="R723" s="125">
        <f>$Q$723*$H$723</f>
        <v>0</v>
      </c>
      <c r="S723" s="125">
        <v>0</v>
      </c>
      <c r="T723" s="126">
        <f>$S$723*$H$723</f>
        <v>0</v>
      </c>
      <c r="AR723" s="75" t="s">
        <v>138</v>
      </c>
      <c r="AT723" s="75" t="s">
        <v>133</v>
      </c>
      <c r="AU723" s="75" t="s">
        <v>85</v>
      </c>
      <c r="AY723" s="75" t="s">
        <v>131</v>
      </c>
      <c r="BE723" s="127">
        <f>IF($N$723="základní",$J$723,0)</f>
        <v>0</v>
      </c>
      <c r="BF723" s="127">
        <f>IF($N$723="snížená",$J$723,0)</f>
        <v>0</v>
      </c>
      <c r="BG723" s="127">
        <f>IF($N$723="zákl. přenesená",$J$723,0)</f>
        <v>0</v>
      </c>
      <c r="BH723" s="127">
        <f>IF($N$723="sníž. přenesená",$J$723,0)</f>
        <v>0</v>
      </c>
      <c r="BI723" s="127">
        <f>IF($N$723="nulová",$J$723,0)</f>
        <v>0</v>
      </c>
      <c r="BJ723" s="75" t="s">
        <v>21</v>
      </c>
      <c r="BK723" s="127">
        <f>ROUND($I$723*$H$723,2)</f>
        <v>0</v>
      </c>
      <c r="BL723" s="75" t="s">
        <v>138</v>
      </c>
      <c r="BM723" s="75" t="s">
        <v>1566</v>
      </c>
    </row>
    <row r="724" spans="2:51" s="6" customFormat="1" ht="15.75" customHeight="1">
      <c r="B724" s="142"/>
      <c r="D724" s="129" t="s">
        <v>140</v>
      </c>
      <c r="E724" s="143"/>
      <c r="F724" s="143" t="s">
        <v>1567</v>
      </c>
      <c r="H724" s="144"/>
      <c r="L724" s="142"/>
      <c r="M724" s="145"/>
      <c r="T724" s="146"/>
      <c r="AT724" s="144" t="s">
        <v>140</v>
      </c>
      <c r="AU724" s="144" t="s">
        <v>85</v>
      </c>
      <c r="AV724" s="144" t="s">
        <v>21</v>
      </c>
      <c r="AW724" s="144" t="s">
        <v>103</v>
      </c>
      <c r="AX724" s="144" t="s">
        <v>77</v>
      </c>
      <c r="AY724" s="144" t="s">
        <v>131</v>
      </c>
    </row>
    <row r="725" spans="2:51" s="6" customFormat="1" ht="15.75" customHeight="1">
      <c r="B725" s="142"/>
      <c r="D725" s="135" t="s">
        <v>140</v>
      </c>
      <c r="E725" s="144"/>
      <c r="F725" s="143" t="s">
        <v>1568</v>
      </c>
      <c r="H725" s="144"/>
      <c r="L725" s="142"/>
      <c r="M725" s="145"/>
      <c r="T725" s="146"/>
      <c r="AT725" s="144" t="s">
        <v>140</v>
      </c>
      <c r="AU725" s="144" t="s">
        <v>85</v>
      </c>
      <c r="AV725" s="144" t="s">
        <v>21</v>
      </c>
      <c r="AW725" s="144" t="s">
        <v>103</v>
      </c>
      <c r="AX725" s="144" t="s">
        <v>77</v>
      </c>
      <c r="AY725" s="144" t="s">
        <v>131</v>
      </c>
    </row>
    <row r="726" spans="2:51" s="6" customFormat="1" ht="15.75" customHeight="1">
      <c r="B726" s="128"/>
      <c r="D726" s="135" t="s">
        <v>140</v>
      </c>
      <c r="E726" s="134"/>
      <c r="F726" s="130" t="s">
        <v>1569</v>
      </c>
      <c r="H726" s="131">
        <v>553.575</v>
      </c>
      <c r="L726" s="128"/>
      <c r="M726" s="132"/>
      <c r="T726" s="133"/>
      <c r="AT726" s="134" t="s">
        <v>140</v>
      </c>
      <c r="AU726" s="134" t="s">
        <v>85</v>
      </c>
      <c r="AV726" s="134" t="s">
        <v>85</v>
      </c>
      <c r="AW726" s="134" t="s">
        <v>103</v>
      </c>
      <c r="AX726" s="134" t="s">
        <v>21</v>
      </c>
      <c r="AY726" s="134" t="s">
        <v>131</v>
      </c>
    </row>
    <row r="727" spans="2:65" s="6" customFormat="1" ht="15.75" customHeight="1">
      <c r="B727" s="22"/>
      <c r="C727" s="116" t="s">
        <v>1570</v>
      </c>
      <c r="D727" s="116" t="s">
        <v>133</v>
      </c>
      <c r="E727" s="117" t="s">
        <v>1571</v>
      </c>
      <c r="F727" s="118" t="s">
        <v>1572</v>
      </c>
      <c r="G727" s="119" t="s">
        <v>136</v>
      </c>
      <c r="H727" s="120">
        <v>524.153</v>
      </c>
      <c r="I727" s="121"/>
      <c r="J727" s="122">
        <f>ROUND($I$727*$H$727,2)</f>
        <v>0</v>
      </c>
      <c r="K727" s="118" t="s">
        <v>137</v>
      </c>
      <c r="L727" s="22"/>
      <c r="M727" s="123"/>
      <c r="N727" s="124" t="s">
        <v>48</v>
      </c>
      <c r="P727" s="125">
        <f>$O$727*$H$727</f>
        <v>0</v>
      </c>
      <c r="Q727" s="125">
        <v>0</v>
      </c>
      <c r="R727" s="125">
        <f>$Q$727*$H$727</f>
        <v>0</v>
      </c>
      <c r="S727" s="125">
        <v>0</v>
      </c>
      <c r="T727" s="126">
        <f>$S$727*$H$727</f>
        <v>0</v>
      </c>
      <c r="AR727" s="75" t="s">
        <v>138</v>
      </c>
      <c r="AT727" s="75" t="s">
        <v>133</v>
      </c>
      <c r="AU727" s="75" t="s">
        <v>85</v>
      </c>
      <c r="AY727" s="6" t="s">
        <v>131</v>
      </c>
      <c r="BE727" s="127">
        <f>IF($N$727="základní",$J$727,0)</f>
        <v>0</v>
      </c>
      <c r="BF727" s="127">
        <f>IF($N$727="snížená",$J$727,0)</f>
        <v>0</v>
      </c>
      <c r="BG727" s="127">
        <f>IF($N$727="zákl. přenesená",$J$727,0)</f>
        <v>0</v>
      </c>
      <c r="BH727" s="127">
        <f>IF($N$727="sníž. přenesená",$J$727,0)</f>
        <v>0</v>
      </c>
      <c r="BI727" s="127">
        <f>IF($N$727="nulová",$J$727,0)</f>
        <v>0</v>
      </c>
      <c r="BJ727" s="75" t="s">
        <v>21</v>
      </c>
      <c r="BK727" s="127">
        <f>ROUND($I$727*$H$727,2)</f>
        <v>0</v>
      </c>
      <c r="BL727" s="75" t="s">
        <v>138</v>
      </c>
      <c r="BM727" s="75" t="s">
        <v>1573</v>
      </c>
    </row>
    <row r="728" spans="2:51" s="6" customFormat="1" ht="15.75" customHeight="1">
      <c r="B728" s="142"/>
      <c r="D728" s="129" t="s">
        <v>140</v>
      </c>
      <c r="E728" s="143"/>
      <c r="F728" s="143" t="s">
        <v>1574</v>
      </c>
      <c r="H728" s="144"/>
      <c r="L728" s="142"/>
      <c r="M728" s="145"/>
      <c r="T728" s="146"/>
      <c r="AT728" s="144" t="s">
        <v>140</v>
      </c>
      <c r="AU728" s="144" t="s">
        <v>85</v>
      </c>
      <c r="AV728" s="144" t="s">
        <v>21</v>
      </c>
      <c r="AW728" s="144" t="s">
        <v>103</v>
      </c>
      <c r="AX728" s="144" t="s">
        <v>77</v>
      </c>
      <c r="AY728" s="144" t="s">
        <v>131</v>
      </c>
    </row>
    <row r="729" spans="2:51" s="6" customFormat="1" ht="15.75" customHeight="1">
      <c r="B729" s="128"/>
      <c r="D729" s="135" t="s">
        <v>140</v>
      </c>
      <c r="E729" s="134"/>
      <c r="F729" s="130" t="s">
        <v>1575</v>
      </c>
      <c r="H729" s="131">
        <v>524.153</v>
      </c>
      <c r="L729" s="128"/>
      <c r="M729" s="132"/>
      <c r="T729" s="133"/>
      <c r="AT729" s="134" t="s">
        <v>140</v>
      </c>
      <c r="AU729" s="134" t="s">
        <v>85</v>
      </c>
      <c r="AV729" s="134" t="s">
        <v>85</v>
      </c>
      <c r="AW729" s="134" t="s">
        <v>103</v>
      </c>
      <c r="AX729" s="134" t="s">
        <v>21</v>
      </c>
      <c r="AY729" s="134" t="s">
        <v>131</v>
      </c>
    </row>
    <row r="730" spans="2:65" s="6" customFormat="1" ht="15.75" customHeight="1">
      <c r="B730" s="22"/>
      <c r="C730" s="116" t="s">
        <v>1576</v>
      </c>
      <c r="D730" s="116" t="s">
        <v>133</v>
      </c>
      <c r="E730" s="117" t="s">
        <v>1577</v>
      </c>
      <c r="F730" s="118" t="s">
        <v>1578</v>
      </c>
      <c r="G730" s="119" t="s">
        <v>136</v>
      </c>
      <c r="H730" s="120">
        <v>524.153</v>
      </c>
      <c r="I730" s="121"/>
      <c r="J730" s="122">
        <f>ROUND($I$730*$H$730,2)</f>
        <v>0</v>
      </c>
      <c r="K730" s="118" t="s">
        <v>137</v>
      </c>
      <c r="L730" s="22"/>
      <c r="M730" s="123"/>
      <c r="N730" s="124" t="s">
        <v>48</v>
      </c>
      <c r="P730" s="125">
        <f>$O$730*$H$730</f>
        <v>0</v>
      </c>
      <c r="Q730" s="125">
        <v>0</v>
      </c>
      <c r="R730" s="125">
        <f>$Q$730*$H$730</f>
        <v>0</v>
      </c>
      <c r="S730" s="125">
        <v>0</v>
      </c>
      <c r="T730" s="126">
        <f>$S$730*$H$730</f>
        <v>0</v>
      </c>
      <c r="AR730" s="75" t="s">
        <v>138</v>
      </c>
      <c r="AT730" s="75" t="s">
        <v>133</v>
      </c>
      <c r="AU730" s="75" t="s">
        <v>85</v>
      </c>
      <c r="AY730" s="6" t="s">
        <v>131</v>
      </c>
      <c r="BE730" s="127">
        <f>IF($N$730="základní",$J$730,0)</f>
        <v>0</v>
      </c>
      <c r="BF730" s="127">
        <f>IF($N$730="snížená",$J$730,0)</f>
        <v>0</v>
      </c>
      <c r="BG730" s="127">
        <f>IF($N$730="zákl. přenesená",$J$730,0)</f>
        <v>0</v>
      </c>
      <c r="BH730" s="127">
        <f>IF($N$730="sníž. přenesená",$J$730,0)</f>
        <v>0</v>
      </c>
      <c r="BI730" s="127">
        <f>IF($N$730="nulová",$J$730,0)</f>
        <v>0</v>
      </c>
      <c r="BJ730" s="75" t="s">
        <v>21</v>
      </c>
      <c r="BK730" s="127">
        <f>ROUND($I$730*$H$730,2)</f>
        <v>0</v>
      </c>
      <c r="BL730" s="75" t="s">
        <v>138</v>
      </c>
      <c r="BM730" s="75" t="s">
        <v>1579</v>
      </c>
    </row>
    <row r="731" spans="2:51" s="6" customFormat="1" ht="15.75" customHeight="1">
      <c r="B731" s="142"/>
      <c r="D731" s="129" t="s">
        <v>140</v>
      </c>
      <c r="E731" s="143"/>
      <c r="F731" s="143" t="s">
        <v>1580</v>
      </c>
      <c r="H731" s="144"/>
      <c r="L731" s="142"/>
      <c r="M731" s="145"/>
      <c r="T731" s="146"/>
      <c r="AT731" s="144" t="s">
        <v>140</v>
      </c>
      <c r="AU731" s="144" t="s">
        <v>85</v>
      </c>
      <c r="AV731" s="144" t="s">
        <v>21</v>
      </c>
      <c r="AW731" s="144" t="s">
        <v>103</v>
      </c>
      <c r="AX731" s="144" t="s">
        <v>77</v>
      </c>
      <c r="AY731" s="144" t="s">
        <v>131</v>
      </c>
    </row>
    <row r="732" spans="2:51" s="6" customFormat="1" ht="15.75" customHeight="1">
      <c r="B732" s="128"/>
      <c r="D732" s="135" t="s">
        <v>140</v>
      </c>
      <c r="E732" s="134"/>
      <c r="F732" s="130" t="s">
        <v>1575</v>
      </c>
      <c r="H732" s="131">
        <v>524.153</v>
      </c>
      <c r="L732" s="128"/>
      <c r="M732" s="132"/>
      <c r="T732" s="133"/>
      <c r="AT732" s="134" t="s">
        <v>140</v>
      </c>
      <c r="AU732" s="134" t="s">
        <v>85</v>
      </c>
      <c r="AV732" s="134" t="s">
        <v>85</v>
      </c>
      <c r="AW732" s="134" t="s">
        <v>103</v>
      </c>
      <c r="AX732" s="134" t="s">
        <v>21</v>
      </c>
      <c r="AY732" s="134" t="s">
        <v>131</v>
      </c>
    </row>
    <row r="733" spans="2:65" s="6" customFormat="1" ht="15.75" customHeight="1">
      <c r="B733" s="22"/>
      <c r="C733" s="116" t="s">
        <v>1581</v>
      </c>
      <c r="D733" s="116" t="s">
        <v>133</v>
      </c>
      <c r="E733" s="117" t="s">
        <v>1582</v>
      </c>
      <c r="F733" s="118" t="s">
        <v>1583</v>
      </c>
      <c r="G733" s="119" t="s">
        <v>136</v>
      </c>
      <c r="H733" s="120">
        <v>209.661</v>
      </c>
      <c r="I733" s="121"/>
      <c r="J733" s="122">
        <f>ROUND($I$733*$H$733,2)</f>
        <v>0</v>
      </c>
      <c r="K733" s="118" t="s">
        <v>137</v>
      </c>
      <c r="L733" s="22"/>
      <c r="M733" s="123"/>
      <c r="N733" s="124" t="s">
        <v>48</v>
      </c>
      <c r="P733" s="125">
        <f>$O$733*$H$733</f>
        <v>0</v>
      </c>
      <c r="Q733" s="125">
        <v>0.01943</v>
      </c>
      <c r="R733" s="125">
        <f>$Q$733*$H$733</f>
        <v>4.07371323</v>
      </c>
      <c r="S733" s="125">
        <v>0</v>
      </c>
      <c r="T733" s="126">
        <f>$S$733*$H$733</f>
        <v>0</v>
      </c>
      <c r="AR733" s="75" t="s">
        <v>138</v>
      </c>
      <c r="AT733" s="75" t="s">
        <v>133</v>
      </c>
      <c r="AU733" s="75" t="s">
        <v>85</v>
      </c>
      <c r="AY733" s="6" t="s">
        <v>131</v>
      </c>
      <c r="BE733" s="127">
        <f>IF($N$733="základní",$J$733,0)</f>
        <v>0</v>
      </c>
      <c r="BF733" s="127">
        <f>IF($N$733="snížená",$J$733,0)</f>
        <v>0</v>
      </c>
      <c r="BG733" s="127">
        <f>IF($N$733="zákl. přenesená",$J$733,0)</f>
        <v>0</v>
      </c>
      <c r="BH733" s="127">
        <f>IF($N$733="sníž. přenesená",$J$733,0)</f>
        <v>0</v>
      </c>
      <c r="BI733" s="127">
        <f>IF($N$733="nulová",$J$733,0)</f>
        <v>0</v>
      </c>
      <c r="BJ733" s="75" t="s">
        <v>21</v>
      </c>
      <c r="BK733" s="127">
        <f>ROUND($I$733*$H$733,2)</f>
        <v>0</v>
      </c>
      <c r="BL733" s="75" t="s">
        <v>138</v>
      </c>
      <c r="BM733" s="75" t="s">
        <v>1584</v>
      </c>
    </row>
    <row r="734" spans="2:51" s="6" customFormat="1" ht="15.75" customHeight="1">
      <c r="B734" s="142"/>
      <c r="D734" s="129" t="s">
        <v>140</v>
      </c>
      <c r="E734" s="143"/>
      <c r="F734" s="143" t="s">
        <v>1585</v>
      </c>
      <c r="H734" s="144"/>
      <c r="L734" s="142"/>
      <c r="M734" s="145"/>
      <c r="T734" s="146"/>
      <c r="AT734" s="144" t="s">
        <v>140</v>
      </c>
      <c r="AU734" s="144" t="s">
        <v>85</v>
      </c>
      <c r="AV734" s="144" t="s">
        <v>21</v>
      </c>
      <c r="AW734" s="144" t="s">
        <v>103</v>
      </c>
      <c r="AX734" s="144" t="s">
        <v>77</v>
      </c>
      <c r="AY734" s="144" t="s">
        <v>131</v>
      </c>
    </row>
    <row r="735" spans="2:51" s="6" customFormat="1" ht="15.75" customHeight="1">
      <c r="B735" s="128"/>
      <c r="D735" s="135" t="s">
        <v>140</v>
      </c>
      <c r="E735" s="134"/>
      <c r="F735" s="130" t="s">
        <v>1586</v>
      </c>
      <c r="H735" s="131">
        <v>209.661</v>
      </c>
      <c r="L735" s="128"/>
      <c r="M735" s="132"/>
      <c r="T735" s="133"/>
      <c r="AT735" s="134" t="s">
        <v>140</v>
      </c>
      <c r="AU735" s="134" t="s">
        <v>85</v>
      </c>
      <c r="AV735" s="134" t="s">
        <v>85</v>
      </c>
      <c r="AW735" s="134" t="s">
        <v>103</v>
      </c>
      <c r="AX735" s="134" t="s">
        <v>21</v>
      </c>
      <c r="AY735" s="134" t="s">
        <v>131</v>
      </c>
    </row>
    <row r="736" spans="2:65" s="6" customFormat="1" ht="15.75" customHeight="1">
      <c r="B736" s="22"/>
      <c r="C736" s="116" t="s">
        <v>1587</v>
      </c>
      <c r="D736" s="116" t="s">
        <v>133</v>
      </c>
      <c r="E736" s="117" t="s">
        <v>1588</v>
      </c>
      <c r="F736" s="118" t="s">
        <v>1589</v>
      </c>
      <c r="G736" s="119" t="s">
        <v>136</v>
      </c>
      <c r="H736" s="120">
        <v>419.322</v>
      </c>
      <c r="I736" s="121"/>
      <c r="J736" s="122">
        <f>ROUND($I$736*$H$736,2)</f>
        <v>0</v>
      </c>
      <c r="K736" s="118" t="s">
        <v>137</v>
      </c>
      <c r="L736" s="22"/>
      <c r="M736" s="123"/>
      <c r="N736" s="124" t="s">
        <v>48</v>
      </c>
      <c r="P736" s="125">
        <f>$O$736*$H$736</f>
        <v>0</v>
      </c>
      <c r="Q736" s="125">
        <v>0.05828</v>
      </c>
      <c r="R736" s="125">
        <f>$Q$736*$H$736</f>
        <v>24.43808616</v>
      </c>
      <c r="S736" s="125">
        <v>0</v>
      </c>
      <c r="T736" s="126">
        <f>$S$736*$H$736</f>
        <v>0</v>
      </c>
      <c r="AR736" s="75" t="s">
        <v>138</v>
      </c>
      <c r="AT736" s="75" t="s">
        <v>133</v>
      </c>
      <c r="AU736" s="75" t="s">
        <v>85</v>
      </c>
      <c r="AY736" s="6" t="s">
        <v>131</v>
      </c>
      <c r="BE736" s="127">
        <f>IF($N$736="základní",$J$736,0)</f>
        <v>0</v>
      </c>
      <c r="BF736" s="127">
        <f>IF($N$736="snížená",$J$736,0)</f>
        <v>0</v>
      </c>
      <c r="BG736" s="127">
        <f>IF($N$736="zákl. přenesená",$J$736,0)</f>
        <v>0</v>
      </c>
      <c r="BH736" s="127">
        <f>IF($N$736="sníž. přenesená",$J$736,0)</f>
        <v>0</v>
      </c>
      <c r="BI736" s="127">
        <f>IF($N$736="nulová",$J$736,0)</f>
        <v>0</v>
      </c>
      <c r="BJ736" s="75" t="s">
        <v>21</v>
      </c>
      <c r="BK736" s="127">
        <f>ROUND($I$736*$H$736,2)</f>
        <v>0</v>
      </c>
      <c r="BL736" s="75" t="s">
        <v>138</v>
      </c>
      <c r="BM736" s="75" t="s">
        <v>1590</v>
      </c>
    </row>
    <row r="737" spans="2:51" s="6" customFormat="1" ht="15.75" customHeight="1">
      <c r="B737" s="142"/>
      <c r="D737" s="129" t="s">
        <v>140</v>
      </c>
      <c r="E737" s="143"/>
      <c r="F737" s="143" t="s">
        <v>1585</v>
      </c>
      <c r="H737" s="144"/>
      <c r="L737" s="142"/>
      <c r="M737" s="145"/>
      <c r="T737" s="146"/>
      <c r="AT737" s="144" t="s">
        <v>140</v>
      </c>
      <c r="AU737" s="144" t="s">
        <v>85</v>
      </c>
      <c r="AV737" s="144" t="s">
        <v>21</v>
      </c>
      <c r="AW737" s="144" t="s">
        <v>103</v>
      </c>
      <c r="AX737" s="144" t="s">
        <v>77</v>
      </c>
      <c r="AY737" s="144" t="s">
        <v>131</v>
      </c>
    </row>
    <row r="738" spans="2:51" s="6" customFormat="1" ht="15.75" customHeight="1">
      <c r="B738" s="128"/>
      <c r="D738" s="135" t="s">
        <v>140</v>
      </c>
      <c r="E738" s="134"/>
      <c r="F738" s="130" t="s">
        <v>1591</v>
      </c>
      <c r="H738" s="131">
        <v>419.322</v>
      </c>
      <c r="L738" s="128"/>
      <c r="M738" s="132"/>
      <c r="T738" s="133"/>
      <c r="AT738" s="134" t="s">
        <v>140</v>
      </c>
      <c r="AU738" s="134" t="s">
        <v>85</v>
      </c>
      <c r="AV738" s="134" t="s">
        <v>85</v>
      </c>
      <c r="AW738" s="134" t="s">
        <v>103</v>
      </c>
      <c r="AX738" s="134" t="s">
        <v>21</v>
      </c>
      <c r="AY738" s="134" t="s">
        <v>131</v>
      </c>
    </row>
    <row r="739" spans="2:65" s="6" customFormat="1" ht="15.75" customHeight="1">
      <c r="B739" s="22"/>
      <c r="C739" s="116" t="s">
        <v>1592</v>
      </c>
      <c r="D739" s="116" t="s">
        <v>133</v>
      </c>
      <c r="E739" s="117" t="s">
        <v>1593</v>
      </c>
      <c r="F739" s="118" t="s">
        <v>1594</v>
      </c>
      <c r="G739" s="119" t="s">
        <v>136</v>
      </c>
      <c r="H739" s="120">
        <v>209.661</v>
      </c>
      <c r="I739" s="121"/>
      <c r="J739" s="122">
        <f>ROUND($I$739*$H$739,2)</f>
        <v>0</v>
      </c>
      <c r="K739" s="118" t="s">
        <v>137</v>
      </c>
      <c r="L739" s="22"/>
      <c r="M739" s="123"/>
      <c r="N739" s="124" t="s">
        <v>48</v>
      </c>
      <c r="P739" s="125">
        <f>$O$739*$H$739</f>
        <v>0</v>
      </c>
      <c r="Q739" s="125">
        <v>0.09975</v>
      </c>
      <c r="R739" s="125">
        <f>$Q$739*$H$739</f>
        <v>20.91368475</v>
      </c>
      <c r="S739" s="125">
        <v>0</v>
      </c>
      <c r="T739" s="126">
        <f>$S$739*$H$739</f>
        <v>0</v>
      </c>
      <c r="AR739" s="75" t="s">
        <v>138</v>
      </c>
      <c r="AT739" s="75" t="s">
        <v>133</v>
      </c>
      <c r="AU739" s="75" t="s">
        <v>85</v>
      </c>
      <c r="AY739" s="6" t="s">
        <v>131</v>
      </c>
      <c r="BE739" s="127">
        <f>IF($N$739="základní",$J$739,0)</f>
        <v>0</v>
      </c>
      <c r="BF739" s="127">
        <f>IF($N$739="snížená",$J$739,0)</f>
        <v>0</v>
      </c>
      <c r="BG739" s="127">
        <f>IF($N$739="zákl. přenesená",$J$739,0)</f>
        <v>0</v>
      </c>
      <c r="BH739" s="127">
        <f>IF($N$739="sníž. přenesená",$J$739,0)</f>
        <v>0</v>
      </c>
      <c r="BI739" s="127">
        <f>IF($N$739="nulová",$J$739,0)</f>
        <v>0</v>
      </c>
      <c r="BJ739" s="75" t="s">
        <v>21</v>
      </c>
      <c r="BK739" s="127">
        <f>ROUND($I$739*$H$739,2)</f>
        <v>0</v>
      </c>
      <c r="BL739" s="75" t="s">
        <v>138</v>
      </c>
      <c r="BM739" s="75" t="s">
        <v>1595</v>
      </c>
    </row>
    <row r="740" spans="2:51" s="6" customFormat="1" ht="15.75" customHeight="1">
      <c r="B740" s="142"/>
      <c r="D740" s="129" t="s">
        <v>140</v>
      </c>
      <c r="E740" s="143"/>
      <c r="F740" s="143" t="s">
        <v>1585</v>
      </c>
      <c r="H740" s="144"/>
      <c r="L740" s="142"/>
      <c r="M740" s="145"/>
      <c r="T740" s="146"/>
      <c r="AT740" s="144" t="s">
        <v>140</v>
      </c>
      <c r="AU740" s="144" t="s">
        <v>85</v>
      </c>
      <c r="AV740" s="144" t="s">
        <v>21</v>
      </c>
      <c r="AW740" s="144" t="s">
        <v>103</v>
      </c>
      <c r="AX740" s="144" t="s">
        <v>77</v>
      </c>
      <c r="AY740" s="144" t="s">
        <v>131</v>
      </c>
    </row>
    <row r="741" spans="2:51" s="6" customFormat="1" ht="15.75" customHeight="1">
      <c r="B741" s="128"/>
      <c r="D741" s="135" t="s">
        <v>140</v>
      </c>
      <c r="E741" s="134"/>
      <c r="F741" s="130" t="s">
        <v>1586</v>
      </c>
      <c r="H741" s="131">
        <v>209.661</v>
      </c>
      <c r="L741" s="128"/>
      <c r="M741" s="132"/>
      <c r="T741" s="133"/>
      <c r="AT741" s="134" t="s">
        <v>140</v>
      </c>
      <c r="AU741" s="134" t="s">
        <v>85</v>
      </c>
      <c r="AV741" s="134" t="s">
        <v>85</v>
      </c>
      <c r="AW741" s="134" t="s">
        <v>103</v>
      </c>
      <c r="AX741" s="134" t="s">
        <v>21</v>
      </c>
      <c r="AY741" s="134" t="s">
        <v>131</v>
      </c>
    </row>
    <row r="742" spans="2:65" s="6" customFormat="1" ht="15.75" customHeight="1">
      <c r="B742" s="22"/>
      <c r="C742" s="116" t="s">
        <v>1596</v>
      </c>
      <c r="D742" s="116" t="s">
        <v>133</v>
      </c>
      <c r="E742" s="117" t="s">
        <v>1597</v>
      </c>
      <c r="F742" s="118" t="s">
        <v>1598</v>
      </c>
      <c r="G742" s="119" t="s">
        <v>136</v>
      </c>
      <c r="H742" s="120">
        <v>1048.305</v>
      </c>
      <c r="I742" s="121"/>
      <c r="J742" s="122">
        <f>ROUND($I$742*$H$742,2)</f>
        <v>0</v>
      </c>
      <c r="K742" s="118" t="s">
        <v>137</v>
      </c>
      <c r="L742" s="22"/>
      <c r="M742" s="123"/>
      <c r="N742" s="124" t="s">
        <v>48</v>
      </c>
      <c r="P742" s="125">
        <f>$O$742*$H$742</f>
        <v>0</v>
      </c>
      <c r="Q742" s="125">
        <v>0.0089</v>
      </c>
      <c r="R742" s="125">
        <f>$Q$742*$H$742</f>
        <v>9.329914500000001</v>
      </c>
      <c r="S742" s="125">
        <v>0</v>
      </c>
      <c r="T742" s="126">
        <f>$S$742*$H$742</f>
        <v>0</v>
      </c>
      <c r="AR742" s="75" t="s">
        <v>138</v>
      </c>
      <c r="AT742" s="75" t="s">
        <v>133</v>
      </c>
      <c r="AU742" s="75" t="s">
        <v>85</v>
      </c>
      <c r="AY742" s="6" t="s">
        <v>131</v>
      </c>
      <c r="BE742" s="127">
        <f>IF($N$742="základní",$J$742,0)</f>
        <v>0</v>
      </c>
      <c r="BF742" s="127">
        <f>IF($N$742="snížená",$J$742,0)</f>
        <v>0</v>
      </c>
      <c r="BG742" s="127">
        <f>IF($N$742="zákl. přenesená",$J$742,0)</f>
        <v>0</v>
      </c>
      <c r="BH742" s="127">
        <f>IF($N$742="sníž. přenesená",$J$742,0)</f>
        <v>0</v>
      </c>
      <c r="BI742" s="127">
        <f>IF($N$742="nulová",$J$742,0)</f>
        <v>0</v>
      </c>
      <c r="BJ742" s="75" t="s">
        <v>21</v>
      </c>
      <c r="BK742" s="127">
        <f>ROUND($I$742*$H$742,2)</f>
        <v>0</v>
      </c>
      <c r="BL742" s="75" t="s">
        <v>138</v>
      </c>
      <c r="BM742" s="75" t="s">
        <v>1599</v>
      </c>
    </row>
    <row r="743" spans="2:51" s="6" customFormat="1" ht="15.75" customHeight="1">
      <c r="B743" s="142"/>
      <c r="D743" s="129" t="s">
        <v>140</v>
      </c>
      <c r="E743" s="143"/>
      <c r="F743" s="143" t="s">
        <v>1600</v>
      </c>
      <c r="H743" s="144"/>
      <c r="L743" s="142"/>
      <c r="M743" s="145"/>
      <c r="T743" s="146"/>
      <c r="AT743" s="144" t="s">
        <v>140</v>
      </c>
      <c r="AU743" s="144" t="s">
        <v>85</v>
      </c>
      <c r="AV743" s="144" t="s">
        <v>21</v>
      </c>
      <c r="AW743" s="144" t="s">
        <v>103</v>
      </c>
      <c r="AX743" s="144" t="s">
        <v>77</v>
      </c>
      <c r="AY743" s="144" t="s">
        <v>131</v>
      </c>
    </row>
    <row r="744" spans="2:51" s="6" customFormat="1" ht="15.75" customHeight="1">
      <c r="B744" s="128"/>
      <c r="D744" s="135" t="s">
        <v>140</v>
      </c>
      <c r="E744" s="134"/>
      <c r="F744" s="130" t="s">
        <v>1601</v>
      </c>
      <c r="H744" s="131">
        <v>1048.305</v>
      </c>
      <c r="L744" s="128"/>
      <c r="M744" s="132"/>
      <c r="T744" s="133"/>
      <c r="AT744" s="134" t="s">
        <v>140</v>
      </c>
      <c r="AU744" s="134" t="s">
        <v>85</v>
      </c>
      <c r="AV744" s="134" t="s">
        <v>85</v>
      </c>
      <c r="AW744" s="134" t="s">
        <v>103</v>
      </c>
      <c r="AX744" s="134" t="s">
        <v>21</v>
      </c>
      <c r="AY744" s="134" t="s">
        <v>131</v>
      </c>
    </row>
    <row r="745" spans="2:65" s="6" customFormat="1" ht="15.75" customHeight="1">
      <c r="B745" s="22"/>
      <c r="C745" s="116" t="s">
        <v>1602</v>
      </c>
      <c r="D745" s="116" t="s">
        <v>133</v>
      </c>
      <c r="E745" s="117" t="s">
        <v>1603</v>
      </c>
      <c r="F745" s="118" t="s">
        <v>1604</v>
      </c>
      <c r="G745" s="119" t="s">
        <v>136</v>
      </c>
      <c r="H745" s="120">
        <v>1048.305</v>
      </c>
      <c r="I745" s="121"/>
      <c r="J745" s="122">
        <f>ROUND($I$745*$H$745,2)</f>
        <v>0</v>
      </c>
      <c r="K745" s="118" t="s">
        <v>137</v>
      </c>
      <c r="L745" s="22"/>
      <c r="M745" s="123"/>
      <c r="N745" s="124" t="s">
        <v>48</v>
      </c>
      <c r="P745" s="125">
        <f>$O$745*$H$745</f>
        <v>0</v>
      </c>
      <c r="Q745" s="125">
        <v>0.00099</v>
      </c>
      <c r="R745" s="125">
        <f>$Q$745*$H$745</f>
        <v>1.03782195</v>
      </c>
      <c r="S745" s="125">
        <v>0</v>
      </c>
      <c r="T745" s="126">
        <f>$S$745*$H$745</f>
        <v>0</v>
      </c>
      <c r="AR745" s="75" t="s">
        <v>138</v>
      </c>
      <c r="AT745" s="75" t="s">
        <v>133</v>
      </c>
      <c r="AU745" s="75" t="s">
        <v>85</v>
      </c>
      <c r="AY745" s="6" t="s">
        <v>131</v>
      </c>
      <c r="BE745" s="127">
        <f>IF($N$745="základní",$J$745,0)</f>
        <v>0</v>
      </c>
      <c r="BF745" s="127">
        <f>IF($N$745="snížená",$J$745,0)</f>
        <v>0</v>
      </c>
      <c r="BG745" s="127">
        <f>IF($N$745="zákl. přenesená",$J$745,0)</f>
        <v>0</v>
      </c>
      <c r="BH745" s="127">
        <f>IF($N$745="sníž. přenesená",$J$745,0)</f>
        <v>0</v>
      </c>
      <c r="BI745" s="127">
        <f>IF($N$745="nulová",$J$745,0)</f>
        <v>0</v>
      </c>
      <c r="BJ745" s="75" t="s">
        <v>21</v>
      </c>
      <c r="BK745" s="127">
        <f>ROUND($I$745*$H$745,2)</f>
        <v>0</v>
      </c>
      <c r="BL745" s="75" t="s">
        <v>138</v>
      </c>
      <c r="BM745" s="75" t="s">
        <v>1605</v>
      </c>
    </row>
    <row r="746" spans="2:51" s="6" customFormat="1" ht="15.75" customHeight="1">
      <c r="B746" s="142"/>
      <c r="D746" s="129" t="s">
        <v>140</v>
      </c>
      <c r="E746" s="143"/>
      <c r="F746" s="143" t="s">
        <v>1606</v>
      </c>
      <c r="H746" s="144"/>
      <c r="L746" s="142"/>
      <c r="M746" s="145"/>
      <c r="T746" s="146"/>
      <c r="AT746" s="144" t="s">
        <v>140</v>
      </c>
      <c r="AU746" s="144" t="s">
        <v>85</v>
      </c>
      <c r="AV746" s="144" t="s">
        <v>21</v>
      </c>
      <c r="AW746" s="144" t="s">
        <v>103</v>
      </c>
      <c r="AX746" s="144" t="s">
        <v>77</v>
      </c>
      <c r="AY746" s="144" t="s">
        <v>131</v>
      </c>
    </row>
    <row r="747" spans="2:51" s="6" customFormat="1" ht="15.75" customHeight="1">
      <c r="B747" s="128"/>
      <c r="D747" s="135" t="s">
        <v>140</v>
      </c>
      <c r="E747" s="134"/>
      <c r="F747" s="130" t="s">
        <v>1601</v>
      </c>
      <c r="H747" s="131">
        <v>1048.305</v>
      </c>
      <c r="L747" s="128"/>
      <c r="M747" s="132"/>
      <c r="T747" s="133"/>
      <c r="AT747" s="134" t="s">
        <v>140</v>
      </c>
      <c r="AU747" s="134" t="s">
        <v>85</v>
      </c>
      <c r="AV747" s="134" t="s">
        <v>85</v>
      </c>
      <c r="AW747" s="134" t="s">
        <v>103</v>
      </c>
      <c r="AX747" s="134" t="s">
        <v>21</v>
      </c>
      <c r="AY747" s="134" t="s">
        <v>131</v>
      </c>
    </row>
    <row r="748" spans="2:65" s="6" customFormat="1" ht="15.75" customHeight="1">
      <c r="B748" s="22"/>
      <c r="C748" s="116" t="s">
        <v>1607</v>
      </c>
      <c r="D748" s="116" t="s">
        <v>133</v>
      </c>
      <c r="E748" s="117" t="s">
        <v>1608</v>
      </c>
      <c r="F748" s="118" t="s">
        <v>1609</v>
      </c>
      <c r="G748" s="119" t="s">
        <v>136</v>
      </c>
      <c r="H748" s="120">
        <v>838.644</v>
      </c>
      <c r="I748" s="121"/>
      <c r="J748" s="122">
        <f>ROUND($I$748*$H$748,2)</f>
        <v>0</v>
      </c>
      <c r="K748" s="118" t="s">
        <v>137</v>
      </c>
      <c r="L748" s="22"/>
      <c r="M748" s="123"/>
      <c r="N748" s="124" t="s">
        <v>48</v>
      </c>
      <c r="P748" s="125">
        <f>$O$748*$H$748</f>
        <v>0</v>
      </c>
      <c r="Q748" s="125">
        <v>0.00158</v>
      </c>
      <c r="R748" s="125">
        <f>$Q$748*$H$748</f>
        <v>1.32505752</v>
      </c>
      <c r="S748" s="125">
        <v>0</v>
      </c>
      <c r="T748" s="126">
        <f>$S$748*$H$748</f>
        <v>0</v>
      </c>
      <c r="AR748" s="75" t="s">
        <v>138</v>
      </c>
      <c r="AT748" s="75" t="s">
        <v>133</v>
      </c>
      <c r="AU748" s="75" t="s">
        <v>85</v>
      </c>
      <c r="AY748" s="6" t="s">
        <v>131</v>
      </c>
      <c r="BE748" s="127">
        <f>IF($N$748="základní",$J$748,0)</f>
        <v>0</v>
      </c>
      <c r="BF748" s="127">
        <f>IF($N$748="snížená",$J$748,0)</f>
        <v>0</v>
      </c>
      <c r="BG748" s="127">
        <f>IF($N$748="zákl. přenesená",$J$748,0)</f>
        <v>0</v>
      </c>
      <c r="BH748" s="127">
        <f>IF($N$748="sníž. přenesená",$J$748,0)</f>
        <v>0</v>
      </c>
      <c r="BI748" s="127">
        <f>IF($N$748="nulová",$J$748,0)</f>
        <v>0</v>
      </c>
      <c r="BJ748" s="75" t="s">
        <v>21</v>
      </c>
      <c r="BK748" s="127">
        <f>ROUND($I$748*$H$748,2)</f>
        <v>0</v>
      </c>
      <c r="BL748" s="75" t="s">
        <v>138</v>
      </c>
      <c r="BM748" s="75" t="s">
        <v>1610</v>
      </c>
    </row>
    <row r="749" spans="2:51" s="6" customFormat="1" ht="15.75" customHeight="1">
      <c r="B749" s="142"/>
      <c r="D749" s="129" t="s">
        <v>140</v>
      </c>
      <c r="E749" s="143"/>
      <c r="F749" s="143" t="s">
        <v>1611</v>
      </c>
      <c r="H749" s="144"/>
      <c r="L749" s="142"/>
      <c r="M749" s="145"/>
      <c r="T749" s="146"/>
      <c r="AT749" s="144" t="s">
        <v>140</v>
      </c>
      <c r="AU749" s="144" t="s">
        <v>85</v>
      </c>
      <c r="AV749" s="144" t="s">
        <v>21</v>
      </c>
      <c r="AW749" s="144" t="s">
        <v>103</v>
      </c>
      <c r="AX749" s="144" t="s">
        <v>77</v>
      </c>
      <c r="AY749" s="144" t="s">
        <v>131</v>
      </c>
    </row>
    <row r="750" spans="2:51" s="6" customFormat="1" ht="15.75" customHeight="1">
      <c r="B750" s="128"/>
      <c r="D750" s="135" t="s">
        <v>140</v>
      </c>
      <c r="E750" s="134"/>
      <c r="F750" s="130" t="s">
        <v>1612</v>
      </c>
      <c r="H750" s="131">
        <v>838.644</v>
      </c>
      <c r="L750" s="128"/>
      <c r="M750" s="132"/>
      <c r="T750" s="133"/>
      <c r="AT750" s="134" t="s">
        <v>140</v>
      </c>
      <c r="AU750" s="134" t="s">
        <v>85</v>
      </c>
      <c r="AV750" s="134" t="s">
        <v>85</v>
      </c>
      <c r="AW750" s="134" t="s">
        <v>103</v>
      </c>
      <c r="AX750" s="134" t="s">
        <v>21</v>
      </c>
      <c r="AY750" s="134" t="s">
        <v>131</v>
      </c>
    </row>
    <row r="751" spans="2:65" s="6" customFormat="1" ht="15.75" customHeight="1">
      <c r="B751" s="22"/>
      <c r="C751" s="116" t="s">
        <v>1613</v>
      </c>
      <c r="D751" s="116" t="s">
        <v>133</v>
      </c>
      <c r="E751" s="117" t="s">
        <v>1614</v>
      </c>
      <c r="F751" s="118" t="s">
        <v>1615</v>
      </c>
      <c r="G751" s="119" t="s">
        <v>136</v>
      </c>
      <c r="H751" s="120">
        <v>1048.305</v>
      </c>
      <c r="I751" s="121"/>
      <c r="J751" s="122">
        <f>ROUND($I$751*$H$751,2)</f>
        <v>0</v>
      </c>
      <c r="K751" s="118" t="s">
        <v>137</v>
      </c>
      <c r="L751" s="22"/>
      <c r="M751" s="123"/>
      <c r="N751" s="124" t="s">
        <v>48</v>
      </c>
      <c r="P751" s="125">
        <f>$O$751*$H$751</f>
        <v>0</v>
      </c>
      <c r="Q751" s="125">
        <v>0.0005</v>
      </c>
      <c r="R751" s="125">
        <f>$Q$751*$H$751</f>
        <v>0.5241525</v>
      </c>
      <c r="S751" s="125">
        <v>0</v>
      </c>
      <c r="T751" s="126">
        <f>$S$751*$H$751</f>
        <v>0</v>
      </c>
      <c r="AR751" s="75" t="s">
        <v>138</v>
      </c>
      <c r="AT751" s="75" t="s">
        <v>133</v>
      </c>
      <c r="AU751" s="75" t="s">
        <v>85</v>
      </c>
      <c r="AY751" s="6" t="s">
        <v>131</v>
      </c>
      <c r="BE751" s="127">
        <f>IF($N$751="základní",$J$751,0)</f>
        <v>0</v>
      </c>
      <c r="BF751" s="127">
        <f>IF($N$751="snížená",$J$751,0)</f>
        <v>0</v>
      </c>
      <c r="BG751" s="127">
        <f>IF($N$751="zákl. přenesená",$J$751,0)</f>
        <v>0</v>
      </c>
      <c r="BH751" s="127">
        <f>IF($N$751="sníž. přenesená",$J$751,0)</f>
        <v>0</v>
      </c>
      <c r="BI751" s="127">
        <f>IF($N$751="nulová",$J$751,0)</f>
        <v>0</v>
      </c>
      <c r="BJ751" s="75" t="s">
        <v>21</v>
      </c>
      <c r="BK751" s="127">
        <f>ROUND($I$751*$H$751,2)</f>
        <v>0</v>
      </c>
      <c r="BL751" s="75" t="s">
        <v>138</v>
      </c>
      <c r="BM751" s="75" t="s">
        <v>1616</v>
      </c>
    </row>
    <row r="752" spans="2:51" s="6" customFormat="1" ht="15.75" customHeight="1">
      <c r="B752" s="142"/>
      <c r="D752" s="129" t="s">
        <v>140</v>
      </c>
      <c r="E752" s="143"/>
      <c r="F752" s="143" t="s">
        <v>1617</v>
      </c>
      <c r="H752" s="144"/>
      <c r="L752" s="142"/>
      <c r="M752" s="145"/>
      <c r="T752" s="146"/>
      <c r="AT752" s="144" t="s">
        <v>140</v>
      </c>
      <c r="AU752" s="144" t="s">
        <v>85</v>
      </c>
      <c r="AV752" s="144" t="s">
        <v>21</v>
      </c>
      <c r="AW752" s="144" t="s">
        <v>103</v>
      </c>
      <c r="AX752" s="144" t="s">
        <v>77</v>
      </c>
      <c r="AY752" s="144" t="s">
        <v>131</v>
      </c>
    </row>
    <row r="753" spans="2:51" s="6" customFormat="1" ht="15.75" customHeight="1">
      <c r="B753" s="128"/>
      <c r="D753" s="135" t="s">
        <v>140</v>
      </c>
      <c r="E753" s="134"/>
      <c r="F753" s="130" t="s">
        <v>1601</v>
      </c>
      <c r="H753" s="131">
        <v>1048.305</v>
      </c>
      <c r="L753" s="128"/>
      <c r="M753" s="132"/>
      <c r="T753" s="133"/>
      <c r="AT753" s="134" t="s">
        <v>140</v>
      </c>
      <c r="AU753" s="134" t="s">
        <v>85</v>
      </c>
      <c r="AV753" s="134" t="s">
        <v>85</v>
      </c>
      <c r="AW753" s="134" t="s">
        <v>103</v>
      </c>
      <c r="AX753" s="134" t="s">
        <v>21</v>
      </c>
      <c r="AY753" s="134" t="s">
        <v>131</v>
      </c>
    </row>
    <row r="754" spans="2:65" s="6" customFormat="1" ht="15.75" customHeight="1">
      <c r="B754" s="22"/>
      <c r="C754" s="116" t="s">
        <v>1618</v>
      </c>
      <c r="D754" s="116" t="s">
        <v>133</v>
      </c>
      <c r="E754" s="117" t="s">
        <v>1619</v>
      </c>
      <c r="F754" s="118" t="s">
        <v>1620</v>
      </c>
      <c r="G754" s="119" t="s">
        <v>424</v>
      </c>
      <c r="H754" s="120">
        <v>209.661</v>
      </c>
      <c r="I754" s="121"/>
      <c r="J754" s="122">
        <f>ROUND($I$754*$H$754,2)</f>
        <v>0</v>
      </c>
      <c r="K754" s="118" t="s">
        <v>137</v>
      </c>
      <c r="L754" s="22"/>
      <c r="M754" s="123"/>
      <c r="N754" s="124" t="s">
        <v>48</v>
      </c>
      <c r="P754" s="125">
        <f>$O$754*$H$754</f>
        <v>0</v>
      </c>
      <c r="Q754" s="125">
        <v>0.0014</v>
      </c>
      <c r="R754" s="125">
        <f>$Q$754*$H$754</f>
        <v>0.2935254</v>
      </c>
      <c r="S754" s="125">
        <v>0</v>
      </c>
      <c r="T754" s="126">
        <f>$S$754*$H$754</f>
        <v>0</v>
      </c>
      <c r="AR754" s="75" t="s">
        <v>138</v>
      </c>
      <c r="AT754" s="75" t="s">
        <v>133</v>
      </c>
      <c r="AU754" s="75" t="s">
        <v>85</v>
      </c>
      <c r="AY754" s="6" t="s">
        <v>131</v>
      </c>
      <c r="BE754" s="127">
        <f>IF($N$754="základní",$J$754,0)</f>
        <v>0</v>
      </c>
      <c r="BF754" s="127">
        <f>IF($N$754="snížená",$J$754,0)</f>
        <v>0</v>
      </c>
      <c r="BG754" s="127">
        <f>IF($N$754="zákl. přenesená",$J$754,0)</f>
        <v>0</v>
      </c>
      <c r="BH754" s="127">
        <f>IF($N$754="sníž. přenesená",$J$754,0)</f>
        <v>0</v>
      </c>
      <c r="BI754" s="127">
        <f>IF($N$754="nulová",$J$754,0)</f>
        <v>0</v>
      </c>
      <c r="BJ754" s="75" t="s">
        <v>21</v>
      </c>
      <c r="BK754" s="127">
        <f>ROUND($I$754*$H$754,2)</f>
        <v>0</v>
      </c>
      <c r="BL754" s="75" t="s">
        <v>138</v>
      </c>
      <c r="BM754" s="75" t="s">
        <v>1621</v>
      </c>
    </row>
    <row r="755" spans="2:51" s="6" customFormat="1" ht="15.75" customHeight="1">
      <c r="B755" s="128"/>
      <c r="D755" s="129" t="s">
        <v>140</v>
      </c>
      <c r="E755" s="130"/>
      <c r="F755" s="130" t="s">
        <v>1622</v>
      </c>
      <c r="H755" s="131">
        <v>209.661</v>
      </c>
      <c r="L755" s="128"/>
      <c r="M755" s="132"/>
      <c r="T755" s="133"/>
      <c r="AT755" s="134" t="s">
        <v>140</v>
      </c>
      <c r="AU755" s="134" t="s">
        <v>85</v>
      </c>
      <c r="AV755" s="134" t="s">
        <v>85</v>
      </c>
      <c r="AW755" s="134" t="s">
        <v>103</v>
      </c>
      <c r="AX755" s="134" t="s">
        <v>21</v>
      </c>
      <c r="AY755" s="134" t="s">
        <v>131</v>
      </c>
    </row>
    <row r="756" spans="2:63" s="105" customFormat="1" ht="30.75" customHeight="1">
      <c r="B756" s="106"/>
      <c r="D756" s="107" t="s">
        <v>76</v>
      </c>
      <c r="E756" s="114" t="s">
        <v>543</v>
      </c>
      <c r="F756" s="114" t="s">
        <v>544</v>
      </c>
      <c r="J756" s="115">
        <f>$BK$756</f>
        <v>0</v>
      </c>
      <c r="L756" s="106"/>
      <c r="M756" s="110"/>
      <c r="P756" s="111">
        <f>SUM($P$757:$P$789)</f>
        <v>0</v>
      </c>
      <c r="R756" s="111">
        <f>SUM($R$757:$R$789)</f>
        <v>0</v>
      </c>
      <c r="T756" s="112">
        <f>SUM($T$757:$T$789)</f>
        <v>0</v>
      </c>
      <c r="AR756" s="107" t="s">
        <v>21</v>
      </c>
      <c r="AT756" s="107" t="s">
        <v>76</v>
      </c>
      <c r="AU756" s="107" t="s">
        <v>21</v>
      </c>
      <c r="AY756" s="107" t="s">
        <v>131</v>
      </c>
      <c r="BK756" s="113">
        <f>SUM($BK$757:$BK$789)</f>
        <v>0</v>
      </c>
    </row>
    <row r="757" spans="2:65" s="6" customFormat="1" ht="15.75" customHeight="1">
      <c r="B757" s="22"/>
      <c r="C757" s="116" t="s">
        <v>1623</v>
      </c>
      <c r="D757" s="116" t="s">
        <v>133</v>
      </c>
      <c r="E757" s="117" t="s">
        <v>1624</v>
      </c>
      <c r="F757" s="118" t="s">
        <v>1625</v>
      </c>
      <c r="G757" s="119" t="s">
        <v>296</v>
      </c>
      <c r="H757" s="120">
        <v>310.283</v>
      </c>
      <c r="I757" s="121"/>
      <c r="J757" s="122">
        <f>ROUND($I$757*$H$757,2)</f>
        <v>0</v>
      </c>
      <c r="K757" s="118" t="s">
        <v>137</v>
      </c>
      <c r="L757" s="22"/>
      <c r="M757" s="123"/>
      <c r="N757" s="124" t="s">
        <v>48</v>
      </c>
      <c r="P757" s="125">
        <f>$O$757*$H$757</f>
        <v>0</v>
      </c>
      <c r="Q757" s="125">
        <v>0</v>
      </c>
      <c r="R757" s="125">
        <f>$Q$757*$H$757</f>
        <v>0</v>
      </c>
      <c r="S757" s="125">
        <v>0</v>
      </c>
      <c r="T757" s="126">
        <f>$S$757*$H$757</f>
        <v>0</v>
      </c>
      <c r="AR757" s="75" t="s">
        <v>138</v>
      </c>
      <c r="AT757" s="75" t="s">
        <v>133</v>
      </c>
      <c r="AU757" s="75" t="s">
        <v>85</v>
      </c>
      <c r="AY757" s="6" t="s">
        <v>131</v>
      </c>
      <c r="BE757" s="127">
        <f>IF($N$757="základní",$J$757,0)</f>
        <v>0</v>
      </c>
      <c r="BF757" s="127">
        <f>IF($N$757="snížená",$J$757,0)</f>
        <v>0</v>
      </c>
      <c r="BG757" s="127">
        <f>IF($N$757="zákl. přenesená",$J$757,0)</f>
        <v>0</v>
      </c>
      <c r="BH757" s="127">
        <f>IF($N$757="sníž. přenesená",$J$757,0)</f>
        <v>0</v>
      </c>
      <c r="BI757" s="127">
        <f>IF($N$757="nulová",$J$757,0)</f>
        <v>0</v>
      </c>
      <c r="BJ757" s="75" t="s">
        <v>21</v>
      </c>
      <c r="BK757" s="127">
        <f>ROUND($I$757*$H$757,2)</f>
        <v>0</v>
      </c>
      <c r="BL757" s="75" t="s">
        <v>138</v>
      </c>
      <c r="BM757" s="75" t="s">
        <v>1626</v>
      </c>
    </row>
    <row r="758" spans="2:51" s="6" customFormat="1" ht="15.75" customHeight="1">
      <c r="B758" s="128"/>
      <c r="D758" s="129" t="s">
        <v>140</v>
      </c>
      <c r="E758" s="130"/>
      <c r="F758" s="130" t="s">
        <v>1627</v>
      </c>
      <c r="H758" s="131">
        <v>14.49</v>
      </c>
      <c r="L758" s="128"/>
      <c r="M758" s="132"/>
      <c r="T758" s="133"/>
      <c r="AT758" s="134" t="s">
        <v>140</v>
      </c>
      <c r="AU758" s="134" t="s">
        <v>85</v>
      </c>
      <c r="AV758" s="134" t="s">
        <v>85</v>
      </c>
      <c r="AW758" s="134" t="s">
        <v>103</v>
      </c>
      <c r="AX758" s="134" t="s">
        <v>77</v>
      </c>
      <c r="AY758" s="134" t="s">
        <v>131</v>
      </c>
    </row>
    <row r="759" spans="2:51" s="6" customFormat="1" ht="15.75" customHeight="1">
      <c r="B759" s="128"/>
      <c r="D759" s="135" t="s">
        <v>140</v>
      </c>
      <c r="E759" s="134"/>
      <c r="F759" s="130" t="s">
        <v>1628</v>
      </c>
      <c r="H759" s="131">
        <v>280.49</v>
      </c>
      <c r="L759" s="128"/>
      <c r="M759" s="132"/>
      <c r="T759" s="133"/>
      <c r="AT759" s="134" t="s">
        <v>140</v>
      </c>
      <c r="AU759" s="134" t="s">
        <v>85</v>
      </c>
      <c r="AV759" s="134" t="s">
        <v>85</v>
      </c>
      <c r="AW759" s="134" t="s">
        <v>103</v>
      </c>
      <c r="AX759" s="134" t="s">
        <v>77</v>
      </c>
      <c r="AY759" s="134" t="s">
        <v>131</v>
      </c>
    </row>
    <row r="760" spans="2:51" s="6" customFormat="1" ht="15.75" customHeight="1">
      <c r="B760" s="128"/>
      <c r="D760" s="135" t="s">
        <v>140</v>
      </c>
      <c r="E760" s="134"/>
      <c r="F760" s="130" t="s">
        <v>1629</v>
      </c>
      <c r="H760" s="131">
        <v>13.905</v>
      </c>
      <c r="L760" s="128"/>
      <c r="M760" s="132"/>
      <c r="T760" s="133"/>
      <c r="AT760" s="134" t="s">
        <v>140</v>
      </c>
      <c r="AU760" s="134" t="s">
        <v>85</v>
      </c>
      <c r="AV760" s="134" t="s">
        <v>85</v>
      </c>
      <c r="AW760" s="134" t="s">
        <v>103</v>
      </c>
      <c r="AX760" s="134" t="s">
        <v>77</v>
      </c>
      <c r="AY760" s="134" t="s">
        <v>131</v>
      </c>
    </row>
    <row r="761" spans="2:51" s="6" customFormat="1" ht="15.75" customHeight="1">
      <c r="B761" s="128"/>
      <c r="D761" s="135" t="s">
        <v>140</v>
      </c>
      <c r="E761" s="134"/>
      <c r="F761" s="130" t="s">
        <v>1630</v>
      </c>
      <c r="H761" s="131">
        <v>1.254</v>
      </c>
      <c r="L761" s="128"/>
      <c r="M761" s="132"/>
      <c r="T761" s="133"/>
      <c r="AT761" s="134" t="s">
        <v>140</v>
      </c>
      <c r="AU761" s="134" t="s">
        <v>85</v>
      </c>
      <c r="AV761" s="134" t="s">
        <v>85</v>
      </c>
      <c r="AW761" s="134" t="s">
        <v>103</v>
      </c>
      <c r="AX761" s="134" t="s">
        <v>77</v>
      </c>
      <c r="AY761" s="134" t="s">
        <v>131</v>
      </c>
    </row>
    <row r="762" spans="2:51" s="6" customFormat="1" ht="15.75" customHeight="1">
      <c r="B762" s="128"/>
      <c r="D762" s="135" t="s">
        <v>140</v>
      </c>
      <c r="E762" s="134"/>
      <c r="F762" s="130" t="s">
        <v>1631</v>
      </c>
      <c r="H762" s="131">
        <v>0.108</v>
      </c>
      <c r="L762" s="128"/>
      <c r="M762" s="132"/>
      <c r="T762" s="133"/>
      <c r="AT762" s="134" t="s">
        <v>140</v>
      </c>
      <c r="AU762" s="134" t="s">
        <v>85</v>
      </c>
      <c r="AV762" s="134" t="s">
        <v>85</v>
      </c>
      <c r="AW762" s="134" t="s">
        <v>103</v>
      </c>
      <c r="AX762" s="134" t="s">
        <v>77</v>
      </c>
      <c r="AY762" s="134" t="s">
        <v>131</v>
      </c>
    </row>
    <row r="763" spans="2:51" s="6" customFormat="1" ht="15.75" customHeight="1">
      <c r="B763" s="128"/>
      <c r="D763" s="135" t="s">
        <v>140</v>
      </c>
      <c r="E763" s="134"/>
      <c r="F763" s="130" t="s">
        <v>1632</v>
      </c>
      <c r="H763" s="131">
        <v>0.036</v>
      </c>
      <c r="L763" s="128"/>
      <c r="M763" s="132"/>
      <c r="T763" s="133"/>
      <c r="AT763" s="134" t="s">
        <v>140</v>
      </c>
      <c r="AU763" s="134" t="s">
        <v>85</v>
      </c>
      <c r="AV763" s="134" t="s">
        <v>85</v>
      </c>
      <c r="AW763" s="134" t="s">
        <v>103</v>
      </c>
      <c r="AX763" s="134" t="s">
        <v>77</v>
      </c>
      <c r="AY763" s="134" t="s">
        <v>131</v>
      </c>
    </row>
    <row r="764" spans="2:51" s="6" customFormat="1" ht="15.75" customHeight="1">
      <c r="B764" s="136"/>
      <c r="D764" s="135" t="s">
        <v>140</v>
      </c>
      <c r="E764" s="137"/>
      <c r="F764" s="138" t="s">
        <v>148</v>
      </c>
      <c r="H764" s="139">
        <v>310.283</v>
      </c>
      <c r="L764" s="136"/>
      <c r="M764" s="140"/>
      <c r="T764" s="141"/>
      <c r="AT764" s="137" t="s">
        <v>140</v>
      </c>
      <c r="AU764" s="137" t="s">
        <v>85</v>
      </c>
      <c r="AV764" s="137" t="s">
        <v>138</v>
      </c>
      <c r="AW764" s="137" t="s">
        <v>103</v>
      </c>
      <c r="AX764" s="137" t="s">
        <v>21</v>
      </c>
      <c r="AY764" s="137" t="s">
        <v>131</v>
      </c>
    </row>
    <row r="765" spans="2:65" s="6" customFormat="1" ht="15.75" customHeight="1">
      <c r="B765" s="22"/>
      <c r="C765" s="116" t="s">
        <v>1633</v>
      </c>
      <c r="D765" s="116" t="s">
        <v>133</v>
      </c>
      <c r="E765" s="117" t="s">
        <v>1634</v>
      </c>
      <c r="F765" s="118" t="s">
        <v>1635</v>
      </c>
      <c r="G765" s="119" t="s">
        <v>296</v>
      </c>
      <c r="H765" s="120">
        <v>2.244</v>
      </c>
      <c r="I765" s="121"/>
      <c r="J765" s="122">
        <f>ROUND($I$765*$H$765,2)</f>
        <v>0</v>
      </c>
      <c r="K765" s="118" t="s">
        <v>137</v>
      </c>
      <c r="L765" s="22"/>
      <c r="M765" s="123"/>
      <c r="N765" s="124" t="s">
        <v>48</v>
      </c>
      <c r="P765" s="125">
        <f>$O$765*$H$765</f>
        <v>0</v>
      </c>
      <c r="Q765" s="125">
        <v>0</v>
      </c>
      <c r="R765" s="125">
        <f>$Q$765*$H$765</f>
        <v>0</v>
      </c>
      <c r="S765" s="125">
        <v>0</v>
      </c>
      <c r="T765" s="126">
        <f>$S$765*$H$765</f>
        <v>0</v>
      </c>
      <c r="AR765" s="75" t="s">
        <v>138</v>
      </c>
      <c r="AT765" s="75" t="s">
        <v>133</v>
      </c>
      <c r="AU765" s="75" t="s">
        <v>85</v>
      </c>
      <c r="AY765" s="6" t="s">
        <v>131</v>
      </c>
      <c r="BE765" s="127">
        <f>IF($N$765="základní",$J$765,0)</f>
        <v>0</v>
      </c>
      <c r="BF765" s="127">
        <f>IF($N$765="snížená",$J$765,0)</f>
        <v>0</v>
      </c>
      <c r="BG765" s="127">
        <f>IF($N$765="zákl. přenesená",$J$765,0)</f>
        <v>0</v>
      </c>
      <c r="BH765" s="127">
        <f>IF($N$765="sníž. přenesená",$J$765,0)</f>
        <v>0</v>
      </c>
      <c r="BI765" s="127">
        <f>IF($N$765="nulová",$J$765,0)</f>
        <v>0</v>
      </c>
      <c r="BJ765" s="75" t="s">
        <v>21</v>
      </c>
      <c r="BK765" s="127">
        <f>ROUND($I$765*$H$765,2)</f>
        <v>0</v>
      </c>
      <c r="BL765" s="75" t="s">
        <v>138</v>
      </c>
      <c r="BM765" s="75" t="s">
        <v>1636</v>
      </c>
    </row>
    <row r="766" spans="2:51" s="6" customFormat="1" ht="15.75" customHeight="1">
      <c r="B766" s="128"/>
      <c r="D766" s="129" t="s">
        <v>140</v>
      </c>
      <c r="E766" s="130"/>
      <c r="F766" s="130" t="s">
        <v>1637</v>
      </c>
      <c r="H766" s="131">
        <v>2.244</v>
      </c>
      <c r="L766" s="128"/>
      <c r="M766" s="132"/>
      <c r="T766" s="133"/>
      <c r="AT766" s="134" t="s">
        <v>140</v>
      </c>
      <c r="AU766" s="134" t="s">
        <v>85</v>
      </c>
      <c r="AV766" s="134" t="s">
        <v>85</v>
      </c>
      <c r="AW766" s="134" t="s">
        <v>103</v>
      </c>
      <c r="AX766" s="134" t="s">
        <v>21</v>
      </c>
      <c r="AY766" s="134" t="s">
        <v>131</v>
      </c>
    </row>
    <row r="767" spans="2:65" s="6" customFormat="1" ht="15.75" customHeight="1">
      <c r="B767" s="22"/>
      <c r="C767" s="116" t="s">
        <v>1638</v>
      </c>
      <c r="D767" s="116" t="s">
        <v>133</v>
      </c>
      <c r="E767" s="117" t="s">
        <v>546</v>
      </c>
      <c r="F767" s="118" t="s">
        <v>547</v>
      </c>
      <c r="G767" s="119" t="s">
        <v>296</v>
      </c>
      <c r="H767" s="120">
        <v>154.087</v>
      </c>
      <c r="I767" s="121"/>
      <c r="J767" s="122">
        <f>ROUND($I$767*$H$767,2)</f>
        <v>0</v>
      </c>
      <c r="K767" s="118" t="s">
        <v>137</v>
      </c>
      <c r="L767" s="22"/>
      <c r="M767" s="123"/>
      <c r="N767" s="124" t="s">
        <v>48</v>
      </c>
      <c r="P767" s="125">
        <f>$O$767*$H$767</f>
        <v>0</v>
      </c>
      <c r="Q767" s="125">
        <v>0</v>
      </c>
      <c r="R767" s="125">
        <f>$Q$767*$H$767</f>
        <v>0</v>
      </c>
      <c r="S767" s="125">
        <v>0</v>
      </c>
      <c r="T767" s="126">
        <f>$S$767*$H$767</f>
        <v>0</v>
      </c>
      <c r="AR767" s="75" t="s">
        <v>138</v>
      </c>
      <c r="AT767" s="75" t="s">
        <v>133</v>
      </c>
      <c r="AU767" s="75" t="s">
        <v>85</v>
      </c>
      <c r="AY767" s="6" t="s">
        <v>131</v>
      </c>
      <c r="BE767" s="127">
        <f>IF($N$767="základní",$J$767,0)</f>
        <v>0</v>
      </c>
      <c r="BF767" s="127">
        <f>IF($N$767="snížená",$J$767,0)</f>
        <v>0</v>
      </c>
      <c r="BG767" s="127">
        <f>IF($N$767="zákl. přenesená",$J$767,0)</f>
        <v>0</v>
      </c>
      <c r="BH767" s="127">
        <f>IF($N$767="sníž. přenesená",$J$767,0)</f>
        <v>0</v>
      </c>
      <c r="BI767" s="127">
        <f>IF($N$767="nulová",$J$767,0)</f>
        <v>0</v>
      </c>
      <c r="BJ767" s="75" t="s">
        <v>21</v>
      </c>
      <c r="BK767" s="127">
        <f>ROUND($I$767*$H$767,2)</f>
        <v>0</v>
      </c>
      <c r="BL767" s="75" t="s">
        <v>138</v>
      </c>
      <c r="BM767" s="75" t="s">
        <v>1639</v>
      </c>
    </row>
    <row r="768" spans="2:51" s="6" customFormat="1" ht="15.75" customHeight="1">
      <c r="B768" s="142"/>
      <c r="D768" s="129" t="s">
        <v>140</v>
      </c>
      <c r="E768" s="143"/>
      <c r="F768" s="143" t="s">
        <v>549</v>
      </c>
      <c r="H768" s="144"/>
      <c r="L768" s="142"/>
      <c r="M768" s="145"/>
      <c r="T768" s="146"/>
      <c r="AT768" s="144" t="s">
        <v>140</v>
      </c>
      <c r="AU768" s="144" t="s">
        <v>85</v>
      </c>
      <c r="AV768" s="144" t="s">
        <v>21</v>
      </c>
      <c r="AW768" s="144" t="s">
        <v>103</v>
      </c>
      <c r="AX768" s="144" t="s">
        <v>77</v>
      </c>
      <c r="AY768" s="144" t="s">
        <v>131</v>
      </c>
    </row>
    <row r="769" spans="2:51" s="6" customFormat="1" ht="15.75" customHeight="1">
      <c r="B769" s="128"/>
      <c r="D769" s="135" t="s">
        <v>140</v>
      </c>
      <c r="E769" s="134"/>
      <c r="F769" s="130" t="s">
        <v>1640</v>
      </c>
      <c r="H769" s="131">
        <v>40.602</v>
      </c>
      <c r="L769" s="128"/>
      <c r="M769" s="132"/>
      <c r="T769" s="133"/>
      <c r="AT769" s="134" t="s">
        <v>140</v>
      </c>
      <c r="AU769" s="134" t="s">
        <v>85</v>
      </c>
      <c r="AV769" s="134" t="s">
        <v>85</v>
      </c>
      <c r="AW769" s="134" t="s">
        <v>103</v>
      </c>
      <c r="AX769" s="134" t="s">
        <v>77</v>
      </c>
      <c r="AY769" s="134" t="s">
        <v>131</v>
      </c>
    </row>
    <row r="770" spans="2:51" s="6" customFormat="1" ht="15.75" customHeight="1">
      <c r="B770" s="128"/>
      <c r="D770" s="135" t="s">
        <v>140</v>
      </c>
      <c r="E770" s="134"/>
      <c r="F770" s="130" t="s">
        <v>1641</v>
      </c>
      <c r="H770" s="131">
        <v>113.485</v>
      </c>
      <c r="L770" s="128"/>
      <c r="M770" s="132"/>
      <c r="T770" s="133"/>
      <c r="AT770" s="134" t="s">
        <v>140</v>
      </c>
      <c r="AU770" s="134" t="s">
        <v>85</v>
      </c>
      <c r="AV770" s="134" t="s">
        <v>85</v>
      </c>
      <c r="AW770" s="134" t="s">
        <v>103</v>
      </c>
      <c r="AX770" s="134" t="s">
        <v>77</v>
      </c>
      <c r="AY770" s="134" t="s">
        <v>131</v>
      </c>
    </row>
    <row r="771" spans="2:51" s="6" customFormat="1" ht="15.75" customHeight="1">
      <c r="B771" s="136"/>
      <c r="D771" s="135" t="s">
        <v>140</v>
      </c>
      <c r="E771" s="137"/>
      <c r="F771" s="138" t="s">
        <v>148</v>
      </c>
      <c r="H771" s="139">
        <v>154.087</v>
      </c>
      <c r="L771" s="136"/>
      <c r="M771" s="140"/>
      <c r="T771" s="141"/>
      <c r="AT771" s="137" t="s">
        <v>140</v>
      </c>
      <c r="AU771" s="137" t="s">
        <v>85</v>
      </c>
      <c r="AV771" s="137" t="s">
        <v>138</v>
      </c>
      <c r="AW771" s="137" t="s">
        <v>103</v>
      </c>
      <c r="AX771" s="137" t="s">
        <v>21</v>
      </c>
      <c r="AY771" s="137" t="s">
        <v>131</v>
      </c>
    </row>
    <row r="772" spans="2:65" s="6" customFormat="1" ht="15.75" customHeight="1">
      <c r="B772" s="22"/>
      <c r="C772" s="116" t="s">
        <v>1642</v>
      </c>
      <c r="D772" s="116" t="s">
        <v>133</v>
      </c>
      <c r="E772" s="117" t="s">
        <v>554</v>
      </c>
      <c r="F772" s="118" t="s">
        <v>555</v>
      </c>
      <c r="G772" s="119" t="s">
        <v>296</v>
      </c>
      <c r="H772" s="120">
        <v>2927.653</v>
      </c>
      <c r="I772" s="121"/>
      <c r="J772" s="122">
        <f>ROUND($I$772*$H$772,2)</f>
        <v>0</v>
      </c>
      <c r="K772" s="118" t="s">
        <v>137</v>
      </c>
      <c r="L772" s="22"/>
      <c r="M772" s="123"/>
      <c r="N772" s="124" t="s">
        <v>48</v>
      </c>
      <c r="P772" s="125">
        <f>$O$772*$H$772</f>
        <v>0</v>
      </c>
      <c r="Q772" s="125">
        <v>0</v>
      </c>
      <c r="R772" s="125">
        <f>$Q$772*$H$772</f>
        <v>0</v>
      </c>
      <c r="S772" s="125">
        <v>0</v>
      </c>
      <c r="T772" s="126">
        <f>$S$772*$H$772</f>
        <v>0</v>
      </c>
      <c r="AR772" s="75" t="s">
        <v>138</v>
      </c>
      <c r="AT772" s="75" t="s">
        <v>133</v>
      </c>
      <c r="AU772" s="75" t="s">
        <v>85</v>
      </c>
      <c r="AY772" s="6" t="s">
        <v>131</v>
      </c>
      <c r="BE772" s="127">
        <f>IF($N$772="základní",$J$772,0)</f>
        <v>0</v>
      </c>
      <c r="BF772" s="127">
        <f>IF($N$772="snížená",$J$772,0)</f>
        <v>0</v>
      </c>
      <c r="BG772" s="127">
        <f>IF($N$772="zákl. přenesená",$J$772,0)</f>
        <v>0</v>
      </c>
      <c r="BH772" s="127">
        <f>IF($N$772="sníž. přenesená",$J$772,0)</f>
        <v>0</v>
      </c>
      <c r="BI772" s="127">
        <f>IF($N$772="nulová",$J$772,0)</f>
        <v>0</v>
      </c>
      <c r="BJ772" s="75" t="s">
        <v>21</v>
      </c>
      <c r="BK772" s="127">
        <f>ROUND($I$772*$H$772,2)</f>
        <v>0</v>
      </c>
      <c r="BL772" s="75" t="s">
        <v>138</v>
      </c>
      <c r="BM772" s="75" t="s">
        <v>1643</v>
      </c>
    </row>
    <row r="773" spans="2:51" s="6" customFormat="1" ht="15.75" customHeight="1">
      <c r="B773" s="128"/>
      <c r="D773" s="129" t="s">
        <v>140</v>
      </c>
      <c r="E773" s="130"/>
      <c r="F773" s="130" t="s">
        <v>1644</v>
      </c>
      <c r="H773" s="131">
        <v>2927.653</v>
      </c>
      <c r="L773" s="128"/>
      <c r="M773" s="132"/>
      <c r="T773" s="133"/>
      <c r="AT773" s="134" t="s">
        <v>140</v>
      </c>
      <c r="AU773" s="134" t="s">
        <v>85</v>
      </c>
      <c r="AV773" s="134" t="s">
        <v>85</v>
      </c>
      <c r="AW773" s="134" t="s">
        <v>103</v>
      </c>
      <c r="AX773" s="134" t="s">
        <v>21</v>
      </c>
      <c r="AY773" s="134" t="s">
        <v>131</v>
      </c>
    </row>
    <row r="774" spans="2:65" s="6" customFormat="1" ht="15.75" customHeight="1">
      <c r="B774" s="22"/>
      <c r="C774" s="116" t="s">
        <v>1645</v>
      </c>
      <c r="D774" s="116" t="s">
        <v>133</v>
      </c>
      <c r="E774" s="117" t="s">
        <v>1646</v>
      </c>
      <c r="F774" s="118" t="s">
        <v>1647</v>
      </c>
      <c r="G774" s="119" t="s">
        <v>296</v>
      </c>
      <c r="H774" s="120">
        <v>312.527</v>
      </c>
      <c r="I774" s="121"/>
      <c r="J774" s="122">
        <f>ROUND($I$774*$H$774,2)</f>
        <v>0</v>
      </c>
      <c r="K774" s="118" t="s">
        <v>137</v>
      </c>
      <c r="L774" s="22"/>
      <c r="M774" s="123"/>
      <c r="N774" s="124" t="s">
        <v>48</v>
      </c>
      <c r="P774" s="125">
        <f>$O$774*$H$774</f>
        <v>0</v>
      </c>
      <c r="Q774" s="125">
        <v>0</v>
      </c>
      <c r="R774" s="125">
        <f>$Q$774*$H$774</f>
        <v>0</v>
      </c>
      <c r="S774" s="125">
        <v>0</v>
      </c>
      <c r="T774" s="126">
        <f>$S$774*$H$774</f>
        <v>0</v>
      </c>
      <c r="AR774" s="75" t="s">
        <v>138</v>
      </c>
      <c r="AT774" s="75" t="s">
        <v>133</v>
      </c>
      <c r="AU774" s="75" t="s">
        <v>85</v>
      </c>
      <c r="AY774" s="6" t="s">
        <v>131</v>
      </c>
      <c r="BE774" s="127">
        <f>IF($N$774="základní",$J$774,0)</f>
        <v>0</v>
      </c>
      <c r="BF774" s="127">
        <f>IF($N$774="snížená",$J$774,0)</f>
        <v>0</v>
      </c>
      <c r="BG774" s="127">
        <f>IF($N$774="zákl. přenesená",$J$774,0)</f>
        <v>0</v>
      </c>
      <c r="BH774" s="127">
        <f>IF($N$774="sníž. přenesená",$J$774,0)</f>
        <v>0</v>
      </c>
      <c r="BI774" s="127">
        <f>IF($N$774="nulová",$J$774,0)</f>
        <v>0</v>
      </c>
      <c r="BJ774" s="75" t="s">
        <v>21</v>
      </c>
      <c r="BK774" s="127">
        <f>ROUND($I$774*$H$774,2)</f>
        <v>0</v>
      </c>
      <c r="BL774" s="75" t="s">
        <v>138</v>
      </c>
      <c r="BM774" s="75" t="s">
        <v>1648</v>
      </c>
    </row>
    <row r="775" spans="2:51" s="6" customFormat="1" ht="15.75" customHeight="1">
      <c r="B775" s="142"/>
      <c r="D775" s="129" t="s">
        <v>140</v>
      </c>
      <c r="E775" s="143"/>
      <c r="F775" s="143" t="s">
        <v>549</v>
      </c>
      <c r="H775" s="144"/>
      <c r="L775" s="142"/>
      <c r="M775" s="145"/>
      <c r="T775" s="146"/>
      <c r="AT775" s="144" t="s">
        <v>140</v>
      </c>
      <c r="AU775" s="144" t="s">
        <v>85</v>
      </c>
      <c r="AV775" s="144" t="s">
        <v>21</v>
      </c>
      <c r="AW775" s="144" t="s">
        <v>103</v>
      </c>
      <c r="AX775" s="144" t="s">
        <v>77</v>
      </c>
      <c r="AY775" s="144" t="s">
        <v>131</v>
      </c>
    </row>
    <row r="776" spans="2:51" s="6" customFormat="1" ht="15.75" customHeight="1">
      <c r="B776" s="128"/>
      <c r="D776" s="135" t="s">
        <v>140</v>
      </c>
      <c r="E776" s="134"/>
      <c r="F776" s="130" t="s">
        <v>1627</v>
      </c>
      <c r="H776" s="131">
        <v>14.49</v>
      </c>
      <c r="L776" s="128"/>
      <c r="M776" s="132"/>
      <c r="T776" s="133"/>
      <c r="AT776" s="134" t="s">
        <v>140</v>
      </c>
      <c r="AU776" s="134" t="s">
        <v>85</v>
      </c>
      <c r="AV776" s="134" t="s">
        <v>85</v>
      </c>
      <c r="AW776" s="134" t="s">
        <v>103</v>
      </c>
      <c r="AX776" s="134" t="s">
        <v>77</v>
      </c>
      <c r="AY776" s="134" t="s">
        <v>131</v>
      </c>
    </row>
    <row r="777" spans="2:51" s="6" customFormat="1" ht="15.75" customHeight="1">
      <c r="B777" s="128"/>
      <c r="D777" s="135" t="s">
        <v>140</v>
      </c>
      <c r="E777" s="134"/>
      <c r="F777" s="130" t="s">
        <v>1628</v>
      </c>
      <c r="H777" s="131">
        <v>280.49</v>
      </c>
      <c r="L777" s="128"/>
      <c r="M777" s="132"/>
      <c r="T777" s="133"/>
      <c r="AT777" s="134" t="s">
        <v>140</v>
      </c>
      <c r="AU777" s="134" t="s">
        <v>85</v>
      </c>
      <c r="AV777" s="134" t="s">
        <v>85</v>
      </c>
      <c r="AW777" s="134" t="s">
        <v>103</v>
      </c>
      <c r="AX777" s="134" t="s">
        <v>77</v>
      </c>
      <c r="AY777" s="134" t="s">
        <v>131</v>
      </c>
    </row>
    <row r="778" spans="2:51" s="6" customFormat="1" ht="15.75" customHeight="1">
      <c r="B778" s="128"/>
      <c r="D778" s="135" t="s">
        <v>140</v>
      </c>
      <c r="E778" s="134"/>
      <c r="F778" s="130" t="s">
        <v>1629</v>
      </c>
      <c r="H778" s="131">
        <v>13.905</v>
      </c>
      <c r="L778" s="128"/>
      <c r="M778" s="132"/>
      <c r="T778" s="133"/>
      <c r="AT778" s="134" t="s">
        <v>140</v>
      </c>
      <c r="AU778" s="134" t="s">
        <v>85</v>
      </c>
      <c r="AV778" s="134" t="s">
        <v>85</v>
      </c>
      <c r="AW778" s="134" t="s">
        <v>103</v>
      </c>
      <c r="AX778" s="134" t="s">
        <v>77</v>
      </c>
      <c r="AY778" s="134" t="s">
        <v>131</v>
      </c>
    </row>
    <row r="779" spans="2:51" s="6" customFormat="1" ht="15.75" customHeight="1">
      <c r="B779" s="128"/>
      <c r="D779" s="135" t="s">
        <v>140</v>
      </c>
      <c r="E779" s="134"/>
      <c r="F779" s="130" t="s">
        <v>1630</v>
      </c>
      <c r="H779" s="131">
        <v>1.254</v>
      </c>
      <c r="L779" s="128"/>
      <c r="M779" s="132"/>
      <c r="T779" s="133"/>
      <c r="AT779" s="134" t="s">
        <v>140</v>
      </c>
      <c r="AU779" s="134" t="s">
        <v>85</v>
      </c>
      <c r="AV779" s="134" t="s">
        <v>85</v>
      </c>
      <c r="AW779" s="134" t="s">
        <v>103</v>
      </c>
      <c r="AX779" s="134" t="s">
        <v>77</v>
      </c>
      <c r="AY779" s="134" t="s">
        <v>131</v>
      </c>
    </row>
    <row r="780" spans="2:51" s="6" customFormat="1" ht="15.75" customHeight="1">
      <c r="B780" s="128"/>
      <c r="D780" s="135" t="s">
        <v>140</v>
      </c>
      <c r="E780" s="134"/>
      <c r="F780" s="130" t="s">
        <v>1631</v>
      </c>
      <c r="H780" s="131">
        <v>0.108</v>
      </c>
      <c r="L780" s="128"/>
      <c r="M780" s="132"/>
      <c r="T780" s="133"/>
      <c r="AT780" s="134" t="s">
        <v>140</v>
      </c>
      <c r="AU780" s="134" t="s">
        <v>85</v>
      </c>
      <c r="AV780" s="134" t="s">
        <v>85</v>
      </c>
      <c r="AW780" s="134" t="s">
        <v>103</v>
      </c>
      <c r="AX780" s="134" t="s">
        <v>77</v>
      </c>
      <c r="AY780" s="134" t="s">
        <v>131</v>
      </c>
    </row>
    <row r="781" spans="2:51" s="6" customFormat="1" ht="15.75" customHeight="1">
      <c r="B781" s="128"/>
      <c r="D781" s="135" t="s">
        <v>140</v>
      </c>
      <c r="E781" s="134"/>
      <c r="F781" s="130" t="s">
        <v>1632</v>
      </c>
      <c r="H781" s="131">
        <v>0.036</v>
      </c>
      <c r="L781" s="128"/>
      <c r="M781" s="132"/>
      <c r="T781" s="133"/>
      <c r="AT781" s="134" t="s">
        <v>140</v>
      </c>
      <c r="AU781" s="134" t="s">
        <v>85</v>
      </c>
      <c r="AV781" s="134" t="s">
        <v>85</v>
      </c>
      <c r="AW781" s="134" t="s">
        <v>103</v>
      </c>
      <c r="AX781" s="134" t="s">
        <v>77</v>
      </c>
      <c r="AY781" s="134" t="s">
        <v>131</v>
      </c>
    </row>
    <row r="782" spans="2:51" s="6" customFormat="1" ht="15.75" customHeight="1">
      <c r="B782" s="128"/>
      <c r="D782" s="135" t="s">
        <v>140</v>
      </c>
      <c r="E782" s="134"/>
      <c r="F782" s="130" t="s">
        <v>1637</v>
      </c>
      <c r="H782" s="131">
        <v>2.244</v>
      </c>
      <c r="L782" s="128"/>
      <c r="M782" s="132"/>
      <c r="T782" s="133"/>
      <c r="AT782" s="134" t="s">
        <v>140</v>
      </c>
      <c r="AU782" s="134" t="s">
        <v>85</v>
      </c>
      <c r="AV782" s="134" t="s">
        <v>85</v>
      </c>
      <c r="AW782" s="134" t="s">
        <v>103</v>
      </c>
      <c r="AX782" s="134" t="s">
        <v>77</v>
      </c>
      <c r="AY782" s="134" t="s">
        <v>131</v>
      </c>
    </row>
    <row r="783" spans="2:51" s="6" customFormat="1" ht="15.75" customHeight="1">
      <c r="B783" s="136"/>
      <c r="D783" s="135" t="s">
        <v>140</v>
      </c>
      <c r="E783" s="137"/>
      <c r="F783" s="138" t="s">
        <v>148</v>
      </c>
      <c r="H783" s="139">
        <v>312.527</v>
      </c>
      <c r="L783" s="136"/>
      <c r="M783" s="140"/>
      <c r="T783" s="141"/>
      <c r="AT783" s="137" t="s">
        <v>140</v>
      </c>
      <c r="AU783" s="137" t="s">
        <v>85</v>
      </c>
      <c r="AV783" s="137" t="s">
        <v>138</v>
      </c>
      <c r="AW783" s="137" t="s">
        <v>103</v>
      </c>
      <c r="AX783" s="137" t="s">
        <v>21</v>
      </c>
      <c r="AY783" s="137" t="s">
        <v>131</v>
      </c>
    </row>
    <row r="784" spans="2:65" s="6" customFormat="1" ht="15.75" customHeight="1">
      <c r="B784" s="22"/>
      <c r="C784" s="116" t="s">
        <v>1649</v>
      </c>
      <c r="D784" s="116" t="s">
        <v>133</v>
      </c>
      <c r="E784" s="117" t="s">
        <v>1650</v>
      </c>
      <c r="F784" s="118" t="s">
        <v>1651</v>
      </c>
      <c r="G784" s="119" t="s">
        <v>296</v>
      </c>
      <c r="H784" s="120">
        <v>5932.883</v>
      </c>
      <c r="I784" s="121"/>
      <c r="J784" s="122">
        <f>ROUND($I$784*$H$784,2)</f>
        <v>0</v>
      </c>
      <c r="K784" s="118" t="s">
        <v>137</v>
      </c>
      <c r="L784" s="22"/>
      <c r="M784" s="123"/>
      <c r="N784" s="124" t="s">
        <v>48</v>
      </c>
      <c r="P784" s="125">
        <f>$O$784*$H$784</f>
        <v>0</v>
      </c>
      <c r="Q784" s="125">
        <v>0</v>
      </c>
      <c r="R784" s="125">
        <f>$Q$784*$H$784</f>
        <v>0</v>
      </c>
      <c r="S784" s="125">
        <v>0</v>
      </c>
      <c r="T784" s="126">
        <f>$S$784*$H$784</f>
        <v>0</v>
      </c>
      <c r="AR784" s="75" t="s">
        <v>138</v>
      </c>
      <c r="AT784" s="75" t="s">
        <v>133</v>
      </c>
      <c r="AU784" s="75" t="s">
        <v>85</v>
      </c>
      <c r="AY784" s="6" t="s">
        <v>131</v>
      </c>
      <c r="BE784" s="127">
        <f>IF($N$784="základní",$J$784,0)</f>
        <v>0</v>
      </c>
      <c r="BF784" s="127">
        <f>IF($N$784="snížená",$J$784,0)</f>
        <v>0</v>
      </c>
      <c r="BG784" s="127">
        <f>IF($N$784="zákl. přenesená",$J$784,0)</f>
        <v>0</v>
      </c>
      <c r="BH784" s="127">
        <f>IF($N$784="sníž. přenesená",$J$784,0)</f>
        <v>0</v>
      </c>
      <c r="BI784" s="127">
        <f>IF($N$784="nulová",$J$784,0)</f>
        <v>0</v>
      </c>
      <c r="BJ784" s="75" t="s">
        <v>21</v>
      </c>
      <c r="BK784" s="127">
        <f>ROUND($I$784*$H$784,2)</f>
        <v>0</v>
      </c>
      <c r="BL784" s="75" t="s">
        <v>138</v>
      </c>
      <c r="BM784" s="75" t="s">
        <v>1652</v>
      </c>
    </row>
    <row r="785" spans="2:51" s="6" customFormat="1" ht="15.75" customHeight="1">
      <c r="B785" s="128"/>
      <c r="D785" s="129" t="s">
        <v>140</v>
      </c>
      <c r="E785" s="130"/>
      <c r="F785" s="130" t="s">
        <v>1653</v>
      </c>
      <c r="H785" s="131">
        <v>5932.883</v>
      </c>
      <c r="L785" s="128"/>
      <c r="M785" s="132"/>
      <c r="T785" s="133"/>
      <c r="AT785" s="134" t="s">
        <v>140</v>
      </c>
      <c r="AU785" s="134" t="s">
        <v>85</v>
      </c>
      <c r="AV785" s="134" t="s">
        <v>85</v>
      </c>
      <c r="AW785" s="134" t="s">
        <v>103</v>
      </c>
      <c r="AX785" s="134" t="s">
        <v>21</v>
      </c>
      <c r="AY785" s="134" t="s">
        <v>131</v>
      </c>
    </row>
    <row r="786" spans="2:65" s="6" customFormat="1" ht="15.75" customHeight="1">
      <c r="B786" s="22"/>
      <c r="C786" s="116" t="s">
        <v>1654</v>
      </c>
      <c r="D786" s="116" t="s">
        <v>133</v>
      </c>
      <c r="E786" s="117" t="s">
        <v>1655</v>
      </c>
      <c r="F786" s="118" t="s">
        <v>1656</v>
      </c>
      <c r="G786" s="119" t="s">
        <v>296</v>
      </c>
      <c r="H786" s="120">
        <v>154.087</v>
      </c>
      <c r="I786" s="121"/>
      <c r="J786" s="122">
        <f>ROUND($I$786*$H$786,2)</f>
        <v>0</v>
      </c>
      <c r="K786" s="118" t="s">
        <v>137</v>
      </c>
      <c r="L786" s="22"/>
      <c r="M786" s="123"/>
      <c r="N786" s="124" t="s">
        <v>48</v>
      </c>
      <c r="P786" s="125">
        <f>$O$786*$H$786</f>
        <v>0</v>
      </c>
      <c r="Q786" s="125">
        <v>0</v>
      </c>
      <c r="R786" s="125">
        <f>$Q$786*$H$786</f>
        <v>0</v>
      </c>
      <c r="S786" s="125">
        <v>0</v>
      </c>
      <c r="T786" s="126">
        <f>$S$786*$H$786</f>
        <v>0</v>
      </c>
      <c r="AR786" s="75" t="s">
        <v>138</v>
      </c>
      <c r="AT786" s="75" t="s">
        <v>133</v>
      </c>
      <c r="AU786" s="75" t="s">
        <v>85</v>
      </c>
      <c r="AY786" s="6" t="s">
        <v>131</v>
      </c>
      <c r="BE786" s="127">
        <f>IF($N$786="základní",$J$786,0)</f>
        <v>0</v>
      </c>
      <c r="BF786" s="127">
        <f>IF($N$786="snížená",$J$786,0)</f>
        <v>0</v>
      </c>
      <c r="BG786" s="127">
        <f>IF($N$786="zákl. přenesená",$J$786,0)</f>
        <v>0</v>
      </c>
      <c r="BH786" s="127">
        <f>IF($N$786="sníž. přenesená",$J$786,0)</f>
        <v>0</v>
      </c>
      <c r="BI786" s="127">
        <f>IF($N$786="nulová",$J$786,0)</f>
        <v>0</v>
      </c>
      <c r="BJ786" s="75" t="s">
        <v>21</v>
      </c>
      <c r="BK786" s="127">
        <f>ROUND($I$786*$H$786,2)</f>
        <v>0</v>
      </c>
      <c r="BL786" s="75" t="s">
        <v>138</v>
      </c>
      <c r="BM786" s="75" t="s">
        <v>1657</v>
      </c>
    </row>
    <row r="787" spans="2:51" s="6" customFormat="1" ht="15.75" customHeight="1">
      <c r="B787" s="128"/>
      <c r="D787" s="129" t="s">
        <v>140</v>
      </c>
      <c r="E787" s="130"/>
      <c r="F787" s="130" t="s">
        <v>1658</v>
      </c>
      <c r="H787" s="131">
        <v>154.087</v>
      </c>
      <c r="L787" s="128"/>
      <c r="M787" s="132"/>
      <c r="T787" s="133"/>
      <c r="AT787" s="134" t="s">
        <v>140</v>
      </c>
      <c r="AU787" s="134" t="s">
        <v>85</v>
      </c>
      <c r="AV787" s="134" t="s">
        <v>85</v>
      </c>
      <c r="AW787" s="134" t="s">
        <v>103</v>
      </c>
      <c r="AX787" s="134" t="s">
        <v>21</v>
      </c>
      <c r="AY787" s="134" t="s">
        <v>131</v>
      </c>
    </row>
    <row r="788" spans="2:65" s="6" customFormat="1" ht="15.75" customHeight="1">
      <c r="B788" s="22"/>
      <c r="C788" s="116" t="s">
        <v>1659</v>
      </c>
      <c r="D788" s="116" t="s">
        <v>133</v>
      </c>
      <c r="E788" s="117" t="s">
        <v>1660</v>
      </c>
      <c r="F788" s="118" t="s">
        <v>1661</v>
      </c>
      <c r="G788" s="119" t="s">
        <v>296</v>
      </c>
      <c r="H788" s="120">
        <v>312.527</v>
      </c>
      <c r="I788" s="121"/>
      <c r="J788" s="122">
        <f>ROUND($I$788*$H$788,2)</f>
        <v>0</v>
      </c>
      <c r="K788" s="118" t="s">
        <v>137</v>
      </c>
      <c r="L788" s="22"/>
      <c r="M788" s="123"/>
      <c r="N788" s="124" t="s">
        <v>48</v>
      </c>
      <c r="P788" s="125">
        <f>$O$788*$H$788</f>
        <v>0</v>
      </c>
      <c r="Q788" s="125">
        <v>0</v>
      </c>
      <c r="R788" s="125">
        <f>$Q$788*$H$788</f>
        <v>0</v>
      </c>
      <c r="S788" s="125">
        <v>0</v>
      </c>
      <c r="T788" s="126">
        <f>$S$788*$H$788</f>
        <v>0</v>
      </c>
      <c r="AR788" s="75" t="s">
        <v>138</v>
      </c>
      <c r="AT788" s="75" t="s">
        <v>133</v>
      </c>
      <c r="AU788" s="75" t="s">
        <v>85</v>
      </c>
      <c r="AY788" s="6" t="s">
        <v>131</v>
      </c>
      <c r="BE788" s="127">
        <f>IF($N$788="základní",$J$788,0)</f>
        <v>0</v>
      </c>
      <c r="BF788" s="127">
        <f>IF($N$788="snížená",$J$788,0)</f>
        <v>0</v>
      </c>
      <c r="BG788" s="127">
        <f>IF($N$788="zákl. přenesená",$J$788,0)</f>
        <v>0</v>
      </c>
      <c r="BH788" s="127">
        <f>IF($N$788="sníž. přenesená",$J$788,0)</f>
        <v>0</v>
      </c>
      <c r="BI788" s="127">
        <f>IF($N$788="nulová",$J$788,0)</f>
        <v>0</v>
      </c>
      <c r="BJ788" s="75" t="s">
        <v>21</v>
      </c>
      <c r="BK788" s="127">
        <f>ROUND($I$788*$H$788,2)</f>
        <v>0</v>
      </c>
      <c r="BL788" s="75" t="s">
        <v>138</v>
      </c>
      <c r="BM788" s="75" t="s">
        <v>1662</v>
      </c>
    </row>
    <row r="789" spans="2:51" s="6" customFormat="1" ht="15.75" customHeight="1">
      <c r="B789" s="128"/>
      <c r="D789" s="129" t="s">
        <v>140</v>
      </c>
      <c r="E789" s="130"/>
      <c r="F789" s="130" t="s">
        <v>1663</v>
      </c>
      <c r="H789" s="131">
        <v>312.527</v>
      </c>
      <c r="L789" s="128"/>
      <c r="M789" s="132"/>
      <c r="T789" s="133"/>
      <c r="AT789" s="134" t="s">
        <v>140</v>
      </c>
      <c r="AU789" s="134" t="s">
        <v>85</v>
      </c>
      <c r="AV789" s="134" t="s">
        <v>85</v>
      </c>
      <c r="AW789" s="134" t="s">
        <v>103</v>
      </c>
      <c r="AX789" s="134" t="s">
        <v>21</v>
      </c>
      <c r="AY789" s="134" t="s">
        <v>131</v>
      </c>
    </row>
    <row r="790" spans="2:63" s="105" customFormat="1" ht="30.75" customHeight="1">
      <c r="B790" s="106"/>
      <c r="D790" s="107" t="s">
        <v>76</v>
      </c>
      <c r="E790" s="114" t="s">
        <v>1664</v>
      </c>
      <c r="F790" s="114" t="s">
        <v>1665</v>
      </c>
      <c r="J790" s="115">
        <f>$BK$790</f>
        <v>0</v>
      </c>
      <c r="L790" s="106"/>
      <c r="M790" s="110"/>
      <c r="P790" s="111">
        <f>$P$791</f>
        <v>0</v>
      </c>
      <c r="R790" s="111">
        <f>$R$791</f>
        <v>0</v>
      </c>
      <c r="T790" s="112">
        <f>$T$791</f>
        <v>0</v>
      </c>
      <c r="AR790" s="107" t="s">
        <v>21</v>
      </c>
      <c r="AT790" s="107" t="s">
        <v>76</v>
      </c>
      <c r="AU790" s="107" t="s">
        <v>21</v>
      </c>
      <c r="AY790" s="107" t="s">
        <v>131</v>
      </c>
      <c r="BK790" s="113">
        <f>$BK$791</f>
        <v>0</v>
      </c>
    </row>
    <row r="791" spans="2:65" s="6" customFormat="1" ht="15.75" customHeight="1">
      <c r="B791" s="22"/>
      <c r="C791" s="116" t="s">
        <v>1666</v>
      </c>
      <c r="D791" s="116" t="s">
        <v>133</v>
      </c>
      <c r="E791" s="117" t="s">
        <v>1667</v>
      </c>
      <c r="F791" s="118" t="s">
        <v>1668</v>
      </c>
      <c r="G791" s="119" t="s">
        <v>296</v>
      </c>
      <c r="H791" s="120">
        <v>1146.556</v>
      </c>
      <c r="I791" s="121"/>
      <c r="J791" s="122">
        <f>ROUND($I$791*$H$791,2)</f>
        <v>0</v>
      </c>
      <c r="K791" s="118" t="s">
        <v>137</v>
      </c>
      <c r="L791" s="22"/>
      <c r="M791" s="123"/>
      <c r="N791" s="124" t="s">
        <v>48</v>
      </c>
      <c r="P791" s="125">
        <f>$O$791*$H$791</f>
        <v>0</v>
      </c>
      <c r="Q791" s="125">
        <v>0</v>
      </c>
      <c r="R791" s="125">
        <f>$Q$791*$H$791</f>
        <v>0</v>
      </c>
      <c r="S791" s="125">
        <v>0</v>
      </c>
      <c r="T791" s="126">
        <f>$S$791*$H$791</f>
        <v>0</v>
      </c>
      <c r="AR791" s="75" t="s">
        <v>138</v>
      </c>
      <c r="AT791" s="75" t="s">
        <v>133</v>
      </c>
      <c r="AU791" s="75" t="s">
        <v>85</v>
      </c>
      <c r="AY791" s="6" t="s">
        <v>131</v>
      </c>
      <c r="BE791" s="127">
        <f>IF($N$791="základní",$J$791,0)</f>
        <v>0</v>
      </c>
      <c r="BF791" s="127">
        <f>IF($N$791="snížená",$J$791,0)</f>
        <v>0</v>
      </c>
      <c r="BG791" s="127">
        <f>IF($N$791="zákl. přenesená",$J$791,0)</f>
        <v>0</v>
      </c>
      <c r="BH791" s="127">
        <f>IF($N$791="sníž. přenesená",$J$791,0)</f>
        <v>0</v>
      </c>
      <c r="BI791" s="127">
        <f>IF($N$791="nulová",$J$791,0)</f>
        <v>0</v>
      </c>
      <c r="BJ791" s="75" t="s">
        <v>21</v>
      </c>
      <c r="BK791" s="127">
        <f>ROUND($I$791*$H$791,2)</f>
        <v>0</v>
      </c>
      <c r="BL791" s="75" t="s">
        <v>138</v>
      </c>
      <c r="BM791" s="75" t="s">
        <v>1669</v>
      </c>
    </row>
    <row r="792" spans="2:63" s="105" customFormat="1" ht="37.5" customHeight="1">
      <c r="B792" s="106"/>
      <c r="D792" s="107" t="s">
        <v>76</v>
      </c>
      <c r="E792" s="108" t="s">
        <v>1670</v>
      </c>
      <c r="F792" s="108" t="s">
        <v>1671</v>
      </c>
      <c r="J792" s="109">
        <f>$BK$792</f>
        <v>0</v>
      </c>
      <c r="L792" s="106"/>
      <c r="M792" s="110"/>
      <c r="P792" s="111">
        <f>$P$793</f>
        <v>0</v>
      </c>
      <c r="R792" s="111">
        <f>$R$793</f>
        <v>1.1586419000000001</v>
      </c>
      <c r="T792" s="112">
        <f>$T$793</f>
        <v>0</v>
      </c>
      <c r="AR792" s="107" t="s">
        <v>85</v>
      </c>
      <c r="AT792" s="107" t="s">
        <v>76</v>
      </c>
      <c r="AU792" s="107" t="s">
        <v>77</v>
      </c>
      <c r="AY792" s="107" t="s">
        <v>131</v>
      </c>
      <c r="BK792" s="113">
        <f>$BK$793</f>
        <v>0</v>
      </c>
    </row>
    <row r="793" spans="2:63" s="105" customFormat="1" ht="21" customHeight="1">
      <c r="B793" s="106"/>
      <c r="D793" s="107" t="s">
        <v>76</v>
      </c>
      <c r="E793" s="114" t="s">
        <v>1672</v>
      </c>
      <c r="F793" s="114" t="s">
        <v>1673</v>
      </c>
      <c r="J793" s="115">
        <f>$BK$793</f>
        <v>0</v>
      </c>
      <c r="L793" s="106"/>
      <c r="M793" s="110"/>
      <c r="P793" s="111">
        <f>SUM($P$794:$P$837)</f>
        <v>0</v>
      </c>
      <c r="R793" s="111">
        <f>SUM($R$794:$R$837)</f>
        <v>1.1586419000000001</v>
      </c>
      <c r="T793" s="112">
        <f>SUM($T$794:$T$837)</f>
        <v>0</v>
      </c>
      <c r="AR793" s="107" t="s">
        <v>85</v>
      </c>
      <c r="AT793" s="107" t="s">
        <v>76</v>
      </c>
      <c r="AU793" s="107" t="s">
        <v>21</v>
      </c>
      <c r="AY793" s="107" t="s">
        <v>131</v>
      </c>
      <c r="BK793" s="113">
        <f>SUM($BK$794:$BK$837)</f>
        <v>0</v>
      </c>
    </row>
    <row r="794" spans="2:65" s="6" customFormat="1" ht="15.75" customHeight="1">
      <c r="B794" s="22"/>
      <c r="C794" s="119" t="s">
        <v>1674</v>
      </c>
      <c r="D794" s="119" t="s">
        <v>133</v>
      </c>
      <c r="E794" s="117" t="s">
        <v>1675</v>
      </c>
      <c r="F794" s="118" t="s">
        <v>1676</v>
      </c>
      <c r="G794" s="119" t="s">
        <v>136</v>
      </c>
      <c r="H794" s="120">
        <v>135.85</v>
      </c>
      <c r="I794" s="121"/>
      <c r="J794" s="122">
        <f>ROUND($I$794*$H$794,2)</f>
        <v>0</v>
      </c>
      <c r="K794" s="118" t="s">
        <v>137</v>
      </c>
      <c r="L794" s="22"/>
      <c r="M794" s="123"/>
      <c r="N794" s="124" t="s">
        <v>48</v>
      </c>
      <c r="P794" s="125">
        <f>$O$794*$H$794</f>
        <v>0</v>
      </c>
      <c r="Q794" s="125">
        <v>0</v>
      </c>
      <c r="R794" s="125">
        <f>$Q$794*$H$794</f>
        <v>0</v>
      </c>
      <c r="S794" s="125">
        <v>0</v>
      </c>
      <c r="T794" s="126">
        <f>$S$794*$H$794</f>
        <v>0</v>
      </c>
      <c r="AR794" s="75" t="s">
        <v>215</v>
      </c>
      <c r="AT794" s="75" t="s">
        <v>133</v>
      </c>
      <c r="AU794" s="75" t="s">
        <v>85</v>
      </c>
      <c r="AY794" s="75" t="s">
        <v>131</v>
      </c>
      <c r="BE794" s="127">
        <f>IF($N$794="základní",$J$794,0)</f>
        <v>0</v>
      </c>
      <c r="BF794" s="127">
        <f>IF($N$794="snížená",$J$794,0)</f>
        <v>0</v>
      </c>
      <c r="BG794" s="127">
        <f>IF($N$794="zákl. přenesená",$J$794,0)</f>
        <v>0</v>
      </c>
      <c r="BH794" s="127">
        <f>IF($N$794="sníž. přenesená",$J$794,0)</f>
        <v>0</v>
      </c>
      <c r="BI794" s="127">
        <f>IF($N$794="nulová",$J$794,0)</f>
        <v>0</v>
      </c>
      <c r="BJ794" s="75" t="s">
        <v>21</v>
      </c>
      <c r="BK794" s="127">
        <f>ROUND($I$794*$H$794,2)</f>
        <v>0</v>
      </c>
      <c r="BL794" s="75" t="s">
        <v>215</v>
      </c>
      <c r="BM794" s="75" t="s">
        <v>1677</v>
      </c>
    </row>
    <row r="795" spans="2:51" s="6" customFormat="1" ht="15.75" customHeight="1">
      <c r="B795" s="142"/>
      <c r="D795" s="129" t="s">
        <v>140</v>
      </c>
      <c r="E795" s="143"/>
      <c r="F795" s="143" t="s">
        <v>1678</v>
      </c>
      <c r="H795" s="144"/>
      <c r="L795" s="142"/>
      <c r="M795" s="145"/>
      <c r="T795" s="146"/>
      <c r="AT795" s="144" t="s">
        <v>140</v>
      </c>
      <c r="AU795" s="144" t="s">
        <v>85</v>
      </c>
      <c r="AV795" s="144" t="s">
        <v>21</v>
      </c>
      <c r="AW795" s="144" t="s">
        <v>103</v>
      </c>
      <c r="AX795" s="144" t="s">
        <v>77</v>
      </c>
      <c r="AY795" s="144" t="s">
        <v>131</v>
      </c>
    </row>
    <row r="796" spans="2:51" s="6" customFormat="1" ht="15.75" customHeight="1">
      <c r="B796" s="128"/>
      <c r="D796" s="135" t="s">
        <v>140</v>
      </c>
      <c r="E796" s="134"/>
      <c r="F796" s="130" t="s">
        <v>1679</v>
      </c>
      <c r="H796" s="131">
        <v>31.68</v>
      </c>
      <c r="L796" s="128"/>
      <c r="M796" s="132"/>
      <c r="T796" s="133"/>
      <c r="AT796" s="134" t="s">
        <v>140</v>
      </c>
      <c r="AU796" s="134" t="s">
        <v>85</v>
      </c>
      <c r="AV796" s="134" t="s">
        <v>85</v>
      </c>
      <c r="AW796" s="134" t="s">
        <v>103</v>
      </c>
      <c r="AX796" s="134" t="s">
        <v>77</v>
      </c>
      <c r="AY796" s="134" t="s">
        <v>131</v>
      </c>
    </row>
    <row r="797" spans="2:51" s="6" customFormat="1" ht="15.75" customHeight="1">
      <c r="B797" s="128"/>
      <c r="D797" s="135" t="s">
        <v>140</v>
      </c>
      <c r="E797" s="134"/>
      <c r="F797" s="130" t="s">
        <v>1680</v>
      </c>
      <c r="H797" s="131">
        <v>53.01</v>
      </c>
      <c r="L797" s="128"/>
      <c r="M797" s="132"/>
      <c r="T797" s="133"/>
      <c r="AT797" s="134" t="s">
        <v>140</v>
      </c>
      <c r="AU797" s="134" t="s">
        <v>85</v>
      </c>
      <c r="AV797" s="134" t="s">
        <v>85</v>
      </c>
      <c r="AW797" s="134" t="s">
        <v>103</v>
      </c>
      <c r="AX797" s="134" t="s">
        <v>77</v>
      </c>
      <c r="AY797" s="134" t="s">
        <v>131</v>
      </c>
    </row>
    <row r="798" spans="2:51" s="6" customFormat="1" ht="15.75" customHeight="1">
      <c r="B798" s="128"/>
      <c r="D798" s="135" t="s">
        <v>140</v>
      </c>
      <c r="E798" s="134"/>
      <c r="F798" s="130" t="s">
        <v>1681</v>
      </c>
      <c r="H798" s="131">
        <v>10.95</v>
      </c>
      <c r="L798" s="128"/>
      <c r="M798" s="132"/>
      <c r="T798" s="133"/>
      <c r="AT798" s="134" t="s">
        <v>140</v>
      </c>
      <c r="AU798" s="134" t="s">
        <v>85</v>
      </c>
      <c r="AV798" s="134" t="s">
        <v>85</v>
      </c>
      <c r="AW798" s="134" t="s">
        <v>103</v>
      </c>
      <c r="AX798" s="134" t="s">
        <v>77</v>
      </c>
      <c r="AY798" s="134" t="s">
        <v>131</v>
      </c>
    </row>
    <row r="799" spans="2:51" s="6" customFormat="1" ht="15.75" customHeight="1">
      <c r="B799" s="128"/>
      <c r="D799" s="135" t="s">
        <v>140</v>
      </c>
      <c r="E799" s="134"/>
      <c r="F799" s="130" t="s">
        <v>1682</v>
      </c>
      <c r="H799" s="131">
        <v>5.803</v>
      </c>
      <c r="L799" s="128"/>
      <c r="M799" s="132"/>
      <c r="T799" s="133"/>
      <c r="AT799" s="134" t="s">
        <v>140</v>
      </c>
      <c r="AU799" s="134" t="s">
        <v>85</v>
      </c>
      <c r="AV799" s="134" t="s">
        <v>85</v>
      </c>
      <c r="AW799" s="134" t="s">
        <v>103</v>
      </c>
      <c r="AX799" s="134" t="s">
        <v>77</v>
      </c>
      <c r="AY799" s="134" t="s">
        <v>131</v>
      </c>
    </row>
    <row r="800" spans="2:51" s="6" customFormat="1" ht="15.75" customHeight="1">
      <c r="B800" s="128"/>
      <c r="D800" s="135" t="s">
        <v>140</v>
      </c>
      <c r="E800" s="134"/>
      <c r="F800" s="130" t="s">
        <v>1683</v>
      </c>
      <c r="H800" s="131">
        <v>8.247</v>
      </c>
      <c r="L800" s="128"/>
      <c r="M800" s="132"/>
      <c r="T800" s="133"/>
      <c r="AT800" s="134" t="s">
        <v>140</v>
      </c>
      <c r="AU800" s="134" t="s">
        <v>85</v>
      </c>
      <c r="AV800" s="134" t="s">
        <v>85</v>
      </c>
      <c r="AW800" s="134" t="s">
        <v>103</v>
      </c>
      <c r="AX800" s="134" t="s">
        <v>77</v>
      </c>
      <c r="AY800" s="134" t="s">
        <v>131</v>
      </c>
    </row>
    <row r="801" spans="2:51" s="6" customFormat="1" ht="15.75" customHeight="1">
      <c r="B801" s="128"/>
      <c r="D801" s="135" t="s">
        <v>140</v>
      </c>
      <c r="E801" s="134"/>
      <c r="F801" s="130" t="s">
        <v>1684</v>
      </c>
      <c r="H801" s="131">
        <v>11.928</v>
      </c>
      <c r="L801" s="128"/>
      <c r="M801" s="132"/>
      <c r="T801" s="133"/>
      <c r="AT801" s="134" t="s">
        <v>140</v>
      </c>
      <c r="AU801" s="134" t="s">
        <v>85</v>
      </c>
      <c r="AV801" s="134" t="s">
        <v>85</v>
      </c>
      <c r="AW801" s="134" t="s">
        <v>103</v>
      </c>
      <c r="AX801" s="134" t="s">
        <v>77</v>
      </c>
      <c r="AY801" s="134" t="s">
        <v>131</v>
      </c>
    </row>
    <row r="802" spans="2:51" s="6" customFormat="1" ht="15.75" customHeight="1">
      <c r="B802" s="128"/>
      <c r="D802" s="135" t="s">
        <v>140</v>
      </c>
      <c r="E802" s="134"/>
      <c r="F802" s="130" t="s">
        <v>1685</v>
      </c>
      <c r="H802" s="131">
        <v>7.052</v>
      </c>
      <c r="L802" s="128"/>
      <c r="M802" s="132"/>
      <c r="T802" s="133"/>
      <c r="AT802" s="134" t="s">
        <v>140</v>
      </c>
      <c r="AU802" s="134" t="s">
        <v>85</v>
      </c>
      <c r="AV802" s="134" t="s">
        <v>85</v>
      </c>
      <c r="AW802" s="134" t="s">
        <v>103</v>
      </c>
      <c r="AX802" s="134" t="s">
        <v>77</v>
      </c>
      <c r="AY802" s="134" t="s">
        <v>131</v>
      </c>
    </row>
    <row r="803" spans="2:51" s="6" customFormat="1" ht="15.75" customHeight="1">
      <c r="B803" s="128"/>
      <c r="D803" s="135" t="s">
        <v>140</v>
      </c>
      <c r="E803" s="134"/>
      <c r="F803" s="130" t="s">
        <v>1686</v>
      </c>
      <c r="H803" s="131">
        <v>7.18</v>
      </c>
      <c r="L803" s="128"/>
      <c r="M803" s="132"/>
      <c r="T803" s="133"/>
      <c r="AT803" s="134" t="s">
        <v>140</v>
      </c>
      <c r="AU803" s="134" t="s">
        <v>85</v>
      </c>
      <c r="AV803" s="134" t="s">
        <v>85</v>
      </c>
      <c r="AW803" s="134" t="s">
        <v>103</v>
      </c>
      <c r="AX803" s="134" t="s">
        <v>77</v>
      </c>
      <c r="AY803" s="134" t="s">
        <v>131</v>
      </c>
    </row>
    <row r="804" spans="2:51" s="6" customFormat="1" ht="15.75" customHeight="1">
      <c r="B804" s="136"/>
      <c r="D804" s="135" t="s">
        <v>140</v>
      </c>
      <c r="E804" s="137"/>
      <c r="F804" s="138" t="s">
        <v>148</v>
      </c>
      <c r="H804" s="139">
        <v>135.85</v>
      </c>
      <c r="L804" s="136"/>
      <c r="M804" s="140"/>
      <c r="T804" s="141"/>
      <c r="AT804" s="137" t="s">
        <v>140</v>
      </c>
      <c r="AU804" s="137" t="s">
        <v>85</v>
      </c>
      <c r="AV804" s="137" t="s">
        <v>138</v>
      </c>
      <c r="AW804" s="137" t="s">
        <v>103</v>
      </c>
      <c r="AX804" s="137" t="s">
        <v>21</v>
      </c>
      <c r="AY804" s="137" t="s">
        <v>131</v>
      </c>
    </row>
    <row r="805" spans="2:65" s="6" customFormat="1" ht="15.75" customHeight="1">
      <c r="B805" s="22"/>
      <c r="C805" s="153" t="s">
        <v>1687</v>
      </c>
      <c r="D805" s="153" t="s">
        <v>276</v>
      </c>
      <c r="E805" s="154" t="s">
        <v>1688</v>
      </c>
      <c r="F805" s="155" t="s">
        <v>1689</v>
      </c>
      <c r="G805" s="156" t="s">
        <v>296</v>
      </c>
      <c r="H805" s="157">
        <v>0.06</v>
      </c>
      <c r="I805" s="158"/>
      <c r="J805" s="159">
        <f>ROUND($I$805*$H$805,2)</f>
        <v>0</v>
      </c>
      <c r="K805" s="155"/>
      <c r="L805" s="160"/>
      <c r="M805" s="161"/>
      <c r="N805" s="162" t="s">
        <v>48</v>
      </c>
      <c r="P805" s="125">
        <f>$O$805*$H$805</f>
        <v>0</v>
      </c>
      <c r="Q805" s="125">
        <v>1</v>
      </c>
      <c r="R805" s="125">
        <f>$Q$805*$H$805</f>
        <v>0.06</v>
      </c>
      <c r="S805" s="125">
        <v>0</v>
      </c>
      <c r="T805" s="126">
        <f>$S$805*$H$805</f>
        <v>0</v>
      </c>
      <c r="AR805" s="75" t="s">
        <v>304</v>
      </c>
      <c r="AT805" s="75" t="s">
        <v>276</v>
      </c>
      <c r="AU805" s="75" t="s">
        <v>85</v>
      </c>
      <c r="AY805" s="6" t="s">
        <v>131</v>
      </c>
      <c r="BE805" s="127">
        <f>IF($N$805="základní",$J$805,0)</f>
        <v>0</v>
      </c>
      <c r="BF805" s="127">
        <f>IF($N$805="snížená",$J$805,0)</f>
        <v>0</v>
      </c>
      <c r="BG805" s="127">
        <f>IF($N$805="zákl. přenesená",$J$805,0)</f>
        <v>0</v>
      </c>
      <c r="BH805" s="127">
        <f>IF($N$805="sníž. přenesená",$J$805,0)</f>
        <v>0</v>
      </c>
      <c r="BI805" s="127">
        <f>IF($N$805="nulová",$J$805,0)</f>
        <v>0</v>
      </c>
      <c r="BJ805" s="75" t="s">
        <v>21</v>
      </c>
      <c r="BK805" s="127">
        <f>ROUND($I$805*$H$805,2)</f>
        <v>0</v>
      </c>
      <c r="BL805" s="75" t="s">
        <v>215</v>
      </c>
      <c r="BM805" s="75" t="s">
        <v>1690</v>
      </c>
    </row>
    <row r="806" spans="2:51" s="6" customFormat="1" ht="15.75" customHeight="1">
      <c r="B806" s="142"/>
      <c r="D806" s="129" t="s">
        <v>140</v>
      </c>
      <c r="E806" s="143"/>
      <c r="F806" s="143" t="s">
        <v>1691</v>
      </c>
      <c r="H806" s="144"/>
      <c r="L806" s="142"/>
      <c r="M806" s="145"/>
      <c r="T806" s="146"/>
      <c r="AT806" s="144" t="s">
        <v>140</v>
      </c>
      <c r="AU806" s="144" t="s">
        <v>85</v>
      </c>
      <c r="AV806" s="144" t="s">
        <v>21</v>
      </c>
      <c r="AW806" s="144" t="s">
        <v>103</v>
      </c>
      <c r="AX806" s="144" t="s">
        <v>77</v>
      </c>
      <c r="AY806" s="144" t="s">
        <v>131</v>
      </c>
    </row>
    <row r="807" spans="2:51" s="6" customFormat="1" ht="15.75" customHeight="1">
      <c r="B807" s="128"/>
      <c r="D807" s="135" t="s">
        <v>140</v>
      </c>
      <c r="E807" s="134"/>
      <c r="F807" s="130" t="s">
        <v>1692</v>
      </c>
      <c r="H807" s="131">
        <v>0.06</v>
      </c>
      <c r="L807" s="128"/>
      <c r="M807" s="132"/>
      <c r="T807" s="133"/>
      <c r="AT807" s="134" t="s">
        <v>140</v>
      </c>
      <c r="AU807" s="134" t="s">
        <v>85</v>
      </c>
      <c r="AV807" s="134" t="s">
        <v>85</v>
      </c>
      <c r="AW807" s="134" t="s">
        <v>103</v>
      </c>
      <c r="AX807" s="134" t="s">
        <v>21</v>
      </c>
      <c r="AY807" s="134" t="s">
        <v>131</v>
      </c>
    </row>
    <row r="808" spans="2:65" s="6" customFormat="1" ht="15.75" customHeight="1">
      <c r="B808" s="22"/>
      <c r="C808" s="116" t="s">
        <v>1693</v>
      </c>
      <c r="D808" s="116" t="s">
        <v>133</v>
      </c>
      <c r="E808" s="117" t="s">
        <v>1694</v>
      </c>
      <c r="F808" s="118" t="s">
        <v>1695</v>
      </c>
      <c r="G808" s="119" t="s">
        <v>136</v>
      </c>
      <c r="H808" s="120">
        <v>271.7</v>
      </c>
      <c r="I808" s="121"/>
      <c r="J808" s="122">
        <f>ROUND($I$808*$H$808,2)</f>
        <v>0</v>
      </c>
      <c r="K808" s="118" t="s">
        <v>137</v>
      </c>
      <c r="L808" s="22"/>
      <c r="M808" s="123"/>
      <c r="N808" s="124" t="s">
        <v>48</v>
      </c>
      <c r="P808" s="125">
        <f>$O$808*$H$808</f>
        <v>0</v>
      </c>
      <c r="Q808" s="125">
        <v>0</v>
      </c>
      <c r="R808" s="125">
        <f>$Q$808*$H$808</f>
        <v>0</v>
      </c>
      <c r="S808" s="125">
        <v>0</v>
      </c>
      <c r="T808" s="126">
        <f>$S$808*$H$808</f>
        <v>0</v>
      </c>
      <c r="AR808" s="75" t="s">
        <v>215</v>
      </c>
      <c r="AT808" s="75" t="s">
        <v>133</v>
      </c>
      <c r="AU808" s="75" t="s">
        <v>85</v>
      </c>
      <c r="AY808" s="6" t="s">
        <v>131</v>
      </c>
      <c r="BE808" s="127">
        <f>IF($N$808="základní",$J$808,0)</f>
        <v>0</v>
      </c>
      <c r="BF808" s="127">
        <f>IF($N$808="snížená",$J$808,0)</f>
        <v>0</v>
      </c>
      <c r="BG808" s="127">
        <f>IF($N$808="zákl. přenesená",$J$808,0)</f>
        <v>0</v>
      </c>
      <c r="BH808" s="127">
        <f>IF($N$808="sníž. přenesená",$J$808,0)</f>
        <v>0</v>
      </c>
      <c r="BI808" s="127">
        <f>IF($N$808="nulová",$J$808,0)</f>
        <v>0</v>
      </c>
      <c r="BJ808" s="75" t="s">
        <v>21</v>
      </c>
      <c r="BK808" s="127">
        <f>ROUND($I$808*$H$808,2)</f>
        <v>0</v>
      </c>
      <c r="BL808" s="75" t="s">
        <v>215</v>
      </c>
      <c r="BM808" s="75" t="s">
        <v>1696</v>
      </c>
    </row>
    <row r="809" spans="2:51" s="6" customFormat="1" ht="15.75" customHeight="1">
      <c r="B809" s="142"/>
      <c r="D809" s="129" t="s">
        <v>140</v>
      </c>
      <c r="E809" s="143"/>
      <c r="F809" s="143" t="s">
        <v>1678</v>
      </c>
      <c r="H809" s="144"/>
      <c r="L809" s="142"/>
      <c r="M809" s="145"/>
      <c r="T809" s="146"/>
      <c r="AT809" s="144" t="s">
        <v>140</v>
      </c>
      <c r="AU809" s="144" t="s">
        <v>85</v>
      </c>
      <c r="AV809" s="144" t="s">
        <v>21</v>
      </c>
      <c r="AW809" s="144" t="s">
        <v>103</v>
      </c>
      <c r="AX809" s="144" t="s">
        <v>77</v>
      </c>
      <c r="AY809" s="144" t="s">
        <v>131</v>
      </c>
    </row>
    <row r="810" spans="2:51" s="6" customFormat="1" ht="15.75" customHeight="1">
      <c r="B810" s="142"/>
      <c r="D810" s="135" t="s">
        <v>140</v>
      </c>
      <c r="E810" s="144"/>
      <c r="F810" s="143" t="s">
        <v>1697</v>
      </c>
      <c r="H810" s="144"/>
      <c r="L810" s="142"/>
      <c r="M810" s="145"/>
      <c r="T810" s="146"/>
      <c r="AT810" s="144" t="s">
        <v>140</v>
      </c>
      <c r="AU810" s="144" t="s">
        <v>85</v>
      </c>
      <c r="AV810" s="144" t="s">
        <v>21</v>
      </c>
      <c r="AW810" s="144" t="s">
        <v>103</v>
      </c>
      <c r="AX810" s="144" t="s">
        <v>77</v>
      </c>
      <c r="AY810" s="144" t="s">
        <v>131</v>
      </c>
    </row>
    <row r="811" spans="2:51" s="6" customFormat="1" ht="15.75" customHeight="1">
      <c r="B811" s="128"/>
      <c r="D811" s="135" t="s">
        <v>140</v>
      </c>
      <c r="E811" s="134"/>
      <c r="F811" s="130" t="s">
        <v>1698</v>
      </c>
      <c r="H811" s="131">
        <v>271.7</v>
      </c>
      <c r="L811" s="128"/>
      <c r="M811" s="132"/>
      <c r="T811" s="133"/>
      <c r="AT811" s="134" t="s">
        <v>140</v>
      </c>
      <c r="AU811" s="134" t="s">
        <v>85</v>
      </c>
      <c r="AV811" s="134" t="s">
        <v>85</v>
      </c>
      <c r="AW811" s="134" t="s">
        <v>103</v>
      </c>
      <c r="AX811" s="134" t="s">
        <v>21</v>
      </c>
      <c r="AY811" s="134" t="s">
        <v>131</v>
      </c>
    </row>
    <row r="812" spans="2:65" s="6" customFormat="1" ht="15.75" customHeight="1">
      <c r="B812" s="22"/>
      <c r="C812" s="153" t="s">
        <v>1699</v>
      </c>
      <c r="D812" s="153" t="s">
        <v>276</v>
      </c>
      <c r="E812" s="154" t="s">
        <v>1700</v>
      </c>
      <c r="F812" s="155" t="s">
        <v>1701</v>
      </c>
      <c r="G812" s="156" t="s">
        <v>296</v>
      </c>
      <c r="H812" s="157">
        <v>0.149</v>
      </c>
      <c r="I812" s="158"/>
      <c r="J812" s="159">
        <f>ROUND($I$812*$H$812,2)</f>
        <v>0</v>
      </c>
      <c r="K812" s="155"/>
      <c r="L812" s="160"/>
      <c r="M812" s="161"/>
      <c r="N812" s="162" t="s">
        <v>48</v>
      </c>
      <c r="P812" s="125">
        <f>$O$812*$H$812</f>
        <v>0</v>
      </c>
      <c r="Q812" s="125">
        <v>1</v>
      </c>
      <c r="R812" s="125">
        <f>$Q$812*$H$812</f>
        <v>0.149</v>
      </c>
      <c r="S812" s="125">
        <v>0</v>
      </c>
      <c r="T812" s="126">
        <f>$S$812*$H$812</f>
        <v>0</v>
      </c>
      <c r="AR812" s="75" t="s">
        <v>304</v>
      </c>
      <c r="AT812" s="75" t="s">
        <v>276</v>
      </c>
      <c r="AU812" s="75" t="s">
        <v>85</v>
      </c>
      <c r="AY812" s="6" t="s">
        <v>131</v>
      </c>
      <c r="BE812" s="127">
        <f>IF($N$812="základní",$J$812,0)</f>
        <v>0</v>
      </c>
      <c r="BF812" s="127">
        <f>IF($N$812="snížená",$J$812,0)</f>
        <v>0</v>
      </c>
      <c r="BG812" s="127">
        <f>IF($N$812="zákl. přenesená",$J$812,0)</f>
        <v>0</v>
      </c>
      <c r="BH812" s="127">
        <f>IF($N$812="sníž. přenesená",$J$812,0)</f>
        <v>0</v>
      </c>
      <c r="BI812" s="127">
        <f>IF($N$812="nulová",$J$812,0)</f>
        <v>0</v>
      </c>
      <c r="BJ812" s="75" t="s">
        <v>21</v>
      </c>
      <c r="BK812" s="127">
        <f>ROUND($I$812*$H$812,2)</f>
        <v>0</v>
      </c>
      <c r="BL812" s="75" t="s">
        <v>215</v>
      </c>
      <c r="BM812" s="75" t="s">
        <v>1702</v>
      </c>
    </row>
    <row r="813" spans="2:51" s="6" customFormat="1" ht="15.75" customHeight="1">
      <c r="B813" s="142"/>
      <c r="D813" s="129" t="s">
        <v>140</v>
      </c>
      <c r="E813" s="143"/>
      <c r="F813" s="143" t="s">
        <v>1703</v>
      </c>
      <c r="H813" s="144"/>
      <c r="L813" s="142"/>
      <c r="M813" s="145"/>
      <c r="T813" s="146"/>
      <c r="AT813" s="144" t="s">
        <v>140</v>
      </c>
      <c r="AU813" s="144" t="s">
        <v>85</v>
      </c>
      <c r="AV813" s="144" t="s">
        <v>21</v>
      </c>
      <c r="AW813" s="144" t="s">
        <v>103</v>
      </c>
      <c r="AX813" s="144" t="s">
        <v>77</v>
      </c>
      <c r="AY813" s="144" t="s">
        <v>131</v>
      </c>
    </row>
    <row r="814" spans="2:51" s="6" customFormat="1" ht="15.75" customHeight="1">
      <c r="B814" s="128"/>
      <c r="D814" s="135" t="s">
        <v>140</v>
      </c>
      <c r="E814" s="134"/>
      <c r="F814" s="130" t="s">
        <v>1704</v>
      </c>
      <c r="H814" s="131">
        <v>0.149</v>
      </c>
      <c r="L814" s="128"/>
      <c r="M814" s="132"/>
      <c r="T814" s="133"/>
      <c r="AT814" s="134" t="s">
        <v>140</v>
      </c>
      <c r="AU814" s="134" t="s">
        <v>85</v>
      </c>
      <c r="AV814" s="134" t="s">
        <v>85</v>
      </c>
      <c r="AW814" s="134" t="s">
        <v>103</v>
      </c>
      <c r="AX814" s="134" t="s">
        <v>21</v>
      </c>
      <c r="AY814" s="134" t="s">
        <v>131</v>
      </c>
    </row>
    <row r="815" spans="2:65" s="6" customFormat="1" ht="15.75" customHeight="1">
      <c r="B815" s="22"/>
      <c r="C815" s="116" t="s">
        <v>86</v>
      </c>
      <c r="D815" s="116" t="s">
        <v>133</v>
      </c>
      <c r="E815" s="117" t="s">
        <v>1705</v>
      </c>
      <c r="F815" s="118" t="s">
        <v>1706</v>
      </c>
      <c r="G815" s="119" t="s">
        <v>136</v>
      </c>
      <c r="H815" s="120">
        <v>560.92</v>
      </c>
      <c r="I815" s="121"/>
      <c r="J815" s="122">
        <f>ROUND($I$815*$H$815,2)</f>
        <v>0</v>
      </c>
      <c r="K815" s="118" t="s">
        <v>137</v>
      </c>
      <c r="L815" s="22"/>
      <c r="M815" s="123"/>
      <c r="N815" s="124" t="s">
        <v>48</v>
      </c>
      <c r="P815" s="125">
        <f>$O$815*$H$815</f>
        <v>0</v>
      </c>
      <c r="Q815" s="125">
        <v>0</v>
      </c>
      <c r="R815" s="125">
        <f>$Q$815*$H$815</f>
        <v>0</v>
      </c>
      <c r="S815" s="125">
        <v>0</v>
      </c>
      <c r="T815" s="126">
        <f>$S$815*$H$815</f>
        <v>0</v>
      </c>
      <c r="AR815" s="75" t="s">
        <v>215</v>
      </c>
      <c r="AT815" s="75" t="s">
        <v>133</v>
      </c>
      <c r="AU815" s="75" t="s">
        <v>85</v>
      </c>
      <c r="AY815" s="6" t="s">
        <v>131</v>
      </c>
      <c r="BE815" s="127">
        <f>IF($N$815="základní",$J$815,0)</f>
        <v>0</v>
      </c>
      <c r="BF815" s="127">
        <f>IF($N$815="snížená",$J$815,0)</f>
        <v>0</v>
      </c>
      <c r="BG815" s="127">
        <f>IF($N$815="zákl. přenesená",$J$815,0)</f>
        <v>0</v>
      </c>
      <c r="BH815" s="127">
        <f>IF($N$815="sníž. přenesená",$J$815,0)</f>
        <v>0</v>
      </c>
      <c r="BI815" s="127">
        <f>IF($N$815="nulová",$J$815,0)</f>
        <v>0</v>
      </c>
      <c r="BJ815" s="75" t="s">
        <v>21</v>
      </c>
      <c r="BK815" s="127">
        <f>ROUND($I$815*$H$815,2)</f>
        <v>0</v>
      </c>
      <c r="BL815" s="75" t="s">
        <v>215</v>
      </c>
      <c r="BM815" s="75" t="s">
        <v>1707</v>
      </c>
    </row>
    <row r="816" spans="2:51" s="6" customFormat="1" ht="15.75" customHeight="1">
      <c r="B816" s="142"/>
      <c r="D816" s="129" t="s">
        <v>140</v>
      </c>
      <c r="E816" s="143"/>
      <c r="F816" s="143" t="s">
        <v>1708</v>
      </c>
      <c r="H816" s="144"/>
      <c r="L816" s="142"/>
      <c r="M816" s="145"/>
      <c r="T816" s="146"/>
      <c r="AT816" s="144" t="s">
        <v>140</v>
      </c>
      <c r="AU816" s="144" t="s">
        <v>85</v>
      </c>
      <c r="AV816" s="144" t="s">
        <v>21</v>
      </c>
      <c r="AW816" s="144" t="s">
        <v>103</v>
      </c>
      <c r="AX816" s="144" t="s">
        <v>77</v>
      </c>
      <c r="AY816" s="144" t="s">
        <v>131</v>
      </c>
    </row>
    <row r="817" spans="2:51" s="6" customFormat="1" ht="15.75" customHeight="1">
      <c r="B817" s="128"/>
      <c r="D817" s="135" t="s">
        <v>140</v>
      </c>
      <c r="E817" s="134"/>
      <c r="F817" s="130" t="s">
        <v>1709</v>
      </c>
      <c r="H817" s="131">
        <v>514.25</v>
      </c>
      <c r="L817" s="128"/>
      <c r="M817" s="132"/>
      <c r="T817" s="133"/>
      <c r="AT817" s="134" t="s">
        <v>140</v>
      </c>
      <c r="AU817" s="134" t="s">
        <v>85</v>
      </c>
      <c r="AV817" s="134" t="s">
        <v>85</v>
      </c>
      <c r="AW817" s="134" t="s">
        <v>103</v>
      </c>
      <c r="AX817" s="134" t="s">
        <v>77</v>
      </c>
      <c r="AY817" s="134" t="s">
        <v>131</v>
      </c>
    </row>
    <row r="818" spans="2:51" s="6" customFormat="1" ht="15.75" customHeight="1">
      <c r="B818" s="128"/>
      <c r="D818" s="135" t="s">
        <v>140</v>
      </c>
      <c r="E818" s="134"/>
      <c r="F818" s="130" t="s">
        <v>1710</v>
      </c>
      <c r="H818" s="131">
        <v>14.045</v>
      </c>
      <c r="L818" s="128"/>
      <c r="M818" s="132"/>
      <c r="T818" s="133"/>
      <c r="AT818" s="134" t="s">
        <v>140</v>
      </c>
      <c r="AU818" s="134" t="s">
        <v>85</v>
      </c>
      <c r="AV818" s="134" t="s">
        <v>85</v>
      </c>
      <c r="AW818" s="134" t="s">
        <v>103</v>
      </c>
      <c r="AX818" s="134" t="s">
        <v>77</v>
      </c>
      <c r="AY818" s="134" t="s">
        <v>131</v>
      </c>
    </row>
    <row r="819" spans="2:51" s="6" customFormat="1" ht="15.75" customHeight="1">
      <c r="B819" s="128"/>
      <c r="D819" s="135" t="s">
        <v>140</v>
      </c>
      <c r="E819" s="134"/>
      <c r="F819" s="130" t="s">
        <v>1711</v>
      </c>
      <c r="H819" s="131">
        <v>12.99</v>
      </c>
      <c r="L819" s="128"/>
      <c r="M819" s="132"/>
      <c r="T819" s="133"/>
      <c r="AT819" s="134" t="s">
        <v>140</v>
      </c>
      <c r="AU819" s="134" t="s">
        <v>85</v>
      </c>
      <c r="AV819" s="134" t="s">
        <v>85</v>
      </c>
      <c r="AW819" s="134" t="s">
        <v>103</v>
      </c>
      <c r="AX819" s="134" t="s">
        <v>77</v>
      </c>
      <c r="AY819" s="134" t="s">
        <v>131</v>
      </c>
    </row>
    <row r="820" spans="2:51" s="6" customFormat="1" ht="15.75" customHeight="1">
      <c r="B820" s="128"/>
      <c r="D820" s="135" t="s">
        <v>140</v>
      </c>
      <c r="E820" s="134"/>
      <c r="F820" s="130" t="s">
        <v>1712</v>
      </c>
      <c r="H820" s="131">
        <v>19.635</v>
      </c>
      <c r="L820" s="128"/>
      <c r="M820" s="132"/>
      <c r="T820" s="133"/>
      <c r="AT820" s="134" t="s">
        <v>140</v>
      </c>
      <c r="AU820" s="134" t="s">
        <v>85</v>
      </c>
      <c r="AV820" s="134" t="s">
        <v>85</v>
      </c>
      <c r="AW820" s="134" t="s">
        <v>103</v>
      </c>
      <c r="AX820" s="134" t="s">
        <v>77</v>
      </c>
      <c r="AY820" s="134" t="s">
        <v>131</v>
      </c>
    </row>
    <row r="821" spans="2:51" s="6" customFormat="1" ht="15.75" customHeight="1">
      <c r="B821" s="136"/>
      <c r="D821" s="135" t="s">
        <v>140</v>
      </c>
      <c r="E821" s="137"/>
      <c r="F821" s="138" t="s">
        <v>148</v>
      </c>
      <c r="H821" s="139">
        <v>560.92</v>
      </c>
      <c r="L821" s="136"/>
      <c r="M821" s="140"/>
      <c r="T821" s="141"/>
      <c r="AT821" s="137" t="s">
        <v>140</v>
      </c>
      <c r="AU821" s="137" t="s">
        <v>85</v>
      </c>
      <c r="AV821" s="137" t="s">
        <v>138</v>
      </c>
      <c r="AW821" s="137" t="s">
        <v>103</v>
      </c>
      <c r="AX821" s="137" t="s">
        <v>21</v>
      </c>
      <c r="AY821" s="137" t="s">
        <v>131</v>
      </c>
    </row>
    <row r="822" spans="2:65" s="6" customFormat="1" ht="15.75" customHeight="1">
      <c r="B822" s="22"/>
      <c r="C822" s="116" t="s">
        <v>1713</v>
      </c>
      <c r="D822" s="116" t="s">
        <v>133</v>
      </c>
      <c r="E822" s="117" t="s">
        <v>1714</v>
      </c>
      <c r="F822" s="118" t="s">
        <v>1715</v>
      </c>
      <c r="G822" s="119" t="s">
        <v>136</v>
      </c>
      <c r="H822" s="120">
        <v>142.175</v>
      </c>
      <c r="I822" s="121"/>
      <c r="J822" s="122">
        <f>ROUND($I$822*$H$822,2)</f>
        <v>0</v>
      </c>
      <c r="K822" s="118" t="s">
        <v>137</v>
      </c>
      <c r="L822" s="22"/>
      <c r="M822" s="123"/>
      <c r="N822" s="124" t="s">
        <v>48</v>
      </c>
      <c r="P822" s="125">
        <f>$O$822*$H$822</f>
        <v>0</v>
      </c>
      <c r="Q822" s="125">
        <v>0.0004</v>
      </c>
      <c r="R822" s="125">
        <f>$Q$822*$H$822</f>
        <v>0.056870000000000004</v>
      </c>
      <c r="S822" s="125">
        <v>0</v>
      </c>
      <c r="T822" s="126">
        <f>$S$822*$H$822</f>
        <v>0</v>
      </c>
      <c r="AR822" s="75" t="s">
        <v>215</v>
      </c>
      <c r="AT822" s="75" t="s">
        <v>133</v>
      </c>
      <c r="AU822" s="75" t="s">
        <v>85</v>
      </c>
      <c r="AY822" s="6" t="s">
        <v>131</v>
      </c>
      <c r="BE822" s="127">
        <f>IF($N$822="základní",$J$822,0)</f>
        <v>0</v>
      </c>
      <c r="BF822" s="127">
        <f>IF($N$822="snížená",$J$822,0)</f>
        <v>0</v>
      </c>
      <c r="BG822" s="127">
        <f>IF($N$822="zákl. přenesená",$J$822,0)</f>
        <v>0</v>
      </c>
      <c r="BH822" s="127">
        <f>IF($N$822="sníž. přenesená",$J$822,0)</f>
        <v>0</v>
      </c>
      <c r="BI822" s="127">
        <f>IF($N$822="nulová",$J$822,0)</f>
        <v>0</v>
      </c>
      <c r="BJ822" s="75" t="s">
        <v>21</v>
      </c>
      <c r="BK822" s="127">
        <f>ROUND($I$822*$H$822,2)</f>
        <v>0</v>
      </c>
      <c r="BL822" s="75" t="s">
        <v>215</v>
      </c>
      <c r="BM822" s="75" t="s">
        <v>1716</v>
      </c>
    </row>
    <row r="823" spans="2:51" s="6" customFormat="1" ht="15.75" customHeight="1">
      <c r="B823" s="142"/>
      <c r="D823" s="129" t="s">
        <v>140</v>
      </c>
      <c r="E823" s="143"/>
      <c r="F823" s="143" t="s">
        <v>1717</v>
      </c>
      <c r="H823" s="144"/>
      <c r="L823" s="142"/>
      <c r="M823" s="145"/>
      <c r="T823" s="146"/>
      <c r="AT823" s="144" t="s">
        <v>140</v>
      </c>
      <c r="AU823" s="144" t="s">
        <v>85</v>
      </c>
      <c r="AV823" s="144" t="s">
        <v>21</v>
      </c>
      <c r="AW823" s="144" t="s">
        <v>103</v>
      </c>
      <c r="AX823" s="144" t="s">
        <v>77</v>
      </c>
      <c r="AY823" s="144" t="s">
        <v>131</v>
      </c>
    </row>
    <row r="824" spans="2:51" s="6" customFormat="1" ht="15.75" customHeight="1">
      <c r="B824" s="128"/>
      <c r="D824" s="135" t="s">
        <v>140</v>
      </c>
      <c r="E824" s="134"/>
      <c r="F824" s="130" t="s">
        <v>1718</v>
      </c>
      <c r="H824" s="131">
        <v>142.175</v>
      </c>
      <c r="L824" s="128"/>
      <c r="M824" s="132"/>
      <c r="T824" s="133"/>
      <c r="AT824" s="134" t="s">
        <v>140</v>
      </c>
      <c r="AU824" s="134" t="s">
        <v>85</v>
      </c>
      <c r="AV824" s="134" t="s">
        <v>85</v>
      </c>
      <c r="AW824" s="134" t="s">
        <v>103</v>
      </c>
      <c r="AX824" s="134" t="s">
        <v>21</v>
      </c>
      <c r="AY824" s="134" t="s">
        <v>131</v>
      </c>
    </row>
    <row r="825" spans="2:65" s="6" customFormat="1" ht="15.75" customHeight="1">
      <c r="B825" s="22"/>
      <c r="C825" s="153" t="s">
        <v>1719</v>
      </c>
      <c r="D825" s="153" t="s">
        <v>276</v>
      </c>
      <c r="E825" s="154" t="s">
        <v>1720</v>
      </c>
      <c r="F825" s="155" t="s">
        <v>1721</v>
      </c>
      <c r="G825" s="156" t="s">
        <v>136</v>
      </c>
      <c r="H825" s="157">
        <v>163.501</v>
      </c>
      <c r="I825" s="158"/>
      <c r="J825" s="159">
        <f>ROUND($I$825*$H$825,2)</f>
        <v>0</v>
      </c>
      <c r="K825" s="155"/>
      <c r="L825" s="160"/>
      <c r="M825" s="161"/>
      <c r="N825" s="162" t="s">
        <v>48</v>
      </c>
      <c r="P825" s="125">
        <f>$O$825*$H$825</f>
        <v>0</v>
      </c>
      <c r="Q825" s="125">
        <v>0.0041</v>
      </c>
      <c r="R825" s="125">
        <f>$Q$825*$H$825</f>
        <v>0.6703541000000001</v>
      </c>
      <c r="S825" s="125">
        <v>0</v>
      </c>
      <c r="T825" s="126">
        <f>$S$825*$H$825</f>
        <v>0</v>
      </c>
      <c r="AR825" s="75" t="s">
        <v>304</v>
      </c>
      <c r="AT825" s="75" t="s">
        <v>276</v>
      </c>
      <c r="AU825" s="75" t="s">
        <v>85</v>
      </c>
      <c r="AY825" s="6" t="s">
        <v>131</v>
      </c>
      <c r="BE825" s="127">
        <f>IF($N$825="základní",$J$825,0)</f>
        <v>0</v>
      </c>
      <c r="BF825" s="127">
        <f>IF($N$825="snížená",$J$825,0)</f>
        <v>0</v>
      </c>
      <c r="BG825" s="127">
        <f>IF($N$825="zákl. přenesená",$J$825,0)</f>
        <v>0</v>
      </c>
      <c r="BH825" s="127">
        <f>IF($N$825="sníž. přenesená",$J$825,0)</f>
        <v>0</v>
      </c>
      <c r="BI825" s="127">
        <f>IF($N$825="nulová",$J$825,0)</f>
        <v>0</v>
      </c>
      <c r="BJ825" s="75" t="s">
        <v>21</v>
      </c>
      <c r="BK825" s="127">
        <f>ROUND($I$825*$H$825,2)</f>
        <v>0</v>
      </c>
      <c r="BL825" s="75" t="s">
        <v>215</v>
      </c>
      <c r="BM825" s="75" t="s">
        <v>1722</v>
      </c>
    </row>
    <row r="826" spans="2:51" s="6" customFormat="1" ht="15.75" customHeight="1">
      <c r="B826" s="142"/>
      <c r="D826" s="129" t="s">
        <v>140</v>
      </c>
      <c r="E826" s="143"/>
      <c r="F826" s="143" t="s">
        <v>1723</v>
      </c>
      <c r="H826" s="144"/>
      <c r="L826" s="142"/>
      <c r="M826" s="145"/>
      <c r="T826" s="146"/>
      <c r="AT826" s="144" t="s">
        <v>140</v>
      </c>
      <c r="AU826" s="144" t="s">
        <v>85</v>
      </c>
      <c r="AV826" s="144" t="s">
        <v>21</v>
      </c>
      <c r="AW826" s="144" t="s">
        <v>103</v>
      </c>
      <c r="AX826" s="144" t="s">
        <v>77</v>
      </c>
      <c r="AY826" s="144" t="s">
        <v>131</v>
      </c>
    </row>
    <row r="827" spans="2:51" s="6" customFormat="1" ht="15.75" customHeight="1">
      <c r="B827" s="128"/>
      <c r="D827" s="135" t="s">
        <v>140</v>
      </c>
      <c r="E827" s="134"/>
      <c r="F827" s="130" t="s">
        <v>1724</v>
      </c>
      <c r="H827" s="131">
        <v>163.501</v>
      </c>
      <c r="L827" s="128"/>
      <c r="M827" s="132"/>
      <c r="T827" s="133"/>
      <c r="AT827" s="134" t="s">
        <v>140</v>
      </c>
      <c r="AU827" s="134" t="s">
        <v>85</v>
      </c>
      <c r="AV827" s="134" t="s">
        <v>85</v>
      </c>
      <c r="AW827" s="134" t="s">
        <v>103</v>
      </c>
      <c r="AX827" s="134" t="s">
        <v>21</v>
      </c>
      <c r="AY827" s="134" t="s">
        <v>131</v>
      </c>
    </row>
    <row r="828" spans="2:65" s="6" customFormat="1" ht="15.75" customHeight="1">
      <c r="B828" s="22"/>
      <c r="C828" s="116" t="s">
        <v>1725</v>
      </c>
      <c r="D828" s="116" t="s">
        <v>133</v>
      </c>
      <c r="E828" s="117" t="s">
        <v>1726</v>
      </c>
      <c r="F828" s="118" t="s">
        <v>1727</v>
      </c>
      <c r="G828" s="119" t="s">
        <v>136</v>
      </c>
      <c r="H828" s="120">
        <v>585.31</v>
      </c>
      <c r="I828" s="121"/>
      <c r="J828" s="122">
        <f>ROUND($I$828*$H$828,2)</f>
        <v>0</v>
      </c>
      <c r="K828" s="118"/>
      <c r="L828" s="22"/>
      <c r="M828" s="123"/>
      <c r="N828" s="124" t="s">
        <v>48</v>
      </c>
      <c r="P828" s="125">
        <f>$O$828*$H$828</f>
        <v>0</v>
      </c>
      <c r="Q828" s="125">
        <v>0.00038</v>
      </c>
      <c r="R828" s="125">
        <f>$Q$828*$H$828</f>
        <v>0.2224178</v>
      </c>
      <c r="S828" s="125">
        <v>0</v>
      </c>
      <c r="T828" s="126">
        <f>$S$828*$H$828</f>
        <v>0</v>
      </c>
      <c r="AR828" s="75" t="s">
        <v>215</v>
      </c>
      <c r="AT828" s="75" t="s">
        <v>133</v>
      </c>
      <c r="AU828" s="75" t="s">
        <v>85</v>
      </c>
      <c r="AY828" s="6" t="s">
        <v>131</v>
      </c>
      <c r="BE828" s="127">
        <f>IF($N$828="základní",$J$828,0)</f>
        <v>0</v>
      </c>
      <c r="BF828" s="127">
        <f>IF($N$828="snížená",$J$828,0)</f>
        <v>0</v>
      </c>
      <c r="BG828" s="127">
        <f>IF($N$828="zákl. přenesená",$J$828,0)</f>
        <v>0</v>
      </c>
      <c r="BH828" s="127">
        <f>IF($N$828="sníž. přenesená",$J$828,0)</f>
        <v>0</v>
      </c>
      <c r="BI828" s="127">
        <f>IF($N$828="nulová",$J$828,0)</f>
        <v>0</v>
      </c>
      <c r="BJ828" s="75" t="s">
        <v>21</v>
      </c>
      <c r="BK828" s="127">
        <f>ROUND($I$828*$H$828,2)</f>
        <v>0</v>
      </c>
      <c r="BL828" s="75" t="s">
        <v>215</v>
      </c>
      <c r="BM828" s="75" t="s">
        <v>1728</v>
      </c>
    </row>
    <row r="829" spans="2:51" s="6" customFormat="1" ht="27" customHeight="1">
      <c r="B829" s="142"/>
      <c r="D829" s="129" t="s">
        <v>140</v>
      </c>
      <c r="E829" s="143"/>
      <c r="F829" s="143" t="s">
        <v>1729</v>
      </c>
      <c r="H829" s="144"/>
      <c r="L829" s="142"/>
      <c r="M829" s="145"/>
      <c r="T829" s="146"/>
      <c r="AT829" s="144" t="s">
        <v>140</v>
      </c>
      <c r="AU829" s="144" t="s">
        <v>85</v>
      </c>
      <c r="AV829" s="144" t="s">
        <v>21</v>
      </c>
      <c r="AW829" s="144" t="s">
        <v>103</v>
      </c>
      <c r="AX829" s="144" t="s">
        <v>77</v>
      </c>
      <c r="AY829" s="144" t="s">
        <v>131</v>
      </c>
    </row>
    <row r="830" spans="2:51" s="6" customFormat="1" ht="15.75" customHeight="1">
      <c r="B830" s="142"/>
      <c r="D830" s="135" t="s">
        <v>140</v>
      </c>
      <c r="E830" s="144"/>
      <c r="F830" s="143" t="s">
        <v>1730</v>
      </c>
      <c r="H830" s="144"/>
      <c r="L830" s="142"/>
      <c r="M830" s="145"/>
      <c r="T830" s="146"/>
      <c r="AT830" s="144" t="s">
        <v>140</v>
      </c>
      <c r="AU830" s="144" t="s">
        <v>85</v>
      </c>
      <c r="AV830" s="144" t="s">
        <v>21</v>
      </c>
      <c r="AW830" s="144" t="s">
        <v>103</v>
      </c>
      <c r="AX830" s="144" t="s">
        <v>77</v>
      </c>
      <c r="AY830" s="144" t="s">
        <v>131</v>
      </c>
    </row>
    <row r="831" spans="2:51" s="6" customFormat="1" ht="15.75" customHeight="1">
      <c r="B831" s="128"/>
      <c r="D831" s="135" t="s">
        <v>140</v>
      </c>
      <c r="E831" s="134"/>
      <c r="F831" s="130" t="s">
        <v>1731</v>
      </c>
      <c r="H831" s="131">
        <v>585.31</v>
      </c>
      <c r="L831" s="128"/>
      <c r="M831" s="132"/>
      <c r="T831" s="133"/>
      <c r="AT831" s="134" t="s">
        <v>140</v>
      </c>
      <c r="AU831" s="134" t="s">
        <v>85</v>
      </c>
      <c r="AV831" s="134" t="s">
        <v>85</v>
      </c>
      <c r="AW831" s="134" t="s">
        <v>103</v>
      </c>
      <c r="AX831" s="134" t="s">
        <v>21</v>
      </c>
      <c r="AY831" s="134" t="s">
        <v>131</v>
      </c>
    </row>
    <row r="832" spans="2:65" s="6" customFormat="1" ht="15.75" customHeight="1">
      <c r="B832" s="22"/>
      <c r="C832" s="116" t="s">
        <v>1732</v>
      </c>
      <c r="D832" s="116" t="s">
        <v>133</v>
      </c>
      <c r="E832" s="117" t="s">
        <v>1733</v>
      </c>
      <c r="F832" s="118" t="s">
        <v>1734</v>
      </c>
      <c r="G832" s="119" t="s">
        <v>136</v>
      </c>
      <c r="H832" s="120">
        <v>16.095</v>
      </c>
      <c r="I832" s="121"/>
      <c r="J832" s="122">
        <f>ROUND($I$832*$H$832,2)</f>
        <v>0</v>
      </c>
      <c r="K832" s="118"/>
      <c r="L832" s="22"/>
      <c r="M832" s="123"/>
      <c r="N832" s="124" t="s">
        <v>48</v>
      </c>
      <c r="P832" s="125">
        <f>$O$832*$H$832</f>
        <v>0</v>
      </c>
      <c r="Q832" s="125">
        <v>0</v>
      </c>
      <c r="R832" s="125">
        <f>$Q$832*$H$832</f>
        <v>0</v>
      </c>
      <c r="S832" s="125">
        <v>0</v>
      </c>
      <c r="T832" s="126">
        <f>$S$832*$H$832</f>
        <v>0</v>
      </c>
      <c r="AR832" s="75" t="s">
        <v>215</v>
      </c>
      <c r="AT832" s="75" t="s">
        <v>133</v>
      </c>
      <c r="AU832" s="75" t="s">
        <v>85</v>
      </c>
      <c r="AY832" s="6" t="s">
        <v>131</v>
      </c>
      <c r="BE832" s="127">
        <f>IF($N$832="základní",$J$832,0)</f>
        <v>0</v>
      </c>
      <c r="BF832" s="127">
        <f>IF($N$832="snížená",$J$832,0)</f>
        <v>0</v>
      </c>
      <c r="BG832" s="127">
        <f>IF($N$832="zákl. přenesená",$J$832,0)</f>
        <v>0</v>
      </c>
      <c r="BH832" s="127">
        <f>IF($N$832="sníž. přenesená",$J$832,0)</f>
        <v>0</v>
      </c>
      <c r="BI832" s="127">
        <f>IF($N$832="nulová",$J$832,0)</f>
        <v>0</v>
      </c>
      <c r="BJ832" s="75" t="s">
        <v>21</v>
      </c>
      <c r="BK832" s="127">
        <f>ROUND($I$832*$H$832,2)</f>
        <v>0</v>
      </c>
      <c r="BL832" s="75" t="s">
        <v>215</v>
      </c>
      <c r="BM832" s="75" t="s">
        <v>1735</v>
      </c>
    </row>
    <row r="833" spans="2:51" s="6" customFormat="1" ht="15.75" customHeight="1">
      <c r="B833" s="142"/>
      <c r="D833" s="129" t="s">
        <v>140</v>
      </c>
      <c r="E833" s="143"/>
      <c r="F833" s="143" t="s">
        <v>1736</v>
      </c>
      <c r="H833" s="144"/>
      <c r="L833" s="142"/>
      <c r="M833" s="145"/>
      <c r="T833" s="146"/>
      <c r="AT833" s="144" t="s">
        <v>140</v>
      </c>
      <c r="AU833" s="144" t="s">
        <v>85</v>
      </c>
      <c r="AV833" s="144" t="s">
        <v>21</v>
      </c>
      <c r="AW833" s="144" t="s">
        <v>103</v>
      </c>
      <c r="AX833" s="144" t="s">
        <v>77</v>
      </c>
      <c r="AY833" s="144" t="s">
        <v>131</v>
      </c>
    </row>
    <row r="834" spans="2:51" s="6" customFormat="1" ht="15.75" customHeight="1">
      <c r="B834" s="128"/>
      <c r="D834" s="135" t="s">
        <v>140</v>
      </c>
      <c r="E834" s="134"/>
      <c r="F834" s="130" t="s">
        <v>1737</v>
      </c>
      <c r="H834" s="131">
        <v>8.64</v>
      </c>
      <c r="L834" s="128"/>
      <c r="M834" s="132"/>
      <c r="T834" s="133"/>
      <c r="AT834" s="134" t="s">
        <v>140</v>
      </c>
      <c r="AU834" s="134" t="s">
        <v>85</v>
      </c>
      <c r="AV834" s="134" t="s">
        <v>85</v>
      </c>
      <c r="AW834" s="134" t="s">
        <v>103</v>
      </c>
      <c r="AX834" s="134" t="s">
        <v>77</v>
      </c>
      <c r="AY834" s="134" t="s">
        <v>131</v>
      </c>
    </row>
    <row r="835" spans="2:51" s="6" customFormat="1" ht="15.75" customHeight="1">
      <c r="B835" s="128"/>
      <c r="D835" s="135" t="s">
        <v>140</v>
      </c>
      <c r="E835" s="134"/>
      <c r="F835" s="130" t="s">
        <v>1738</v>
      </c>
      <c r="H835" s="131">
        <v>7.455</v>
      </c>
      <c r="L835" s="128"/>
      <c r="M835" s="132"/>
      <c r="T835" s="133"/>
      <c r="AT835" s="134" t="s">
        <v>140</v>
      </c>
      <c r="AU835" s="134" t="s">
        <v>85</v>
      </c>
      <c r="AV835" s="134" t="s">
        <v>85</v>
      </c>
      <c r="AW835" s="134" t="s">
        <v>103</v>
      </c>
      <c r="AX835" s="134" t="s">
        <v>77</v>
      </c>
      <c r="AY835" s="134" t="s">
        <v>131</v>
      </c>
    </row>
    <row r="836" spans="2:51" s="6" customFormat="1" ht="15.75" customHeight="1">
      <c r="B836" s="136"/>
      <c r="D836" s="135" t="s">
        <v>140</v>
      </c>
      <c r="E836" s="137"/>
      <c r="F836" s="138" t="s">
        <v>148</v>
      </c>
      <c r="H836" s="139">
        <v>16.095</v>
      </c>
      <c r="L836" s="136"/>
      <c r="M836" s="140"/>
      <c r="T836" s="141"/>
      <c r="AT836" s="137" t="s">
        <v>140</v>
      </c>
      <c r="AU836" s="137" t="s">
        <v>85</v>
      </c>
      <c r="AV836" s="137" t="s">
        <v>138</v>
      </c>
      <c r="AW836" s="137" t="s">
        <v>103</v>
      </c>
      <c r="AX836" s="137" t="s">
        <v>21</v>
      </c>
      <c r="AY836" s="137" t="s">
        <v>131</v>
      </c>
    </row>
    <row r="837" spans="2:65" s="6" customFormat="1" ht="15.75" customHeight="1">
      <c r="B837" s="22"/>
      <c r="C837" s="116" t="s">
        <v>1739</v>
      </c>
      <c r="D837" s="116" t="s">
        <v>133</v>
      </c>
      <c r="E837" s="117" t="s">
        <v>1740</v>
      </c>
      <c r="F837" s="118" t="s">
        <v>1741</v>
      </c>
      <c r="G837" s="119" t="s">
        <v>296</v>
      </c>
      <c r="H837" s="120">
        <v>1.159</v>
      </c>
      <c r="I837" s="121"/>
      <c r="J837" s="122">
        <f>ROUND($I$837*$H$837,2)</f>
        <v>0</v>
      </c>
      <c r="K837" s="118" t="s">
        <v>137</v>
      </c>
      <c r="L837" s="22"/>
      <c r="M837" s="123"/>
      <c r="N837" s="124" t="s">
        <v>48</v>
      </c>
      <c r="P837" s="125">
        <f>$O$837*$H$837</f>
        <v>0</v>
      </c>
      <c r="Q837" s="125">
        <v>0</v>
      </c>
      <c r="R837" s="125">
        <f>$Q$837*$H$837</f>
        <v>0</v>
      </c>
      <c r="S837" s="125">
        <v>0</v>
      </c>
      <c r="T837" s="126">
        <f>$S$837*$H$837</f>
        <v>0</v>
      </c>
      <c r="AR837" s="75" t="s">
        <v>215</v>
      </c>
      <c r="AT837" s="75" t="s">
        <v>133</v>
      </c>
      <c r="AU837" s="75" t="s">
        <v>85</v>
      </c>
      <c r="AY837" s="6" t="s">
        <v>131</v>
      </c>
      <c r="BE837" s="127">
        <f>IF($N$837="základní",$J$837,0)</f>
        <v>0</v>
      </c>
      <c r="BF837" s="127">
        <f>IF($N$837="snížená",$J$837,0)</f>
        <v>0</v>
      </c>
      <c r="BG837" s="127">
        <f>IF($N$837="zákl. přenesená",$J$837,0)</f>
        <v>0</v>
      </c>
      <c r="BH837" s="127">
        <f>IF($N$837="sníž. přenesená",$J$837,0)</f>
        <v>0</v>
      </c>
      <c r="BI837" s="127">
        <f>IF($N$837="nulová",$J$837,0)</f>
        <v>0</v>
      </c>
      <c r="BJ837" s="75" t="s">
        <v>21</v>
      </c>
      <c r="BK837" s="127">
        <f>ROUND($I$837*$H$837,2)</f>
        <v>0</v>
      </c>
      <c r="BL837" s="75" t="s">
        <v>215</v>
      </c>
      <c r="BM837" s="75" t="s">
        <v>1742</v>
      </c>
    </row>
    <row r="838" spans="2:63" s="105" customFormat="1" ht="37.5" customHeight="1">
      <c r="B838" s="106"/>
      <c r="D838" s="107" t="s">
        <v>76</v>
      </c>
      <c r="E838" s="108" t="s">
        <v>77</v>
      </c>
      <c r="F838" s="108" t="s">
        <v>564</v>
      </c>
      <c r="J838" s="109">
        <f>$BK$838</f>
        <v>0</v>
      </c>
      <c r="L838" s="106"/>
      <c r="M838" s="110"/>
      <c r="P838" s="111">
        <f>SUM($P$839:$P$857)</f>
        <v>0</v>
      </c>
      <c r="R838" s="111">
        <f>SUM($R$839:$R$857)</f>
        <v>0</v>
      </c>
      <c r="T838" s="112">
        <f>SUM($T$839:$T$857)</f>
        <v>0</v>
      </c>
      <c r="AR838" s="107" t="s">
        <v>158</v>
      </c>
      <c r="AT838" s="107" t="s">
        <v>76</v>
      </c>
      <c r="AU838" s="107" t="s">
        <v>77</v>
      </c>
      <c r="AY838" s="107" t="s">
        <v>131</v>
      </c>
      <c r="BK838" s="113">
        <f>SUM($BK$839:$BK$857)</f>
        <v>0</v>
      </c>
    </row>
    <row r="839" spans="2:65" s="6" customFormat="1" ht="15.75" customHeight="1">
      <c r="B839" s="22"/>
      <c r="C839" s="119" t="s">
        <v>1743</v>
      </c>
      <c r="D839" s="119" t="s">
        <v>133</v>
      </c>
      <c r="E839" s="117" t="s">
        <v>1744</v>
      </c>
      <c r="F839" s="118" t="s">
        <v>1745</v>
      </c>
      <c r="G839" s="119" t="s">
        <v>568</v>
      </c>
      <c r="H839" s="120">
        <v>1</v>
      </c>
      <c r="I839" s="121"/>
      <c r="J839" s="122">
        <f>ROUND($I$839*$H$839,2)</f>
        <v>0</v>
      </c>
      <c r="K839" s="118" t="s">
        <v>137</v>
      </c>
      <c r="L839" s="22"/>
      <c r="M839" s="123"/>
      <c r="N839" s="124" t="s">
        <v>48</v>
      </c>
      <c r="P839" s="125">
        <f>$O$839*$H$839</f>
        <v>0</v>
      </c>
      <c r="Q839" s="125">
        <v>0</v>
      </c>
      <c r="R839" s="125">
        <f>$Q$839*$H$839</f>
        <v>0</v>
      </c>
      <c r="S839" s="125">
        <v>0</v>
      </c>
      <c r="T839" s="126">
        <f>$S$839*$H$839</f>
        <v>0</v>
      </c>
      <c r="AR839" s="75" t="s">
        <v>569</v>
      </c>
      <c r="AT839" s="75" t="s">
        <v>133</v>
      </c>
      <c r="AU839" s="75" t="s">
        <v>21</v>
      </c>
      <c r="AY839" s="75" t="s">
        <v>131</v>
      </c>
      <c r="BE839" s="127">
        <f>IF($N$839="základní",$J$839,0)</f>
        <v>0</v>
      </c>
      <c r="BF839" s="127">
        <f>IF($N$839="snížená",$J$839,0)</f>
        <v>0</v>
      </c>
      <c r="BG839" s="127">
        <f>IF($N$839="zákl. přenesená",$J$839,0)</f>
        <v>0</v>
      </c>
      <c r="BH839" s="127">
        <f>IF($N$839="sníž. přenesená",$J$839,0)</f>
        <v>0</v>
      </c>
      <c r="BI839" s="127">
        <f>IF($N$839="nulová",$J$839,0)</f>
        <v>0</v>
      </c>
      <c r="BJ839" s="75" t="s">
        <v>21</v>
      </c>
      <c r="BK839" s="127">
        <f>ROUND($I$839*$H$839,2)</f>
        <v>0</v>
      </c>
      <c r="BL839" s="75" t="s">
        <v>569</v>
      </c>
      <c r="BM839" s="75" t="s">
        <v>1746</v>
      </c>
    </row>
    <row r="840" spans="2:65" s="6" customFormat="1" ht="15.75" customHeight="1">
      <c r="B840" s="22"/>
      <c r="C840" s="119" t="s">
        <v>1747</v>
      </c>
      <c r="D840" s="119" t="s">
        <v>133</v>
      </c>
      <c r="E840" s="117" t="s">
        <v>1748</v>
      </c>
      <c r="F840" s="118" t="s">
        <v>1749</v>
      </c>
      <c r="G840" s="119" t="s">
        <v>568</v>
      </c>
      <c r="H840" s="120">
        <v>1</v>
      </c>
      <c r="I840" s="121"/>
      <c r="J840" s="122">
        <f>ROUND($I$840*$H$840,2)</f>
        <v>0</v>
      </c>
      <c r="K840" s="118" t="s">
        <v>137</v>
      </c>
      <c r="L840" s="22"/>
      <c r="M840" s="123"/>
      <c r="N840" s="124" t="s">
        <v>48</v>
      </c>
      <c r="P840" s="125">
        <f>$O$840*$H$840</f>
        <v>0</v>
      </c>
      <c r="Q840" s="125">
        <v>0</v>
      </c>
      <c r="R840" s="125">
        <f>$Q$840*$H$840</f>
        <v>0</v>
      </c>
      <c r="S840" s="125">
        <v>0</v>
      </c>
      <c r="T840" s="126">
        <f>$S$840*$H$840</f>
        <v>0</v>
      </c>
      <c r="AR840" s="75" t="s">
        <v>569</v>
      </c>
      <c r="AT840" s="75" t="s">
        <v>133</v>
      </c>
      <c r="AU840" s="75" t="s">
        <v>21</v>
      </c>
      <c r="AY840" s="75" t="s">
        <v>131</v>
      </c>
      <c r="BE840" s="127">
        <f>IF($N$840="základní",$J$840,0)</f>
        <v>0</v>
      </c>
      <c r="BF840" s="127">
        <f>IF($N$840="snížená",$J$840,0)</f>
        <v>0</v>
      </c>
      <c r="BG840" s="127">
        <f>IF($N$840="zákl. přenesená",$J$840,0)</f>
        <v>0</v>
      </c>
      <c r="BH840" s="127">
        <f>IF($N$840="sníž. přenesená",$J$840,0)</f>
        <v>0</v>
      </c>
      <c r="BI840" s="127">
        <f>IF($N$840="nulová",$J$840,0)</f>
        <v>0</v>
      </c>
      <c r="BJ840" s="75" t="s">
        <v>21</v>
      </c>
      <c r="BK840" s="127">
        <f>ROUND($I$840*$H$840,2)</f>
        <v>0</v>
      </c>
      <c r="BL840" s="75" t="s">
        <v>569</v>
      </c>
      <c r="BM840" s="75" t="s">
        <v>1750</v>
      </c>
    </row>
    <row r="841" spans="2:65" s="6" customFormat="1" ht="15.75" customHeight="1">
      <c r="B841" s="22"/>
      <c r="C841" s="119" t="s">
        <v>1751</v>
      </c>
      <c r="D841" s="119" t="s">
        <v>133</v>
      </c>
      <c r="E841" s="117" t="s">
        <v>566</v>
      </c>
      <c r="F841" s="118" t="s">
        <v>1752</v>
      </c>
      <c r="G841" s="119" t="s">
        <v>891</v>
      </c>
      <c r="H841" s="120">
        <v>3</v>
      </c>
      <c r="I841" s="121"/>
      <c r="J841" s="122">
        <f>ROUND($I$841*$H$841,2)</f>
        <v>0</v>
      </c>
      <c r="K841" s="118"/>
      <c r="L841" s="22"/>
      <c r="M841" s="123"/>
      <c r="N841" s="124" t="s">
        <v>48</v>
      </c>
      <c r="P841" s="125">
        <f>$O$841*$H$841</f>
        <v>0</v>
      </c>
      <c r="Q841" s="125">
        <v>0</v>
      </c>
      <c r="R841" s="125">
        <f>$Q$841*$H$841</f>
        <v>0</v>
      </c>
      <c r="S841" s="125">
        <v>0</v>
      </c>
      <c r="T841" s="126">
        <f>$S$841*$H$841</f>
        <v>0</v>
      </c>
      <c r="AR841" s="75" t="s">
        <v>569</v>
      </c>
      <c r="AT841" s="75" t="s">
        <v>133</v>
      </c>
      <c r="AU841" s="75" t="s">
        <v>21</v>
      </c>
      <c r="AY841" s="75" t="s">
        <v>131</v>
      </c>
      <c r="BE841" s="127">
        <f>IF($N$841="základní",$J$841,0)</f>
        <v>0</v>
      </c>
      <c r="BF841" s="127">
        <f>IF($N$841="snížená",$J$841,0)</f>
        <v>0</v>
      </c>
      <c r="BG841" s="127">
        <f>IF($N$841="zákl. přenesená",$J$841,0)</f>
        <v>0</v>
      </c>
      <c r="BH841" s="127">
        <f>IF($N$841="sníž. přenesená",$J$841,0)</f>
        <v>0</v>
      </c>
      <c r="BI841" s="127">
        <f>IF($N$841="nulová",$J$841,0)</f>
        <v>0</v>
      </c>
      <c r="BJ841" s="75" t="s">
        <v>21</v>
      </c>
      <c r="BK841" s="127">
        <f>ROUND($I$841*$H$841,2)</f>
        <v>0</v>
      </c>
      <c r="BL841" s="75" t="s">
        <v>569</v>
      </c>
      <c r="BM841" s="75" t="s">
        <v>1753</v>
      </c>
    </row>
    <row r="842" spans="2:51" s="6" customFormat="1" ht="15.75" customHeight="1">
      <c r="B842" s="142"/>
      <c r="D842" s="129" t="s">
        <v>140</v>
      </c>
      <c r="E842" s="143"/>
      <c r="F842" s="143" t="s">
        <v>1754</v>
      </c>
      <c r="H842" s="144"/>
      <c r="L842" s="142"/>
      <c r="M842" s="145"/>
      <c r="T842" s="146"/>
      <c r="AT842" s="144" t="s">
        <v>140</v>
      </c>
      <c r="AU842" s="144" t="s">
        <v>21</v>
      </c>
      <c r="AV842" s="144" t="s">
        <v>21</v>
      </c>
      <c r="AW842" s="144" t="s">
        <v>103</v>
      </c>
      <c r="AX842" s="144" t="s">
        <v>77</v>
      </c>
      <c r="AY842" s="144" t="s">
        <v>131</v>
      </c>
    </row>
    <row r="843" spans="2:51" s="6" customFormat="1" ht="15.75" customHeight="1">
      <c r="B843" s="142"/>
      <c r="D843" s="135" t="s">
        <v>140</v>
      </c>
      <c r="E843" s="144"/>
      <c r="F843" s="143" t="s">
        <v>1755</v>
      </c>
      <c r="H843" s="144"/>
      <c r="L843" s="142"/>
      <c r="M843" s="145"/>
      <c r="T843" s="146"/>
      <c r="AT843" s="144" t="s">
        <v>140</v>
      </c>
      <c r="AU843" s="144" t="s">
        <v>21</v>
      </c>
      <c r="AV843" s="144" t="s">
        <v>21</v>
      </c>
      <c r="AW843" s="144" t="s">
        <v>103</v>
      </c>
      <c r="AX843" s="144" t="s">
        <v>77</v>
      </c>
      <c r="AY843" s="144" t="s">
        <v>131</v>
      </c>
    </row>
    <row r="844" spans="2:51" s="6" customFormat="1" ht="15.75" customHeight="1">
      <c r="B844" s="142"/>
      <c r="D844" s="135" t="s">
        <v>140</v>
      </c>
      <c r="E844" s="144"/>
      <c r="F844" s="143" t="s">
        <v>1756</v>
      </c>
      <c r="H844" s="144"/>
      <c r="L844" s="142"/>
      <c r="M844" s="145"/>
      <c r="T844" s="146"/>
      <c r="AT844" s="144" t="s">
        <v>140</v>
      </c>
      <c r="AU844" s="144" t="s">
        <v>21</v>
      </c>
      <c r="AV844" s="144" t="s">
        <v>21</v>
      </c>
      <c r="AW844" s="144" t="s">
        <v>103</v>
      </c>
      <c r="AX844" s="144" t="s">
        <v>77</v>
      </c>
      <c r="AY844" s="144" t="s">
        <v>131</v>
      </c>
    </row>
    <row r="845" spans="2:51" s="6" customFormat="1" ht="15.75" customHeight="1">
      <c r="B845" s="142"/>
      <c r="D845" s="135" t="s">
        <v>140</v>
      </c>
      <c r="E845" s="144"/>
      <c r="F845" s="143" t="s">
        <v>1757</v>
      </c>
      <c r="H845" s="144"/>
      <c r="L845" s="142"/>
      <c r="M845" s="145"/>
      <c r="T845" s="146"/>
      <c r="AT845" s="144" t="s">
        <v>140</v>
      </c>
      <c r="AU845" s="144" t="s">
        <v>21</v>
      </c>
      <c r="AV845" s="144" t="s">
        <v>21</v>
      </c>
      <c r="AW845" s="144" t="s">
        <v>103</v>
      </c>
      <c r="AX845" s="144" t="s">
        <v>77</v>
      </c>
      <c r="AY845" s="144" t="s">
        <v>131</v>
      </c>
    </row>
    <row r="846" spans="2:51" s="6" customFormat="1" ht="15.75" customHeight="1">
      <c r="B846" s="142"/>
      <c r="D846" s="135" t="s">
        <v>140</v>
      </c>
      <c r="E846" s="144"/>
      <c r="F846" s="143" t="s">
        <v>1758</v>
      </c>
      <c r="H846" s="144"/>
      <c r="L846" s="142"/>
      <c r="M846" s="145"/>
      <c r="T846" s="146"/>
      <c r="AT846" s="144" t="s">
        <v>140</v>
      </c>
      <c r="AU846" s="144" t="s">
        <v>21</v>
      </c>
      <c r="AV846" s="144" t="s">
        <v>21</v>
      </c>
      <c r="AW846" s="144" t="s">
        <v>103</v>
      </c>
      <c r="AX846" s="144" t="s">
        <v>77</v>
      </c>
      <c r="AY846" s="144" t="s">
        <v>131</v>
      </c>
    </row>
    <row r="847" spans="2:51" s="6" customFormat="1" ht="15.75" customHeight="1">
      <c r="B847" s="142"/>
      <c r="D847" s="135" t="s">
        <v>140</v>
      </c>
      <c r="E847" s="144"/>
      <c r="F847" s="143" t="s">
        <v>1759</v>
      </c>
      <c r="H847" s="144"/>
      <c r="L847" s="142"/>
      <c r="M847" s="145"/>
      <c r="T847" s="146"/>
      <c r="AT847" s="144" t="s">
        <v>140</v>
      </c>
      <c r="AU847" s="144" t="s">
        <v>21</v>
      </c>
      <c r="AV847" s="144" t="s">
        <v>21</v>
      </c>
      <c r="AW847" s="144" t="s">
        <v>103</v>
      </c>
      <c r="AX847" s="144" t="s">
        <v>77</v>
      </c>
      <c r="AY847" s="144" t="s">
        <v>131</v>
      </c>
    </row>
    <row r="848" spans="2:51" s="6" customFormat="1" ht="15.75" customHeight="1">
      <c r="B848" s="142"/>
      <c r="D848" s="135" t="s">
        <v>140</v>
      </c>
      <c r="E848" s="144"/>
      <c r="F848" s="143" t="s">
        <v>1760</v>
      </c>
      <c r="H848" s="144"/>
      <c r="L848" s="142"/>
      <c r="M848" s="145"/>
      <c r="T848" s="146"/>
      <c r="AT848" s="144" t="s">
        <v>140</v>
      </c>
      <c r="AU848" s="144" t="s">
        <v>21</v>
      </c>
      <c r="AV848" s="144" t="s">
        <v>21</v>
      </c>
      <c r="AW848" s="144" t="s">
        <v>103</v>
      </c>
      <c r="AX848" s="144" t="s">
        <v>77</v>
      </c>
      <c r="AY848" s="144" t="s">
        <v>131</v>
      </c>
    </row>
    <row r="849" spans="2:51" s="6" customFormat="1" ht="15.75" customHeight="1">
      <c r="B849" s="128"/>
      <c r="D849" s="135" t="s">
        <v>140</v>
      </c>
      <c r="E849" s="134"/>
      <c r="F849" s="130" t="s">
        <v>1761</v>
      </c>
      <c r="H849" s="131">
        <v>3</v>
      </c>
      <c r="L849" s="128"/>
      <c r="M849" s="132"/>
      <c r="T849" s="133"/>
      <c r="AT849" s="134" t="s">
        <v>140</v>
      </c>
      <c r="AU849" s="134" t="s">
        <v>21</v>
      </c>
      <c r="AV849" s="134" t="s">
        <v>85</v>
      </c>
      <c r="AW849" s="134" t="s">
        <v>103</v>
      </c>
      <c r="AX849" s="134" t="s">
        <v>21</v>
      </c>
      <c r="AY849" s="134" t="s">
        <v>131</v>
      </c>
    </row>
    <row r="850" spans="2:65" s="6" customFormat="1" ht="15.75" customHeight="1">
      <c r="B850" s="22"/>
      <c r="C850" s="116" t="s">
        <v>1762</v>
      </c>
      <c r="D850" s="116" t="s">
        <v>133</v>
      </c>
      <c r="E850" s="117" t="s">
        <v>1763</v>
      </c>
      <c r="F850" s="118" t="s">
        <v>567</v>
      </c>
      <c r="G850" s="119" t="s">
        <v>568</v>
      </c>
      <c r="H850" s="120">
        <v>1</v>
      </c>
      <c r="I850" s="121"/>
      <c r="J850" s="122">
        <f>ROUND($I$850*$H$850,2)</f>
        <v>0</v>
      </c>
      <c r="K850" s="118"/>
      <c r="L850" s="22"/>
      <c r="M850" s="123"/>
      <c r="N850" s="124" t="s">
        <v>48</v>
      </c>
      <c r="P850" s="125">
        <f>$O$850*$H$850</f>
        <v>0</v>
      </c>
      <c r="Q850" s="125">
        <v>0</v>
      </c>
      <c r="R850" s="125">
        <f>$Q$850*$H$850</f>
        <v>0</v>
      </c>
      <c r="S850" s="125">
        <v>0</v>
      </c>
      <c r="T850" s="126">
        <f>$S$850*$H$850</f>
        <v>0</v>
      </c>
      <c r="AR850" s="75" t="s">
        <v>569</v>
      </c>
      <c r="AT850" s="75" t="s">
        <v>133</v>
      </c>
      <c r="AU850" s="75" t="s">
        <v>21</v>
      </c>
      <c r="AY850" s="6" t="s">
        <v>131</v>
      </c>
      <c r="BE850" s="127">
        <f>IF($N$850="základní",$J$850,0)</f>
        <v>0</v>
      </c>
      <c r="BF850" s="127">
        <f>IF($N$850="snížená",$J$850,0)</f>
        <v>0</v>
      </c>
      <c r="BG850" s="127">
        <f>IF($N$850="zákl. přenesená",$J$850,0)</f>
        <v>0</v>
      </c>
      <c r="BH850" s="127">
        <f>IF($N$850="sníž. přenesená",$J$850,0)</f>
        <v>0</v>
      </c>
      <c r="BI850" s="127">
        <f>IF($N$850="nulová",$J$850,0)</f>
        <v>0</v>
      </c>
      <c r="BJ850" s="75" t="s">
        <v>21</v>
      </c>
      <c r="BK850" s="127">
        <f>ROUND($I$850*$H$850,2)</f>
        <v>0</v>
      </c>
      <c r="BL850" s="75" t="s">
        <v>569</v>
      </c>
      <c r="BM850" s="75" t="s">
        <v>1764</v>
      </c>
    </row>
    <row r="851" spans="2:65" s="6" customFormat="1" ht="15.75" customHeight="1">
      <c r="B851" s="22"/>
      <c r="C851" s="119" t="s">
        <v>1765</v>
      </c>
      <c r="D851" s="119" t="s">
        <v>133</v>
      </c>
      <c r="E851" s="117" t="s">
        <v>1766</v>
      </c>
      <c r="F851" s="118" t="s">
        <v>1767</v>
      </c>
      <c r="G851" s="119" t="s">
        <v>568</v>
      </c>
      <c r="H851" s="120">
        <v>1</v>
      </c>
      <c r="I851" s="121"/>
      <c r="J851" s="122">
        <f>ROUND($I$851*$H$851,2)</f>
        <v>0</v>
      </c>
      <c r="K851" s="118" t="s">
        <v>137</v>
      </c>
      <c r="L851" s="22"/>
      <c r="M851" s="123"/>
      <c r="N851" s="124" t="s">
        <v>48</v>
      </c>
      <c r="P851" s="125">
        <f>$O$851*$H$851</f>
        <v>0</v>
      </c>
      <c r="Q851" s="125">
        <v>0</v>
      </c>
      <c r="R851" s="125">
        <f>$Q$851*$H$851</f>
        <v>0</v>
      </c>
      <c r="S851" s="125">
        <v>0</v>
      </c>
      <c r="T851" s="126">
        <f>$S$851*$H$851</f>
        <v>0</v>
      </c>
      <c r="AR851" s="75" t="s">
        <v>569</v>
      </c>
      <c r="AT851" s="75" t="s">
        <v>133</v>
      </c>
      <c r="AU851" s="75" t="s">
        <v>21</v>
      </c>
      <c r="AY851" s="75" t="s">
        <v>131</v>
      </c>
      <c r="BE851" s="127">
        <f>IF($N$851="základní",$J$851,0)</f>
        <v>0</v>
      </c>
      <c r="BF851" s="127">
        <f>IF($N$851="snížená",$J$851,0)</f>
        <v>0</v>
      </c>
      <c r="BG851" s="127">
        <f>IF($N$851="zákl. přenesená",$J$851,0)</f>
        <v>0</v>
      </c>
      <c r="BH851" s="127">
        <f>IF($N$851="sníž. přenesená",$J$851,0)</f>
        <v>0</v>
      </c>
      <c r="BI851" s="127">
        <f>IF($N$851="nulová",$J$851,0)</f>
        <v>0</v>
      </c>
      <c r="BJ851" s="75" t="s">
        <v>21</v>
      </c>
      <c r="BK851" s="127">
        <f>ROUND($I$851*$H$851,2)</f>
        <v>0</v>
      </c>
      <c r="BL851" s="75" t="s">
        <v>569</v>
      </c>
      <c r="BM851" s="75" t="s">
        <v>1768</v>
      </c>
    </row>
    <row r="852" spans="2:65" s="6" customFormat="1" ht="15.75" customHeight="1">
      <c r="B852" s="22"/>
      <c r="C852" s="119" t="s">
        <v>1769</v>
      </c>
      <c r="D852" s="119" t="s">
        <v>133</v>
      </c>
      <c r="E852" s="117" t="s">
        <v>1770</v>
      </c>
      <c r="F852" s="118" t="s">
        <v>1771</v>
      </c>
      <c r="G852" s="119" t="s">
        <v>568</v>
      </c>
      <c r="H852" s="120">
        <v>1</v>
      </c>
      <c r="I852" s="121"/>
      <c r="J852" s="122">
        <f>ROUND($I$852*$H$852,2)</f>
        <v>0</v>
      </c>
      <c r="K852" s="118" t="s">
        <v>137</v>
      </c>
      <c r="L852" s="22"/>
      <c r="M852" s="123"/>
      <c r="N852" s="124" t="s">
        <v>48</v>
      </c>
      <c r="P852" s="125">
        <f>$O$852*$H$852</f>
        <v>0</v>
      </c>
      <c r="Q852" s="125">
        <v>0</v>
      </c>
      <c r="R852" s="125">
        <f>$Q$852*$H$852</f>
        <v>0</v>
      </c>
      <c r="S852" s="125">
        <v>0</v>
      </c>
      <c r="T852" s="126">
        <f>$S$852*$H$852</f>
        <v>0</v>
      </c>
      <c r="AR852" s="75" t="s">
        <v>569</v>
      </c>
      <c r="AT852" s="75" t="s">
        <v>133</v>
      </c>
      <c r="AU852" s="75" t="s">
        <v>21</v>
      </c>
      <c r="AY852" s="75" t="s">
        <v>131</v>
      </c>
      <c r="BE852" s="127">
        <f>IF($N$852="základní",$J$852,0)</f>
        <v>0</v>
      </c>
      <c r="BF852" s="127">
        <f>IF($N$852="snížená",$J$852,0)</f>
        <v>0</v>
      </c>
      <c r="BG852" s="127">
        <f>IF($N$852="zákl. přenesená",$J$852,0)</f>
        <v>0</v>
      </c>
      <c r="BH852" s="127">
        <f>IF($N$852="sníž. přenesená",$J$852,0)</f>
        <v>0</v>
      </c>
      <c r="BI852" s="127">
        <f>IF($N$852="nulová",$J$852,0)</f>
        <v>0</v>
      </c>
      <c r="BJ852" s="75" t="s">
        <v>21</v>
      </c>
      <c r="BK852" s="127">
        <f>ROUND($I$852*$H$852,2)</f>
        <v>0</v>
      </c>
      <c r="BL852" s="75" t="s">
        <v>569</v>
      </c>
      <c r="BM852" s="75" t="s">
        <v>1772</v>
      </c>
    </row>
    <row r="853" spans="2:65" s="6" customFormat="1" ht="15.75" customHeight="1">
      <c r="B853" s="22"/>
      <c r="C853" s="119" t="s">
        <v>1773</v>
      </c>
      <c r="D853" s="119" t="s">
        <v>133</v>
      </c>
      <c r="E853" s="117" t="s">
        <v>580</v>
      </c>
      <c r="F853" s="118" t="s">
        <v>1774</v>
      </c>
      <c r="G853" s="119" t="s">
        <v>568</v>
      </c>
      <c r="H853" s="120">
        <v>1</v>
      </c>
      <c r="I853" s="121"/>
      <c r="J853" s="122">
        <f>ROUND($I$853*$H$853,2)</f>
        <v>0</v>
      </c>
      <c r="K853" s="118" t="s">
        <v>137</v>
      </c>
      <c r="L853" s="22"/>
      <c r="M853" s="123"/>
      <c r="N853" s="124" t="s">
        <v>48</v>
      </c>
      <c r="P853" s="125">
        <f>$O$853*$H$853</f>
        <v>0</v>
      </c>
      <c r="Q853" s="125">
        <v>0</v>
      </c>
      <c r="R853" s="125">
        <f>$Q$853*$H$853</f>
        <v>0</v>
      </c>
      <c r="S853" s="125">
        <v>0</v>
      </c>
      <c r="T853" s="126">
        <f>$S$853*$H$853</f>
        <v>0</v>
      </c>
      <c r="AR853" s="75" t="s">
        <v>569</v>
      </c>
      <c r="AT853" s="75" t="s">
        <v>133</v>
      </c>
      <c r="AU853" s="75" t="s">
        <v>21</v>
      </c>
      <c r="AY853" s="75" t="s">
        <v>131</v>
      </c>
      <c r="BE853" s="127">
        <f>IF($N$853="základní",$J$853,0)</f>
        <v>0</v>
      </c>
      <c r="BF853" s="127">
        <f>IF($N$853="snížená",$J$853,0)</f>
        <v>0</v>
      </c>
      <c r="BG853" s="127">
        <f>IF($N$853="zákl. přenesená",$J$853,0)</f>
        <v>0</v>
      </c>
      <c r="BH853" s="127">
        <f>IF($N$853="sníž. přenesená",$J$853,0)</f>
        <v>0</v>
      </c>
      <c r="BI853" s="127">
        <f>IF($N$853="nulová",$J$853,0)</f>
        <v>0</v>
      </c>
      <c r="BJ853" s="75" t="s">
        <v>21</v>
      </c>
      <c r="BK853" s="127">
        <f>ROUND($I$853*$H$853,2)</f>
        <v>0</v>
      </c>
      <c r="BL853" s="75" t="s">
        <v>569</v>
      </c>
      <c r="BM853" s="75" t="s">
        <v>1775</v>
      </c>
    </row>
    <row r="854" spans="2:65" s="6" customFormat="1" ht="15.75" customHeight="1">
      <c r="B854" s="22"/>
      <c r="C854" s="119" t="s">
        <v>1776</v>
      </c>
      <c r="D854" s="119" t="s">
        <v>133</v>
      </c>
      <c r="E854" s="117" t="s">
        <v>584</v>
      </c>
      <c r="F854" s="118" t="s">
        <v>585</v>
      </c>
      <c r="G854" s="119" t="s">
        <v>568</v>
      </c>
      <c r="H854" s="120">
        <v>1</v>
      </c>
      <c r="I854" s="121"/>
      <c r="J854" s="122">
        <f>ROUND($I$854*$H$854,2)</f>
        <v>0</v>
      </c>
      <c r="K854" s="118" t="s">
        <v>137</v>
      </c>
      <c r="L854" s="22"/>
      <c r="M854" s="123"/>
      <c r="N854" s="124" t="s">
        <v>48</v>
      </c>
      <c r="P854" s="125">
        <f>$O$854*$H$854</f>
        <v>0</v>
      </c>
      <c r="Q854" s="125">
        <v>0</v>
      </c>
      <c r="R854" s="125">
        <f>$Q$854*$H$854</f>
        <v>0</v>
      </c>
      <c r="S854" s="125">
        <v>0</v>
      </c>
      <c r="T854" s="126">
        <f>$S$854*$H$854</f>
        <v>0</v>
      </c>
      <c r="AR854" s="75" t="s">
        <v>569</v>
      </c>
      <c r="AT854" s="75" t="s">
        <v>133</v>
      </c>
      <c r="AU854" s="75" t="s">
        <v>21</v>
      </c>
      <c r="AY854" s="75" t="s">
        <v>131</v>
      </c>
      <c r="BE854" s="127">
        <f>IF($N$854="základní",$J$854,0)</f>
        <v>0</v>
      </c>
      <c r="BF854" s="127">
        <f>IF($N$854="snížená",$J$854,0)</f>
        <v>0</v>
      </c>
      <c r="BG854" s="127">
        <f>IF($N$854="zákl. přenesená",$J$854,0)</f>
        <v>0</v>
      </c>
      <c r="BH854" s="127">
        <f>IF($N$854="sníž. přenesená",$J$854,0)</f>
        <v>0</v>
      </c>
      <c r="BI854" s="127">
        <f>IF($N$854="nulová",$J$854,0)</f>
        <v>0</v>
      </c>
      <c r="BJ854" s="75" t="s">
        <v>21</v>
      </c>
      <c r="BK854" s="127">
        <f>ROUND($I$854*$H$854,2)</f>
        <v>0</v>
      </c>
      <c r="BL854" s="75" t="s">
        <v>569</v>
      </c>
      <c r="BM854" s="75" t="s">
        <v>1777</v>
      </c>
    </row>
    <row r="855" spans="2:65" s="6" customFormat="1" ht="15.75" customHeight="1">
      <c r="B855" s="22"/>
      <c r="C855" s="119" t="s">
        <v>1778</v>
      </c>
      <c r="D855" s="119" t="s">
        <v>133</v>
      </c>
      <c r="E855" s="117" t="s">
        <v>1779</v>
      </c>
      <c r="F855" s="118" t="s">
        <v>1780</v>
      </c>
      <c r="G855" s="119" t="s">
        <v>568</v>
      </c>
      <c r="H855" s="120">
        <v>1</v>
      </c>
      <c r="I855" s="121"/>
      <c r="J855" s="122">
        <f>ROUND($I$855*$H$855,2)</f>
        <v>0</v>
      </c>
      <c r="K855" s="118"/>
      <c r="L855" s="22"/>
      <c r="M855" s="123"/>
      <c r="N855" s="124" t="s">
        <v>48</v>
      </c>
      <c r="P855" s="125">
        <f>$O$855*$H$855</f>
        <v>0</v>
      </c>
      <c r="Q855" s="125">
        <v>0</v>
      </c>
      <c r="R855" s="125">
        <f>$Q$855*$H$855</f>
        <v>0</v>
      </c>
      <c r="S855" s="125">
        <v>0</v>
      </c>
      <c r="T855" s="126">
        <f>$S$855*$H$855</f>
        <v>0</v>
      </c>
      <c r="AR855" s="75" t="s">
        <v>569</v>
      </c>
      <c r="AT855" s="75" t="s">
        <v>133</v>
      </c>
      <c r="AU855" s="75" t="s">
        <v>21</v>
      </c>
      <c r="AY855" s="75" t="s">
        <v>131</v>
      </c>
      <c r="BE855" s="127">
        <f>IF($N$855="základní",$J$855,0)</f>
        <v>0</v>
      </c>
      <c r="BF855" s="127">
        <f>IF($N$855="snížená",$J$855,0)</f>
        <v>0</v>
      </c>
      <c r="BG855" s="127">
        <f>IF($N$855="zákl. přenesená",$J$855,0)</f>
        <v>0</v>
      </c>
      <c r="BH855" s="127">
        <f>IF($N$855="sníž. přenesená",$J$855,0)</f>
        <v>0</v>
      </c>
      <c r="BI855" s="127">
        <f>IF($N$855="nulová",$J$855,0)</f>
        <v>0</v>
      </c>
      <c r="BJ855" s="75" t="s">
        <v>21</v>
      </c>
      <c r="BK855" s="127">
        <f>ROUND($I$855*$H$855,2)</f>
        <v>0</v>
      </c>
      <c r="BL855" s="75" t="s">
        <v>569</v>
      </c>
      <c r="BM855" s="75" t="s">
        <v>1781</v>
      </c>
    </row>
    <row r="856" spans="2:65" s="6" customFormat="1" ht="15.75" customHeight="1">
      <c r="B856" s="22"/>
      <c r="C856" s="119" t="s">
        <v>1782</v>
      </c>
      <c r="D856" s="119" t="s">
        <v>133</v>
      </c>
      <c r="E856" s="117" t="s">
        <v>1783</v>
      </c>
      <c r="F856" s="118" t="s">
        <v>1784</v>
      </c>
      <c r="G856" s="119" t="s">
        <v>568</v>
      </c>
      <c r="H856" s="120">
        <v>1</v>
      </c>
      <c r="I856" s="121"/>
      <c r="J856" s="122">
        <f>ROUND($I$856*$H$856,2)</f>
        <v>0</v>
      </c>
      <c r="K856" s="118"/>
      <c r="L856" s="22"/>
      <c r="M856" s="123"/>
      <c r="N856" s="124" t="s">
        <v>48</v>
      </c>
      <c r="P856" s="125">
        <f>$O$856*$H$856</f>
        <v>0</v>
      </c>
      <c r="Q856" s="125">
        <v>0</v>
      </c>
      <c r="R856" s="125">
        <f>$Q$856*$H$856</f>
        <v>0</v>
      </c>
      <c r="S856" s="125">
        <v>0</v>
      </c>
      <c r="T856" s="126">
        <f>$S$856*$H$856</f>
        <v>0</v>
      </c>
      <c r="AR856" s="75" t="s">
        <v>569</v>
      </c>
      <c r="AT856" s="75" t="s">
        <v>133</v>
      </c>
      <c r="AU856" s="75" t="s">
        <v>21</v>
      </c>
      <c r="AY856" s="75" t="s">
        <v>131</v>
      </c>
      <c r="BE856" s="127">
        <f>IF($N$856="základní",$J$856,0)</f>
        <v>0</v>
      </c>
      <c r="BF856" s="127">
        <f>IF($N$856="snížená",$J$856,0)</f>
        <v>0</v>
      </c>
      <c r="BG856" s="127">
        <f>IF($N$856="zákl. přenesená",$J$856,0)</f>
        <v>0</v>
      </c>
      <c r="BH856" s="127">
        <f>IF($N$856="sníž. přenesená",$J$856,0)</f>
        <v>0</v>
      </c>
      <c r="BI856" s="127">
        <f>IF($N$856="nulová",$J$856,0)</f>
        <v>0</v>
      </c>
      <c r="BJ856" s="75" t="s">
        <v>21</v>
      </c>
      <c r="BK856" s="127">
        <f>ROUND($I$856*$H$856,2)</f>
        <v>0</v>
      </c>
      <c r="BL856" s="75" t="s">
        <v>569</v>
      </c>
      <c r="BM856" s="75" t="s">
        <v>1785</v>
      </c>
    </row>
    <row r="857" spans="2:65" s="6" customFormat="1" ht="15.75" customHeight="1">
      <c r="B857" s="22"/>
      <c r="C857" s="119" t="s">
        <v>1786</v>
      </c>
      <c r="D857" s="119" t="s">
        <v>133</v>
      </c>
      <c r="E857" s="117" t="s">
        <v>1787</v>
      </c>
      <c r="F857" s="118" t="s">
        <v>1788</v>
      </c>
      <c r="G857" s="119" t="s">
        <v>568</v>
      </c>
      <c r="H857" s="120">
        <v>1</v>
      </c>
      <c r="I857" s="121"/>
      <c r="J857" s="122">
        <f>ROUND($I$857*$H$857,2)</f>
        <v>0</v>
      </c>
      <c r="K857" s="118" t="s">
        <v>137</v>
      </c>
      <c r="L857" s="22"/>
      <c r="M857" s="123"/>
      <c r="N857" s="163" t="s">
        <v>48</v>
      </c>
      <c r="O857" s="164"/>
      <c r="P857" s="165">
        <f>$O$857*$H$857</f>
        <v>0</v>
      </c>
      <c r="Q857" s="165">
        <v>0</v>
      </c>
      <c r="R857" s="165">
        <f>$Q$857*$H$857</f>
        <v>0</v>
      </c>
      <c r="S857" s="165">
        <v>0</v>
      </c>
      <c r="T857" s="166">
        <f>$S$857*$H$857</f>
        <v>0</v>
      </c>
      <c r="AR857" s="75" t="s">
        <v>569</v>
      </c>
      <c r="AT857" s="75" t="s">
        <v>133</v>
      </c>
      <c r="AU857" s="75" t="s">
        <v>21</v>
      </c>
      <c r="AY857" s="75" t="s">
        <v>131</v>
      </c>
      <c r="BE857" s="127">
        <f>IF($N$857="základní",$J$857,0)</f>
        <v>0</v>
      </c>
      <c r="BF857" s="127">
        <f>IF($N$857="snížená",$J$857,0)</f>
        <v>0</v>
      </c>
      <c r="BG857" s="127">
        <f>IF($N$857="zákl. přenesená",$J$857,0)</f>
        <v>0</v>
      </c>
      <c r="BH857" s="127">
        <f>IF($N$857="sníž. přenesená",$J$857,0)</f>
        <v>0</v>
      </c>
      <c r="BI857" s="127">
        <f>IF($N$857="nulová",$J$857,0)</f>
        <v>0</v>
      </c>
      <c r="BJ857" s="75" t="s">
        <v>21</v>
      </c>
      <c r="BK857" s="127">
        <f>ROUND($I$857*$H$857,2)</f>
        <v>0</v>
      </c>
      <c r="BL857" s="75" t="s">
        <v>569</v>
      </c>
      <c r="BM857" s="75" t="s">
        <v>1789</v>
      </c>
    </row>
    <row r="858" spans="2:46" s="6" customFormat="1" ht="7.5" customHeight="1">
      <c r="B858" s="36"/>
      <c r="C858" s="37"/>
      <c r="D858" s="37"/>
      <c r="E858" s="37"/>
      <c r="F858" s="37"/>
      <c r="G858" s="37"/>
      <c r="H858" s="37"/>
      <c r="I858" s="37"/>
      <c r="J858" s="37"/>
      <c r="K858" s="37"/>
      <c r="L858" s="22"/>
      <c r="AT858" s="2"/>
    </row>
  </sheetData>
  <sheetProtection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4"/>
      <c r="C1" s="204"/>
      <c r="D1" s="203" t="s">
        <v>1</v>
      </c>
      <c r="E1" s="204"/>
      <c r="F1" s="205" t="s">
        <v>1861</v>
      </c>
      <c r="G1" s="210" t="s">
        <v>1862</v>
      </c>
      <c r="H1" s="210"/>
      <c r="I1" s="204"/>
      <c r="J1" s="205" t="s">
        <v>1863</v>
      </c>
      <c r="K1" s="203" t="s">
        <v>95</v>
      </c>
      <c r="L1" s="205" t="s">
        <v>1864</v>
      </c>
      <c r="M1" s="205"/>
      <c r="N1" s="205"/>
      <c r="O1" s="205"/>
      <c r="P1" s="205"/>
      <c r="Q1" s="205"/>
      <c r="R1" s="205"/>
      <c r="S1" s="205"/>
      <c r="T1" s="205"/>
      <c r="U1" s="201"/>
      <c r="V1" s="20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8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96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9" t="str">
        <f>'Rekapitulace stavby'!$K$6</f>
        <v>III 26811 Hoškovice, rekonstrukce mostu ev.č. 26811-2</v>
      </c>
      <c r="F7" s="168"/>
      <c r="G7" s="168"/>
      <c r="H7" s="168"/>
      <c r="K7" s="12"/>
    </row>
    <row r="8" spans="2:11" s="6" customFormat="1" ht="15.75" customHeight="1">
      <c r="B8" s="22"/>
      <c r="D8" s="18" t="s">
        <v>97</v>
      </c>
      <c r="K8" s="25"/>
    </row>
    <row r="9" spans="2:11" s="6" customFormat="1" ht="37.5" customHeight="1">
      <c r="B9" s="22"/>
      <c r="E9" s="184" t="s">
        <v>1790</v>
      </c>
      <c r="F9" s="169"/>
      <c r="G9" s="169"/>
      <c r="H9" s="16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30.06.2014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31</v>
      </c>
      <c r="I15" s="18" t="s">
        <v>32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29</v>
      </c>
      <c r="J20" s="16" t="s">
        <v>37</v>
      </c>
      <c r="K20" s="25"/>
    </row>
    <row r="21" spans="2:11" s="6" customFormat="1" ht="18.75" customHeight="1">
      <c r="B21" s="22"/>
      <c r="E21" s="16" t="s">
        <v>38</v>
      </c>
      <c r="I21" s="18" t="s">
        <v>32</v>
      </c>
      <c r="J21" s="16" t="s">
        <v>39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41</v>
      </c>
      <c r="K23" s="25"/>
    </row>
    <row r="24" spans="2:11" s="75" customFormat="1" ht="15.75" customHeight="1">
      <c r="B24" s="76"/>
      <c r="E24" s="174"/>
      <c r="F24" s="200"/>
      <c r="G24" s="200"/>
      <c r="H24" s="200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43</v>
      </c>
      <c r="J27" s="56">
        <f>ROUND($J$80,2)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45</v>
      </c>
      <c r="I29" s="26" t="s">
        <v>44</v>
      </c>
      <c r="J29" s="26" t="s">
        <v>46</v>
      </c>
      <c r="K29" s="25"/>
    </row>
    <row r="30" spans="2:11" s="6" customFormat="1" ht="15" customHeight="1">
      <c r="B30" s="22"/>
      <c r="D30" s="28" t="s">
        <v>47</v>
      </c>
      <c r="E30" s="28" t="s">
        <v>48</v>
      </c>
      <c r="F30" s="80">
        <f>ROUND(SUM($BE$80:$BE$118),2)</f>
        <v>0</v>
      </c>
      <c r="I30" s="81">
        <v>0.21</v>
      </c>
      <c r="J30" s="80">
        <f>ROUND(ROUND((SUM($BE$80:$BE$118)),2)*$I$30,2)</f>
        <v>0</v>
      </c>
      <c r="K30" s="25"/>
    </row>
    <row r="31" spans="2:11" s="6" customFormat="1" ht="15" customHeight="1">
      <c r="B31" s="22"/>
      <c r="E31" s="28" t="s">
        <v>49</v>
      </c>
      <c r="F31" s="80">
        <f>ROUND(SUM($BF$80:$BF$118),2)</f>
        <v>0</v>
      </c>
      <c r="I31" s="81">
        <v>0.15</v>
      </c>
      <c r="J31" s="80">
        <f>ROUND(ROUND((SUM($BF$80:$BF$118)),2)*$I$31,2)</f>
        <v>0</v>
      </c>
      <c r="K31" s="25"/>
    </row>
    <row r="32" spans="2:11" s="6" customFormat="1" ht="15" customHeight="1" hidden="1">
      <c r="B32" s="22"/>
      <c r="E32" s="28" t="s">
        <v>50</v>
      </c>
      <c r="F32" s="80">
        <f>ROUND(SUM($BG$80:$BG$118),2)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51</v>
      </c>
      <c r="F33" s="80">
        <f>ROUND(SUM($BH$80:$BH$118),2)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52</v>
      </c>
      <c r="F34" s="80">
        <f>ROUND(SUM($BI$80:$BI$118),2)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53</v>
      </c>
      <c r="E36" s="32"/>
      <c r="F36" s="32"/>
      <c r="G36" s="82" t="s">
        <v>54</v>
      </c>
      <c r="H36" s="33" t="s">
        <v>55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99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199" t="str">
        <f>$E$7</f>
        <v>III 26811 Hoškovice, rekonstrukce mostu ev.č. 26811-2</v>
      </c>
      <c r="F45" s="169"/>
      <c r="G45" s="169"/>
      <c r="H45" s="169"/>
      <c r="K45" s="25"/>
    </row>
    <row r="46" spans="2:11" s="6" customFormat="1" ht="15" customHeight="1">
      <c r="B46" s="22"/>
      <c r="C46" s="18" t="s">
        <v>97</v>
      </c>
      <c r="K46" s="25"/>
    </row>
    <row r="47" spans="2:11" s="6" customFormat="1" ht="19.5" customHeight="1">
      <c r="B47" s="22"/>
      <c r="E47" s="184" t="str">
        <f>$E$9</f>
        <v>801 - Vegetační úpravy</v>
      </c>
      <c r="F47" s="169"/>
      <c r="G47" s="169"/>
      <c r="H47" s="16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 </v>
      </c>
      <c r="I49" s="18" t="s">
        <v>24</v>
      </c>
      <c r="J49" s="45" t="str">
        <f>IF($J$12="","",$J$12)</f>
        <v>30.06.2014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Středočeský kraj, Zborovská 11, 150 21 Praha 5 </v>
      </c>
      <c r="I51" s="18" t="s">
        <v>36</v>
      </c>
      <c r="J51" s="16" t="str">
        <f>$E$21</f>
        <v>PRAGOPROJEKT a.s.,   Ateliér Praha II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100</v>
      </c>
      <c r="D54" s="30"/>
      <c r="E54" s="30"/>
      <c r="F54" s="30"/>
      <c r="G54" s="30"/>
      <c r="H54" s="30"/>
      <c r="I54" s="30"/>
      <c r="J54" s="86" t="s">
        <v>101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102</v>
      </c>
      <c r="J56" s="56">
        <f>$J$80</f>
        <v>0</v>
      </c>
      <c r="K56" s="25"/>
      <c r="AU56" s="6" t="s">
        <v>103</v>
      </c>
    </row>
    <row r="57" spans="2:11" s="62" customFormat="1" ht="25.5" customHeight="1">
      <c r="B57" s="87"/>
      <c r="D57" s="88" t="s">
        <v>592</v>
      </c>
      <c r="E57" s="88"/>
      <c r="F57" s="88"/>
      <c r="G57" s="88"/>
      <c r="H57" s="88"/>
      <c r="I57" s="88"/>
      <c r="J57" s="89">
        <f>$J$81</f>
        <v>0</v>
      </c>
      <c r="K57" s="90"/>
    </row>
    <row r="58" spans="2:11" s="91" customFormat="1" ht="21" customHeight="1">
      <c r="B58" s="92"/>
      <c r="D58" s="93" t="s">
        <v>105</v>
      </c>
      <c r="E58" s="93"/>
      <c r="F58" s="93"/>
      <c r="G58" s="93"/>
      <c r="H58" s="93"/>
      <c r="I58" s="93"/>
      <c r="J58" s="94">
        <f>$J$82</f>
        <v>0</v>
      </c>
      <c r="K58" s="95"/>
    </row>
    <row r="59" spans="2:11" s="91" customFormat="1" ht="21" customHeight="1">
      <c r="B59" s="92"/>
      <c r="D59" s="93" t="s">
        <v>109</v>
      </c>
      <c r="E59" s="93"/>
      <c r="F59" s="93"/>
      <c r="G59" s="93"/>
      <c r="H59" s="93"/>
      <c r="I59" s="93"/>
      <c r="J59" s="94">
        <f>$J$116</f>
        <v>0</v>
      </c>
      <c r="K59" s="95"/>
    </row>
    <row r="60" spans="2:11" s="91" customFormat="1" ht="15.75" customHeight="1">
      <c r="B60" s="92"/>
      <c r="D60" s="93" t="s">
        <v>1791</v>
      </c>
      <c r="E60" s="93"/>
      <c r="F60" s="93"/>
      <c r="G60" s="93"/>
      <c r="H60" s="93"/>
      <c r="I60" s="93"/>
      <c r="J60" s="94">
        <f>$J$117</f>
        <v>0</v>
      </c>
      <c r="K60" s="95"/>
    </row>
    <row r="61" spans="2:11" s="6" customFormat="1" ht="22.5" customHeight="1">
      <c r="B61" s="22"/>
      <c r="K61" s="25"/>
    </row>
    <row r="62" spans="2:11" s="6" customFormat="1" ht="7.5" customHeight="1">
      <c r="B62" s="36"/>
      <c r="C62" s="37"/>
      <c r="D62" s="37"/>
      <c r="E62" s="37"/>
      <c r="F62" s="37"/>
      <c r="G62" s="37"/>
      <c r="H62" s="37"/>
      <c r="I62" s="37"/>
      <c r="J62" s="37"/>
      <c r="K62" s="38"/>
    </row>
    <row r="66" spans="2:12" s="6" customFormat="1" ht="7.5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22"/>
    </row>
    <row r="67" spans="2:12" s="6" customFormat="1" ht="37.5" customHeight="1">
      <c r="B67" s="22"/>
      <c r="C67" s="11" t="s">
        <v>114</v>
      </c>
      <c r="L67" s="22"/>
    </row>
    <row r="68" spans="2:12" s="6" customFormat="1" ht="7.5" customHeight="1">
      <c r="B68" s="22"/>
      <c r="L68" s="22"/>
    </row>
    <row r="69" spans="2:12" s="6" customFormat="1" ht="15" customHeight="1">
      <c r="B69" s="22"/>
      <c r="C69" s="18" t="s">
        <v>16</v>
      </c>
      <c r="L69" s="22"/>
    </row>
    <row r="70" spans="2:12" s="6" customFormat="1" ht="16.5" customHeight="1">
      <c r="B70" s="22"/>
      <c r="E70" s="199" t="str">
        <f>$E$7</f>
        <v>III 26811 Hoškovice, rekonstrukce mostu ev.č. 26811-2</v>
      </c>
      <c r="F70" s="169"/>
      <c r="G70" s="169"/>
      <c r="H70" s="169"/>
      <c r="L70" s="22"/>
    </row>
    <row r="71" spans="2:12" s="6" customFormat="1" ht="15" customHeight="1">
      <c r="B71" s="22"/>
      <c r="C71" s="18" t="s">
        <v>97</v>
      </c>
      <c r="L71" s="22"/>
    </row>
    <row r="72" spans="2:12" s="6" customFormat="1" ht="19.5" customHeight="1">
      <c r="B72" s="22"/>
      <c r="E72" s="184" t="str">
        <f>$E$9</f>
        <v>801 - Vegetační úpravy</v>
      </c>
      <c r="F72" s="169"/>
      <c r="G72" s="169"/>
      <c r="H72" s="169"/>
      <c r="L72" s="22"/>
    </row>
    <row r="73" spans="2:12" s="6" customFormat="1" ht="7.5" customHeight="1">
      <c r="B73" s="22"/>
      <c r="L73" s="22"/>
    </row>
    <row r="74" spans="2:12" s="6" customFormat="1" ht="18.75" customHeight="1">
      <c r="B74" s="22"/>
      <c r="C74" s="18" t="s">
        <v>22</v>
      </c>
      <c r="F74" s="16" t="str">
        <f>$F$12</f>
        <v> </v>
      </c>
      <c r="I74" s="18" t="s">
        <v>24</v>
      </c>
      <c r="J74" s="45" t="str">
        <f>IF($J$12="","",$J$12)</f>
        <v>30.06.2014</v>
      </c>
      <c r="L74" s="22"/>
    </row>
    <row r="75" spans="2:12" s="6" customFormat="1" ht="7.5" customHeight="1">
      <c r="B75" s="22"/>
      <c r="L75" s="22"/>
    </row>
    <row r="76" spans="2:12" s="6" customFormat="1" ht="15.75" customHeight="1">
      <c r="B76" s="22"/>
      <c r="C76" s="18" t="s">
        <v>28</v>
      </c>
      <c r="F76" s="16" t="str">
        <f>$E$15</f>
        <v>Středočeský kraj, Zborovská 11, 150 21 Praha 5 </v>
      </c>
      <c r="I76" s="18" t="s">
        <v>36</v>
      </c>
      <c r="J76" s="16" t="str">
        <f>$E$21</f>
        <v>PRAGOPROJEKT a.s.,   Ateliér Praha II</v>
      </c>
      <c r="L76" s="22"/>
    </row>
    <row r="77" spans="2:12" s="6" customFormat="1" ht="15" customHeight="1">
      <c r="B77" s="22"/>
      <c r="C77" s="18" t="s">
        <v>34</v>
      </c>
      <c r="F77" s="16">
        <f>IF($E$18="","",$E$18)</f>
      </c>
      <c r="L77" s="22"/>
    </row>
    <row r="78" spans="2:12" s="6" customFormat="1" ht="11.25" customHeight="1">
      <c r="B78" s="22"/>
      <c r="L78" s="22"/>
    </row>
    <row r="79" spans="2:20" s="96" customFormat="1" ht="30" customHeight="1">
      <c r="B79" s="97"/>
      <c r="C79" s="98" t="s">
        <v>115</v>
      </c>
      <c r="D79" s="99" t="s">
        <v>62</v>
      </c>
      <c r="E79" s="99" t="s">
        <v>58</v>
      </c>
      <c r="F79" s="99" t="s">
        <v>116</v>
      </c>
      <c r="G79" s="99" t="s">
        <v>117</v>
      </c>
      <c r="H79" s="99" t="s">
        <v>118</v>
      </c>
      <c r="I79" s="99" t="s">
        <v>119</v>
      </c>
      <c r="J79" s="99" t="s">
        <v>120</v>
      </c>
      <c r="K79" s="100" t="s">
        <v>121</v>
      </c>
      <c r="L79" s="97"/>
      <c r="M79" s="50" t="s">
        <v>122</v>
      </c>
      <c r="N79" s="51" t="s">
        <v>47</v>
      </c>
      <c r="O79" s="51" t="s">
        <v>123</v>
      </c>
      <c r="P79" s="51" t="s">
        <v>124</v>
      </c>
      <c r="Q79" s="51" t="s">
        <v>125</v>
      </c>
      <c r="R79" s="51" t="s">
        <v>126</v>
      </c>
      <c r="S79" s="51" t="s">
        <v>127</v>
      </c>
      <c r="T79" s="52" t="s">
        <v>128</v>
      </c>
    </row>
    <row r="80" spans="2:63" s="6" customFormat="1" ht="30" customHeight="1">
      <c r="B80" s="22"/>
      <c r="C80" s="55" t="s">
        <v>102</v>
      </c>
      <c r="J80" s="101">
        <f>$BK$80</f>
        <v>0</v>
      </c>
      <c r="L80" s="22"/>
      <c r="M80" s="54"/>
      <c r="N80" s="46"/>
      <c r="O80" s="46"/>
      <c r="P80" s="102">
        <f>$P$81</f>
        <v>0</v>
      </c>
      <c r="Q80" s="46"/>
      <c r="R80" s="102">
        <f>$R$81</f>
        <v>4.44440352</v>
      </c>
      <c r="S80" s="46"/>
      <c r="T80" s="103">
        <f>$T$81</f>
        <v>0</v>
      </c>
      <c r="AT80" s="6" t="s">
        <v>76</v>
      </c>
      <c r="AU80" s="6" t="s">
        <v>103</v>
      </c>
      <c r="BK80" s="104">
        <f>$BK$81</f>
        <v>0</v>
      </c>
    </row>
    <row r="81" spans="2:63" s="105" customFormat="1" ht="37.5" customHeight="1">
      <c r="B81" s="106"/>
      <c r="D81" s="107" t="s">
        <v>76</v>
      </c>
      <c r="E81" s="108" t="s">
        <v>129</v>
      </c>
      <c r="F81" s="108" t="s">
        <v>595</v>
      </c>
      <c r="J81" s="109">
        <f>$BK$81</f>
        <v>0</v>
      </c>
      <c r="L81" s="106"/>
      <c r="M81" s="110"/>
      <c r="P81" s="111">
        <f>$P$82+$P$116</f>
        <v>0</v>
      </c>
      <c r="R81" s="111">
        <f>$R$82+$R$116</f>
        <v>4.44440352</v>
      </c>
      <c r="T81" s="112">
        <f>$T$82+$T$116</f>
        <v>0</v>
      </c>
      <c r="AR81" s="107" t="s">
        <v>21</v>
      </c>
      <c r="AT81" s="107" t="s">
        <v>76</v>
      </c>
      <c r="AU81" s="107" t="s">
        <v>77</v>
      </c>
      <c r="AY81" s="107" t="s">
        <v>131</v>
      </c>
      <c r="BK81" s="113">
        <f>$BK$82+$BK$116</f>
        <v>0</v>
      </c>
    </row>
    <row r="82" spans="2:63" s="105" customFormat="1" ht="21" customHeight="1">
      <c r="B82" s="106"/>
      <c r="D82" s="107" t="s">
        <v>76</v>
      </c>
      <c r="E82" s="114" t="s">
        <v>21</v>
      </c>
      <c r="F82" s="114" t="s">
        <v>132</v>
      </c>
      <c r="J82" s="115">
        <f>$BK$82</f>
        <v>0</v>
      </c>
      <c r="L82" s="106"/>
      <c r="M82" s="110"/>
      <c r="P82" s="111">
        <f>SUM($P$83:$P$115)</f>
        <v>0</v>
      </c>
      <c r="R82" s="111">
        <f>SUM($R$83:$R$115)</f>
        <v>4.44440352</v>
      </c>
      <c r="T82" s="112">
        <f>SUM($T$83:$T$115)</f>
        <v>0</v>
      </c>
      <c r="AR82" s="107" t="s">
        <v>21</v>
      </c>
      <c r="AT82" s="107" t="s">
        <v>76</v>
      </c>
      <c r="AU82" s="107" t="s">
        <v>21</v>
      </c>
      <c r="AY82" s="107" t="s">
        <v>131</v>
      </c>
      <c r="BK82" s="113">
        <f>SUM($BK$83:$BK$115)</f>
        <v>0</v>
      </c>
    </row>
    <row r="83" spans="2:65" s="6" customFormat="1" ht="15.75" customHeight="1">
      <c r="B83" s="22"/>
      <c r="C83" s="116" t="s">
        <v>21</v>
      </c>
      <c r="D83" s="116" t="s">
        <v>133</v>
      </c>
      <c r="E83" s="117" t="s">
        <v>1792</v>
      </c>
      <c r="F83" s="118" t="s">
        <v>1793</v>
      </c>
      <c r="G83" s="119" t="s">
        <v>144</v>
      </c>
      <c r="H83" s="120">
        <v>10</v>
      </c>
      <c r="I83" s="121"/>
      <c r="J83" s="122">
        <f>ROUND($I$83*$H$83,2)</f>
        <v>0</v>
      </c>
      <c r="K83" s="118" t="s">
        <v>137</v>
      </c>
      <c r="L83" s="22"/>
      <c r="M83" s="123"/>
      <c r="N83" s="124" t="s">
        <v>48</v>
      </c>
      <c r="P83" s="125">
        <f>$O$83*$H$83</f>
        <v>0</v>
      </c>
      <c r="Q83" s="125">
        <v>0</v>
      </c>
      <c r="R83" s="125">
        <f>$Q$83*$H$83</f>
        <v>0</v>
      </c>
      <c r="S83" s="125">
        <v>0</v>
      </c>
      <c r="T83" s="126">
        <f>$S$83*$H$83</f>
        <v>0</v>
      </c>
      <c r="AR83" s="75" t="s">
        <v>138</v>
      </c>
      <c r="AT83" s="75" t="s">
        <v>133</v>
      </c>
      <c r="AU83" s="75" t="s">
        <v>85</v>
      </c>
      <c r="AY83" s="6" t="s">
        <v>131</v>
      </c>
      <c r="BE83" s="127">
        <f>IF($N$83="základní",$J$83,0)</f>
        <v>0</v>
      </c>
      <c r="BF83" s="127">
        <f>IF($N$83="snížená",$J$83,0)</f>
        <v>0</v>
      </c>
      <c r="BG83" s="127">
        <f>IF($N$83="zákl. přenesená",$J$83,0)</f>
        <v>0</v>
      </c>
      <c r="BH83" s="127">
        <f>IF($N$83="sníž. přenesená",$J$83,0)</f>
        <v>0</v>
      </c>
      <c r="BI83" s="127">
        <f>IF($N$83="nulová",$J$83,0)</f>
        <v>0</v>
      </c>
      <c r="BJ83" s="75" t="s">
        <v>21</v>
      </c>
      <c r="BK83" s="127">
        <f>ROUND($I$83*$H$83,2)</f>
        <v>0</v>
      </c>
      <c r="BL83" s="75" t="s">
        <v>138</v>
      </c>
      <c r="BM83" s="75" t="s">
        <v>1794</v>
      </c>
    </row>
    <row r="84" spans="2:51" s="6" customFormat="1" ht="15.75" customHeight="1">
      <c r="B84" s="128"/>
      <c r="D84" s="129" t="s">
        <v>140</v>
      </c>
      <c r="E84" s="130"/>
      <c r="F84" s="130" t="s">
        <v>26</v>
      </c>
      <c r="H84" s="131">
        <v>10</v>
      </c>
      <c r="L84" s="128"/>
      <c r="M84" s="132"/>
      <c r="T84" s="133"/>
      <c r="AT84" s="134" t="s">
        <v>140</v>
      </c>
      <c r="AU84" s="134" t="s">
        <v>85</v>
      </c>
      <c r="AV84" s="134" t="s">
        <v>85</v>
      </c>
      <c r="AW84" s="134" t="s">
        <v>103</v>
      </c>
      <c r="AX84" s="134" t="s">
        <v>21</v>
      </c>
      <c r="AY84" s="134" t="s">
        <v>131</v>
      </c>
    </row>
    <row r="85" spans="2:65" s="6" customFormat="1" ht="15.75" customHeight="1">
      <c r="B85" s="22"/>
      <c r="C85" s="153" t="s">
        <v>85</v>
      </c>
      <c r="D85" s="153" t="s">
        <v>276</v>
      </c>
      <c r="E85" s="154" t="s">
        <v>1795</v>
      </c>
      <c r="F85" s="155" t="s">
        <v>1796</v>
      </c>
      <c r="G85" s="156" t="s">
        <v>183</v>
      </c>
      <c r="H85" s="157">
        <v>0.625</v>
      </c>
      <c r="I85" s="158"/>
      <c r="J85" s="159">
        <f>ROUND($I$85*$H$85,2)</f>
        <v>0</v>
      </c>
      <c r="K85" s="155"/>
      <c r="L85" s="160"/>
      <c r="M85" s="161"/>
      <c r="N85" s="162" t="s">
        <v>48</v>
      </c>
      <c r="P85" s="125">
        <f>$O$85*$H$85</f>
        <v>0</v>
      </c>
      <c r="Q85" s="125">
        <v>0.6</v>
      </c>
      <c r="R85" s="125">
        <f>$Q$85*$H$85</f>
        <v>0.375</v>
      </c>
      <c r="S85" s="125">
        <v>0</v>
      </c>
      <c r="T85" s="126">
        <f>$S$85*$H$85</f>
        <v>0</v>
      </c>
      <c r="AR85" s="75" t="s">
        <v>173</v>
      </c>
      <c r="AT85" s="75" t="s">
        <v>276</v>
      </c>
      <c r="AU85" s="75" t="s">
        <v>85</v>
      </c>
      <c r="AY85" s="6" t="s">
        <v>131</v>
      </c>
      <c r="BE85" s="127">
        <f>IF($N$85="základní",$J$85,0)</f>
        <v>0</v>
      </c>
      <c r="BF85" s="127">
        <f>IF($N$85="snížená",$J$85,0)</f>
        <v>0</v>
      </c>
      <c r="BG85" s="127">
        <f>IF($N$85="zákl. přenesená",$J$85,0)</f>
        <v>0</v>
      </c>
      <c r="BH85" s="127">
        <f>IF($N$85="sníž. přenesená",$J$85,0)</f>
        <v>0</v>
      </c>
      <c r="BI85" s="127">
        <f>IF($N$85="nulová",$J$85,0)</f>
        <v>0</v>
      </c>
      <c r="BJ85" s="75" t="s">
        <v>21</v>
      </c>
      <c r="BK85" s="127">
        <f>ROUND($I$85*$H$85,2)</f>
        <v>0</v>
      </c>
      <c r="BL85" s="75" t="s">
        <v>138</v>
      </c>
      <c r="BM85" s="75" t="s">
        <v>1797</v>
      </c>
    </row>
    <row r="86" spans="2:65" s="6" customFormat="1" ht="15.75" customHeight="1">
      <c r="B86" s="22"/>
      <c r="C86" s="119" t="s">
        <v>149</v>
      </c>
      <c r="D86" s="119" t="s">
        <v>133</v>
      </c>
      <c r="E86" s="117" t="s">
        <v>1798</v>
      </c>
      <c r="F86" s="118" t="s">
        <v>1799</v>
      </c>
      <c r="G86" s="119" t="s">
        <v>136</v>
      </c>
      <c r="H86" s="120">
        <v>10</v>
      </c>
      <c r="I86" s="121"/>
      <c r="J86" s="122">
        <f>ROUND($I$86*$H$86,2)</f>
        <v>0</v>
      </c>
      <c r="K86" s="118" t="s">
        <v>137</v>
      </c>
      <c r="L86" s="22"/>
      <c r="M86" s="123"/>
      <c r="N86" s="124" t="s">
        <v>48</v>
      </c>
      <c r="P86" s="125">
        <f>$O$86*$H$86</f>
        <v>0</v>
      </c>
      <c r="Q86" s="125">
        <v>0</v>
      </c>
      <c r="R86" s="125">
        <f>$Q$86*$H$86</f>
        <v>0</v>
      </c>
      <c r="S86" s="125">
        <v>0</v>
      </c>
      <c r="T86" s="126">
        <f>$S$86*$H$86</f>
        <v>0</v>
      </c>
      <c r="AR86" s="75" t="s">
        <v>138</v>
      </c>
      <c r="AT86" s="75" t="s">
        <v>133</v>
      </c>
      <c r="AU86" s="75" t="s">
        <v>85</v>
      </c>
      <c r="AY86" s="75" t="s">
        <v>131</v>
      </c>
      <c r="BE86" s="127">
        <f>IF($N$86="základní",$J$86,0)</f>
        <v>0</v>
      </c>
      <c r="BF86" s="127">
        <f>IF($N$86="snížená",$J$86,0)</f>
        <v>0</v>
      </c>
      <c r="BG86" s="127">
        <f>IF($N$86="zákl. přenesená",$J$86,0)</f>
        <v>0</v>
      </c>
      <c r="BH86" s="127">
        <f>IF($N$86="sníž. přenesená",$J$86,0)</f>
        <v>0</v>
      </c>
      <c r="BI86" s="127">
        <f>IF($N$86="nulová",$J$86,0)</f>
        <v>0</v>
      </c>
      <c r="BJ86" s="75" t="s">
        <v>21</v>
      </c>
      <c r="BK86" s="127">
        <f>ROUND($I$86*$H$86,2)</f>
        <v>0</v>
      </c>
      <c r="BL86" s="75" t="s">
        <v>138</v>
      </c>
      <c r="BM86" s="75" t="s">
        <v>1800</v>
      </c>
    </row>
    <row r="87" spans="2:51" s="6" customFormat="1" ht="15.75" customHeight="1">
      <c r="B87" s="128"/>
      <c r="D87" s="129" t="s">
        <v>140</v>
      </c>
      <c r="E87" s="130"/>
      <c r="F87" s="130" t="s">
        <v>1801</v>
      </c>
      <c r="H87" s="131">
        <v>10</v>
      </c>
      <c r="L87" s="128"/>
      <c r="M87" s="132"/>
      <c r="T87" s="133"/>
      <c r="AT87" s="134" t="s">
        <v>140</v>
      </c>
      <c r="AU87" s="134" t="s">
        <v>85</v>
      </c>
      <c r="AV87" s="134" t="s">
        <v>85</v>
      </c>
      <c r="AW87" s="134" t="s">
        <v>103</v>
      </c>
      <c r="AX87" s="134" t="s">
        <v>21</v>
      </c>
      <c r="AY87" s="134" t="s">
        <v>131</v>
      </c>
    </row>
    <row r="88" spans="2:65" s="6" customFormat="1" ht="15.75" customHeight="1">
      <c r="B88" s="22"/>
      <c r="C88" s="116" t="s">
        <v>138</v>
      </c>
      <c r="D88" s="116" t="s">
        <v>133</v>
      </c>
      <c r="E88" s="117" t="s">
        <v>1802</v>
      </c>
      <c r="F88" s="118" t="s">
        <v>1803</v>
      </c>
      <c r="G88" s="119" t="s">
        <v>136</v>
      </c>
      <c r="H88" s="120">
        <v>933.167</v>
      </c>
      <c r="I88" s="121"/>
      <c r="J88" s="122">
        <f>ROUND($I$88*$H$88,2)</f>
        <v>0</v>
      </c>
      <c r="K88" s="118" t="s">
        <v>137</v>
      </c>
      <c r="L88" s="22"/>
      <c r="M88" s="123"/>
      <c r="N88" s="124" t="s">
        <v>48</v>
      </c>
      <c r="P88" s="125">
        <f>$O$88*$H$88</f>
        <v>0</v>
      </c>
      <c r="Q88" s="125">
        <v>0.00356</v>
      </c>
      <c r="R88" s="125">
        <f>$Q$88*$H$88</f>
        <v>3.3220745199999997</v>
      </c>
      <c r="S88" s="125">
        <v>0</v>
      </c>
      <c r="T88" s="126">
        <f>$S$88*$H$88</f>
        <v>0</v>
      </c>
      <c r="AR88" s="75" t="s">
        <v>138</v>
      </c>
      <c r="AT88" s="75" t="s">
        <v>133</v>
      </c>
      <c r="AU88" s="75" t="s">
        <v>85</v>
      </c>
      <c r="AY88" s="6" t="s">
        <v>131</v>
      </c>
      <c r="BE88" s="127">
        <f>IF($N$88="základní",$J$88,0)</f>
        <v>0</v>
      </c>
      <c r="BF88" s="127">
        <f>IF($N$88="snížená",$J$88,0)</f>
        <v>0</v>
      </c>
      <c r="BG88" s="127">
        <f>IF($N$88="zákl. přenesená",$J$88,0)</f>
        <v>0</v>
      </c>
      <c r="BH88" s="127">
        <f>IF($N$88="sníž. přenesená",$J$88,0)</f>
        <v>0</v>
      </c>
      <c r="BI88" s="127">
        <f>IF($N$88="nulová",$J$88,0)</f>
        <v>0</v>
      </c>
      <c r="BJ88" s="75" t="s">
        <v>21</v>
      </c>
      <c r="BK88" s="127">
        <f>ROUND($I$88*$H$88,2)</f>
        <v>0</v>
      </c>
      <c r="BL88" s="75" t="s">
        <v>138</v>
      </c>
      <c r="BM88" s="75" t="s">
        <v>1804</v>
      </c>
    </row>
    <row r="89" spans="2:51" s="6" customFormat="1" ht="15.75" customHeight="1">
      <c r="B89" s="128"/>
      <c r="D89" s="129" t="s">
        <v>140</v>
      </c>
      <c r="E89" s="130"/>
      <c r="F89" s="130" t="s">
        <v>1805</v>
      </c>
      <c r="H89" s="131">
        <v>933.167</v>
      </c>
      <c r="L89" s="128"/>
      <c r="M89" s="132"/>
      <c r="T89" s="133"/>
      <c r="AT89" s="134" t="s">
        <v>140</v>
      </c>
      <c r="AU89" s="134" t="s">
        <v>85</v>
      </c>
      <c r="AV89" s="134" t="s">
        <v>85</v>
      </c>
      <c r="AW89" s="134" t="s">
        <v>103</v>
      </c>
      <c r="AX89" s="134" t="s">
        <v>21</v>
      </c>
      <c r="AY89" s="134" t="s">
        <v>131</v>
      </c>
    </row>
    <row r="90" spans="2:65" s="6" customFormat="1" ht="15.75" customHeight="1">
      <c r="B90" s="22"/>
      <c r="C90" s="153" t="s">
        <v>158</v>
      </c>
      <c r="D90" s="153" t="s">
        <v>276</v>
      </c>
      <c r="E90" s="154" t="s">
        <v>1806</v>
      </c>
      <c r="F90" s="155" t="s">
        <v>1807</v>
      </c>
      <c r="G90" s="156" t="s">
        <v>1808</v>
      </c>
      <c r="H90" s="157">
        <v>23.329</v>
      </c>
      <c r="I90" s="158"/>
      <c r="J90" s="159">
        <f>ROUND($I$90*$H$90,2)</f>
        <v>0</v>
      </c>
      <c r="K90" s="155"/>
      <c r="L90" s="160"/>
      <c r="M90" s="161"/>
      <c r="N90" s="162" t="s">
        <v>48</v>
      </c>
      <c r="P90" s="125">
        <f>$O$90*$H$90</f>
        <v>0</v>
      </c>
      <c r="Q90" s="125">
        <v>0.001</v>
      </c>
      <c r="R90" s="125">
        <f>$Q$90*$H$90</f>
        <v>0.023329000000000003</v>
      </c>
      <c r="S90" s="125">
        <v>0</v>
      </c>
      <c r="T90" s="126">
        <f>$S$90*$H$90</f>
        <v>0</v>
      </c>
      <c r="AR90" s="75" t="s">
        <v>173</v>
      </c>
      <c r="AT90" s="75" t="s">
        <v>276</v>
      </c>
      <c r="AU90" s="75" t="s">
        <v>85</v>
      </c>
      <c r="AY90" s="6" t="s">
        <v>131</v>
      </c>
      <c r="BE90" s="127">
        <f>IF($N$90="základní",$J$90,0)</f>
        <v>0</v>
      </c>
      <c r="BF90" s="127">
        <f>IF($N$90="snížená",$J$90,0)</f>
        <v>0</v>
      </c>
      <c r="BG90" s="127">
        <f>IF($N$90="zákl. přenesená",$J$90,0)</f>
        <v>0</v>
      </c>
      <c r="BH90" s="127">
        <f>IF($N$90="sníž. přenesená",$J$90,0)</f>
        <v>0</v>
      </c>
      <c r="BI90" s="127">
        <f>IF($N$90="nulová",$J$90,0)</f>
        <v>0</v>
      </c>
      <c r="BJ90" s="75" t="s">
        <v>21</v>
      </c>
      <c r="BK90" s="127">
        <f>ROUND($I$90*$H$90,2)</f>
        <v>0</v>
      </c>
      <c r="BL90" s="75" t="s">
        <v>138</v>
      </c>
      <c r="BM90" s="75" t="s">
        <v>1809</v>
      </c>
    </row>
    <row r="91" spans="2:51" s="6" customFormat="1" ht="15.75" customHeight="1">
      <c r="B91" s="128"/>
      <c r="D91" s="129" t="s">
        <v>140</v>
      </c>
      <c r="E91" s="130"/>
      <c r="F91" s="130" t="s">
        <v>1810</v>
      </c>
      <c r="H91" s="131">
        <v>23.329</v>
      </c>
      <c r="L91" s="128"/>
      <c r="M91" s="132"/>
      <c r="T91" s="133"/>
      <c r="AT91" s="134" t="s">
        <v>140</v>
      </c>
      <c r="AU91" s="134" t="s">
        <v>85</v>
      </c>
      <c r="AV91" s="134" t="s">
        <v>85</v>
      </c>
      <c r="AW91" s="134" t="s">
        <v>103</v>
      </c>
      <c r="AX91" s="134" t="s">
        <v>21</v>
      </c>
      <c r="AY91" s="134" t="s">
        <v>131</v>
      </c>
    </row>
    <row r="92" spans="2:65" s="6" customFormat="1" ht="15.75" customHeight="1">
      <c r="B92" s="22"/>
      <c r="C92" s="116" t="s">
        <v>162</v>
      </c>
      <c r="D92" s="116" t="s">
        <v>133</v>
      </c>
      <c r="E92" s="117" t="s">
        <v>1811</v>
      </c>
      <c r="F92" s="118" t="s">
        <v>1812</v>
      </c>
      <c r="G92" s="119" t="s">
        <v>144</v>
      </c>
      <c r="H92" s="120">
        <v>10</v>
      </c>
      <c r="I92" s="121"/>
      <c r="J92" s="122">
        <f>ROUND($I$92*$H$92,2)</f>
        <v>0</v>
      </c>
      <c r="K92" s="118" t="s">
        <v>137</v>
      </c>
      <c r="L92" s="22"/>
      <c r="M92" s="123"/>
      <c r="N92" s="124" t="s">
        <v>48</v>
      </c>
      <c r="P92" s="125">
        <f>$O$92*$H$92</f>
        <v>0</v>
      </c>
      <c r="Q92" s="125">
        <v>0</v>
      </c>
      <c r="R92" s="125">
        <f>$Q$92*$H$92</f>
        <v>0</v>
      </c>
      <c r="S92" s="125">
        <v>0</v>
      </c>
      <c r="T92" s="126">
        <f>$S$92*$H$92</f>
        <v>0</v>
      </c>
      <c r="AR92" s="75" t="s">
        <v>138</v>
      </c>
      <c r="AT92" s="75" t="s">
        <v>133</v>
      </c>
      <c r="AU92" s="75" t="s">
        <v>85</v>
      </c>
      <c r="AY92" s="6" t="s">
        <v>131</v>
      </c>
      <c r="BE92" s="127">
        <f>IF($N$92="základní",$J$92,0)</f>
        <v>0</v>
      </c>
      <c r="BF92" s="127">
        <f>IF($N$92="snížená",$J$92,0)</f>
        <v>0</v>
      </c>
      <c r="BG92" s="127">
        <f>IF($N$92="zákl. přenesená",$J$92,0)</f>
        <v>0</v>
      </c>
      <c r="BH92" s="127">
        <f>IF($N$92="sníž. přenesená",$J$92,0)</f>
        <v>0</v>
      </c>
      <c r="BI92" s="127">
        <f>IF($N$92="nulová",$J$92,0)</f>
        <v>0</v>
      </c>
      <c r="BJ92" s="75" t="s">
        <v>21</v>
      </c>
      <c r="BK92" s="127">
        <f>ROUND($I$92*$H$92,2)</f>
        <v>0</v>
      </c>
      <c r="BL92" s="75" t="s">
        <v>138</v>
      </c>
      <c r="BM92" s="75" t="s">
        <v>1813</v>
      </c>
    </row>
    <row r="93" spans="2:51" s="6" customFormat="1" ht="15.75" customHeight="1">
      <c r="B93" s="128"/>
      <c r="D93" s="129" t="s">
        <v>140</v>
      </c>
      <c r="E93" s="130"/>
      <c r="F93" s="130" t="s">
        <v>26</v>
      </c>
      <c r="H93" s="131">
        <v>10</v>
      </c>
      <c r="L93" s="128"/>
      <c r="M93" s="132"/>
      <c r="T93" s="133"/>
      <c r="AT93" s="134" t="s">
        <v>140</v>
      </c>
      <c r="AU93" s="134" t="s">
        <v>85</v>
      </c>
      <c r="AV93" s="134" t="s">
        <v>85</v>
      </c>
      <c r="AW93" s="134" t="s">
        <v>103</v>
      </c>
      <c r="AX93" s="134" t="s">
        <v>21</v>
      </c>
      <c r="AY93" s="134" t="s">
        <v>131</v>
      </c>
    </row>
    <row r="94" spans="2:65" s="6" customFormat="1" ht="15.75" customHeight="1">
      <c r="B94" s="22"/>
      <c r="C94" s="153" t="s">
        <v>168</v>
      </c>
      <c r="D94" s="153" t="s">
        <v>276</v>
      </c>
      <c r="E94" s="154" t="s">
        <v>1814</v>
      </c>
      <c r="F94" s="155" t="s">
        <v>1815</v>
      </c>
      <c r="G94" s="156" t="s">
        <v>144</v>
      </c>
      <c r="H94" s="157">
        <v>10</v>
      </c>
      <c r="I94" s="158"/>
      <c r="J94" s="159">
        <f>ROUND($I$94*$H$94,2)</f>
        <v>0</v>
      </c>
      <c r="K94" s="155"/>
      <c r="L94" s="160"/>
      <c r="M94" s="161"/>
      <c r="N94" s="162" t="s">
        <v>48</v>
      </c>
      <c r="P94" s="125">
        <f>$O$94*$H$94</f>
        <v>0</v>
      </c>
      <c r="Q94" s="125">
        <v>0.004</v>
      </c>
      <c r="R94" s="125">
        <f>$Q$94*$H$94</f>
        <v>0.04</v>
      </c>
      <c r="S94" s="125">
        <v>0</v>
      </c>
      <c r="T94" s="126">
        <f>$S$94*$H$94</f>
        <v>0</v>
      </c>
      <c r="AR94" s="75" t="s">
        <v>173</v>
      </c>
      <c r="AT94" s="75" t="s">
        <v>276</v>
      </c>
      <c r="AU94" s="75" t="s">
        <v>85</v>
      </c>
      <c r="AY94" s="6" t="s">
        <v>131</v>
      </c>
      <c r="BE94" s="127">
        <f>IF($N$94="základní",$J$94,0)</f>
        <v>0</v>
      </c>
      <c r="BF94" s="127">
        <f>IF($N$94="snížená",$J$94,0)</f>
        <v>0</v>
      </c>
      <c r="BG94" s="127">
        <f>IF($N$94="zákl. přenesená",$J$94,0)</f>
        <v>0</v>
      </c>
      <c r="BH94" s="127">
        <f>IF($N$94="sníž. přenesená",$J$94,0)</f>
        <v>0</v>
      </c>
      <c r="BI94" s="127">
        <f>IF($N$94="nulová",$J$94,0)</f>
        <v>0</v>
      </c>
      <c r="BJ94" s="75" t="s">
        <v>21</v>
      </c>
      <c r="BK94" s="127">
        <f>ROUND($I$94*$H$94,2)</f>
        <v>0</v>
      </c>
      <c r="BL94" s="75" t="s">
        <v>138</v>
      </c>
      <c r="BM94" s="75" t="s">
        <v>1816</v>
      </c>
    </row>
    <row r="95" spans="2:65" s="6" customFormat="1" ht="15.75" customHeight="1">
      <c r="B95" s="22"/>
      <c r="C95" s="119" t="s">
        <v>173</v>
      </c>
      <c r="D95" s="119" t="s">
        <v>133</v>
      </c>
      <c r="E95" s="117" t="s">
        <v>1817</v>
      </c>
      <c r="F95" s="118" t="s">
        <v>1818</v>
      </c>
      <c r="G95" s="119" t="s">
        <v>144</v>
      </c>
      <c r="H95" s="120">
        <v>20</v>
      </c>
      <c r="I95" s="121"/>
      <c r="J95" s="122">
        <f>ROUND($I$95*$H$95,2)</f>
        <v>0</v>
      </c>
      <c r="K95" s="118" t="s">
        <v>137</v>
      </c>
      <c r="L95" s="22"/>
      <c r="M95" s="123"/>
      <c r="N95" s="124" t="s">
        <v>48</v>
      </c>
      <c r="P95" s="125">
        <f>$O$95*$H$95</f>
        <v>0</v>
      </c>
      <c r="Q95" s="125">
        <v>0.0003</v>
      </c>
      <c r="R95" s="125">
        <f>$Q$95*$H$95</f>
        <v>0.005999999999999999</v>
      </c>
      <c r="S95" s="125">
        <v>0</v>
      </c>
      <c r="T95" s="126">
        <f>$S$95*$H$95</f>
        <v>0</v>
      </c>
      <c r="AR95" s="75" t="s">
        <v>138</v>
      </c>
      <c r="AT95" s="75" t="s">
        <v>133</v>
      </c>
      <c r="AU95" s="75" t="s">
        <v>85</v>
      </c>
      <c r="AY95" s="75" t="s">
        <v>131</v>
      </c>
      <c r="BE95" s="127">
        <f>IF($N$95="základní",$J$95,0)</f>
        <v>0</v>
      </c>
      <c r="BF95" s="127">
        <f>IF($N$95="snížená",$J$95,0)</f>
        <v>0</v>
      </c>
      <c r="BG95" s="127">
        <f>IF($N$95="zákl. přenesená",$J$95,0)</f>
        <v>0</v>
      </c>
      <c r="BH95" s="127">
        <f>IF($N$95="sníž. přenesená",$J$95,0)</f>
        <v>0</v>
      </c>
      <c r="BI95" s="127">
        <f>IF($N$95="nulová",$J$95,0)</f>
        <v>0</v>
      </c>
      <c r="BJ95" s="75" t="s">
        <v>21</v>
      </c>
      <c r="BK95" s="127">
        <f>ROUND($I$95*$H$95,2)</f>
        <v>0</v>
      </c>
      <c r="BL95" s="75" t="s">
        <v>138</v>
      </c>
      <c r="BM95" s="75" t="s">
        <v>1819</v>
      </c>
    </row>
    <row r="96" spans="2:51" s="6" customFormat="1" ht="15.75" customHeight="1">
      <c r="B96" s="128"/>
      <c r="D96" s="129" t="s">
        <v>140</v>
      </c>
      <c r="E96" s="130"/>
      <c r="F96" s="130" t="s">
        <v>1820</v>
      </c>
      <c r="H96" s="131">
        <v>20</v>
      </c>
      <c r="L96" s="128"/>
      <c r="M96" s="132"/>
      <c r="T96" s="133"/>
      <c r="AT96" s="134" t="s">
        <v>140</v>
      </c>
      <c r="AU96" s="134" t="s">
        <v>85</v>
      </c>
      <c r="AV96" s="134" t="s">
        <v>85</v>
      </c>
      <c r="AW96" s="134" t="s">
        <v>103</v>
      </c>
      <c r="AX96" s="134" t="s">
        <v>21</v>
      </c>
      <c r="AY96" s="134" t="s">
        <v>131</v>
      </c>
    </row>
    <row r="97" spans="2:65" s="6" customFormat="1" ht="15.75" customHeight="1">
      <c r="B97" s="22"/>
      <c r="C97" s="153" t="s">
        <v>180</v>
      </c>
      <c r="D97" s="153" t="s">
        <v>276</v>
      </c>
      <c r="E97" s="154" t="s">
        <v>1821</v>
      </c>
      <c r="F97" s="155" t="s">
        <v>1822</v>
      </c>
      <c r="G97" s="156" t="s">
        <v>144</v>
      </c>
      <c r="H97" s="157">
        <v>20</v>
      </c>
      <c r="I97" s="158"/>
      <c r="J97" s="159">
        <f>ROUND($I$97*$H$97,2)</f>
        <v>0</v>
      </c>
      <c r="K97" s="155"/>
      <c r="L97" s="160"/>
      <c r="M97" s="161"/>
      <c r="N97" s="162" t="s">
        <v>48</v>
      </c>
      <c r="P97" s="125">
        <f>$O$97*$H$97</f>
        <v>0</v>
      </c>
      <c r="Q97" s="125">
        <v>0.003</v>
      </c>
      <c r="R97" s="125">
        <f>$Q$97*$H$97</f>
        <v>0.06</v>
      </c>
      <c r="S97" s="125">
        <v>0</v>
      </c>
      <c r="T97" s="126">
        <f>$S$97*$H$97</f>
        <v>0</v>
      </c>
      <c r="AR97" s="75" t="s">
        <v>173</v>
      </c>
      <c r="AT97" s="75" t="s">
        <v>276</v>
      </c>
      <c r="AU97" s="75" t="s">
        <v>85</v>
      </c>
      <c r="AY97" s="6" t="s">
        <v>131</v>
      </c>
      <c r="BE97" s="127">
        <f>IF($N$97="základní",$J$97,0)</f>
        <v>0</v>
      </c>
      <c r="BF97" s="127">
        <f>IF($N$97="snížená",$J$97,0)</f>
        <v>0</v>
      </c>
      <c r="BG97" s="127">
        <f>IF($N$97="zákl. přenesená",$J$97,0)</f>
        <v>0</v>
      </c>
      <c r="BH97" s="127">
        <f>IF($N$97="sníž. přenesená",$J$97,0)</f>
        <v>0</v>
      </c>
      <c r="BI97" s="127">
        <f>IF($N$97="nulová",$J$97,0)</f>
        <v>0</v>
      </c>
      <c r="BJ97" s="75" t="s">
        <v>21</v>
      </c>
      <c r="BK97" s="127">
        <f>ROUND($I$97*$H$97,2)</f>
        <v>0</v>
      </c>
      <c r="BL97" s="75" t="s">
        <v>138</v>
      </c>
      <c r="BM97" s="75" t="s">
        <v>1823</v>
      </c>
    </row>
    <row r="98" spans="2:51" s="6" customFormat="1" ht="15.75" customHeight="1">
      <c r="B98" s="128"/>
      <c r="D98" s="129" t="s">
        <v>140</v>
      </c>
      <c r="E98" s="130"/>
      <c r="F98" s="130" t="s">
        <v>1820</v>
      </c>
      <c r="H98" s="131">
        <v>20</v>
      </c>
      <c r="L98" s="128"/>
      <c r="M98" s="132"/>
      <c r="T98" s="133"/>
      <c r="AT98" s="134" t="s">
        <v>140</v>
      </c>
      <c r="AU98" s="134" t="s">
        <v>85</v>
      </c>
      <c r="AV98" s="134" t="s">
        <v>85</v>
      </c>
      <c r="AW98" s="134" t="s">
        <v>103</v>
      </c>
      <c r="AX98" s="134" t="s">
        <v>21</v>
      </c>
      <c r="AY98" s="134" t="s">
        <v>131</v>
      </c>
    </row>
    <row r="99" spans="2:65" s="6" customFormat="1" ht="15.75" customHeight="1">
      <c r="B99" s="22"/>
      <c r="C99" s="116" t="s">
        <v>26</v>
      </c>
      <c r="D99" s="116" t="s">
        <v>133</v>
      </c>
      <c r="E99" s="117" t="s">
        <v>1824</v>
      </c>
      <c r="F99" s="118" t="s">
        <v>1825</v>
      </c>
      <c r="G99" s="119" t="s">
        <v>144</v>
      </c>
      <c r="H99" s="120">
        <v>90</v>
      </c>
      <c r="I99" s="121"/>
      <c r="J99" s="122">
        <f>ROUND($I$99*$H$99,2)</f>
        <v>0</v>
      </c>
      <c r="K99" s="118" t="s">
        <v>137</v>
      </c>
      <c r="L99" s="22"/>
      <c r="M99" s="123"/>
      <c r="N99" s="124" t="s">
        <v>48</v>
      </c>
      <c r="P99" s="125">
        <f>$O$99*$H$99</f>
        <v>0</v>
      </c>
      <c r="Q99" s="125">
        <v>0</v>
      </c>
      <c r="R99" s="125">
        <f>$Q$99*$H$99</f>
        <v>0</v>
      </c>
      <c r="S99" s="125">
        <v>0</v>
      </c>
      <c r="T99" s="126">
        <f>$S$99*$H$99</f>
        <v>0</v>
      </c>
      <c r="AR99" s="75" t="s">
        <v>138</v>
      </c>
      <c r="AT99" s="75" t="s">
        <v>133</v>
      </c>
      <c r="AU99" s="75" t="s">
        <v>85</v>
      </c>
      <c r="AY99" s="6" t="s">
        <v>131</v>
      </c>
      <c r="BE99" s="127">
        <f>IF($N$99="základní",$J$99,0)</f>
        <v>0</v>
      </c>
      <c r="BF99" s="127">
        <f>IF($N$99="snížená",$J$99,0)</f>
        <v>0</v>
      </c>
      <c r="BG99" s="127">
        <f>IF($N$99="zákl. přenesená",$J$99,0)</f>
        <v>0</v>
      </c>
      <c r="BH99" s="127">
        <f>IF($N$99="sníž. přenesená",$J$99,0)</f>
        <v>0</v>
      </c>
      <c r="BI99" s="127">
        <f>IF($N$99="nulová",$J$99,0)</f>
        <v>0</v>
      </c>
      <c r="BJ99" s="75" t="s">
        <v>21</v>
      </c>
      <c r="BK99" s="127">
        <f>ROUND($I$99*$H$99,2)</f>
        <v>0</v>
      </c>
      <c r="BL99" s="75" t="s">
        <v>138</v>
      </c>
      <c r="BM99" s="75" t="s">
        <v>1826</v>
      </c>
    </row>
    <row r="100" spans="2:51" s="6" customFormat="1" ht="15.75" customHeight="1">
      <c r="B100" s="128"/>
      <c r="D100" s="129" t="s">
        <v>140</v>
      </c>
      <c r="E100" s="130"/>
      <c r="F100" s="130" t="s">
        <v>1827</v>
      </c>
      <c r="H100" s="131">
        <v>90</v>
      </c>
      <c r="L100" s="128"/>
      <c r="M100" s="132"/>
      <c r="T100" s="133"/>
      <c r="AT100" s="134" t="s">
        <v>140</v>
      </c>
      <c r="AU100" s="134" t="s">
        <v>85</v>
      </c>
      <c r="AV100" s="134" t="s">
        <v>85</v>
      </c>
      <c r="AW100" s="134" t="s">
        <v>103</v>
      </c>
      <c r="AX100" s="134" t="s">
        <v>21</v>
      </c>
      <c r="AY100" s="134" t="s">
        <v>131</v>
      </c>
    </row>
    <row r="101" spans="2:65" s="6" customFormat="1" ht="15.75" customHeight="1">
      <c r="B101" s="22"/>
      <c r="C101" s="116" t="s">
        <v>190</v>
      </c>
      <c r="D101" s="116" t="s">
        <v>133</v>
      </c>
      <c r="E101" s="117" t="s">
        <v>1828</v>
      </c>
      <c r="F101" s="118" t="s">
        <v>1829</v>
      </c>
      <c r="G101" s="119" t="s">
        <v>136</v>
      </c>
      <c r="H101" s="120">
        <v>1399.751</v>
      </c>
      <c r="I101" s="121"/>
      <c r="J101" s="122">
        <f>ROUND($I$101*$H$101,2)</f>
        <v>0</v>
      </c>
      <c r="K101" s="118" t="s">
        <v>137</v>
      </c>
      <c r="L101" s="22"/>
      <c r="M101" s="123"/>
      <c r="N101" s="124" t="s">
        <v>48</v>
      </c>
      <c r="P101" s="125">
        <f>$O$101*$H$101</f>
        <v>0</v>
      </c>
      <c r="Q101" s="125">
        <v>0</v>
      </c>
      <c r="R101" s="125">
        <f>$Q$101*$H$101</f>
        <v>0</v>
      </c>
      <c r="S101" s="125">
        <v>0</v>
      </c>
      <c r="T101" s="126">
        <f>$S$101*$H$101</f>
        <v>0</v>
      </c>
      <c r="AR101" s="75" t="s">
        <v>138</v>
      </c>
      <c r="AT101" s="75" t="s">
        <v>133</v>
      </c>
      <c r="AU101" s="75" t="s">
        <v>85</v>
      </c>
      <c r="AY101" s="6" t="s">
        <v>131</v>
      </c>
      <c r="BE101" s="127">
        <f>IF($N$101="základní",$J$101,0)</f>
        <v>0</v>
      </c>
      <c r="BF101" s="127">
        <f>IF($N$101="snížená",$J$101,0)</f>
        <v>0</v>
      </c>
      <c r="BG101" s="127">
        <f>IF($N$101="zákl. přenesená",$J$101,0)</f>
        <v>0</v>
      </c>
      <c r="BH101" s="127">
        <f>IF($N$101="sníž. přenesená",$J$101,0)</f>
        <v>0</v>
      </c>
      <c r="BI101" s="127">
        <f>IF($N$101="nulová",$J$101,0)</f>
        <v>0</v>
      </c>
      <c r="BJ101" s="75" t="s">
        <v>21</v>
      </c>
      <c r="BK101" s="127">
        <f>ROUND($I$101*$H$101,2)</f>
        <v>0</v>
      </c>
      <c r="BL101" s="75" t="s">
        <v>138</v>
      </c>
      <c r="BM101" s="75" t="s">
        <v>1830</v>
      </c>
    </row>
    <row r="102" spans="2:51" s="6" customFormat="1" ht="15.75" customHeight="1">
      <c r="B102" s="128"/>
      <c r="D102" s="129" t="s">
        <v>140</v>
      </c>
      <c r="E102" s="130"/>
      <c r="F102" s="130" t="s">
        <v>1831</v>
      </c>
      <c r="H102" s="131">
        <v>1399.751</v>
      </c>
      <c r="L102" s="128"/>
      <c r="M102" s="132"/>
      <c r="T102" s="133"/>
      <c r="AT102" s="134" t="s">
        <v>140</v>
      </c>
      <c r="AU102" s="134" t="s">
        <v>85</v>
      </c>
      <c r="AV102" s="134" t="s">
        <v>85</v>
      </c>
      <c r="AW102" s="134" t="s">
        <v>103</v>
      </c>
      <c r="AX102" s="134" t="s">
        <v>21</v>
      </c>
      <c r="AY102" s="134" t="s">
        <v>131</v>
      </c>
    </row>
    <row r="103" spans="2:65" s="6" customFormat="1" ht="15.75" customHeight="1">
      <c r="B103" s="22"/>
      <c r="C103" s="116" t="s">
        <v>195</v>
      </c>
      <c r="D103" s="116" t="s">
        <v>133</v>
      </c>
      <c r="E103" s="117" t="s">
        <v>1832</v>
      </c>
      <c r="F103" s="118" t="s">
        <v>1833</v>
      </c>
      <c r="G103" s="119" t="s">
        <v>144</v>
      </c>
      <c r="H103" s="120">
        <v>30</v>
      </c>
      <c r="I103" s="121"/>
      <c r="J103" s="122">
        <f>ROUND($I$103*$H$103,2)</f>
        <v>0</v>
      </c>
      <c r="K103" s="118" t="s">
        <v>137</v>
      </c>
      <c r="L103" s="22"/>
      <c r="M103" s="123"/>
      <c r="N103" s="124" t="s">
        <v>48</v>
      </c>
      <c r="P103" s="125">
        <f>$O$103*$H$103</f>
        <v>0</v>
      </c>
      <c r="Q103" s="125">
        <v>0</v>
      </c>
      <c r="R103" s="125">
        <f>$Q$103*$H$103</f>
        <v>0</v>
      </c>
      <c r="S103" s="125">
        <v>0</v>
      </c>
      <c r="T103" s="126">
        <f>$S$103*$H$103</f>
        <v>0</v>
      </c>
      <c r="AR103" s="75" t="s">
        <v>138</v>
      </c>
      <c r="AT103" s="75" t="s">
        <v>133</v>
      </c>
      <c r="AU103" s="75" t="s">
        <v>85</v>
      </c>
      <c r="AY103" s="6" t="s">
        <v>131</v>
      </c>
      <c r="BE103" s="127">
        <f>IF($N$103="základní",$J$103,0)</f>
        <v>0</v>
      </c>
      <c r="BF103" s="127">
        <f>IF($N$103="snížená",$J$103,0)</f>
        <v>0</v>
      </c>
      <c r="BG103" s="127">
        <f>IF($N$103="zákl. přenesená",$J$103,0)</f>
        <v>0</v>
      </c>
      <c r="BH103" s="127">
        <f>IF($N$103="sníž. přenesená",$J$103,0)</f>
        <v>0</v>
      </c>
      <c r="BI103" s="127">
        <f>IF($N$103="nulová",$J$103,0)</f>
        <v>0</v>
      </c>
      <c r="BJ103" s="75" t="s">
        <v>21</v>
      </c>
      <c r="BK103" s="127">
        <f>ROUND($I$103*$H$103,2)</f>
        <v>0</v>
      </c>
      <c r="BL103" s="75" t="s">
        <v>138</v>
      </c>
      <c r="BM103" s="75" t="s">
        <v>1834</v>
      </c>
    </row>
    <row r="104" spans="2:51" s="6" customFormat="1" ht="15.75" customHeight="1">
      <c r="B104" s="128"/>
      <c r="D104" s="129" t="s">
        <v>140</v>
      </c>
      <c r="E104" s="130"/>
      <c r="F104" s="130" t="s">
        <v>1835</v>
      </c>
      <c r="H104" s="131">
        <v>10</v>
      </c>
      <c r="L104" s="128"/>
      <c r="M104" s="132"/>
      <c r="T104" s="133"/>
      <c r="AT104" s="134" t="s">
        <v>140</v>
      </c>
      <c r="AU104" s="134" t="s">
        <v>85</v>
      </c>
      <c r="AV104" s="134" t="s">
        <v>85</v>
      </c>
      <c r="AW104" s="134" t="s">
        <v>103</v>
      </c>
      <c r="AX104" s="134" t="s">
        <v>77</v>
      </c>
      <c r="AY104" s="134" t="s">
        <v>131</v>
      </c>
    </row>
    <row r="105" spans="2:51" s="6" customFormat="1" ht="15.75" customHeight="1">
      <c r="B105" s="128"/>
      <c r="D105" s="135" t="s">
        <v>140</v>
      </c>
      <c r="E105" s="134"/>
      <c r="F105" s="130" t="s">
        <v>1836</v>
      </c>
      <c r="H105" s="131">
        <v>20</v>
      </c>
      <c r="L105" s="128"/>
      <c r="M105" s="132"/>
      <c r="T105" s="133"/>
      <c r="AT105" s="134" t="s">
        <v>140</v>
      </c>
      <c r="AU105" s="134" t="s">
        <v>85</v>
      </c>
      <c r="AV105" s="134" t="s">
        <v>85</v>
      </c>
      <c r="AW105" s="134" t="s">
        <v>103</v>
      </c>
      <c r="AX105" s="134" t="s">
        <v>77</v>
      </c>
      <c r="AY105" s="134" t="s">
        <v>131</v>
      </c>
    </row>
    <row r="106" spans="2:51" s="6" customFormat="1" ht="15.75" customHeight="1">
      <c r="B106" s="136"/>
      <c r="D106" s="135" t="s">
        <v>140</v>
      </c>
      <c r="E106" s="137"/>
      <c r="F106" s="138" t="s">
        <v>148</v>
      </c>
      <c r="H106" s="139">
        <v>30</v>
      </c>
      <c r="L106" s="136"/>
      <c r="M106" s="140"/>
      <c r="T106" s="141"/>
      <c r="AT106" s="137" t="s">
        <v>140</v>
      </c>
      <c r="AU106" s="137" t="s">
        <v>85</v>
      </c>
      <c r="AV106" s="137" t="s">
        <v>138</v>
      </c>
      <c r="AW106" s="137" t="s">
        <v>103</v>
      </c>
      <c r="AX106" s="137" t="s">
        <v>21</v>
      </c>
      <c r="AY106" s="137" t="s">
        <v>131</v>
      </c>
    </row>
    <row r="107" spans="2:65" s="6" customFormat="1" ht="15.75" customHeight="1">
      <c r="B107" s="22"/>
      <c r="C107" s="116" t="s">
        <v>200</v>
      </c>
      <c r="D107" s="116" t="s">
        <v>133</v>
      </c>
      <c r="E107" s="117" t="s">
        <v>1837</v>
      </c>
      <c r="F107" s="118" t="s">
        <v>1838</v>
      </c>
      <c r="G107" s="119" t="s">
        <v>144</v>
      </c>
      <c r="H107" s="120">
        <v>10</v>
      </c>
      <c r="I107" s="121"/>
      <c r="J107" s="122">
        <f>ROUND($I$107*$H$107,2)</f>
        <v>0</v>
      </c>
      <c r="K107" s="118"/>
      <c r="L107" s="22"/>
      <c r="M107" s="123"/>
      <c r="N107" s="124" t="s">
        <v>48</v>
      </c>
      <c r="P107" s="125">
        <f>$O$107*$H$107</f>
        <v>0</v>
      </c>
      <c r="Q107" s="125">
        <v>0</v>
      </c>
      <c r="R107" s="125">
        <f>$Q$107*$H$107</f>
        <v>0</v>
      </c>
      <c r="S107" s="125">
        <v>0</v>
      </c>
      <c r="T107" s="126">
        <f>$S$107*$H$107</f>
        <v>0</v>
      </c>
      <c r="AR107" s="75" t="s">
        <v>138</v>
      </c>
      <c r="AT107" s="75" t="s">
        <v>133</v>
      </c>
      <c r="AU107" s="75" t="s">
        <v>85</v>
      </c>
      <c r="AY107" s="6" t="s">
        <v>131</v>
      </c>
      <c r="BE107" s="127">
        <f>IF($N$107="základní",$J$107,0)</f>
        <v>0</v>
      </c>
      <c r="BF107" s="127">
        <f>IF($N$107="snížená",$J$107,0)</f>
        <v>0</v>
      </c>
      <c r="BG107" s="127">
        <f>IF($N$107="zákl. přenesená",$J$107,0)</f>
        <v>0</v>
      </c>
      <c r="BH107" s="127">
        <f>IF($N$107="sníž. přenesená",$J$107,0)</f>
        <v>0</v>
      </c>
      <c r="BI107" s="127">
        <f>IF($N$107="nulová",$J$107,0)</f>
        <v>0</v>
      </c>
      <c r="BJ107" s="75" t="s">
        <v>21</v>
      </c>
      <c r="BK107" s="127">
        <f>ROUND($I$107*$H$107,2)</f>
        <v>0</v>
      </c>
      <c r="BL107" s="75" t="s">
        <v>138</v>
      </c>
      <c r="BM107" s="75" t="s">
        <v>1839</v>
      </c>
    </row>
    <row r="108" spans="2:51" s="6" customFormat="1" ht="15.75" customHeight="1">
      <c r="B108" s="128"/>
      <c r="D108" s="129" t="s">
        <v>140</v>
      </c>
      <c r="E108" s="130"/>
      <c r="F108" s="130" t="s">
        <v>26</v>
      </c>
      <c r="H108" s="131">
        <v>10</v>
      </c>
      <c r="L108" s="128"/>
      <c r="M108" s="132"/>
      <c r="T108" s="133"/>
      <c r="AT108" s="134" t="s">
        <v>140</v>
      </c>
      <c r="AU108" s="134" t="s">
        <v>85</v>
      </c>
      <c r="AV108" s="134" t="s">
        <v>85</v>
      </c>
      <c r="AW108" s="134" t="s">
        <v>103</v>
      </c>
      <c r="AX108" s="134" t="s">
        <v>21</v>
      </c>
      <c r="AY108" s="134" t="s">
        <v>131</v>
      </c>
    </row>
    <row r="109" spans="2:65" s="6" customFormat="1" ht="15.75" customHeight="1">
      <c r="B109" s="22"/>
      <c r="C109" s="116" t="s">
        <v>207</v>
      </c>
      <c r="D109" s="116" t="s">
        <v>133</v>
      </c>
      <c r="E109" s="117" t="s">
        <v>1840</v>
      </c>
      <c r="F109" s="118" t="s">
        <v>1841</v>
      </c>
      <c r="G109" s="119" t="s">
        <v>136</v>
      </c>
      <c r="H109" s="120">
        <v>10</v>
      </c>
      <c r="I109" s="121"/>
      <c r="J109" s="122">
        <f>ROUND($I$109*$H$109,2)</f>
        <v>0</v>
      </c>
      <c r="K109" s="118" t="s">
        <v>137</v>
      </c>
      <c r="L109" s="22"/>
      <c r="M109" s="123"/>
      <c r="N109" s="124" t="s">
        <v>48</v>
      </c>
      <c r="P109" s="125">
        <f>$O$109*$H$109</f>
        <v>0</v>
      </c>
      <c r="Q109" s="125">
        <v>0</v>
      </c>
      <c r="R109" s="125">
        <f>$Q$109*$H$109</f>
        <v>0</v>
      </c>
      <c r="S109" s="125">
        <v>0</v>
      </c>
      <c r="T109" s="126">
        <f>$S$109*$H$109</f>
        <v>0</v>
      </c>
      <c r="AR109" s="75" t="s">
        <v>138</v>
      </c>
      <c r="AT109" s="75" t="s">
        <v>133</v>
      </c>
      <c r="AU109" s="75" t="s">
        <v>85</v>
      </c>
      <c r="AY109" s="6" t="s">
        <v>131</v>
      </c>
      <c r="BE109" s="127">
        <f>IF($N$109="základní",$J$109,0)</f>
        <v>0</v>
      </c>
      <c r="BF109" s="127">
        <f>IF($N$109="snížená",$J$109,0)</f>
        <v>0</v>
      </c>
      <c r="BG109" s="127">
        <f>IF($N$109="zákl. přenesená",$J$109,0)</f>
        <v>0</v>
      </c>
      <c r="BH109" s="127">
        <f>IF($N$109="sníž. přenesená",$J$109,0)</f>
        <v>0</v>
      </c>
      <c r="BI109" s="127">
        <f>IF($N$109="nulová",$J$109,0)</f>
        <v>0</v>
      </c>
      <c r="BJ109" s="75" t="s">
        <v>21</v>
      </c>
      <c r="BK109" s="127">
        <f>ROUND($I$109*$H$109,2)</f>
        <v>0</v>
      </c>
      <c r="BL109" s="75" t="s">
        <v>138</v>
      </c>
      <c r="BM109" s="75" t="s">
        <v>1842</v>
      </c>
    </row>
    <row r="110" spans="2:65" s="6" customFormat="1" ht="15.75" customHeight="1">
      <c r="B110" s="22"/>
      <c r="C110" s="156" t="s">
        <v>8</v>
      </c>
      <c r="D110" s="156" t="s">
        <v>276</v>
      </c>
      <c r="E110" s="154" t="s">
        <v>1843</v>
      </c>
      <c r="F110" s="155" t="s">
        <v>1844</v>
      </c>
      <c r="G110" s="156" t="s">
        <v>183</v>
      </c>
      <c r="H110" s="157">
        <v>1.03</v>
      </c>
      <c r="I110" s="158"/>
      <c r="J110" s="159">
        <f>ROUND($I$110*$H$110,2)</f>
        <v>0</v>
      </c>
      <c r="K110" s="155"/>
      <c r="L110" s="160"/>
      <c r="M110" s="161"/>
      <c r="N110" s="162" t="s">
        <v>48</v>
      </c>
      <c r="P110" s="125">
        <f>$O$110*$H$110</f>
        <v>0</v>
      </c>
      <c r="Q110" s="125">
        <v>0.6</v>
      </c>
      <c r="R110" s="125">
        <f>$Q$110*$H$110</f>
        <v>0.618</v>
      </c>
      <c r="S110" s="125">
        <v>0</v>
      </c>
      <c r="T110" s="126">
        <f>$S$110*$H$110</f>
        <v>0</v>
      </c>
      <c r="AR110" s="75" t="s">
        <v>173</v>
      </c>
      <c r="AT110" s="75" t="s">
        <v>276</v>
      </c>
      <c r="AU110" s="75" t="s">
        <v>85</v>
      </c>
      <c r="AY110" s="75" t="s">
        <v>131</v>
      </c>
      <c r="BE110" s="127">
        <f>IF($N$110="základní",$J$110,0)</f>
        <v>0</v>
      </c>
      <c r="BF110" s="127">
        <f>IF($N$110="snížená",$J$110,0)</f>
        <v>0</v>
      </c>
      <c r="BG110" s="127">
        <f>IF($N$110="zákl. přenesená",$J$110,0)</f>
        <v>0</v>
      </c>
      <c r="BH110" s="127">
        <f>IF($N$110="sníž. přenesená",$J$110,0)</f>
        <v>0</v>
      </c>
      <c r="BI110" s="127">
        <f>IF($N$110="nulová",$J$110,0)</f>
        <v>0</v>
      </c>
      <c r="BJ110" s="75" t="s">
        <v>21</v>
      </c>
      <c r="BK110" s="127">
        <f>ROUND($I$110*$H$110,2)</f>
        <v>0</v>
      </c>
      <c r="BL110" s="75" t="s">
        <v>138</v>
      </c>
      <c r="BM110" s="75" t="s">
        <v>1845</v>
      </c>
    </row>
    <row r="111" spans="2:65" s="6" customFormat="1" ht="15.75" customHeight="1">
      <c r="B111" s="22"/>
      <c r="C111" s="119" t="s">
        <v>215</v>
      </c>
      <c r="D111" s="119" t="s">
        <v>133</v>
      </c>
      <c r="E111" s="117" t="s">
        <v>1846</v>
      </c>
      <c r="F111" s="118" t="s">
        <v>1847</v>
      </c>
      <c r="G111" s="119" t="s">
        <v>136</v>
      </c>
      <c r="H111" s="120">
        <v>4665.835</v>
      </c>
      <c r="I111" s="121"/>
      <c r="J111" s="122">
        <f>ROUND($I$111*$H$111,2)</f>
        <v>0</v>
      </c>
      <c r="K111" s="118" t="s">
        <v>137</v>
      </c>
      <c r="L111" s="22"/>
      <c r="M111" s="123"/>
      <c r="N111" s="124" t="s">
        <v>48</v>
      </c>
      <c r="P111" s="125">
        <f>$O$111*$H$111</f>
        <v>0</v>
      </c>
      <c r="Q111" s="125">
        <v>0</v>
      </c>
      <c r="R111" s="125">
        <f>$Q$111*$H$111</f>
        <v>0</v>
      </c>
      <c r="S111" s="125">
        <v>0</v>
      </c>
      <c r="T111" s="126">
        <f>$S$111*$H$111</f>
        <v>0</v>
      </c>
      <c r="AR111" s="75" t="s">
        <v>138</v>
      </c>
      <c r="AT111" s="75" t="s">
        <v>133</v>
      </c>
      <c r="AU111" s="75" t="s">
        <v>85</v>
      </c>
      <c r="AY111" s="75" t="s">
        <v>131</v>
      </c>
      <c r="BE111" s="127">
        <f>IF($N$111="základní",$J$111,0)</f>
        <v>0</v>
      </c>
      <c r="BF111" s="127">
        <f>IF($N$111="snížená",$J$111,0)</f>
        <v>0</v>
      </c>
      <c r="BG111" s="127">
        <f>IF($N$111="zákl. přenesená",$J$111,0)</f>
        <v>0</v>
      </c>
      <c r="BH111" s="127">
        <f>IF($N$111="sníž. přenesená",$J$111,0)</f>
        <v>0</v>
      </c>
      <c r="BI111" s="127">
        <f>IF($N$111="nulová",$J$111,0)</f>
        <v>0</v>
      </c>
      <c r="BJ111" s="75" t="s">
        <v>21</v>
      </c>
      <c r="BK111" s="127">
        <f>ROUND($I$111*$H$111,2)</f>
        <v>0</v>
      </c>
      <c r="BL111" s="75" t="s">
        <v>138</v>
      </c>
      <c r="BM111" s="75" t="s">
        <v>1848</v>
      </c>
    </row>
    <row r="112" spans="2:51" s="6" customFormat="1" ht="15.75" customHeight="1">
      <c r="B112" s="142"/>
      <c r="D112" s="129" t="s">
        <v>140</v>
      </c>
      <c r="E112" s="143"/>
      <c r="F112" s="143" t="s">
        <v>1849</v>
      </c>
      <c r="H112" s="144"/>
      <c r="L112" s="142"/>
      <c r="M112" s="145"/>
      <c r="T112" s="146"/>
      <c r="AT112" s="144" t="s">
        <v>140</v>
      </c>
      <c r="AU112" s="144" t="s">
        <v>85</v>
      </c>
      <c r="AV112" s="144" t="s">
        <v>21</v>
      </c>
      <c r="AW112" s="144" t="s">
        <v>103</v>
      </c>
      <c r="AX112" s="144" t="s">
        <v>77</v>
      </c>
      <c r="AY112" s="144" t="s">
        <v>131</v>
      </c>
    </row>
    <row r="113" spans="2:51" s="6" customFormat="1" ht="15.75" customHeight="1">
      <c r="B113" s="128"/>
      <c r="D113" s="135" t="s">
        <v>140</v>
      </c>
      <c r="E113" s="134"/>
      <c r="F113" s="130" t="s">
        <v>1850</v>
      </c>
      <c r="H113" s="131">
        <v>4665.835</v>
      </c>
      <c r="L113" s="128"/>
      <c r="M113" s="132"/>
      <c r="T113" s="133"/>
      <c r="AT113" s="134" t="s">
        <v>140</v>
      </c>
      <c r="AU113" s="134" t="s">
        <v>85</v>
      </c>
      <c r="AV113" s="134" t="s">
        <v>85</v>
      </c>
      <c r="AW113" s="134" t="s">
        <v>103</v>
      </c>
      <c r="AX113" s="134" t="s">
        <v>21</v>
      </c>
      <c r="AY113" s="134" t="s">
        <v>131</v>
      </c>
    </row>
    <row r="114" spans="2:65" s="6" customFormat="1" ht="15.75" customHeight="1">
      <c r="B114" s="22"/>
      <c r="C114" s="116" t="s">
        <v>219</v>
      </c>
      <c r="D114" s="116" t="s">
        <v>133</v>
      </c>
      <c r="E114" s="117" t="s">
        <v>1851</v>
      </c>
      <c r="F114" s="118" t="s">
        <v>1852</v>
      </c>
      <c r="G114" s="119" t="s">
        <v>183</v>
      </c>
      <c r="H114" s="120">
        <v>1.5</v>
      </c>
      <c r="I114" s="121"/>
      <c r="J114" s="122">
        <f>ROUND($I$114*$H$114,2)</f>
        <v>0</v>
      </c>
      <c r="K114" s="118" t="s">
        <v>137</v>
      </c>
      <c r="L114" s="22"/>
      <c r="M114" s="123"/>
      <c r="N114" s="124" t="s">
        <v>48</v>
      </c>
      <c r="P114" s="125">
        <f>$O$114*$H$114</f>
        <v>0</v>
      </c>
      <c r="Q114" s="125">
        <v>0</v>
      </c>
      <c r="R114" s="125">
        <f>$Q$114*$H$114</f>
        <v>0</v>
      </c>
      <c r="S114" s="125">
        <v>0</v>
      </c>
      <c r="T114" s="126">
        <f>$S$114*$H$114</f>
        <v>0</v>
      </c>
      <c r="AR114" s="75" t="s">
        <v>138</v>
      </c>
      <c r="AT114" s="75" t="s">
        <v>133</v>
      </c>
      <c r="AU114" s="75" t="s">
        <v>85</v>
      </c>
      <c r="AY114" s="6" t="s">
        <v>131</v>
      </c>
      <c r="BE114" s="127">
        <f>IF($N$114="základní",$J$114,0)</f>
        <v>0</v>
      </c>
      <c r="BF114" s="127">
        <f>IF($N$114="snížená",$J$114,0)</f>
        <v>0</v>
      </c>
      <c r="BG114" s="127">
        <f>IF($N$114="zákl. přenesená",$J$114,0)</f>
        <v>0</v>
      </c>
      <c r="BH114" s="127">
        <f>IF($N$114="sníž. přenesená",$J$114,0)</f>
        <v>0</v>
      </c>
      <c r="BI114" s="127">
        <f>IF($N$114="nulová",$J$114,0)</f>
        <v>0</v>
      </c>
      <c r="BJ114" s="75" t="s">
        <v>21</v>
      </c>
      <c r="BK114" s="127">
        <f>ROUND($I$114*$H$114,2)</f>
        <v>0</v>
      </c>
      <c r="BL114" s="75" t="s">
        <v>138</v>
      </c>
      <c r="BM114" s="75" t="s">
        <v>1853</v>
      </c>
    </row>
    <row r="115" spans="2:51" s="6" customFormat="1" ht="15.75" customHeight="1">
      <c r="B115" s="128"/>
      <c r="D115" s="129" t="s">
        <v>140</v>
      </c>
      <c r="E115" s="130"/>
      <c r="F115" s="130" t="s">
        <v>1854</v>
      </c>
      <c r="H115" s="131">
        <v>1.5</v>
      </c>
      <c r="L115" s="128"/>
      <c r="M115" s="132"/>
      <c r="T115" s="133"/>
      <c r="AT115" s="134" t="s">
        <v>140</v>
      </c>
      <c r="AU115" s="134" t="s">
        <v>85</v>
      </c>
      <c r="AV115" s="134" t="s">
        <v>85</v>
      </c>
      <c r="AW115" s="134" t="s">
        <v>103</v>
      </c>
      <c r="AX115" s="134" t="s">
        <v>21</v>
      </c>
      <c r="AY115" s="134" t="s">
        <v>131</v>
      </c>
    </row>
    <row r="116" spans="2:63" s="105" customFormat="1" ht="30.75" customHeight="1">
      <c r="B116" s="106"/>
      <c r="D116" s="107" t="s">
        <v>76</v>
      </c>
      <c r="E116" s="114" t="s">
        <v>180</v>
      </c>
      <c r="F116" s="114" t="s">
        <v>420</v>
      </c>
      <c r="J116" s="115">
        <f>$BK$116</f>
        <v>0</v>
      </c>
      <c r="L116" s="106"/>
      <c r="M116" s="110"/>
      <c r="P116" s="111">
        <f>$P$117</f>
        <v>0</v>
      </c>
      <c r="R116" s="111">
        <f>$R$117</f>
        <v>0</v>
      </c>
      <c r="T116" s="112">
        <f>$T$117</f>
        <v>0</v>
      </c>
      <c r="AR116" s="107" t="s">
        <v>21</v>
      </c>
      <c r="AT116" s="107" t="s">
        <v>76</v>
      </c>
      <c r="AU116" s="107" t="s">
        <v>21</v>
      </c>
      <c r="AY116" s="107" t="s">
        <v>131</v>
      </c>
      <c r="BK116" s="113">
        <f>$BK$117</f>
        <v>0</v>
      </c>
    </row>
    <row r="117" spans="2:63" s="105" customFormat="1" ht="15.75" customHeight="1">
      <c r="B117" s="106"/>
      <c r="D117" s="107" t="s">
        <v>76</v>
      </c>
      <c r="E117" s="114" t="s">
        <v>537</v>
      </c>
      <c r="F117" s="114" t="s">
        <v>1665</v>
      </c>
      <c r="J117" s="115">
        <f>$BK$117</f>
        <v>0</v>
      </c>
      <c r="L117" s="106"/>
      <c r="M117" s="110"/>
      <c r="P117" s="111">
        <f>$P$118</f>
        <v>0</v>
      </c>
      <c r="R117" s="111">
        <f>$R$118</f>
        <v>0</v>
      </c>
      <c r="T117" s="112">
        <f>$T$118</f>
        <v>0</v>
      </c>
      <c r="AR117" s="107" t="s">
        <v>21</v>
      </c>
      <c r="AT117" s="107" t="s">
        <v>76</v>
      </c>
      <c r="AU117" s="107" t="s">
        <v>85</v>
      </c>
      <c r="AY117" s="107" t="s">
        <v>131</v>
      </c>
      <c r="BK117" s="113">
        <f>$BK$118</f>
        <v>0</v>
      </c>
    </row>
    <row r="118" spans="2:65" s="6" customFormat="1" ht="15.75" customHeight="1">
      <c r="B118" s="22"/>
      <c r="C118" s="116" t="s">
        <v>223</v>
      </c>
      <c r="D118" s="116" t="s">
        <v>133</v>
      </c>
      <c r="E118" s="117" t="s">
        <v>1855</v>
      </c>
      <c r="F118" s="118" t="s">
        <v>1856</v>
      </c>
      <c r="G118" s="119" t="s">
        <v>296</v>
      </c>
      <c r="H118" s="120">
        <v>4.444</v>
      </c>
      <c r="I118" s="121"/>
      <c r="J118" s="122">
        <f>ROUND($I$118*$H$118,2)</f>
        <v>0</v>
      </c>
      <c r="K118" s="118" t="s">
        <v>137</v>
      </c>
      <c r="L118" s="22"/>
      <c r="M118" s="123"/>
      <c r="N118" s="163" t="s">
        <v>48</v>
      </c>
      <c r="O118" s="164"/>
      <c r="P118" s="165">
        <f>$O$118*$H$118</f>
        <v>0</v>
      </c>
      <c r="Q118" s="165">
        <v>0</v>
      </c>
      <c r="R118" s="165">
        <f>$Q$118*$H$118</f>
        <v>0</v>
      </c>
      <c r="S118" s="165">
        <v>0</v>
      </c>
      <c r="T118" s="166">
        <f>$S$118*$H$118</f>
        <v>0</v>
      </c>
      <c r="AR118" s="75" t="s">
        <v>138</v>
      </c>
      <c r="AT118" s="75" t="s">
        <v>133</v>
      </c>
      <c r="AU118" s="75" t="s">
        <v>149</v>
      </c>
      <c r="AY118" s="6" t="s">
        <v>131</v>
      </c>
      <c r="BE118" s="127">
        <f>IF($N$118="základní",$J$118,0)</f>
        <v>0</v>
      </c>
      <c r="BF118" s="127">
        <f>IF($N$118="snížená",$J$118,0)</f>
        <v>0</v>
      </c>
      <c r="BG118" s="127">
        <f>IF($N$118="zákl. přenesená",$J$118,0)</f>
        <v>0</v>
      </c>
      <c r="BH118" s="127">
        <f>IF($N$118="sníž. přenesená",$J$118,0)</f>
        <v>0</v>
      </c>
      <c r="BI118" s="127">
        <f>IF($N$118="nulová",$J$118,0)</f>
        <v>0</v>
      </c>
      <c r="BJ118" s="75" t="s">
        <v>21</v>
      </c>
      <c r="BK118" s="127">
        <f>ROUND($I$118*$H$118,2)</f>
        <v>0</v>
      </c>
      <c r="BL118" s="75" t="s">
        <v>138</v>
      </c>
      <c r="BM118" s="75" t="s">
        <v>1857</v>
      </c>
    </row>
    <row r="119" spans="2:12" s="6" customFormat="1" ht="7.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22"/>
    </row>
    <row r="858" s="2" customFormat="1" ht="14.25" customHeight="1"/>
  </sheetData>
  <sheetProtection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1"/>
      <c r="C2" s="212"/>
      <c r="D2" s="212"/>
      <c r="E2" s="212"/>
      <c r="F2" s="212"/>
      <c r="G2" s="212"/>
      <c r="H2" s="212"/>
      <c r="I2" s="212"/>
      <c r="J2" s="212"/>
      <c r="K2" s="213"/>
    </row>
    <row r="3" spans="2:11" s="217" customFormat="1" ht="45" customHeight="1">
      <c r="B3" s="214"/>
      <c r="C3" s="215" t="s">
        <v>1865</v>
      </c>
      <c r="D3" s="215"/>
      <c r="E3" s="215"/>
      <c r="F3" s="215"/>
      <c r="G3" s="215"/>
      <c r="H3" s="215"/>
      <c r="I3" s="215"/>
      <c r="J3" s="215"/>
      <c r="K3" s="216"/>
    </row>
    <row r="4" spans="2:11" ht="25.5" customHeight="1">
      <c r="B4" s="218"/>
      <c r="C4" s="219" t="s">
        <v>1866</v>
      </c>
      <c r="D4" s="219"/>
      <c r="E4" s="219"/>
      <c r="F4" s="219"/>
      <c r="G4" s="219"/>
      <c r="H4" s="219"/>
      <c r="I4" s="219"/>
      <c r="J4" s="219"/>
      <c r="K4" s="220"/>
    </row>
    <row r="5" spans="2:11" ht="5.25" customHeight="1">
      <c r="B5" s="218"/>
      <c r="C5" s="221"/>
      <c r="D5" s="221"/>
      <c r="E5" s="221"/>
      <c r="F5" s="221"/>
      <c r="G5" s="221"/>
      <c r="H5" s="221"/>
      <c r="I5" s="221"/>
      <c r="J5" s="221"/>
      <c r="K5" s="220"/>
    </row>
    <row r="6" spans="2:11" ht="15" customHeight="1">
      <c r="B6" s="218"/>
      <c r="C6" s="222" t="s">
        <v>1867</v>
      </c>
      <c r="D6" s="222"/>
      <c r="E6" s="222"/>
      <c r="F6" s="222"/>
      <c r="G6" s="222"/>
      <c r="H6" s="222"/>
      <c r="I6" s="222"/>
      <c r="J6" s="222"/>
      <c r="K6" s="220"/>
    </row>
    <row r="7" spans="2:11" ht="15" customHeight="1">
      <c r="B7" s="223"/>
      <c r="C7" s="222" t="s">
        <v>1868</v>
      </c>
      <c r="D7" s="222"/>
      <c r="E7" s="222"/>
      <c r="F7" s="222"/>
      <c r="G7" s="222"/>
      <c r="H7" s="222"/>
      <c r="I7" s="222"/>
      <c r="J7" s="222"/>
      <c r="K7" s="220"/>
    </row>
    <row r="8" spans="2:11" ht="12.75" customHeight="1">
      <c r="B8" s="223"/>
      <c r="C8" s="224"/>
      <c r="D8" s="224"/>
      <c r="E8" s="224"/>
      <c r="F8" s="224"/>
      <c r="G8" s="224"/>
      <c r="H8" s="224"/>
      <c r="I8" s="224"/>
      <c r="J8" s="224"/>
      <c r="K8" s="220"/>
    </row>
    <row r="9" spans="2:11" ht="15" customHeight="1">
      <c r="B9" s="223"/>
      <c r="C9" s="222" t="s">
        <v>1869</v>
      </c>
      <c r="D9" s="222"/>
      <c r="E9" s="222"/>
      <c r="F9" s="222"/>
      <c r="G9" s="222"/>
      <c r="H9" s="222"/>
      <c r="I9" s="222"/>
      <c r="J9" s="222"/>
      <c r="K9" s="220"/>
    </row>
    <row r="10" spans="2:11" ht="15" customHeight="1">
      <c r="B10" s="223"/>
      <c r="C10" s="224"/>
      <c r="D10" s="222" t="s">
        <v>1870</v>
      </c>
      <c r="E10" s="222"/>
      <c r="F10" s="222"/>
      <c r="G10" s="222"/>
      <c r="H10" s="222"/>
      <c r="I10" s="222"/>
      <c r="J10" s="222"/>
      <c r="K10" s="220"/>
    </row>
    <row r="11" spans="2:11" ht="15" customHeight="1">
      <c r="B11" s="223"/>
      <c r="C11" s="225"/>
      <c r="D11" s="222" t="s">
        <v>1871</v>
      </c>
      <c r="E11" s="222"/>
      <c r="F11" s="222"/>
      <c r="G11" s="222"/>
      <c r="H11" s="222"/>
      <c r="I11" s="222"/>
      <c r="J11" s="222"/>
      <c r="K11" s="220"/>
    </row>
    <row r="12" spans="2:11" ht="12.75" customHeight="1">
      <c r="B12" s="223"/>
      <c r="C12" s="225"/>
      <c r="D12" s="225"/>
      <c r="E12" s="225"/>
      <c r="F12" s="225"/>
      <c r="G12" s="225"/>
      <c r="H12" s="225"/>
      <c r="I12" s="225"/>
      <c r="J12" s="225"/>
      <c r="K12" s="220"/>
    </row>
    <row r="13" spans="2:11" ht="15" customHeight="1">
      <c r="B13" s="223"/>
      <c r="C13" s="225"/>
      <c r="D13" s="222" t="s">
        <v>1872</v>
      </c>
      <c r="E13" s="222"/>
      <c r="F13" s="222"/>
      <c r="G13" s="222"/>
      <c r="H13" s="222"/>
      <c r="I13" s="222"/>
      <c r="J13" s="222"/>
      <c r="K13" s="220"/>
    </row>
    <row r="14" spans="2:11" ht="15" customHeight="1">
      <c r="B14" s="223"/>
      <c r="C14" s="225"/>
      <c r="D14" s="222" t="s">
        <v>1873</v>
      </c>
      <c r="E14" s="222"/>
      <c r="F14" s="222"/>
      <c r="G14" s="222"/>
      <c r="H14" s="222"/>
      <c r="I14" s="222"/>
      <c r="J14" s="222"/>
      <c r="K14" s="220"/>
    </row>
    <row r="15" spans="2:11" ht="15" customHeight="1">
      <c r="B15" s="223"/>
      <c r="C15" s="225"/>
      <c r="D15" s="222" t="s">
        <v>1874</v>
      </c>
      <c r="E15" s="222"/>
      <c r="F15" s="222"/>
      <c r="G15" s="222"/>
      <c r="H15" s="222"/>
      <c r="I15" s="222"/>
      <c r="J15" s="222"/>
      <c r="K15" s="220"/>
    </row>
    <row r="16" spans="2:11" ht="15" customHeight="1">
      <c r="B16" s="223"/>
      <c r="C16" s="225"/>
      <c r="D16" s="225"/>
      <c r="E16" s="226" t="s">
        <v>83</v>
      </c>
      <c r="F16" s="222" t="s">
        <v>1875</v>
      </c>
      <c r="G16" s="222"/>
      <c r="H16" s="222"/>
      <c r="I16" s="222"/>
      <c r="J16" s="222"/>
      <c r="K16" s="220"/>
    </row>
    <row r="17" spans="2:11" ht="15" customHeight="1">
      <c r="B17" s="223"/>
      <c r="C17" s="225"/>
      <c r="D17" s="225"/>
      <c r="E17" s="226" t="s">
        <v>1876</v>
      </c>
      <c r="F17" s="222" t="s">
        <v>1877</v>
      </c>
      <c r="G17" s="222"/>
      <c r="H17" s="222"/>
      <c r="I17" s="222"/>
      <c r="J17" s="222"/>
      <c r="K17" s="220"/>
    </row>
    <row r="18" spans="2:11" ht="15" customHeight="1">
      <c r="B18" s="223"/>
      <c r="C18" s="225"/>
      <c r="D18" s="225"/>
      <c r="E18" s="226" t="s">
        <v>1878</v>
      </c>
      <c r="F18" s="222" t="s">
        <v>1879</v>
      </c>
      <c r="G18" s="222"/>
      <c r="H18" s="222"/>
      <c r="I18" s="222"/>
      <c r="J18" s="222"/>
      <c r="K18" s="220"/>
    </row>
    <row r="19" spans="2:11" ht="15" customHeight="1">
      <c r="B19" s="223"/>
      <c r="C19" s="225"/>
      <c r="D19" s="225"/>
      <c r="E19" s="226" t="s">
        <v>1880</v>
      </c>
      <c r="F19" s="222" t="s">
        <v>1881</v>
      </c>
      <c r="G19" s="222"/>
      <c r="H19" s="222"/>
      <c r="I19" s="222"/>
      <c r="J19" s="222"/>
      <c r="K19" s="220"/>
    </row>
    <row r="20" spans="2:11" ht="15" customHeight="1">
      <c r="B20" s="223"/>
      <c r="C20" s="225"/>
      <c r="D20" s="225"/>
      <c r="E20" s="226" t="s">
        <v>1882</v>
      </c>
      <c r="F20" s="222" t="s">
        <v>1883</v>
      </c>
      <c r="G20" s="222"/>
      <c r="H20" s="222"/>
      <c r="I20" s="222"/>
      <c r="J20" s="222"/>
      <c r="K20" s="220"/>
    </row>
    <row r="21" spans="2:11" ht="15" customHeight="1">
      <c r="B21" s="223"/>
      <c r="C21" s="225"/>
      <c r="D21" s="225"/>
      <c r="E21" s="226" t="s">
        <v>1884</v>
      </c>
      <c r="F21" s="222" t="s">
        <v>1885</v>
      </c>
      <c r="G21" s="222"/>
      <c r="H21" s="222"/>
      <c r="I21" s="222"/>
      <c r="J21" s="222"/>
      <c r="K21" s="220"/>
    </row>
    <row r="22" spans="2:11" ht="12.75" customHeight="1">
      <c r="B22" s="223"/>
      <c r="C22" s="225"/>
      <c r="D22" s="225"/>
      <c r="E22" s="225"/>
      <c r="F22" s="225"/>
      <c r="G22" s="225"/>
      <c r="H22" s="225"/>
      <c r="I22" s="225"/>
      <c r="J22" s="225"/>
      <c r="K22" s="220"/>
    </row>
    <row r="23" spans="2:11" ht="15" customHeight="1">
      <c r="B23" s="223"/>
      <c r="C23" s="222" t="s">
        <v>1886</v>
      </c>
      <c r="D23" s="222"/>
      <c r="E23" s="222"/>
      <c r="F23" s="222"/>
      <c r="G23" s="222"/>
      <c r="H23" s="222"/>
      <c r="I23" s="222"/>
      <c r="J23" s="222"/>
      <c r="K23" s="220"/>
    </row>
    <row r="24" spans="2:11" ht="15" customHeight="1">
      <c r="B24" s="223"/>
      <c r="C24" s="222" t="s">
        <v>1887</v>
      </c>
      <c r="D24" s="222"/>
      <c r="E24" s="222"/>
      <c r="F24" s="222"/>
      <c r="G24" s="222"/>
      <c r="H24" s="222"/>
      <c r="I24" s="222"/>
      <c r="J24" s="222"/>
      <c r="K24" s="220"/>
    </row>
    <row r="25" spans="2:11" ht="15" customHeight="1">
      <c r="B25" s="223"/>
      <c r="C25" s="224"/>
      <c r="D25" s="222" t="s">
        <v>1888</v>
      </c>
      <c r="E25" s="222"/>
      <c r="F25" s="222"/>
      <c r="G25" s="222"/>
      <c r="H25" s="222"/>
      <c r="I25" s="222"/>
      <c r="J25" s="222"/>
      <c r="K25" s="220"/>
    </row>
    <row r="26" spans="2:11" ht="15" customHeight="1">
      <c r="B26" s="223"/>
      <c r="C26" s="225"/>
      <c r="D26" s="222" t="s">
        <v>1889</v>
      </c>
      <c r="E26" s="222"/>
      <c r="F26" s="222"/>
      <c r="G26" s="222"/>
      <c r="H26" s="222"/>
      <c r="I26" s="222"/>
      <c r="J26" s="222"/>
      <c r="K26" s="220"/>
    </row>
    <row r="27" spans="2:11" ht="12.75" customHeight="1">
      <c r="B27" s="223"/>
      <c r="C27" s="225"/>
      <c r="D27" s="225"/>
      <c r="E27" s="225"/>
      <c r="F27" s="225"/>
      <c r="G27" s="225"/>
      <c r="H27" s="225"/>
      <c r="I27" s="225"/>
      <c r="J27" s="225"/>
      <c r="K27" s="220"/>
    </row>
    <row r="28" spans="2:11" ht="15" customHeight="1">
      <c r="B28" s="223"/>
      <c r="C28" s="225"/>
      <c r="D28" s="222" t="s">
        <v>1890</v>
      </c>
      <c r="E28" s="222"/>
      <c r="F28" s="222"/>
      <c r="G28" s="222"/>
      <c r="H28" s="222"/>
      <c r="I28" s="222"/>
      <c r="J28" s="222"/>
      <c r="K28" s="220"/>
    </row>
    <row r="29" spans="2:11" ht="15" customHeight="1">
      <c r="B29" s="223"/>
      <c r="C29" s="225"/>
      <c r="D29" s="222" t="s">
        <v>1891</v>
      </c>
      <c r="E29" s="222"/>
      <c r="F29" s="222"/>
      <c r="G29" s="222"/>
      <c r="H29" s="222"/>
      <c r="I29" s="222"/>
      <c r="J29" s="222"/>
      <c r="K29" s="220"/>
    </row>
    <row r="30" spans="2:11" ht="12.75" customHeight="1">
      <c r="B30" s="223"/>
      <c r="C30" s="225"/>
      <c r="D30" s="225"/>
      <c r="E30" s="225"/>
      <c r="F30" s="225"/>
      <c r="G30" s="225"/>
      <c r="H30" s="225"/>
      <c r="I30" s="225"/>
      <c r="J30" s="225"/>
      <c r="K30" s="220"/>
    </row>
    <row r="31" spans="2:11" ht="15" customHeight="1">
      <c r="B31" s="223"/>
      <c r="C31" s="225"/>
      <c r="D31" s="222" t="s">
        <v>1892</v>
      </c>
      <c r="E31" s="222"/>
      <c r="F31" s="222"/>
      <c r="G31" s="222"/>
      <c r="H31" s="222"/>
      <c r="I31" s="222"/>
      <c r="J31" s="222"/>
      <c r="K31" s="220"/>
    </row>
    <row r="32" spans="2:11" ht="15" customHeight="1">
      <c r="B32" s="223"/>
      <c r="C32" s="225"/>
      <c r="D32" s="222" t="s">
        <v>1893</v>
      </c>
      <c r="E32" s="222"/>
      <c r="F32" s="222"/>
      <c r="G32" s="222"/>
      <c r="H32" s="222"/>
      <c r="I32" s="222"/>
      <c r="J32" s="222"/>
      <c r="K32" s="220"/>
    </row>
    <row r="33" spans="2:11" ht="15" customHeight="1">
      <c r="B33" s="223"/>
      <c r="C33" s="225"/>
      <c r="D33" s="222" t="s">
        <v>1894</v>
      </c>
      <c r="E33" s="222"/>
      <c r="F33" s="222"/>
      <c r="G33" s="222"/>
      <c r="H33" s="222"/>
      <c r="I33" s="222"/>
      <c r="J33" s="222"/>
      <c r="K33" s="220"/>
    </row>
    <row r="34" spans="2:11" ht="15" customHeight="1">
      <c r="B34" s="223"/>
      <c r="C34" s="225"/>
      <c r="D34" s="224"/>
      <c r="E34" s="227" t="s">
        <v>115</v>
      </c>
      <c r="F34" s="224"/>
      <c r="G34" s="222" t="s">
        <v>1895</v>
      </c>
      <c r="H34" s="222"/>
      <c r="I34" s="222"/>
      <c r="J34" s="222"/>
      <c r="K34" s="220"/>
    </row>
    <row r="35" spans="2:11" ht="30.75" customHeight="1">
      <c r="B35" s="223"/>
      <c r="C35" s="225"/>
      <c r="D35" s="224"/>
      <c r="E35" s="227" t="s">
        <v>1896</v>
      </c>
      <c r="F35" s="224"/>
      <c r="G35" s="222" t="s">
        <v>1897</v>
      </c>
      <c r="H35" s="222"/>
      <c r="I35" s="222"/>
      <c r="J35" s="222"/>
      <c r="K35" s="220"/>
    </row>
    <row r="36" spans="2:11" ht="15" customHeight="1">
      <c r="B36" s="223"/>
      <c r="C36" s="225"/>
      <c r="D36" s="224"/>
      <c r="E36" s="227" t="s">
        <v>58</v>
      </c>
      <c r="F36" s="224"/>
      <c r="G36" s="222" t="s">
        <v>1898</v>
      </c>
      <c r="H36" s="222"/>
      <c r="I36" s="222"/>
      <c r="J36" s="222"/>
      <c r="K36" s="220"/>
    </row>
    <row r="37" spans="2:11" ht="15" customHeight="1">
      <c r="B37" s="223"/>
      <c r="C37" s="225"/>
      <c r="D37" s="224"/>
      <c r="E37" s="227" t="s">
        <v>116</v>
      </c>
      <c r="F37" s="224"/>
      <c r="G37" s="222" t="s">
        <v>1899</v>
      </c>
      <c r="H37" s="222"/>
      <c r="I37" s="222"/>
      <c r="J37" s="222"/>
      <c r="K37" s="220"/>
    </row>
    <row r="38" spans="2:11" ht="15" customHeight="1">
      <c r="B38" s="223"/>
      <c r="C38" s="225"/>
      <c r="D38" s="224"/>
      <c r="E38" s="227" t="s">
        <v>117</v>
      </c>
      <c r="F38" s="224"/>
      <c r="G38" s="222" t="s">
        <v>1900</v>
      </c>
      <c r="H38" s="222"/>
      <c r="I38" s="222"/>
      <c r="J38" s="222"/>
      <c r="K38" s="220"/>
    </row>
    <row r="39" spans="2:11" ht="15" customHeight="1">
      <c r="B39" s="223"/>
      <c r="C39" s="225"/>
      <c r="D39" s="224"/>
      <c r="E39" s="227" t="s">
        <v>118</v>
      </c>
      <c r="F39" s="224"/>
      <c r="G39" s="222" t="s">
        <v>1901</v>
      </c>
      <c r="H39" s="222"/>
      <c r="I39" s="222"/>
      <c r="J39" s="222"/>
      <c r="K39" s="220"/>
    </row>
    <row r="40" spans="2:11" ht="15" customHeight="1">
      <c r="B40" s="223"/>
      <c r="C40" s="225"/>
      <c r="D40" s="224"/>
      <c r="E40" s="227" t="s">
        <v>1902</v>
      </c>
      <c r="F40" s="224"/>
      <c r="G40" s="222" t="s">
        <v>1903</v>
      </c>
      <c r="H40" s="222"/>
      <c r="I40" s="222"/>
      <c r="J40" s="222"/>
      <c r="K40" s="220"/>
    </row>
    <row r="41" spans="2:11" ht="15" customHeight="1">
      <c r="B41" s="223"/>
      <c r="C41" s="225"/>
      <c r="D41" s="224"/>
      <c r="E41" s="227"/>
      <c r="F41" s="224"/>
      <c r="G41" s="222" t="s">
        <v>1904</v>
      </c>
      <c r="H41" s="222"/>
      <c r="I41" s="222"/>
      <c r="J41" s="222"/>
      <c r="K41" s="220"/>
    </row>
    <row r="42" spans="2:11" ht="15" customHeight="1">
      <c r="B42" s="223"/>
      <c r="C42" s="225"/>
      <c r="D42" s="224"/>
      <c r="E42" s="227" t="s">
        <v>1905</v>
      </c>
      <c r="F42" s="224"/>
      <c r="G42" s="222" t="s">
        <v>1906</v>
      </c>
      <c r="H42" s="222"/>
      <c r="I42" s="222"/>
      <c r="J42" s="222"/>
      <c r="K42" s="220"/>
    </row>
    <row r="43" spans="2:11" ht="15" customHeight="1">
      <c r="B43" s="223"/>
      <c r="C43" s="225"/>
      <c r="D43" s="224"/>
      <c r="E43" s="227" t="s">
        <v>121</v>
      </c>
      <c r="F43" s="224"/>
      <c r="G43" s="222" t="s">
        <v>1907</v>
      </c>
      <c r="H43" s="222"/>
      <c r="I43" s="222"/>
      <c r="J43" s="222"/>
      <c r="K43" s="220"/>
    </row>
    <row r="44" spans="2:11" ht="12.75" customHeight="1">
      <c r="B44" s="223"/>
      <c r="C44" s="225"/>
      <c r="D44" s="224"/>
      <c r="E44" s="224"/>
      <c r="F44" s="224"/>
      <c r="G44" s="224"/>
      <c r="H44" s="224"/>
      <c r="I44" s="224"/>
      <c r="J44" s="224"/>
      <c r="K44" s="220"/>
    </row>
    <row r="45" spans="2:11" ht="15" customHeight="1">
      <c r="B45" s="223"/>
      <c r="C45" s="225"/>
      <c r="D45" s="222" t="s">
        <v>1908</v>
      </c>
      <c r="E45" s="222"/>
      <c r="F45" s="222"/>
      <c r="G45" s="222"/>
      <c r="H45" s="222"/>
      <c r="I45" s="222"/>
      <c r="J45" s="222"/>
      <c r="K45" s="220"/>
    </row>
    <row r="46" spans="2:11" ht="15" customHeight="1">
      <c r="B46" s="223"/>
      <c r="C46" s="225"/>
      <c r="D46" s="225"/>
      <c r="E46" s="222" t="s">
        <v>1909</v>
      </c>
      <c r="F46" s="222"/>
      <c r="G46" s="222"/>
      <c r="H46" s="222"/>
      <c r="I46" s="222"/>
      <c r="J46" s="222"/>
      <c r="K46" s="220"/>
    </row>
    <row r="47" spans="2:11" ht="15" customHeight="1">
      <c r="B47" s="223"/>
      <c r="C47" s="225"/>
      <c r="D47" s="225"/>
      <c r="E47" s="222" t="s">
        <v>1910</v>
      </c>
      <c r="F47" s="222"/>
      <c r="G47" s="222"/>
      <c r="H47" s="222"/>
      <c r="I47" s="222"/>
      <c r="J47" s="222"/>
      <c r="K47" s="220"/>
    </row>
    <row r="48" spans="2:11" ht="15" customHeight="1">
      <c r="B48" s="223"/>
      <c r="C48" s="225"/>
      <c r="D48" s="225"/>
      <c r="E48" s="222" t="s">
        <v>1911</v>
      </c>
      <c r="F48" s="222"/>
      <c r="G48" s="222"/>
      <c r="H48" s="222"/>
      <c r="I48" s="222"/>
      <c r="J48" s="222"/>
      <c r="K48" s="220"/>
    </row>
    <row r="49" spans="2:11" ht="15" customHeight="1">
      <c r="B49" s="223"/>
      <c r="C49" s="225"/>
      <c r="D49" s="222" t="s">
        <v>1912</v>
      </c>
      <c r="E49" s="222"/>
      <c r="F49" s="222"/>
      <c r="G49" s="222"/>
      <c r="H49" s="222"/>
      <c r="I49" s="222"/>
      <c r="J49" s="222"/>
      <c r="K49" s="220"/>
    </row>
    <row r="50" spans="2:11" ht="25.5" customHeight="1">
      <c r="B50" s="218"/>
      <c r="C50" s="219" t="s">
        <v>1913</v>
      </c>
      <c r="D50" s="219"/>
      <c r="E50" s="219"/>
      <c r="F50" s="219"/>
      <c r="G50" s="219"/>
      <c r="H50" s="219"/>
      <c r="I50" s="219"/>
      <c r="J50" s="219"/>
      <c r="K50" s="220"/>
    </row>
    <row r="51" spans="2:11" ht="5.25" customHeight="1">
      <c r="B51" s="218"/>
      <c r="C51" s="221"/>
      <c r="D51" s="221"/>
      <c r="E51" s="221"/>
      <c r="F51" s="221"/>
      <c r="G51" s="221"/>
      <c r="H51" s="221"/>
      <c r="I51" s="221"/>
      <c r="J51" s="221"/>
      <c r="K51" s="220"/>
    </row>
    <row r="52" spans="2:11" ht="15" customHeight="1">
      <c r="B52" s="218"/>
      <c r="C52" s="222" t="s">
        <v>1914</v>
      </c>
      <c r="D52" s="222"/>
      <c r="E52" s="222"/>
      <c r="F52" s="222"/>
      <c r="G52" s="222"/>
      <c r="H52" s="222"/>
      <c r="I52" s="222"/>
      <c r="J52" s="222"/>
      <c r="K52" s="220"/>
    </row>
    <row r="53" spans="2:11" ht="15" customHeight="1">
      <c r="B53" s="218"/>
      <c r="C53" s="222" t="s">
        <v>1915</v>
      </c>
      <c r="D53" s="222"/>
      <c r="E53" s="222"/>
      <c r="F53" s="222"/>
      <c r="G53" s="222"/>
      <c r="H53" s="222"/>
      <c r="I53" s="222"/>
      <c r="J53" s="222"/>
      <c r="K53" s="220"/>
    </row>
    <row r="54" spans="2:11" ht="12.75" customHeight="1">
      <c r="B54" s="218"/>
      <c r="C54" s="224"/>
      <c r="D54" s="224"/>
      <c r="E54" s="224"/>
      <c r="F54" s="224"/>
      <c r="G54" s="224"/>
      <c r="H54" s="224"/>
      <c r="I54" s="224"/>
      <c r="J54" s="224"/>
      <c r="K54" s="220"/>
    </row>
    <row r="55" spans="2:11" ht="15" customHeight="1">
      <c r="B55" s="218"/>
      <c r="C55" s="222" t="s">
        <v>1916</v>
      </c>
      <c r="D55" s="222"/>
      <c r="E55" s="222"/>
      <c r="F55" s="222"/>
      <c r="G55" s="222"/>
      <c r="H55" s="222"/>
      <c r="I55" s="222"/>
      <c r="J55" s="222"/>
      <c r="K55" s="220"/>
    </row>
    <row r="56" spans="2:11" ht="15" customHeight="1">
      <c r="B56" s="218"/>
      <c r="C56" s="225"/>
      <c r="D56" s="222" t="s">
        <v>1917</v>
      </c>
      <c r="E56" s="222"/>
      <c r="F56" s="222"/>
      <c r="G56" s="222"/>
      <c r="H56" s="222"/>
      <c r="I56" s="222"/>
      <c r="J56" s="222"/>
      <c r="K56" s="220"/>
    </row>
    <row r="57" spans="2:11" ht="15" customHeight="1">
      <c r="B57" s="218"/>
      <c r="C57" s="225"/>
      <c r="D57" s="222" t="s">
        <v>1918</v>
      </c>
      <c r="E57" s="222"/>
      <c r="F57" s="222"/>
      <c r="G57" s="222"/>
      <c r="H57" s="222"/>
      <c r="I57" s="222"/>
      <c r="J57" s="222"/>
      <c r="K57" s="220"/>
    </row>
    <row r="58" spans="2:11" ht="15" customHeight="1">
      <c r="B58" s="218"/>
      <c r="C58" s="225"/>
      <c r="D58" s="222" t="s">
        <v>1919</v>
      </c>
      <c r="E58" s="222"/>
      <c r="F58" s="222"/>
      <c r="G58" s="222"/>
      <c r="H58" s="222"/>
      <c r="I58" s="222"/>
      <c r="J58" s="222"/>
      <c r="K58" s="220"/>
    </row>
    <row r="59" spans="2:11" ht="15" customHeight="1">
      <c r="B59" s="218"/>
      <c r="C59" s="225"/>
      <c r="D59" s="222" t="s">
        <v>1920</v>
      </c>
      <c r="E59" s="222"/>
      <c r="F59" s="222"/>
      <c r="G59" s="222"/>
      <c r="H59" s="222"/>
      <c r="I59" s="222"/>
      <c r="J59" s="222"/>
      <c r="K59" s="220"/>
    </row>
    <row r="60" spans="2:11" ht="15" customHeight="1">
      <c r="B60" s="218"/>
      <c r="C60" s="225"/>
      <c r="D60" s="228" t="s">
        <v>1921</v>
      </c>
      <c r="E60" s="228"/>
      <c r="F60" s="228"/>
      <c r="G60" s="228"/>
      <c r="H60" s="228"/>
      <c r="I60" s="228"/>
      <c r="J60" s="228"/>
      <c r="K60" s="220"/>
    </row>
    <row r="61" spans="2:11" ht="15" customHeight="1">
      <c r="B61" s="218"/>
      <c r="C61" s="225"/>
      <c r="D61" s="222" t="s">
        <v>1922</v>
      </c>
      <c r="E61" s="222"/>
      <c r="F61" s="222"/>
      <c r="G61" s="222"/>
      <c r="H61" s="222"/>
      <c r="I61" s="222"/>
      <c r="J61" s="222"/>
      <c r="K61" s="220"/>
    </row>
    <row r="62" spans="2:11" ht="12.75" customHeight="1">
      <c r="B62" s="218"/>
      <c r="C62" s="225"/>
      <c r="D62" s="225"/>
      <c r="E62" s="229"/>
      <c r="F62" s="225"/>
      <c r="G62" s="225"/>
      <c r="H62" s="225"/>
      <c r="I62" s="225"/>
      <c r="J62" s="225"/>
      <c r="K62" s="220"/>
    </row>
    <row r="63" spans="2:11" ht="15" customHeight="1">
      <c r="B63" s="218"/>
      <c r="C63" s="225"/>
      <c r="D63" s="222" t="s">
        <v>1923</v>
      </c>
      <c r="E63" s="222"/>
      <c r="F63" s="222"/>
      <c r="G63" s="222"/>
      <c r="H63" s="222"/>
      <c r="I63" s="222"/>
      <c r="J63" s="222"/>
      <c r="K63" s="220"/>
    </row>
    <row r="64" spans="2:11" ht="15" customHeight="1">
      <c r="B64" s="218"/>
      <c r="C64" s="225"/>
      <c r="D64" s="228" t="s">
        <v>1924</v>
      </c>
      <c r="E64" s="228"/>
      <c r="F64" s="228"/>
      <c r="G64" s="228"/>
      <c r="H64" s="228"/>
      <c r="I64" s="228"/>
      <c r="J64" s="228"/>
      <c r="K64" s="220"/>
    </row>
    <row r="65" spans="2:11" ht="15" customHeight="1">
      <c r="B65" s="218"/>
      <c r="C65" s="225"/>
      <c r="D65" s="222" t="s">
        <v>1925</v>
      </c>
      <c r="E65" s="222"/>
      <c r="F65" s="222"/>
      <c r="G65" s="222"/>
      <c r="H65" s="222"/>
      <c r="I65" s="222"/>
      <c r="J65" s="222"/>
      <c r="K65" s="220"/>
    </row>
    <row r="66" spans="2:11" ht="15" customHeight="1">
      <c r="B66" s="218"/>
      <c r="C66" s="225"/>
      <c r="D66" s="222" t="s">
        <v>1926</v>
      </c>
      <c r="E66" s="222"/>
      <c r="F66" s="222"/>
      <c r="G66" s="222"/>
      <c r="H66" s="222"/>
      <c r="I66" s="222"/>
      <c r="J66" s="222"/>
      <c r="K66" s="220"/>
    </row>
    <row r="67" spans="2:11" ht="15" customHeight="1">
      <c r="B67" s="218"/>
      <c r="C67" s="225"/>
      <c r="D67" s="222" t="s">
        <v>1927</v>
      </c>
      <c r="E67" s="222"/>
      <c r="F67" s="222"/>
      <c r="G67" s="222"/>
      <c r="H67" s="222"/>
      <c r="I67" s="222"/>
      <c r="J67" s="222"/>
      <c r="K67" s="220"/>
    </row>
    <row r="68" spans="2:11" ht="15" customHeight="1">
      <c r="B68" s="218"/>
      <c r="C68" s="225"/>
      <c r="D68" s="222" t="s">
        <v>1928</v>
      </c>
      <c r="E68" s="222"/>
      <c r="F68" s="222"/>
      <c r="G68" s="222"/>
      <c r="H68" s="222"/>
      <c r="I68" s="222"/>
      <c r="J68" s="222"/>
      <c r="K68" s="220"/>
    </row>
    <row r="69" spans="2:11" ht="12.75" customHeight="1">
      <c r="B69" s="230"/>
      <c r="C69" s="231"/>
      <c r="D69" s="231"/>
      <c r="E69" s="231"/>
      <c r="F69" s="231"/>
      <c r="G69" s="231"/>
      <c r="H69" s="231"/>
      <c r="I69" s="231"/>
      <c r="J69" s="231"/>
      <c r="K69" s="232"/>
    </row>
    <row r="70" spans="2:11" ht="18.75" customHeight="1">
      <c r="B70" s="233"/>
      <c r="C70" s="233"/>
      <c r="D70" s="233"/>
      <c r="E70" s="233"/>
      <c r="F70" s="233"/>
      <c r="G70" s="233"/>
      <c r="H70" s="233"/>
      <c r="I70" s="233"/>
      <c r="J70" s="233"/>
      <c r="K70" s="234"/>
    </row>
    <row r="71" spans="2:11" ht="18.7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  <row r="72" spans="2:11" ht="7.5" customHeight="1">
      <c r="B72" s="235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ht="45" customHeight="1">
      <c r="B73" s="238"/>
      <c r="C73" s="239" t="s">
        <v>1864</v>
      </c>
      <c r="D73" s="239"/>
      <c r="E73" s="239"/>
      <c r="F73" s="239"/>
      <c r="G73" s="239"/>
      <c r="H73" s="239"/>
      <c r="I73" s="239"/>
      <c r="J73" s="239"/>
      <c r="K73" s="240"/>
    </row>
    <row r="74" spans="2:11" ht="17.25" customHeight="1">
      <c r="B74" s="238"/>
      <c r="C74" s="241" t="s">
        <v>1929</v>
      </c>
      <c r="D74" s="241"/>
      <c r="E74" s="241"/>
      <c r="F74" s="241" t="s">
        <v>1930</v>
      </c>
      <c r="G74" s="242"/>
      <c r="H74" s="241" t="s">
        <v>116</v>
      </c>
      <c r="I74" s="241" t="s">
        <v>62</v>
      </c>
      <c r="J74" s="241" t="s">
        <v>1931</v>
      </c>
      <c r="K74" s="240"/>
    </row>
    <row r="75" spans="2:11" ht="17.25" customHeight="1">
      <c r="B75" s="238"/>
      <c r="C75" s="243" t="s">
        <v>1932</v>
      </c>
      <c r="D75" s="243"/>
      <c r="E75" s="243"/>
      <c r="F75" s="244" t="s">
        <v>1933</v>
      </c>
      <c r="G75" s="245"/>
      <c r="H75" s="243"/>
      <c r="I75" s="243"/>
      <c r="J75" s="243" t="s">
        <v>1934</v>
      </c>
      <c r="K75" s="240"/>
    </row>
    <row r="76" spans="2:11" ht="5.25" customHeight="1">
      <c r="B76" s="238"/>
      <c r="C76" s="246"/>
      <c r="D76" s="246"/>
      <c r="E76" s="246"/>
      <c r="F76" s="246"/>
      <c r="G76" s="247"/>
      <c r="H76" s="246"/>
      <c r="I76" s="246"/>
      <c r="J76" s="246"/>
      <c r="K76" s="240"/>
    </row>
    <row r="77" spans="2:11" ht="15" customHeight="1">
      <c r="B77" s="238"/>
      <c r="C77" s="227" t="s">
        <v>58</v>
      </c>
      <c r="D77" s="246"/>
      <c r="E77" s="246"/>
      <c r="F77" s="248" t="s">
        <v>1935</v>
      </c>
      <c r="G77" s="247"/>
      <c r="H77" s="227" t="s">
        <v>1936</v>
      </c>
      <c r="I77" s="227" t="s">
        <v>1937</v>
      </c>
      <c r="J77" s="227">
        <v>20</v>
      </c>
      <c r="K77" s="240"/>
    </row>
    <row r="78" spans="2:11" ht="15" customHeight="1">
      <c r="B78" s="238"/>
      <c r="C78" s="227" t="s">
        <v>1938</v>
      </c>
      <c r="D78" s="227"/>
      <c r="E78" s="227"/>
      <c r="F78" s="248" t="s">
        <v>1935</v>
      </c>
      <c r="G78" s="247"/>
      <c r="H78" s="227" t="s">
        <v>1939</v>
      </c>
      <c r="I78" s="227" t="s">
        <v>1937</v>
      </c>
      <c r="J78" s="227">
        <v>120</v>
      </c>
      <c r="K78" s="240"/>
    </row>
    <row r="79" spans="2:11" ht="15" customHeight="1">
      <c r="B79" s="249"/>
      <c r="C79" s="227" t="s">
        <v>1940</v>
      </c>
      <c r="D79" s="227"/>
      <c r="E79" s="227"/>
      <c r="F79" s="248" t="s">
        <v>1941</v>
      </c>
      <c r="G79" s="247"/>
      <c r="H79" s="227" t="s">
        <v>1942</v>
      </c>
      <c r="I79" s="227" t="s">
        <v>1937</v>
      </c>
      <c r="J79" s="227">
        <v>50</v>
      </c>
      <c r="K79" s="240"/>
    </row>
    <row r="80" spans="2:11" ht="15" customHeight="1">
      <c r="B80" s="249"/>
      <c r="C80" s="227" t="s">
        <v>1943</v>
      </c>
      <c r="D80" s="227"/>
      <c r="E80" s="227"/>
      <c r="F80" s="248" t="s">
        <v>1935</v>
      </c>
      <c r="G80" s="247"/>
      <c r="H80" s="227" t="s">
        <v>1944</v>
      </c>
      <c r="I80" s="227" t="s">
        <v>1945</v>
      </c>
      <c r="J80" s="227"/>
      <c r="K80" s="240"/>
    </row>
    <row r="81" spans="2:11" ht="15" customHeight="1">
      <c r="B81" s="249"/>
      <c r="C81" s="250" t="s">
        <v>1946</v>
      </c>
      <c r="D81" s="250"/>
      <c r="E81" s="250"/>
      <c r="F81" s="251" t="s">
        <v>1941</v>
      </c>
      <c r="G81" s="250"/>
      <c r="H81" s="250" t="s">
        <v>1947</v>
      </c>
      <c r="I81" s="250" t="s">
        <v>1937</v>
      </c>
      <c r="J81" s="250">
        <v>15</v>
      </c>
      <c r="K81" s="240"/>
    </row>
    <row r="82" spans="2:11" ht="15" customHeight="1">
      <c r="B82" s="249"/>
      <c r="C82" s="250" t="s">
        <v>1948</v>
      </c>
      <c r="D82" s="250"/>
      <c r="E82" s="250"/>
      <c r="F82" s="251" t="s">
        <v>1941</v>
      </c>
      <c r="G82" s="250"/>
      <c r="H82" s="250" t="s">
        <v>1949</v>
      </c>
      <c r="I82" s="250" t="s">
        <v>1937</v>
      </c>
      <c r="J82" s="250">
        <v>15</v>
      </c>
      <c r="K82" s="240"/>
    </row>
    <row r="83" spans="2:11" ht="15" customHeight="1">
      <c r="B83" s="249"/>
      <c r="C83" s="250" t="s">
        <v>1950</v>
      </c>
      <c r="D83" s="250"/>
      <c r="E83" s="250"/>
      <c r="F83" s="251" t="s">
        <v>1941</v>
      </c>
      <c r="G83" s="250"/>
      <c r="H83" s="250" t="s">
        <v>1951</v>
      </c>
      <c r="I83" s="250" t="s">
        <v>1937</v>
      </c>
      <c r="J83" s="250">
        <v>20</v>
      </c>
      <c r="K83" s="240"/>
    </row>
    <row r="84" spans="2:11" ht="15" customHeight="1">
      <c r="B84" s="249"/>
      <c r="C84" s="250" t="s">
        <v>1952</v>
      </c>
      <c r="D84" s="250"/>
      <c r="E84" s="250"/>
      <c r="F84" s="251" t="s">
        <v>1941</v>
      </c>
      <c r="G84" s="250"/>
      <c r="H84" s="250" t="s">
        <v>1953</v>
      </c>
      <c r="I84" s="250" t="s">
        <v>1937</v>
      </c>
      <c r="J84" s="250">
        <v>20</v>
      </c>
      <c r="K84" s="240"/>
    </row>
    <row r="85" spans="2:11" ht="15" customHeight="1">
      <c r="B85" s="249"/>
      <c r="C85" s="227" t="s">
        <v>1954</v>
      </c>
      <c r="D85" s="227"/>
      <c r="E85" s="227"/>
      <c r="F85" s="248" t="s">
        <v>1941</v>
      </c>
      <c r="G85" s="247"/>
      <c r="H85" s="227" t="s">
        <v>1955</v>
      </c>
      <c r="I85" s="227" t="s">
        <v>1937</v>
      </c>
      <c r="J85" s="227">
        <v>50</v>
      </c>
      <c r="K85" s="240"/>
    </row>
    <row r="86" spans="2:11" ht="15" customHeight="1">
      <c r="B86" s="249"/>
      <c r="C86" s="227" t="s">
        <v>1956</v>
      </c>
      <c r="D86" s="227"/>
      <c r="E86" s="227"/>
      <c r="F86" s="248" t="s">
        <v>1941</v>
      </c>
      <c r="G86" s="247"/>
      <c r="H86" s="227" t="s">
        <v>1957</v>
      </c>
      <c r="I86" s="227" t="s">
        <v>1937</v>
      </c>
      <c r="J86" s="227">
        <v>20</v>
      </c>
      <c r="K86" s="240"/>
    </row>
    <row r="87" spans="2:11" ht="15" customHeight="1">
      <c r="B87" s="249"/>
      <c r="C87" s="227" t="s">
        <v>1958</v>
      </c>
      <c r="D87" s="227"/>
      <c r="E87" s="227"/>
      <c r="F87" s="248" t="s">
        <v>1941</v>
      </c>
      <c r="G87" s="247"/>
      <c r="H87" s="227" t="s">
        <v>1959</v>
      </c>
      <c r="I87" s="227" t="s">
        <v>1937</v>
      </c>
      <c r="J87" s="227">
        <v>20</v>
      </c>
      <c r="K87" s="240"/>
    </row>
    <row r="88" spans="2:11" ht="15" customHeight="1">
      <c r="B88" s="249"/>
      <c r="C88" s="227" t="s">
        <v>1960</v>
      </c>
      <c r="D88" s="227"/>
      <c r="E88" s="227"/>
      <c r="F88" s="248" t="s">
        <v>1941</v>
      </c>
      <c r="G88" s="247"/>
      <c r="H88" s="227" t="s">
        <v>1961</v>
      </c>
      <c r="I88" s="227" t="s">
        <v>1937</v>
      </c>
      <c r="J88" s="227">
        <v>50</v>
      </c>
      <c r="K88" s="240"/>
    </row>
    <row r="89" spans="2:11" ht="15" customHeight="1">
      <c r="B89" s="249"/>
      <c r="C89" s="227" t="s">
        <v>1962</v>
      </c>
      <c r="D89" s="227"/>
      <c r="E89" s="227"/>
      <c r="F89" s="248" t="s">
        <v>1941</v>
      </c>
      <c r="G89" s="247"/>
      <c r="H89" s="227" t="s">
        <v>1962</v>
      </c>
      <c r="I89" s="227" t="s">
        <v>1937</v>
      </c>
      <c r="J89" s="227">
        <v>50</v>
      </c>
      <c r="K89" s="240"/>
    </row>
    <row r="90" spans="2:11" ht="15" customHeight="1">
      <c r="B90" s="249"/>
      <c r="C90" s="227" t="s">
        <v>122</v>
      </c>
      <c r="D90" s="227"/>
      <c r="E90" s="227"/>
      <c r="F90" s="248" t="s">
        <v>1941</v>
      </c>
      <c r="G90" s="247"/>
      <c r="H90" s="227" t="s">
        <v>1963</v>
      </c>
      <c r="I90" s="227" t="s">
        <v>1937</v>
      </c>
      <c r="J90" s="227">
        <v>255</v>
      </c>
      <c r="K90" s="240"/>
    </row>
    <row r="91" spans="2:11" ht="15" customHeight="1">
      <c r="B91" s="249"/>
      <c r="C91" s="227" t="s">
        <v>1964</v>
      </c>
      <c r="D91" s="227"/>
      <c r="E91" s="227"/>
      <c r="F91" s="248" t="s">
        <v>1935</v>
      </c>
      <c r="G91" s="247"/>
      <c r="H91" s="227" t="s">
        <v>1965</v>
      </c>
      <c r="I91" s="227" t="s">
        <v>1966</v>
      </c>
      <c r="J91" s="227"/>
      <c r="K91" s="240"/>
    </row>
    <row r="92" spans="2:11" ht="15" customHeight="1">
      <c r="B92" s="249"/>
      <c r="C92" s="227" t="s">
        <v>1967</v>
      </c>
      <c r="D92" s="227"/>
      <c r="E92" s="227"/>
      <c r="F92" s="248" t="s">
        <v>1935</v>
      </c>
      <c r="G92" s="247"/>
      <c r="H92" s="227" t="s">
        <v>1968</v>
      </c>
      <c r="I92" s="227" t="s">
        <v>1969</v>
      </c>
      <c r="J92" s="227"/>
      <c r="K92" s="240"/>
    </row>
    <row r="93" spans="2:11" ht="15" customHeight="1">
      <c r="B93" s="249"/>
      <c r="C93" s="227" t="s">
        <v>1970</v>
      </c>
      <c r="D93" s="227"/>
      <c r="E93" s="227"/>
      <c r="F93" s="248" t="s">
        <v>1935</v>
      </c>
      <c r="G93" s="247"/>
      <c r="H93" s="227" t="s">
        <v>1970</v>
      </c>
      <c r="I93" s="227" t="s">
        <v>1969</v>
      </c>
      <c r="J93" s="227"/>
      <c r="K93" s="240"/>
    </row>
    <row r="94" spans="2:11" ht="15" customHeight="1">
      <c r="B94" s="249"/>
      <c r="C94" s="227" t="s">
        <v>43</v>
      </c>
      <c r="D94" s="227"/>
      <c r="E94" s="227"/>
      <c r="F94" s="248" t="s">
        <v>1935</v>
      </c>
      <c r="G94" s="247"/>
      <c r="H94" s="227" t="s">
        <v>1971</v>
      </c>
      <c r="I94" s="227" t="s">
        <v>1969</v>
      </c>
      <c r="J94" s="227"/>
      <c r="K94" s="240"/>
    </row>
    <row r="95" spans="2:11" ht="15" customHeight="1">
      <c r="B95" s="249"/>
      <c r="C95" s="227" t="s">
        <v>53</v>
      </c>
      <c r="D95" s="227"/>
      <c r="E95" s="227"/>
      <c r="F95" s="248" t="s">
        <v>1935</v>
      </c>
      <c r="G95" s="247"/>
      <c r="H95" s="227" t="s">
        <v>1972</v>
      </c>
      <c r="I95" s="227" t="s">
        <v>1969</v>
      </c>
      <c r="J95" s="227"/>
      <c r="K95" s="240"/>
    </row>
    <row r="96" spans="2:11" ht="15" customHeight="1">
      <c r="B96" s="252"/>
      <c r="C96" s="253"/>
      <c r="D96" s="253"/>
      <c r="E96" s="253"/>
      <c r="F96" s="253"/>
      <c r="G96" s="253"/>
      <c r="H96" s="253"/>
      <c r="I96" s="253"/>
      <c r="J96" s="253"/>
      <c r="K96" s="254"/>
    </row>
    <row r="97" spans="2:11" ht="18.75" customHeight="1">
      <c r="B97" s="255"/>
      <c r="C97" s="256"/>
      <c r="D97" s="256"/>
      <c r="E97" s="256"/>
      <c r="F97" s="256"/>
      <c r="G97" s="256"/>
      <c r="H97" s="256"/>
      <c r="I97" s="256"/>
      <c r="J97" s="256"/>
      <c r="K97" s="255"/>
    </row>
    <row r="98" spans="2:11" ht="18.75" customHeight="1">
      <c r="B98" s="234"/>
      <c r="C98" s="234"/>
      <c r="D98" s="234"/>
      <c r="E98" s="234"/>
      <c r="F98" s="234"/>
      <c r="G98" s="234"/>
      <c r="H98" s="234"/>
      <c r="I98" s="234"/>
      <c r="J98" s="234"/>
      <c r="K98" s="234"/>
    </row>
    <row r="99" spans="2:11" ht="7.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7"/>
    </row>
    <row r="100" spans="2:11" ht="45" customHeight="1">
      <c r="B100" s="238"/>
      <c r="C100" s="239" t="s">
        <v>1973</v>
      </c>
      <c r="D100" s="239"/>
      <c r="E100" s="239"/>
      <c r="F100" s="239"/>
      <c r="G100" s="239"/>
      <c r="H100" s="239"/>
      <c r="I100" s="239"/>
      <c r="J100" s="239"/>
      <c r="K100" s="240"/>
    </row>
    <row r="101" spans="2:11" ht="17.25" customHeight="1">
      <c r="B101" s="238"/>
      <c r="C101" s="241" t="s">
        <v>1929</v>
      </c>
      <c r="D101" s="241"/>
      <c r="E101" s="241"/>
      <c r="F101" s="241" t="s">
        <v>1930</v>
      </c>
      <c r="G101" s="242"/>
      <c r="H101" s="241" t="s">
        <v>116</v>
      </c>
      <c r="I101" s="241" t="s">
        <v>62</v>
      </c>
      <c r="J101" s="241" t="s">
        <v>1931</v>
      </c>
      <c r="K101" s="240"/>
    </row>
    <row r="102" spans="2:11" ht="17.25" customHeight="1">
      <c r="B102" s="238"/>
      <c r="C102" s="243" t="s">
        <v>1932</v>
      </c>
      <c r="D102" s="243"/>
      <c r="E102" s="243"/>
      <c r="F102" s="244" t="s">
        <v>1933</v>
      </c>
      <c r="G102" s="245"/>
      <c r="H102" s="243"/>
      <c r="I102" s="243"/>
      <c r="J102" s="243" t="s">
        <v>1934</v>
      </c>
      <c r="K102" s="240"/>
    </row>
    <row r="103" spans="2:11" ht="5.25" customHeight="1">
      <c r="B103" s="238"/>
      <c r="C103" s="241"/>
      <c r="D103" s="241"/>
      <c r="E103" s="241"/>
      <c r="F103" s="241"/>
      <c r="G103" s="257"/>
      <c r="H103" s="241"/>
      <c r="I103" s="241"/>
      <c r="J103" s="241"/>
      <c r="K103" s="240"/>
    </row>
    <row r="104" spans="2:11" ht="15" customHeight="1">
      <c r="B104" s="238"/>
      <c r="C104" s="227" t="s">
        <v>58</v>
      </c>
      <c r="D104" s="246"/>
      <c r="E104" s="246"/>
      <c r="F104" s="248" t="s">
        <v>1935</v>
      </c>
      <c r="G104" s="257"/>
      <c r="H104" s="227" t="s">
        <v>1974</v>
      </c>
      <c r="I104" s="227" t="s">
        <v>1937</v>
      </c>
      <c r="J104" s="227">
        <v>20</v>
      </c>
      <c r="K104" s="240"/>
    </row>
    <row r="105" spans="2:11" ht="15" customHeight="1">
      <c r="B105" s="238"/>
      <c r="C105" s="227" t="s">
        <v>1938</v>
      </c>
      <c r="D105" s="227"/>
      <c r="E105" s="227"/>
      <c r="F105" s="248" t="s">
        <v>1935</v>
      </c>
      <c r="G105" s="227"/>
      <c r="H105" s="227" t="s">
        <v>1974</v>
      </c>
      <c r="I105" s="227" t="s">
        <v>1937</v>
      </c>
      <c r="J105" s="227">
        <v>120</v>
      </c>
      <c r="K105" s="240"/>
    </row>
    <row r="106" spans="2:11" ht="15" customHeight="1">
      <c r="B106" s="249"/>
      <c r="C106" s="227" t="s">
        <v>1940</v>
      </c>
      <c r="D106" s="227"/>
      <c r="E106" s="227"/>
      <c r="F106" s="248" t="s">
        <v>1941</v>
      </c>
      <c r="G106" s="227"/>
      <c r="H106" s="227" t="s">
        <v>1974</v>
      </c>
      <c r="I106" s="227" t="s">
        <v>1937</v>
      </c>
      <c r="J106" s="227">
        <v>50</v>
      </c>
      <c r="K106" s="240"/>
    </row>
    <row r="107" spans="2:11" ht="15" customHeight="1">
      <c r="B107" s="249"/>
      <c r="C107" s="227" t="s">
        <v>1943</v>
      </c>
      <c r="D107" s="227"/>
      <c r="E107" s="227"/>
      <c r="F107" s="248" t="s">
        <v>1935</v>
      </c>
      <c r="G107" s="227"/>
      <c r="H107" s="227" t="s">
        <v>1974</v>
      </c>
      <c r="I107" s="227" t="s">
        <v>1945</v>
      </c>
      <c r="J107" s="227"/>
      <c r="K107" s="240"/>
    </row>
    <row r="108" spans="2:11" ht="15" customHeight="1">
      <c r="B108" s="249"/>
      <c r="C108" s="227" t="s">
        <v>1954</v>
      </c>
      <c r="D108" s="227"/>
      <c r="E108" s="227"/>
      <c r="F108" s="248" t="s">
        <v>1941</v>
      </c>
      <c r="G108" s="227"/>
      <c r="H108" s="227" t="s">
        <v>1974</v>
      </c>
      <c r="I108" s="227" t="s">
        <v>1937</v>
      </c>
      <c r="J108" s="227">
        <v>50</v>
      </c>
      <c r="K108" s="240"/>
    </row>
    <row r="109" spans="2:11" ht="15" customHeight="1">
      <c r="B109" s="249"/>
      <c r="C109" s="227" t="s">
        <v>1962</v>
      </c>
      <c r="D109" s="227"/>
      <c r="E109" s="227"/>
      <c r="F109" s="248" t="s">
        <v>1941</v>
      </c>
      <c r="G109" s="227"/>
      <c r="H109" s="227" t="s">
        <v>1974</v>
      </c>
      <c r="I109" s="227" t="s">
        <v>1937</v>
      </c>
      <c r="J109" s="227">
        <v>50</v>
      </c>
      <c r="K109" s="240"/>
    </row>
    <row r="110" spans="2:11" ht="15" customHeight="1">
      <c r="B110" s="249"/>
      <c r="C110" s="227" t="s">
        <v>1960</v>
      </c>
      <c r="D110" s="227"/>
      <c r="E110" s="227"/>
      <c r="F110" s="248" t="s">
        <v>1941</v>
      </c>
      <c r="G110" s="227"/>
      <c r="H110" s="227" t="s">
        <v>1974</v>
      </c>
      <c r="I110" s="227" t="s">
        <v>1937</v>
      </c>
      <c r="J110" s="227">
        <v>50</v>
      </c>
      <c r="K110" s="240"/>
    </row>
    <row r="111" spans="2:11" ht="15" customHeight="1">
      <c r="B111" s="249"/>
      <c r="C111" s="227" t="s">
        <v>58</v>
      </c>
      <c r="D111" s="227"/>
      <c r="E111" s="227"/>
      <c r="F111" s="248" t="s">
        <v>1935</v>
      </c>
      <c r="G111" s="227"/>
      <c r="H111" s="227" t="s">
        <v>1975</v>
      </c>
      <c r="I111" s="227" t="s">
        <v>1937</v>
      </c>
      <c r="J111" s="227">
        <v>20</v>
      </c>
      <c r="K111" s="240"/>
    </row>
    <row r="112" spans="2:11" ht="15" customHeight="1">
      <c r="B112" s="249"/>
      <c r="C112" s="227" t="s">
        <v>1976</v>
      </c>
      <c r="D112" s="227"/>
      <c r="E112" s="227"/>
      <c r="F112" s="248" t="s">
        <v>1935</v>
      </c>
      <c r="G112" s="227"/>
      <c r="H112" s="227" t="s">
        <v>1977</v>
      </c>
      <c r="I112" s="227" t="s">
        <v>1937</v>
      </c>
      <c r="J112" s="227">
        <v>120</v>
      </c>
      <c r="K112" s="240"/>
    </row>
    <row r="113" spans="2:11" ht="15" customHeight="1">
      <c r="B113" s="249"/>
      <c r="C113" s="227" t="s">
        <v>43</v>
      </c>
      <c r="D113" s="227"/>
      <c r="E113" s="227"/>
      <c r="F113" s="248" t="s">
        <v>1935</v>
      </c>
      <c r="G113" s="227"/>
      <c r="H113" s="227" t="s">
        <v>1978</v>
      </c>
      <c r="I113" s="227" t="s">
        <v>1969</v>
      </c>
      <c r="J113" s="227"/>
      <c r="K113" s="240"/>
    </row>
    <row r="114" spans="2:11" ht="15" customHeight="1">
      <c r="B114" s="249"/>
      <c r="C114" s="227" t="s">
        <v>53</v>
      </c>
      <c r="D114" s="227"/>
      <c r="E114" s="227"/>
      <c r="F114" s="248" t="s">
        <v>1935</v>
      </c>
      <c r="G114" s="227"/>
      <c r="H114" s="227" t="s">
        <v>1979</v>
      </c>
      <c r="I114" s="227" t="s">
        <v>1969</v>
      </c>
      <c r="J114" s="227"/>
      <c r="K114" s="240"/>
    </row>
    <row r="115" spans="2:11" ht="15" customHeight="1">
      <c r="B115" s="249"/>
      <c r="C115" s="227" t="s">
        <v>62</v>
      </c>
      <c r="D115" s="227"/>
      <c r="E115" s="227"/>
      <c r="F115" s="248" t="s">
        <v>1935</v>
      </c>
      <c r="G115" s="227"/>
      <c r="H115" s="227" t="s">
        <v>1980</v>
      </c>
      <c r="I115" s="227" t="s">
        <v>1981</v>
      </c>
      <c r="J115" s="227"/>
      <c r="K115" s="240"/>
    </row>
    <row r="116" spans="2:11" ht="15" customHeight="1">
      <c r="B116" s="252"/>
      <c r="C116" s="258"/>
      <c r="D116" s="258"/>
      <c r="E116" s="258"/>
      <c r="F116" s="258"/>
      <c r="G116" s="258"/>
      <c r="H116" s="258"/>
      <c r="I116" s="258"/>
      <c r="J116" s="258"/>
      <c r="K116" s="254"/>
    </row>
    <row r="117" spans="2:11" ht="18.75" customHeight="1">
      <c r="B117" s="259"/>
      <c r="C117" s="224"/>
      <c r="D117" s="224"/>
      <c r="E117" s="224"/>
      <c r="F117" s="260"/>
      <c r="G117" s="224"/>
      <c r="H117" s="224"/>
      <c r="I117" s="224"/>
      <c r="J117" s="224"/>
      <c r="K117" s="259"/>
    </row>
    <row r="118" spans="2:11" ht="18.75" customHeight="1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2:11" ht="7.5" customHeight="1">
      <c r="B119" s="261"/>
      <c r="C119" s="262"/>
      <c r="D119" s="262"/>
      <c r="E119" s="262"/>
      <c r="F119" s="262"/>
      <c r="G119" s="262"/>
      <c r="H119" s="262"/>
      <c r="I119" s="262"/>
      <c r="J119" s="262"/>
      <c r="K119" s="263"/>
    </row>
    <row r="120" spans="2:11" ht="45" customHeight="1">
      <c r="B120" s="264"/>
      <c r="C120" s="215" t="s">
        <v>1982</v>
      </c>
      <c r="D120" s="215"/>
      <c r="E120" s="215"/>
      <c r="F120" s="215"/>
      <c r="G120" s="215"/>
      <c r="H120" s="215"/>
      <c r="I120" s="215"/>
      <c r="J120" s="215"/>
      <c r="K120" s="265"/>
    </row>
    <row r="121" spans="2:11" ht="17.25" customHeight="1">
      <c r="B121" s="266"/>
      <c r="C121" s="241" t="s">
        <v>1929</v>
      </c>
      <c r="D121" s="241"/>
      <c r="E121" s="241"/>
      <c r="F121" s="241" t="s">
        <v>1930</v>
      </c>
      <c r="G121" s="242"/>
      <c r="H121" s="241" t="s">
        <v>116</v>
      </c>
      <c r="I121" s="241" t="s">
        <v>62</v>
      </c>
      <c r="J121" s="241" t="s">
        <v>1931</v>
      </c>
      <c r="K121" s="267"/>
    </row>
    <row r="122" spans="2:11" ht="17.25" customHeight="1">
      <c r="B122" s="266"/>
      <c r="C122" s="243" t="s">
        <v>1932</v>
      </c>
      <c r="D122" s="243"/>
      <c r="E122" s="243"/>
      <c r="F122" s="244" t="s">
        <v>1933</v>
      </c>
      <c r="G122" s="245"/>
      <c r="H122" s="243"/>
      <c r="I122" s="243"/>
      <c r="J122" s="243" t="s">
        <v>1934</v>
      </c>
      <c r="K122" s="267"/>
    </row>
    <row r="123" spans="2:11" ht="5.25" customHeight="1">
      <c r="B123" s="268"/>
      <c r="C123" s="246"/>
      <c r="D123" s="246"/>
      <c r="E123" s="246"/>
      <c r="F123" s="246"/>
      <c r="G123" s="227"/>
      <c r="H123" s="246"/>
      <c r="I123" s="246"/>
      <c r="J123" s="246"/>
      <c r="K123" s="269"/>
    </row>
    <row r="124" spans="2:11" ht="15" customHeight="1">
      <c r="B124" s="268"/>
      <c r="C124" s="227" t="s">
        <v>1938</v>
      </c>
      <c r="D124" s="246"/>
      <c r="E124" s="246"/>
      <c r="F124" s="248" t="s">
        <v>1935</v>
      </c>
      <c r="G124" s="227"/>
      <c r="H124" s="227" t="s">
        <v>1974</v>
      </c>
      <c r="I124" s="227" t="s">
        <v>1937</v>
      </c>
      <c r="J124" s="227">
        <v>120</v>
      </c>
      <c r="K124" s="270"/>
    </row>
    <row r="125" spans="2:11" ht="15" customHeight="1">
      <c r="B125" s="268"/>
      <c r="C125" s="227" t="s">
        <v>1983</v>
      </c>
      <c r="D125" s="227"/>
      <c r="E125" s="227"/>
      <c r="F125" s="248" t="s">
        <v>1935</v>
      </c>
      <c r="G125" s="227"/>
      <c r="H125" s="227" t="s">
        <v>1984</v>
      </c>
      <c r="I125" s="227" t="s">
        <v>1937</v>
      </c>
      <c r="J125" s="227" t="s">
        <v>1985</v>
      </c>
      <c r="K125" s="270"/>
    </row>
    <row r="126" spans="2:11" ht="15" customHeight="1">
      <c r="B126" s="268"/>
      <c r="C126" s="227" t="s">
        <v>1884</v>
      </c>
      <c r="D126" s="227"/>
      <c r="E126" s="227"/>
      <c r="F126" s="248" t="s">
        <v>1935</v>
      </c>
      <c r="G126" s="227"/>
      <c r="H126" s="227" t="s">
        <v>1986</v>
      </c>
      <c r="I126" s="227" t="s">
        <v>1937</v>
      </c>
      <c r="J126" s="227" t="s">
        <v>1985</v>
      </c>
      <c r="K126" s="270"/>
    </row>
    <row r="127" spans="2:11" ht="15" customHeight="1">
      <c r="B127" s="268"/>
      <c r="C127" s="227" t="s">
        <v>1946</v>
      </c>
      <c r="D127" s="227"/>
      <c r="E127" s="227"/>
      <c r="F127" s="248" t="s">
        <v>1941</v>
      </c>
      <c r="G127" s="227"/>
      <c r="H127" s="227" t="s">
        <v>1947</v>
      </c>
      <c r="I127" s="227" t="s">
        <v>1937</v>
      </c>
      <c r="J127" s="227">
        <v>15</v>
      </c>
      <c r="K127" s="270"/>
    </row>
    <row r="128" spans="2:11" ht="15" customHeight="1">
      <c r="B128" s="268"/>
      <c r="C128" s="250" t="s">
        <v>1948</v>
      </c>
      <c r="D128" s="250"/>
      <c r="E128" s="250"/>
      <c r="F128" s="251" t="s">
        <v>1941</v>
      </c>
      <c r="G128" s="250"/>
      <c r="H128" s="250" t="s">
        <v>1949</v>
      </c>
      <c r="I128" s="250" t="s">
        <v>1937</v>
      </c>
      <c r="J128" s="250">
        <v>15</v>
      </c>
      <c r="K128" s="270"/>
    </row>
    <row r="129" spans="2:11" ht="15" customHeight="1">
      <c r="B129" s="268"/>
      <c r="C129" s="250" t="s">
        <v>1950</v>
      </c>
      <c r="D129" s="250"/>
      <c r="E129" s="250"/>
      <c r="F129" s="251" t="s">
        <v>1941</v>
      </c>
      <c r="G129" s="250"/>
      <c r="H129" s="250" t="s">
        <v>1951</v>
      </c>
      <c r="I129" s="250" t="s">
        <v>1937</v>
      </c>
      <c r="J129" s="250">
        <v>20</v>
      </c>
      <c r="K129" s="270"/>
    </row>
    <row r="130" spans="2:11" ht="15" customHeight="1">
      <c r="B130" s="268"/>
      <c r="C130" s="250" t="s">
        <v>1952</v>
      </c>
      <c r="D130" s="250"/>
      <c r="E130" s="250"/>
      <c r="F130" s="251" t="s">
        <v>1941</v>
      </c>
      <c r="G130" s="250"/>
      <c r="H130" s="250" t="s">
        <v>1953</v>
      </c>
      <c r="I130" s="250" t="s">
        <v>1937</v>
      </c>
      <c r="J130" s="250">
        <v>20</v>
      </c>
      <c r="K130" s="270"/>
    </row>
    <row r="131" spans="2:11" ht="15" customHeight="1">
      <c r="B131" s="268"/>
      <c r="C131" s="227" t="s">
        <v>1940</v>
      </c>
      <c r="D131" s="227"/>
      <c r="E131" s="227"/>
      <c r="F131" s="248" t="s">
        <v>1941</v>
      </c>
      <c r="G131" s="227"/>
      <c r="H131" s="227" t="s">
        <v>1974</v>
      </c>
      <c r="I131" s="227" t="s">
        <v>1937</v>
      </c>
      <c r="J131" s="227">
        <v>50</v>
      </c>
      <c r="K131" s="270"/>
    </row>
    <row r="132" spans="2:11" ht="15" customHeight="1">
      <c r="B132" s="268"/>
      <c r="C132" s="227" t="s">
        <v>1954</v>
      </c>
      <c r="D132" s="227"/>
      <c r="E132" s="227"/>
      <c r="F132" s="248" t="s">
        <v>1941</v>
      </c>
      <c r="G132" s="227"/>
      <c r="H132" s="227" t="s">
        <v>1974</v>
      </c>
      <c r="I132" s="227" t="s">
        <v>1937</v>
      </c>
      <c r="J132" s="227">
        <v>50</v>
      </c>
      <c r="K132" s="270"/>
    </row>
    <row r="133" spans="2:11" ht="15" customHeight="1">
      <c r="B133" s="268"/>
      <c r="C133" s="227" t="s">
        <v>1960</v>
      </c>
      <c r="D133" s="227"/>
      <c r="E133" s="227"/>
      <c r="F133" s="248" t="s">
        <v>1941</v>
      </c>
      <c r="G133" s="227"/>
      <c r="H133" s="227" t="s">
        <v>1974</v>
      </c>
      <c r="I133" s="227" t="s">
        <v>1937</v>
      </c>
      <c r="J133" s="227">
        <v>50</v>
      </c>
      <c r="K133" s="270"/>
    </row>
    <row r="134" spans="2:11" ht="15" customHeight="1">
      <c r="B134" s="268"/>
      <c r="C134" s="227" t="s">
        <v>1962</v>
      </c>
      <c r="D134" s="227"/>
      <c r="E134" s="227"/>
      <c r="F134" s="248" t="s">
        <v>1941</v>
      </c>
      <c r="G134" s="227"/>
      <c r="H134" s="227" t="s">
        <v>1974</v>
      </c>
      <c r="I134" s="227" t="s">
        <v>1937</v>
      </c>
      <c r="J134" s="227">
        <v>50</v>
      </c>
      <c r="K134" s="270"/>
    </row>
    <row r="135" spans="2:11" ht="15" customHeight="1">
      <c r="B135" s="268"/>
      <c r="C135" s="227" t="s">
        <v>122</v>
      </c>
      <c r="D135" s="227"/>
      <c r="E135" s="227"/>
      <c r="F135" s="248" t="s">
        <v>1941</v>
      </c>
      <c r="G135" s="227"/>
      <c r="H135" s="227" t="s">
        <v>1987</v>
      </c>
      <c r="I135" s="227" t="s">
        <v>1937</v>
      </c>
      <c r="J135" s="227">
        <v>255</v>
      </c>
      <c r="K135" s="270"/>
    </row>
    <row r="136" spans="2:11" ht="15" customHeight="1">
      <c r="B136" s="268"/>
      <c r="C136" s="227" t="s">
        <v>1964</v>
      </c>
      <c r="D136" s="227"/>
      <c r="E136" s="227"/>
      <c r="F136" s="248" t="s">
        <v>1935</v>
      </c>
      <c r="G136" s="227"/>
      <c r="H136" s="227" t="s">
        <v>1988</v>
      </c>
      <c r="I136" s="227" t="s">
        <v>1966</v>
      </c>
      <c r="J136" s="227"/>
      <c r="K136" s="270"/>
    </row>
    <row r="137" spans="2:11" ht="15" customHeight="1">
      <c r="B137" s="268"/>
      <c r="C137" s="227" t="s">
        <v>1967</v>
      </c>
      <c r="D137" s="227"/>
      <c r="E137" s="227"/>
      <c r="F137" s="248" t="s">
        <v>1935</v>
      </c>
      <c r="G137" s="227"/>
      <c r="H137" s="227" t="s">
        <v>1989</v>
      </c>
      <c r="I137" s="227" t="s">
        <v>1969</v>
      </c>
      <c r="J137" s="227"/>
      <c r="K137" s="270"/>
    </row>
    <row r="138" spans="2:11" ht="15" customHeight="1">
      <c r="B138" s="268"/>
      <c r="C138" s="227" t="s">
        <v>1970</v>
      </c>
      <c r="D138" s="227"/>
      <c r="E138" s="227"/>
      <c r="F138" s="248" t="s">
        <v>1935</v>
      </c>
      <c r="G138" s="227"/>
      <c r="H138" s="227" t="s">
        <v>1970</v>
      </c>
      <c r="I138" s="227" t="s">
        <v>1969</v>
      </c>
      <c r="J138" s="227"/>
      <c r="K138" s="270"/>
    </row>
    <row r="139" spans="2:11" ht="15" customHeight="1">
      <c r="B139" s="268"/>
      <c r="C139" s="227" t="s">
        <v>43</v>
      </c>
      <c r="D139" s="227"/>
      <c r="E139" s="227"/>
      <c r="F139" s="248" t="s">
        <v>1935</v>
      </c>
      <c r="G139" s="227"/>
      <c r="H139" s="227" t="s">
        <v>1990</v>
      </c>
      <c r="I139" s="227" t="s">
        <v>1969</v>
      </c>
      <c r="J139" s="227"/>
      <c r="K139" s="270"/>
    </row>
    <row r="140" spans="2:11" ht="15" customHeight="1">
      <c r="B140" s="268"/>
      <c r="C140" s="227" t="s">
        <v>1991</v>
      </c>
      <c r="D140" s="227"/>
      <c r="E140" s="227"/>
      <c r="F140" s="248" t="s">
        <v>1935</v>
      </c>
      <c r="G140" s="227"/>
      <c r="H140" s="227" t="s">
        <v>1992</v>
      </c>
      <c r="I140" s="227" t="s">
        <v>1969</v>
      </c>
      <c r="J140" s="227"/>
      <c r="K140" s="270"/>
    </row>
    <row r="141" spans="2:11" ht="15" customHeight="1">
      <c r="B141" s="271"/>
      <c r="C141" s="272"/>
      <c r="D141" s="272"/>
      <c r="E141" s="272"/>
      <c r="F141" s="272"/>
      <c r="G141" s="272"/>
      <c r="H141" s="272"/>
      <c r="I141" s="272"/>
      <c r="J141" s="272"/>
      <c r="K141" s="273"/>
    </row>
    <row r="142" spans="2:11" ht="18.75" customHeight="1">
      <c r="B142" s="224"/>
      <c r="C142" s="224"/>
      <c r="D142" s="224"/>
      <c r="E142" s="224"/>
      <c r="F142" s="260"/>
      <c r="G142" s="224"/>
      <c r="H142" s="224"/>
      <c r="I142" s="224"/>
      <c r="J142" s="224"/>
      <c r="K142" s="224"/>
    </row>
    <row r="143" spans="2:11" ht="18.75" customHeight="1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</row>
    <row r="144" spans="2:11" ht="7.5" customHeight="1">
      <c r="B144" s="235"/>
      <c r="C144" s="236"/>
      <c r="D144" s="236"/>
      <c r="E144" s="236"/>
      <c r="F144" s="236"/>
      <c r="G144" s="236"/>
      <c r="H144" s="236"/>
      <c r="I144" s="236"/>
      <c r="J144" s="236"/>
      <c r="K144" s="237"/>
    </row>
    <row r="145" spans="2:11" ht="45" customHeight="1">
      <c r="B145" s="238"/>
      <c r="C145" s="239" t="s">
        <v>1993</v>
      </c>
      <c r="D145" s="239"/>
      <c r="E145" s="239"/>
      <c r="F145" s="239"/>
      <c r="G145" s="239"/>
      <c r="H145" s="239"/>
      <c r="I145" s="239"/>
      <c r="J145" s="239"/>
      <c r="K145" s="240"/>
    </row>
    <row r="146" spans="2:11" ht="17.25" customHeight="1">
      <c r="B146" s="238"/>
      <c r="C146" s="241" t="s">
        <v>1929</v>
      </c>
      <c r="D146" s="241"/>
      <c r="E146" s="241"/>
      <c r="F146" s="241" t="s">
        <v>1930</v>
      </c>
      <c r="G146" s="242"/>
      <c r="H146" s="241" t="s">
        <v>116</v>
      </c>
      <c r="I146" s="241" t="s">
        <v>62</v>
      </c>
      <c r="J146" s="241" t="s">
        <v>1931</v>
      </c>
      <c r="K146" s="240"/>
    </row>
    <row r="147" spans="2:11" ht="17.25" customHeight="1">
      <c r="B147" s="238"/>
      <c r="C147" s="243" t="s">
        <v>1932</v>
      </c>
      <c r="D147" s="243"/>
      <c r="E147" s="243"/>
      <c r="F147" s="244" t="s">
        <v>1933</v>
      </c>
      <c r="G147" s="245"/>
      <c r="H147" s="243"/>
      <c r="I147" s="243"/>
      <c r="J147" s="243" t="s">
        <v>1934</v>
      </c>
      <c r="K147" s="240"/>
    </row>
    <row r="148" spans="2:11" ht="5.25" customHeight="1">
      <c r="B148" s="249"/>
      <c r="C148" s="246"/>
      <c r="D148" s="246"/>
      <c r="E148" s="246"/>
      <c r="F148" s="246"/>
      <c r="G148" s="247"/>
      <c r="H148" s="246"/>
      <c r="I148" s="246"/>
      <c r="J148" s="246"/>
      <c r="K148" s="270"/>
    </row>
    <row r="149" spans="2:11" ht="15" customHeight="1">
      <c r="B149" s="249"/>
      <c r="C149" s="274" t="s">
        <v>1938</v>
      </c>
      <c r="D149" s="227"/>
      <c r="E149" s="227"/>
      <c r="F149" s="275" t="s">
        <v>1935</v>
      </c>
      <c r="G149" s="227"/>
      <c r="H149" s="274" t="s">
        <v>1974</v>
      </c>
      <c r="I149" s="274" t="s">
        <v>1937</v>
      </c>
      <c r="J149" s="274">
        <v>120</v>
      </c>
      <c r="K149" s="270"/>
    </row>
    <row r="150" spans="2:11" ht="15" customHeight="1">
      <c r="B150" s="249"/>
      <c r="C150" s="274" t="s">
        <v>1983</v>
      </c>
      <c r="D150" s="227"/>
      <c r="E150" s="227"/>
      <c r="F150" s="275" t="s">
        <v>1935</v>
      </c>
      <c r="G150" s="227"/>
      <c r="H150" s="274" t="s">
        <v>1994</v>
      </c>
      <c r="I150" s="274" t="s">
        <v>1937</v>
      </c>
      <c r="J150" s="274" t="s">
        <v>1985</v>
      </c>
      <c r="K150" s="270"/>
    </row>
    <row r="151" spans="2:11" ht="15" customHeight="1">
      <c r="B151" s="249"/>
      <c r="C151" s="274" t="s">
        <v>1884</v>
      </c>
      <c r="D151" s="227"/>
      <c r="E151" s="227"/>
      <c r="F151" s="275" t="s">
        <v>1935</v>
      </c>
      <c r="G151" s="227"/>
      <c r="H151" s="274" t="s">
        <v>1995</v>
      </c>
      <c r="I151" s="274" t="s">
        <v>1937</v>
      </c>
      <c r="J151" s="274" t="s">
        <v>1985</v>
      </c>
      <c r="K151" s="270"/>
    </row>
    <row r="152" spans="2:11" ht="15" customHeight="1">
      <c r="B152" s="249"/>
      <c r="C152" s="274" t="s">
        <v>1940</v>
      </c>
      <c r="D152" s="227"/>
      <c r="E152" s="227"/>
      <c r="F152" s="275" t="s">
        <v>1941</v>
      </c>
      <c r="G152" s="227"/>
      <c r="H152" s="274" t="s">
        <v>1974</v>
      </c>
      <c r="I152" s="274" t="s">
        <v>1937</v>
      </c>
      <c r="J152" s="274">
        <v>50</v>
      </c>
      <c r="K152" s="270"/>
    </row>
    <row r="153" spans="2:11" ht="15" customHeight="1">
      <c r="B153" s="249"/>
      <c r="C153" s="274" t="s">
        <v>1943</v>
      </c>
      <c r="D153" s="227"/>
      <c r="E153" s="227"/>
      <c r="F153" s="275" t="s">
        <v>1935</v>
      </c>
      <c r="G153" s="227"/>
      <c r="H153" s="274" t="s">
        <v>1974</v>
      </c>
      <c r="I153" s="274" t="s">
        <v>1945</v>
      </c>
      <c r="J153" s="274"/>
      <c r="K153" s="270"/>
    </row>
    <row r="154" spans="2:11" ht="15" customHeight="1">
      <c r="B154" s="249"/>
      <c r="C154" s="274" t="s">
        <v>1954</v>
      </c>
      <c r="D154" s="227"/>
      <c r="E154" s="227"/>
      <c r="F154" s="275" t="s">
        <v>1941</v>
      </c>
      <c r="G154" s="227"/>
      <c r="H154" s="274" t="s">
        <v>1974</v>
      </c>
      <c r="I154" s="274" t="s">
        <v>1937</v>
      </c>
      <c r="J154" s="274">
        <v>50</v>
      </c>
      <c r="K154" s="270"/>
    </row>
    <row r="155" spans="2:11" ht="15" customHeight="1">
      <c r="B155" s="249"/>
      <c r="C155" s="274" t="s">
        <v>1962</v>
      </c>
      <c r="D155" s="227"/>
      <c r="E155" s="227"/>
      <c r="F155" s="275" t="s">
        <v>1941</v>
      </c>
      <c r="G155" s="227"/>
      <c r="H155" s="274" t="s">
        <v>1974</v>
      </c>
      <c r="I155" s="274" t="s">
        <v>1937</v>
      </c>
      <c r="J155" s="274">
        <v>50</v>
      </c>
      <c r="K155" s="270"/>
    </row>
    <row r="156" spans="2:11" ht="15" customHeight="1">
      <c r="B156" s="249"/>
      <c r="C156" s="274" t="s">
        <v>1960</v>
      </c>
      <c r="D156" s="227"/>
      <c r="E156" s="227"/>
      <c r="F156" s="275" t="s">
        <v>1941</v>
      </c>
      <c r="G156" s="227"/>
      <c r="H156" s="274" t="s">
        <v>1974</v>
      </c>
      <c r="I156" s="274" t="s">
        <v>1937</v>
      </c>
      <c r="J156" s="274">
        <v>50</v>
      </c>
      <c r="K156" s="270"/>
    </row>
    <row r="157" spans="2:11" ht="15" customHeight="1">
      <c r="B157" s="249"/>
      <c r="C157" s="274" t="s">
        <v>100</v>
      </c>
      <c r="D157" s="227"/>
      <c r="E157" s="227"/>
      <c r="F157" s="275" t="s">
        <v>1935</v>
      </c>
      <c r="G157" s="227"/>
      <c r="H157" s="274" t="s">
        <v>1996</v>
      </c>
      <c r="I157" s="274" t="s">
        <v>1937</v>
      </c>
      <c r="J157" s="274" t="s">
        <v>1997</v>
      </c>
      <c r="K157" s="270"/>
    </row>
    <row r="158" spans="2:11" ht="15" customHeight="1">
      <c r="B158" s="249"/>
      <c r="C158" s="274" t="s">
        <v>1998</v>
      </c>
      <c r="D158" s="227"/>
      <c r="E158" s="227"/>
      <c r="F158" s="275" t="s">
        <v>1935</v>
      </c>
      <c r="G158" s="227"/>
      <c r="H158" s="274" t="s">
        <v>1999</v>
      </c>
      <c r="I158" s="274" t="s">
        <v>1969</v>
      </c>
      <c r="J158" s="274"/>
      <c r="K158" s="270"/>
    </row>
    <row r="159" spans="2:11" ht="15" customHeight="1">
      <c r="B159" s="276"/>
      <c r="C159" s="258"/>
      <c r="D159" s="258"/>
      <c r="E159" s="258"/>
      <c r="F159" s="258"/>
      <c r="G159" s="258"/>
      <c r="H159" s="258"/>
      <c r="I159" s="258"/>
      <c r="J159" s="258"/>
      <c r="K159" s="277"/>
    </row>
    <row r="160" spans="2:11" ht="18.75" customHeight="1">
      <c r="B160" s="224"/>
      <c r="C160" s="227"/>
      <c r="D160" s="227"/>
      <c r="E160" s="227"/>
      <c r="F160" s="248"/>
      <c r="G160" s="227"/>
      <c r="H160" s="227"/>
      <c r="I160" s="227"/>
      <c r="J160" s="227"/>
      <c r="K160" s="224"/>
    </row>
    <row r="161" spans="2:11" ht="18.75" customHeight="1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</row>
    <row r="162" spans="2:11" ht="7.5" customHeight="1">
      <c r="B162" s="211"/>
      <c r="C162" s="212"/>
      <c r="D162" s="212"/>
      <c r="E162" s="212"/>
      <c r="F162" s="212"/>
      <c r="G162" s="212"/>
      <c r="H162" s="212"/>
      <c r="I162" s="212"/>
      <c r="J162" s="212"/>
      <c r="K162" s="213"/>
    </row>
    <row r="163" spans="2:11" ht="45" customHeight="1">
      <c r="B163" s="214"/>
      <c r="C163" s="215" t="s">
        <v>2000</v>
      </c>
      <c r="D163" s="215"/>
      <c r="E163" s="215"/>
      <c r="F163" s="215"/>
      <c r="G163" s="215"/>
      <c r="H163" s="215"/>
      <c r="I163" s="215"/>
      <c r="J163" s="215"/>
      <c r="K163" s="216"/>
    </row>
    <row r="164" spans="2:11" ht="17.25" customHeight="1">
      <c r="B164" s="214"/>
      <c r="C164" s="241" t="s">
        <v>1929</v>
      </c>
      <c r="D164" s="241"/>
      <c r="E164" s="241"/>
      <c r="F164" s="241" t="s">
        <v>1930</v>
      </c>
      <c r="G164" s="278"/>
      <c r="H164" s="279" t="s">
        <v>116</v>
      </c>
      <c r="I164" s="279" t="s">
        <v>62</v>
      </c>
      <c r="J164" s="241" t="s">
        <v>1931</v>
      </c>
      <c r="K164" s="216"/>
    </row>
    <row r="165" spans="2:11" ht="17.25" customHeight="1">
      <c r="B165" s="218"/>
      <c r="C165" s="243" t="s">
        <v>1932</v>
      </c>
      <c r="D165" s="243"/>
      <c r="E165" s="243"/>
      <c r="F165" s="244" t="s">
        <v>1933</v>
      </c>
      <c r="G165" s="280"/>
      <c r="H165" s="281"/>
      <c r="I165" s="281"/>
      <c r="J165" s="243" t="s">
        <v>1934</v>
      </c>
      <c r="K165" s="220"/>
    </row>
    <row r="166" spans="2:11" ht="5.25" customHeight="1">
      <c r="B166" s="249"/>
      <c r="C166" s="246"/>
      <c r="D166" s="246"/>
      <c r="E166" s="246"/>
      <c r="F166" s="246"/>
      <c r="G166" s="247"/>
      <c r="H166" s="246"/>
      <c r="I166" s="246"/>
      <c r="J166" s="246"/>
      <c r="K166" s="270"/>
    </row>
    <row r="167" spans="2:11" ht="15" customHeight="1">
      <c r="B167" s="249"/>
      <c r="C167" s="227" t="s">
        <v>1938</v>
      </c>
      <c r="D167" s="227"/>
      <c r="E167" s="227"/>
      <c r="F167" s="248" t="s">
        <v>1935</v>
      </c>
      <c r="G167" s="227"/>
      <c r="H167" s="227" t="s">
        <v>1974</v>
      </c>
      <c r="I167" s="227" t="s">
        <v>1937</v>
      </c>
      <c r="J167" s="227">
        <v>120</v>
      </c>
      <c r="K167" s="270"/>
    </row>
    <row r="168" spans="2:11" ht="15" customHeight="1">
      <c r="B168" s="249"/>
      <c r="C168" s="227" t="s">
        <v>1983</v>
      </c>
      <c r="D168" s="227"/>
      <c r="E168" s="227"/>
      <c r="F168" s="248" t="s">
        <v>1935</v>
      </c>
      <c r="G168" s="227"/>
      <c r="H168" s="227" t="s">
        <v>1984</v>
      </c>
      <c r="I168" s="227" t="s">
        <v>1937</v>
      </c>
      <c r="J168" s="227" t="s">
        <v>1985</v>
      </c>
      <c r="K168" s="270"/>
    </row>
    <row r="169" spans="2:11" ht="15" customHeight="1">
      <c r="B169" s="249"/>
      <c r="C169" s="227" t="s">
        <v>1884</v>
      </c>
      <c r="D169" s="227"/>
      <c r="E169" s="227"/>
      <c r="F169" s="248" t="s">
        <v>1935</v>
      </c>
      <c r="G169" s="227"/>
      <c r="H169" s="227" t="s">
        <v>2001</v>
      </c>
      <c r="I169" s="227" t="s">
        <v>1937</v>
      </c>
      <c r="J169" s="227" t="s">
        <v>1985</v>
      </c>
      <c r="K169" s="270"/>
    </row>
    <row r="170" spans="2:11" ht="15" customHeight="1">
      <c r="B170" s="249"/>
      <c r="C170" s="227" t="s">
        <v>1940</v>
      </c>
      <c r="D170" s="227"/>
      <c r="E170" s="227"/>
      <c r="F170" s="248" t="s">
        <v>1941</v>
      </c>
      <c r="G170" s="227"/>
      <c r="H170" s="227" t="s">
        <v>2001</v>
      </c>
      <c r="I170" s="227" t="s">
        <v>1937</v>
      </c>
      <c r="J170" s="227">
        <v>50</v>
      </c>
      <c r="K170" s="270"/>
    </row>
    <row r="171" spans="2:11" ht="15" customHeight="1">
      <c r="B171" s="249"/>
      <c r="C171" s="227" t="s">
        <v>1943</v>
      </c>
      <c r="D171" s="227"/>
      <c r="E171" s="227"/>
      <c r="F171" s="248" t="s">
        <v>1935</v>
      </c>
      <c r="G171" s="227"/>
      <c r="H171" s="227" t="s">
        <v>2001</v>
      </c>
      <c r="I171" s="227" t="s">
        <v>1945</v>
      </c>
      <c r="J171" s="227"/>
      <c r="K171" s="270"/>
    </row>
    <row r="172" spans="2:11" ht="15" customHeight="1">
      <c r="B172" s="249"/>
      <c r="C172" s="227" t="s">
        <v>1954</v>
      </c>
      <c r="D172" s="227"/>
      <c r="E172" s="227"/>
      <c r="F172" s="248" t="s">
        <v>1941</v>
      </c>
      <c r="G172" s="227"/>
      <c r="H172" s="227" t="s">
        <v>2001</v>
      </c>
      <c r="I172" s="227" t="s">
        <v>1937</v>
      </c>
      <c r="J172" s="227">
        <v>50</v>
      </c>
      <c r="K172" s="270"/>
    </row>
    <row r="173" spans="2:11" ht="15" customHeight="1">
      <c r="B173" s="249"/>
      <c r="C173" s="227" t="s">
        <v>1962</v>
      </c>
      <c r="D173" s="227"/>
      <c r="E173" s="227"/>
      <c r="F173" s="248" t="s">
        <v>1941</v>
      </c>
      <c r="G173" s="227"/>
      <c r="H173" s="227" t="s">
        <v>2001</v>
      </c>
      <c r="I173" s="227" t="s">
        <v>1937</v>
      </c>
      <c r="J173" s="227">
        <v>50</v>
      </c>
      <c r="K173" s="270"/>
    </row>
    <row r="174" spans="2:11" ht="15" customHeight="1">
      <c r="B174" s="249"/>
      <c r="C174" s="227" t="s">
        <v>1960</v>
      </c>
      <c r="D174" s="227"/>
      <c r="E174" s="227"/>
      <c r="F174" s="248" t="s">
        <v>1941</v>
      </c>
      <c r="G174" s="227"/>
      <c r="H174" s="227" t="s">
        <v>2001</v>
      </c>
      <c r="I174" s="227" t="s">
        <v>1937</v>
      </c>
      <c r="J174" s="227">
        <v>50</v>
      </c>
      <c r="K174" s="270"/>
    </row>
    <row r="175" spans="2:11" ht="15" customHeight="1">
      <c r="B175" s="249"/>
      <c r="C175" s="227" t="s">
        <v>115</v>
      </c>
      <c r="D175" s="227"/>
      <c r="E175" s="227"/>
      <c r="F175" s="248" t="s">
        <v>1935</v>
      </c>
      <c r="G175" s="227"/>
      <c r="H175" s="227" t="s">
        <v>2002</v>
      </c>
      <c r="I175" s="227" t="s">
        <v>2003</v>
      </c>
      <c r="J175" s="227"/>
      <c r="K175" s="270"/>
    </row>
    <row r="176" spans="2:11" ht="15" customHeight="1">
      <c r="B176" s="249"/>
      <c r="C176" s="227" t="s">
        <v>62</v>
      </c>
      <c r="D176" s="227"/>
      <c r="E176" s="227"/>
      <c r="F176" s="248" t="s">
        <v>1935</v>
      </c>
      <c r="G176" s="227"/>
      <c r="H176" s="227" t="s">
        <v>2004</v>
      </c>
      <c r="I176" s="227" t="s">
        <v>2005</v>
      </c>
      <c r="J176" s="227">
        <v>1</v>
      </c>
      <c r="K176" s="270"/>
    </row>
    <row r="177" spans="2:11" ht="15" customHeight="1">
      <c r="B177" s="249"/>
      <c r="C177" s="227" t="s">
        <v>58</v>
      </c>
      <c r="D177" s="227"/>
      <c r="E177" s="227"/>
      <c r="F177" s="248" t="s">
        <v>1935</v>
      </c>
      <c r="G177" s="227"/>
      <c r="H177" s="227" t="s">
        <v>2006</v>
      </c>
      <c r="I177" s="227" t="s">
        <v>1937</v>
      </c>
      <c r="J177" s="227">
        <v>20</v>
      </c>
      <c r="K177" s="270"/>
    </row>
    <row r="178" spans="2:11" ht="15" customHeight="1">
      <c r="B178" s="249"/>
      <c r="C178" s="227" t="s">
        <v>116</v>
      </c>
      <c r="D178" s="227"/>
      <c r="E178" s="227"/>
      <c r="F178" s="248" t="s">
        <v>1935</v>
      </c>
      <c r="G178" s="227"/>
      <c r="H178" s="227" t="s">
        <v>2007</v>
      </c>
      <c r="I178" s="227" t="s">
        <v>1937</v>
      </c>
      <c r="J178" s="227">
        <v>255</v>
      </c>
      <c r="K178" s="270"/>
    </row>
    <row r="179" spans="2:11" ht="15" customHeight="1">
      <c r="B179" s="249"/>
      <c r="C179" s="227" t="s">
        <v>117</v>
      </c>
      <c r="D179" s="227"/>
      <c r="E179" s="227"/>
      <c r="F179" s="248" t="s">
        <v>1935</v>
      </c>
      <c r="G179" s="227"/>
      <c r="H179" s="227" t="s">
        <v>1900</v>
      </c>
      <c r="I179" s="227" t="s">
        <v>1937</v>
      </c>
      <c r="J179" s="227">
        <v>10</v>
      </c>
      <c r="K179" s="270"/>
    </row>
    <row r="180" spans="2:11" ht="15" customHeight="1">
      <c r="B180" s="249"/>
      <c r="C180" s="227" t="s">
        <v>118</v>
      </c>
      <c r="D180" s="227"/>
      <c r="E180" s="227"/>
      <c r="F180" s="248" t="s">
        <v>1935</v>
      </c>
      <c r="G180" s="227"/>
      <c r="H180" s="227" t="s">
        <v>2008</v>
      </c>
      <c r="I180" s="227" t="s">
        <v>1969</v>
      </c>
      <c r="J180" s="227"/>
      <c r="K180" s="270"/>
    </row>
    <row r="181" spans="2:11" ht="15" customHeight="1">
      <c r="B181" s="249"/>
      <c r="C181" s="227" t="s">
        <v>2009</v>
      </c>
      <c r="D181" s="227"/>
      <c r="E181" s="227"/>
      <c r="F181" s="248" t="s">
        <v>1935</v>
      </c>
      <c r="G181" s="227"/>
      <c r="H181" s="227" t="s">
        <v>2010</v>
      </c>
      <c r="I181" s="227" t="s">
        <v>1969</v>
      </c>
      <c r="J181" s="227"/>
      <c r="K181" s="270"/>
    </row>
    <row r="182" spans="2:11" ht="15" customHeight="1">
      <c r="B182" s="249"/>
      <c r="C182" s="227" t="s">
        <v>1998</v>
      </c>
      <c r="D182" s="227"/>
      <c r="E182" s="227"/>
      <c r="F182" s="248" t="s">
        <v>1935</v>
      </c>
      <c r="G182" s="227"/>
      <c r="H182" s="227" t="s">
        <v>2011</v>
      </c>
      <c r="I182" s="227" t="s">
        <v>1969</v>
      </c>
      <c r="J182" s="227"/>
      <c r="K182" s="270"/>
    </row>
    <row r="183" spans="2:11" ht="15" customHeight="1">
      <c r="B183" s="249"/>
      <c r="C183" s="227" t="s">
        <v>121</v>
      </c>
      <c r="D183" s="227"/>
      <c r="E183" s="227"/>
      <c r="F183" s="248" t="s">
        <v>1941</v>
      </c>
      <c r="G183" s="227"/>
      <c r="H183" s="227" t="s">
        <v>2012</v>
      </c>
      <c r="I183" s="227" t="s">
        <v>1937</v>
      </c>
      <c r="J183" s="227">
        <v>50</v>
      </c>
      <c r="K183" s="270"/>
    </row>
    <row r="184" spans="2:11" ht="15" customHeight="1">
      <c r="B184" s="276"/>
      <c r="C184" s="258"/>
      <c r="D184" s="258"/>
      <c r="E184" s="258"/>
      <c r="F184" s="258"/>
      <c r="G184" s="258"/>
      <c r="H184" s="258"/>
      <c r="I184" s="258"/>
      <c r="J184" s="258"/>
      <c r="K184" s="277"/>
    </row>
    <row r="185" spans="2:11" ht="18.75" customHeight="1">
      <c r="B185" s="224"/>
      <c r="C185" s="227"/>
      <c r="D185" s="227"/>
      <c r="E185" s="227"/>
      <c r="F185" s="248"/>
      <c r="G185" s="227"/>
      <c r="H185" s="227"/>
      <c r="I185" s="227"/>
      <c r="J185" s="227"/>
      <c r="K185" s="224"/>
    </row>
    <row r="186" spans="2:11" ht="18.75" customHeight="1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</row>
    <row r="187" spans="2:11" ht="13.5">
      <c r="B187" s="211"/>
      <c r="C187" s="212"/>
      <c r="D187" s="212"/>
      <c r="E187" s="212"/>
      <c r="F187" s="212"/>
      <c r="G187" s="212"/>
      <c r="H187" s="212"/>
      <c r="I187" s="212"/>
      <c r="J187" s="212"/>
      <c r="K187" s="213"/>
    </row>
    <row r="188" spans="2:11" ht="21">
      <c r="B188" s="214"/>
      <c r="C188" s="215" t="s">
        <v>2013</v>
      </c>
      <c r="D188" s="215"/>
      <c r="E188" s="215"/>
      <c r="F188" s="215"/>
      <c r="G188" s="215"/>
      <c r="H188" s="215"/>
      <c r="I188" s="215"/>
      <c r="J188" s="215"/>
      <c r="K188" s="216"/>
    </row>
    <row r="189" spans="2:11" ht="25.5" customHeight="1">
      <c r="B189" s="214"/>
      <c r="C189" s="282" t="s">
        <v>2014</v>
      </c>
      <c r="D189" s="282"/>
      <c r="E189" s="282"/>
      <c r="F189" s="282" t="s">
        <v>2015</v>
      </c>
      <c r="G189" s="283"/>
      <c r="H189" s="284" t="s">
        <v>2016</v>
      </c>
      <c r="I189" s="284"/>
      <c r="J189" s="284"/>
      <c r="K189" s="216"/>
    </row>
    <row r="190" spans="2:11" ht="5.25" customHeight="1">
      <c r="B190" s="249"/>
      <c r="C190" s="246"/>
      <c r="D190" s="246"/>
      <c r="E190" s="246"/>
      <c r="F190" s="246"/>
      <c r="G190" s="227"/>
      <c r="H190" s="246"/>
      <c r="I190" s="246"/>
      <c r="J190" s="246"/>
      <c r="K190" s="270"/>
    </row>
    <row r="191" spans="2:11" ht="15" customHeight="1">
      <c r="B191" s="249"/>
      <c r="C191" s="227" t="s">
        <v>2017</v>
      </c>
      <c r="D191" s="227"/>
      <c r="E191" s="227"/>
      <c r="F191" s="248" t="s">
        <v>48</v>
      </c>
      <c r="G191" s="227"/>
      <c r="H191" s="285" t="s">
        <v>2018</v>
      </c>
      <c r="I191" s="285"/>
      <c r="J191" s="285"/>
      <c r="K191" s="270"/>
    </row>
    <row r="192" spans="2:11" ht="15" customHeight="1">
      <c r="B192" s="249"/>
      <c r="C192" s="255"/>
      <c r="D192" s="227"/>
      <c r="E192" s="227"/>
      <c r="F192" s="248" t="s">
        <v>49</v>
      </c>
      <c r="G192" s="227"/>
      <c r="H192" s="285" t="s">
        <v>2019</v>
      </c>
      <c r="I192" s="285"/>
      <c r="J192" s="285"/>
      <c r="K192" s="270"/>
    </row>
    <row r="193" spans="2:11" ht="15" customHeight="1">
      <c r="B193" s="249"/>
      <c r="C193" s="255"/>
      <c r="D193" s="227"/>
      <c r="E193" s="227"/>
      <c r="F193" s="248" t="s">
        <v>52</v>
      </c>
      <c r="G193" s="227"/>
      <c r="H193" s="285" t="s">
        <v>2020</v>
      </c>
      <c r="I193" s="285"/>
      <c r="J193" s="285"/>
      <c r="K193" s="270"/>
    </row>
    <row r="194" spans="2:11" ht="15" customHeight="1">
      <c r="B194" s="249"/>
      <c r="C194" s="227"/>
      <c r="D194" s="227"/>
      <c r="E194" s="227"/>
      <c r="F194" s="248" t="s">
        <v>50</v>
      </c>
      <c r="G194" s="227"/>
      <c r="H194" s="285" t="s">
        <v>2021</v>
      </c>
      <c r="I194" s="285"/>
      <c r="J194" s="285"/>
      <c r="K194" s="270"/>
    </row>
    <row r="195" spans="2:11" ht="15" customHeight="1">
      <c r="B195" s="249"/>
      <c r="C195" s="227"/>
      <c r="D195" s="227"/>
      <c r="E195" s="227"/>
      <c r="F195" s="248" t="s">
        <v>51</v>
      </c>
      <c r="G195" s="227"/>
      <c r="H195" s="285" t="s">
        <v>2022</v>
      </c>
      <c r="I195" s="285"/>
      <c r="J195" s="285"/>
      <c r="K195" s="270"/>
    </row>
    <row r="196" spans="2:11" ht="15" customHeight="1">
      <c r="B196" s="249"/>
      <c r="C196" s="227"/>
      <c r="D196" s="227"/>
      <c r="E196" s="227"/>
      <c r="F196" s="248"/>
      <c r="G196" s="227"/>
      <c r="H196" s="227"/>
      <c r="I196" s="227"/>
      <c r="J196" s="227"/>
      <c r="K196" s="270"/>
    </row>
    <row r="197" spans="2:11" ht="15" customHeight="1">
      <c r="B197" s="249"/>
      <c r="C197" s="227" t="s">
        <v>1981</v>
      </c>
      <c r="D197" s="227"/>
      <c r="E197" s="227"/>
      <c r="F197" s="248" t="s">
        <v>83</v>
      </c>
      <c r="G197" s="227"/>
      <c r="H197" s="285" t="s">
        <v>2023</v>
      </c>
      <c r="I197" s="285"/>
      <c r="J197" s="285"/>
      <c r="K197" s="270"/>
    </row>
    <row r="198" spans="2:11" ht="15" customHeight="1">
      <c r="B198" s="249"/>
      <c r="C198" s="255"/>
      <c r="D198" s="227"/>
      <c r="E198" s="227"/>
      <c r="F198" s="248" t="s">
        <v>1878</v>
      </c>
      <c r="G198" s="227"/>
      <c r="H198" s="285" t="s">
        <v>1879</v>
      </c>
      <c r="I198" s="285"/>
      <c r="J198" s="285"/>
      <c r="K198" s="270"/>
    </row>
    <row r="199" spans="2:11" ht="15" customHeight="1">
      <c r="B199" s="249"/>
      <c r="C199" s="227"/>
      <c r="D199" s="227"/>
      <c r="E199" s="227"/>
      <c r="F199" s="248" t="s">
        <v>1876</v>
      </c>
      <c r="G199" s="227"/>
      <c r="H199" s="285" t="s">
        <v>2024</v>
      </c>
      <c r="I199" s="285"/>
      <c r="J199" s="285"/>
      <c r="K199" s="270"/>
    </row>
    <row r="200" spans="2:11" ht="15" customHeight="1">
      <c r="B200" s="286"/>
      <c r="C200" s="255"/>
      <c r="D200" s="255"/>
      <c r="E200" s="255"/>
      <c r="F200" s="248" t="s">
        <v>1880</v>
      </c>
      <c r="G200" s="233"/>
      <c r="H200" s="287" t="s">
        <v>1881</v>
      </c>
      <c r="I200" s="287"/>
      <c r="J200" s="287"/>
      <c r="K200" s="288"/>
    </row>
    <row r="201" spans="2:11" ht="15" customHeight="1">
      <c r="B201" s="286"/>
      <c r="C201" s="255"/>
      <c r="D201" s="255"/>
      <c r="E201" s="255"/>
      <c r="F201" s="248" t="s">
        <v>1882</v>
      </c>
      <c r="G201" s="233"/>
      <c r="H201" s="287" t="s">
        <v>2025</v>
      </c>
      <c r="I201" s="287"/>
      <c r="J201" s="287"/>
      <c r="K201" s="288"/>
    </row>
    <row r="202" spans="2:11" ht="15" customHeight="1">
      <c r="B202" s="286"/>
      <c r="C202" s="255"/>
      <c r="D202" s="255"/>
      <c r="E202" s="255"/>
      <c r="F202" s="289"/>
      <c r="G202" s="233"/>
      <c r="H202" s="290"/>
      <c r="I202" s="290"/>
      <c r="J202" s="290"/>
      <c r="K202" s="288"/>
    </row>
    <row r="203" spans="2:11" ht="15" customHeight="1">
      <c r="B203" s="286"/>
      <c r="C203" s="227" t="s">
        <v>2005</v>
      </c>
      <c r="D203" s="255"/>
      <c r="E203" s="255"/>
      <c r="F203" s="248">
        <v>1</v>
      </c>
      <c r="G203" s="233"/>
      <c r="H203" s="287" t="s">
        <v>2026</v>
      </c>
      <c r="I203" s="287"/>
      <c r="J203" s="287"/>
      <c r="K203" s="288"/>
    </row>
    <row r="204" spans="2:11" ht="15" customHeight="1">
      <c r="B204" s="286"/>
      <c r="C204" s="255"/>
      <c r="D204" s="255"/>
      <c r="E204" s="255"/>
      <c r="F204" s="248">
        <v>2</v>
      </c>
      <c r="G204" s="233"/>
      <c r="H204" s="287" t="s">
        <v>2027</v>
      </c>
      <c r="I204" s="287"/>
      <c r="J204" s="287"/>
      <c r="K204" s="288"/>
    </row>
    <row r="205" spans="2:11" ht="15" customHeight="1">
      <c r="B205" s="286"/>
      <c r="C205" s="255"/>
      <c r="D205" s="255"/>
      <c r="E205" s="255"/>
      <c r="F205" s="248">
        <v>3</v>
      </c>
      <c r="G205" s="233"/>
      <c r="H205" s="287" t="s">
        <v>2028</v>
      </c>
      <c r="I205" s="287"/>
      <c r="J205" s="287"/>
      <c r="K205" s="288"/>
    </row>
    <row r="206" spans="2:11" ht="15" customHeight="1">
      <c r="B206" s="286"/>
      <c r="C206" s="255"/>
      <c r="D206" s="255"/>
      <c r="E206" s="255"/>
      <c r="F206" s="248">
        <v>4</v>
      </c>
      <c r="G206" s="233"/>
      <c r="H206" s="287" t="s">
        <v>2029</v>
      </c>
      <c r="I206" s="287"/>
      <c r="J206" s="287"/>
      <c r="K206" s="288"/>
    </row>
    <row r="207" spans="2:11" ht="12.75" customHeight="1">
      <c r="B207" s="291"/>
      <c r="C207" s="292"/>
      <c r="D207" s="292"/>
      <c r="E207" s="292"/>
      <c r="F207" s="292"/>
      <c r="G207" s="292"/>
      <c r="H207" s="292"/>
      <c r="I207" s="292"/>
      <c r="J207" s="292"/>
      <c r="K207" s="293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Jůzko</cp:lastModifiedBy>
  <dcterms:modified xsi:type="dcterms:W3CDTF">2015-02-03T07:11:38Z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