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talizace koupelen v Domově Buda\Zařizovací předměty\"/>
    </mc:Choice>
  </mc:AlternateContent>
  <xr:revisionPtr revIDLastSave="0" documentId="8_{322E73CB-B924-4BA0-AA0D-ADE6A52DF3F9}" xr6:coauthVersionLast="47" xr6:coauthVersionMax="47" xr10:uidLastSave="{00000000-0000-0000-0000-000000000000}"/>
  <bookViews>
    <workbookView xWindow="4230" yWindow="4230" windowWidth="21600" windowHeight="1150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Pol'!$A$1:$U$130</definedName>
    <definedName name="_xlnm.Print_Area" localSheetId="1">Stavba!$A$1:$J$48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20" i="12" l="1"/>
  <c r="G39" i="1" s="1"/>
  <c r="BA118" i="12"/>
  <c r="BA117" i="12"/>
  <c r="BA116" i="12"/>
  <c r="BA115" i="12"/>
  <c r="BA114" i="12"/>
  <c r="BA113" i="12"/>
  <c r="BA112" i="12"/>
  <c r="BA111" i="12"/>
  <c r="BA110" i="12"/>
  <c r="BA109" i="12"/>
  <c r="BA108" i="12"/>
  <c r="BA107" i="12"/>
  <c r="BA106" i="12"/>
  <c r="BA105" i="12"/>
  <c r="BA104" i="12"/>
  <c r="BA103" i="12"/>
  <c r="BA102" i="12"/>
  <c r="BA101" i="12"/>
  <c r="BA100" i="12"/>
  <c r="BA99" i="12"/>
  <c r="BA98" i="12"/>
  <c r="BA97" i="12"/>
  <c r="BA96" i="12"/>
  <c r="BA94" i="12"/>
  <c r="BA93" i="12"/>
  <c r="BA92" i="12"/>
  <c r="BA91" i="12"/>
  <c r="BA90" i="12"/>
  <c r="BA89" i="12"/>
  <c r="BA88" i="12"/>
  <c r="BA87" i="12"/>
  <c r="BA86" i="12"/>
  <c r="BA85" i="12"/>
  <c r="BA84" i="12"/>
  <c r="BA83" i="12"/>
  <c r="BA82" i="12"/>
  <c r="BA81" i="12"/>
  <c r="BA80" i="12"/>
  <c r="BA79" i="12"/>
  <c r="BA78" i="12"/>
  <c r="BA76" i="12"/>
  <c r="BA75" i="12"/>
  <c r="BA74" i="12"/>
  <c r="BA73" i="12"/>
  <c r="BA72" i="12"/>
  <c r="BA71" i="12"/>
  <c r="BA70" i="12"/>
  <c r="BA69" i="12"/>
  <c r="BA68" i="12"/>
  <c r="BA67" i="12"/>
  <c r="BA66" i="12"/>
  <c r="BA65" i="12"/>
  <c r="BA64" i="12"/>
  <c r="BA63" i="12"/>
  <c r="BA61" i="12"/>
  <c r="BA60" i="12"/>
  <c r="BA59" i="12"/>
  <c r="BA58" i="12"/>
  <c r="BA57" i="12"/>
  <c r="BA56" i="12"/>
  <c r="BA55" i="12"/>
  <c r="BA54" i="12"/>
  <c r="BA53" i="12"/>
  <c r="BA52" i="12"/>
  <c r="BA51" i="12"/>
  <c r="BA49" i="12"/>
  <c r="BA48" i="12"/>
  <c r="BA47" i="12"/>
  <c r="BA46" i="12"/>
  <c r="BA45" i="12"/>
  <c r="BA44" i="12"/>
  <c r="BA43" i="12"/>
  <c r="BA42" i="12"/>
  <c r="BA41" i="12"/>
  <c r="BA40" i="12"/>
  <c r="BA39" i="12"/>
  <c r="BA38" i="12"/>
  <c r="BA37" i="12"/>
  <c r="BA36" i="12"/>
  <c r="BA35" i="12"/>
  <c r="BA34" i="12"/>
  <c r="BA33" i="12"/>
  <c r="BA32" i="12"/>
  <c r="BA31" i="12"/>
  <c r="BA30" i="12"/>
  <c r="BA29" i="12"/>
  <c r="BA28" i="12"/>
  <c r="BA27" i="12"/>
  <c r="BA26" i="12"/>
  <c r="BA25" i="12"/>
  <c r="BA24" i="12"/>
  <c r="BA23" i="12"/>
  <c r="BA22" i="12"/>
  <c r="BA21" i="12"/>
  <c r="BA20" i="12"/>
  <c r="BA19" i="12"/>
  <c r="BA17" i="12"/>
  <c r="BA16" i="12"/>
  <c r="BA15" i="12"/>
  <c r="BA14" i="12"/>
  <c r="BA13" i="12"/>
  <c r="BA12" i="12"/>
  <c r="BA11" i="12"/>
  <c r="BA10" i="12"/>
  <c r="G9" i="12"/>
  <c r="M9" i="12" s="1"/>
  <c r="I9" i="12"/>
  <c r="K9" i="12"/>
  <c r="O9" i="12"/>
  <c r="Q9" i="12"/>
  <c r="U9" i="12"/>
  <c r="F18" i="12"/>
  <c r="G18" i="12"/>
  <c r="M18" i="12" s="1"/>
  <c r="I18" i="12"/>
  <c r="K18" i="12"/>
  <c r="O18" i="12"/>
  <c r="Q18" i="12"/>
  <c r="U18" i="12"/>
  <c r="F50" i="12"/>
  <c r="G50" i="12" s="1"/>
  <c r="M50" i="12" s="1"/>
  <c r="I50" i="12"/>
  <c r="K50" i="12"/>
  <c r="O50" i="12"/>
  <c r="Q50" i="12"/>
  <c r="U50" i="12"/>
  <c r="F62" i="12"/>
  <c r="G62" i="12" s="1"/>
  <c r="M62" i="12" s="1"/>
  <c r="I62" i="12"/>
  <c r="K62" i="12"/>
  <c r="O62" i="12"/>
  <c r="Q62" i="12"/>
  <c r="U62" i="12"/>
  <c r="F77" i="12"/>
  <c r="G77" i="12"/>
  <c r="M77" i="12" s="1"/>
  <c r="I77" i="12"/>
  <c r="K77" i="12"/>
  <c r="O77" i="12"/>
  <c r="Q77" i="12"/>
  <c r="U77" i="12"/>
  <c r="F95" i="12"/>
  <c r="G95" i="12"/>
  <c r="M95" i="12" s="1"/>
  <c r="I95" i="12"/>
  <c r="K95" i="12"/>
  <c r="O95" i="12"/>
  <c r="Q95" i="12"/>
  <c r="U95" i="12"/>
  <c r="I20" i="1"/>
  <c r="I19" i="1"/>
  <c r="I18" i="1"/>
  <c r="I16" i="1"/>
  <c r="G27" i="1"/>
  <c r="J28" i="1"/>
  <c r="J26" i="1"/>
  <c r="G38" i="1"/>
  <c r="F38" i="1"/>
  <c r="H32" i="1"/>
  <c r="J23" i="1"/>
  <c r="J24" i="1"/>
  <c r="J25" i="1"/>
  <c r="J27" i="1"/>
  <c r="E24" i="1"/>
  <c r="E26" i="1"/>
  <c r="U8" i="12" l="1"/>
  <c r="O8" i="12"/>
  <c r="K8" i="12"/>
  <c r="G8" i="12"/>
  <c r="I47" i="1" s="1"/>
  <c r="I48" i="1" s="1"/>
  <c r="Q8" i="12"/>
  <c r="I8" i="12"/>
  <c r="AC120" i="12"/>
  <c r="F39" i="1" s="1"/>
  <c r="F40" i="1" s="1"/>
  <c r="G23" i="1" s="1"/>
  <c r="G24" i="1" s="1"/>
  <c r="G29" i="1" s="1"/>
  <c r="G40" i="1"/>
  <c r="G25" i="1" s="1"/>
  <c r="G26" i="1" s="1"/>
  <c r="M8" i="12"/>
  <c r="G120" i="12" l="1"/>
  <c r="H39" i="1"/>
  <c r="I39" i="1" s="1"/>
  <c r="I40" i="1" s="1"/>
  <c r="J39" i="1" s="1"/>
  <c r="J40" i="1" s="1"/>
  <c r="I17" i="1"/>
  <c r="I21" i="1" s="1"/>
  <c r="G28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<sst xmlns="http://schemas.openxmlformats.org/spreadsheetml/2006/main" count="360" uniqueCount="212">
  <si>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</si>
  <si>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</si>
  <si>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</si>
  <si>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</si>
  <si>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</si>
  <si>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</si>
  <si>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</si>
  <si>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</si>
  <si>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</si>
  <si>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</si>
  <si>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</si>
  <si>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</si>
  <si>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</si>
  <si>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</si>
  <si>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</si>
  <si>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</si>
  <si>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</si>
  <si>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</si>
  <si>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</si>
  <si>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</si>
  <si>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</si>
  <si>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</si>
  <si>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</si>
  <si>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</si>
  <si>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</si>
  <si>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</si>
  <si>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</si>
  <si>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</si>
  <si>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</si>
  <si>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</si>
  <si>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</si>
  <si>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</si>
  <si>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</si>
  <si>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</si>
  <si>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</si>
  <si>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</si>
  <si>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</si>
  <si>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</si>
  <si>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</si>
  <si>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</si>
  <si>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</si>
  <si>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</si>
  <si>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</si>
  <si>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Domov Buda</t>
  </si>
  <si>
    <t>Rozpočet:</t>
  </si>
  <si>
    <t>Misto</t>
  </si>
  <si>
    <t>Dodávka a montáž zařizovacích předmětů pro hygienu klientů</t>
  </si>
  <si>
    <t>Domov Buda, poskytovatel sociálních služeb</t>
  </si>
  <si>
    <t>70</t>
  </si>
  <si>
    <t>Zásmuky-Nesměň</t>
  </si>
  <si>
    <t>28144</t>
  </si>
  <si>
    <t>00873501</t>
  </si>
  <si>
    <t>Rozpočet</t>
  </si>
  <si>
    <t>Celkem za stavbu</t>
  </si>
  <si>
    <t>CZK</t>
  </si>
  <si>
    <t>Rekapitulace dílů</t>
  </si>
  <si>
    <t>Typ dílu</t>
  </si>
  <si>
    <t>725</t>
  </si>
  <si>
    <t>Zařizovací předměty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</si>
  <si>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</si>
  <si>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</si>
  <si>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</si>
  <si>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</si>
  <si>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</si>
  <si>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</si>
  <si>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</si>
  <si>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</si>
  <si>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</si>
  <si>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</si>
  <si>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</si>
  <si>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</si>
  <si>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</si>
  <si>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</si>
  <si>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</si>
  <si>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</si>
  <si>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</si>
  <si>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</si>
  <si>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</si>
  <si>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</si>
  <si>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</si>
  <si>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</si>
  <si>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</si>
  <si>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</si>
  <si>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</si>
  <si>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</si>
  <si>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</si>
  <si>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</si>
  <si>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</si>
  <si>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</t>
  </si>
  <si>
    <t>Mixážní sprchový panel s výlevkou, D+M</t>
  </si>
  <si>
    <t>kus</t>
  </si>
  <si>
    <t>POL1_0</t>
  </si>
  <si>
    <t xml:space="preserve">    • Tlak a teplota řízené termostatickým směšovačem</t>
  </si>
  <si>
    <t>POP</t>
  </si>
  <si>
    <t xml:space="preserve">    • Tlak a teplota vody řízená termostatickým směšovačem</t>
  </si>
  <si>
    <t xml:space="preserve">    • Sprcha s pistolovým uzávěrem</t>
  </si>
  <si>
    <t xml:space="preserve">    • Desinfekční sprcha s průtokoměrem směšujícím čistící dezinfekční prostředek s vodou</t>
  </si>
  <si>
    <t xml:space="preserve">    • Teploměr signalizující teplotu vody pro sprchování</t>
  </si>
  <si>
    <t xml:space="preserve">    • Integrovaná desinfekční jednotka přístupná z předu, uzamykatelná</t>
  </si>
  <si>
    <t xml:space="preserve">    • Splachovací ventil/splachovač pro WC funkci</t>
  </si>
  <si>
    <t xml:space="preserve">    • Výlevka s funkcí WC</t>
  </si>
  <si>
    <t>2</t>
  </si>
  <si>
    <t>Výškově nastavitelná sedací vana s bočním vstupem, D+M</t>
  </si>
  <si>
    <t xml:space="preserve">    • Integrovaná perličková lázeň (Air Spa) s možností aktivace buď pro celou vanu anebo jen pro prostor pro nohy</t>
  </si>
  <si>
    <t xml:space="preserve">    • Max. počet trysek systému perličkové lázně (Air Spa) – 10 ks</t>
  </si>
  <si>
    <t xml:space="preserve">    • Možnost nastavení min. dvou intenzit masáže vzduchovými tryskami – perličkové lázně</t>
  </si>
  <si>
    <t xml:space="preserve">    • automatického napouštění "Auto-fill" pro automatické napuštění nožní části vany.</t>
  </si>
  <si>
    <t xml:space="preserve">    • Integrovaná desinfekce vany včetně možnosti dezinfekce vnitřní vzduchové soustavy a trysek perličkové lázně</t>
  </si>
  <si>
    <t xml:space="preserve">    • Zabudovaná desinfekční sprcha umístněná vně korpusu vany za uzavíratelnými dvířky</t>
  </si>
  <si>
    <t xml:space="preserve">    • Sprcha s aretací pro nepřetržitý proud vody při sprchování.</t>
  </si>
  <si>
    <t xml:space="preserve">    • Integrované termostatické ventily pro napouštění a pro sprchování s dvojím digitálním displejem monitorujícím teplotu napouštěné vody a sprchy i teplotu vody ve vaně s ochranou proti opaření</t>
  </si>
  <si>
    <t xml:space="preserve">    • Směšovač vody zajišťující správné nastavení teploty vody</t>
  </si>
  <si>
    <t xml:space="preserve">    • Pojistka - ochrana proti opaření</t>
  </si>
  <si>
    <t xml:space="preserve">    • Zabudovaná nouzová bezpečnostní baterie, pro případ výpadku elektřiny. V tomto případě baterie umožní bezproblémové ukončení koupání včetně závěrečného osprchování klienta.</t>
  </si>
  <si>
    <t xml:space="preserve">    • Ovládací digitální panel</t>
  </si>
  <si>
    <t xml:space="preserve">    • Blokovací manuální madlo dveří – pojistka proti otevření</t>
  </si>
  <si>
    <t xml:space="preserve">    • Obsah vody do úrovně automatického napouštění max. 96l</t>
  </si>
  <si>
    <t xml:space="preserve">    • Zablokování/zámek funkcí ZAP/VYP</t>
  </si>
  <si>
    <t xml:space="preserve">    • Led indikátor dezinfekčního prostředku ZAP/VYP</t>
  </si>
  <si>
    <t xml:space="preserve">    • Led indikátor nedostatku desinfekčního prostředku</t>
  </si>
  <si>
    <t xml:space="preserve">    • Výškově nastavitelné nohy vany</t>
  </si>
  <si>
    <t xml:space="preserve">    • Opěrka hlavy a zádové opěry</t>
  </si>
  <si>
    <t xml:space="preserve">    • Reference starší 5 let a více v provozu vany</t>
  </si>
  <si>
    <t xml:space="preserve">    • Nouzový vypínač</t>
  </si>
  <si>
    <t xml:space="preserve">    • Maximální hlučnost 61 dBA</t>
  </si>
  <si>
    <t xml:space="preserve">    • Max. šířka vany 750 mm max.</t>
  </si>
  <si>
    <t xml:space="preserve">    • Max. délka vany ve klopené poloze 1980 mm max.</t>
  </si>
  <si>
    <t xml:space="preserve">    • Stupeň ochrany dle normy EN/ISO 60601-1</t>
  </si>
  <si>
    <t xml:space="preserve">    • Třída/stupeň ochrany před stříkající vodou IP X4</t>
  </si>
  <si>
    <t xml:space="preserve">    • Třída/stupeň ochrany před stříkající vodou ručního ovladače IP X7</t>
  </si>
  <si>
    <t>3</t>
  </si>
  <si>
    <t>Transportní židle, D+M</t>
  </si>
  <si>
    <t xml:space="preserve">    • Bezpečná pracovní zátěž min.: 180 kg</t>
  </si>
  <si>
    <t xml:space="preserve">    • Centrální elektrická brzda</t>
  </si>
  <si>
    <t xml:space="preserve">    • Integrovaná digitální váha</t>
  </si>
  <si>
    <t xml:space="preserve">    • Baterií poháněný zvedací systém se zabudovanou funkcí měkkého startu</t>
  </si>
  <si>
    <t xml:space="preserve">    • Tvarovaný sedák z měkké PUR pěny s otvorem pro toaletu, snadno čistitelný a dezinfikovatelný</t>
  </si>
  <si>
    <t xml:space="preserve">    • Odnímatelná zrcadlově konstruovaná opěrka zad</t>
  </si>
  <si>
    <t xml:space="preserve">    • Duální ovládání - ruční ovladač a operační panel na sloupku pro všechny funkce se snadno srozumitelnými symboly</t>
  </si>
  <si>
    <t xml:space="preserve">    • Vizuální indikátor zabrzdění</t>
  </si>
  <si>
    <t xml:space="preserve">    • Dvojitá kolečka s nízkým třením pro lepší manipulaci</t>
  </si>
  <si>
    <t xml:space="preserve">    • Dvě 24V vyměnitelné externí baterie a nabíječka</t>
  </si>
  <si>
    <t xml:space="preserve">    • Bezpečnostní pás</t>
  </si>
  <si>
    <t>4</t>
  </si>
  <si>
    <t>Sprchové křeslo, D+M</t>
  </si>
  <si>
    <t xml:space="preserve">    • Zádový polštář pro pohodlí klienta.</t>
  </si>
  <si>
    <t xml:space="preserve">    • Opěra zad a hlavy v plné velikosti se zahloubením ve spodní části.</t>
  </si>
  <si>
    <t xml:space="preserve">    • Funkce otvírání / nadzvednutí sedáku umožňující nadzvednutí hýždí a dovolující svlékání / oblékání, zlepšení přístupu při hygieně intimních partií, výměnu inkontinentních kalhotek atd.</t>
  </si>
  <si>
    <t xml:space="preserve">    • Výšková nastavitelnost dovolující správnou pracovní výšku pro dobrou ergonomii.</t>
  </si>
  <si>
    <t xml:space="preserve">    • Sklopná pozice polohující klienta do lehu a zpět při sprchování.</t>
  </si>
  <si>
    <t xml:space="preserve">    • Dálkový ovladač všech funkcí se snadno srozumitelnými symboly.</t>
  </si>
  <si>
    <t xml:space="preserve">    • Zvukový signál nízkého nabití baterie.</t>
  </si>
  <si>
    <t xml:space="preserve">    • 2 sady 24V baterií s NiMH-technikou (nickel-metal hydride), nabíjitelné v každé úrovni.</t>
  </si>
  <si>
    <t xml:space="preserve">    • Nouzové spouštění.</t>
  </si>
  <si>
    <t xml:space="preserve">    • Nouzové zastavení.</t>
  </si>
  <si>
    <t xml:space="preserve">    • Bezpečnostní pás.</t>
  </si>
  <si>
    <t xml:space="preserve">    • Zvedací kapacita: min. 140 kg.</t>
  </si>
  <si>
    <t xml:space="preserve">    • Možnost založení podložní mísy</t>
  </si>
  <si>
    <t xml:space="preserve">    • Hygienický design</t>
  </si>
  <si>
    <t>5</t>
  </si>
  <si>
    <t>Sprchovací vozík, D+M</t>
  </si>
  <si>
    <t xml:space="preserve">    • Délka zdvihu: 320 mm</t>
  </si>
  <si>
    <t xml:space="preserve">    • Šířka: 760 mm</t>
  </si>
  <si>
    <t xml:space="preserve">    • Hydraulický sloupový zdvih</t>
  </si>
  <si>
    <t xml:space="preserve">    • Pevné lehátko s odtokovými žlábky na odtékání vody</t>
  </si>
  <si>
    <t xml:space="preserve">    • Automatické vyrovnání do roviny při spuštění na lůžko</t>
  </si>
  <si>
    <t xml:space="preserve">    • Lehátko se sklopnými postranicemi a dvěma bezpečnostními západkami</t>
  </si>
  <si>
    <t xml:space="preserve">    • Lehátko sklopitelné do vertikální polohy pro optimální čištění a osušení</t>
  </si>
  <si>
    <t xml:space="preserve">    • Měkká matrace se zapuštěnými odpadními kanálky</t>
  </si>
  <si>
    <t xml:space="preserve">    • Podhlavník a zátka</t>
  </si>
  <si>
    <t xml:space="preserve">    • Páčka horizontálního nastavení</t>
  </si>
  <si>
    <t xml:space="preserve">    • Brzdy všech čtyř koleček</t>
  </si>
  <si>
    <t xml:space="preserve">    • Funkce přímého pojezdu u dvou koleček</t>
  </si>
  <si>
    <t xml:space="preserve">    • Odpadní hadice s duálními držáky</t>
  </si>
  <si>
    <t xml:space="preserve">    • Zvedací kapacita: 150 kg</t>
  </si>
  <si>
    <t xml:space="preserve">    • Délka vozíku 1600 mm</t>
  </si>
  <si>
    <t>6</t>
  </si>
  <si>
    <t>Víceúčelová vana, D+M</t>
  </si>
  <si>
    <t xml:space="preserve">    • Prolisy uvnitř vany dovolují nastavení opěrky nohou do různých pozic podle velikosti klienta.</t>
  </si>
  <si>
    <t xml:space="preserve">    • Zvedací odpadní zátka včetně zabudovaného přetoku a pružná odpadní hadice pro napojení do podlahy nebo zdi</t>
  </si>
  <si>
    <t xml:space="preserve">    • Integrované madlo tvořící rám vany – barevně odlišený</t>
  </si>
  <si>
    <t xml:space="preserve">    • Integrovaná sprcha včetně sprchové hlavice na každé straně ovládacího panelu (2x sprcha)</t>
  </si>
  <si>
    <t xml:space="preserve">    • Tvar korpusu vany ve tvaru klíčové dírky zavěšený na rámu</t>
  </si>
  <si>
    <t xml:space="preserve">    • Samonosný rám</t>
  </si>
  <si>
    <t xml:space="preserve">    • Délka vana 1900 mm</t>
  </si>
  <si>
    <t xml:space="preserve">    • Dávkovací systém pro šampón, koupelový olej – možnost volby</t>
  </si>
  <si>
    <t xml:space="preserve">    • Integrovaný čisticí dezinfekční systém včetně desinfekční sprchy umožňující desinfekci vany i vnitřního hydromasážního systému</t>
  </si>
  <si>
    <t xml:space="preserve">    • Automatické napouštění se třemi přednastavenými hladinami s možností dopouštění (Auto-fill plus)</t>
  </si>
  <si>
    <t xml:space="preserve">    • Celková délka vany max. 1970 mm</t>
  </si>
  <si>
    <t xml:space="preserve">    • Možnost náklonu vany do polohy v leže a zpět</t>
  </si>
  <si>
    <t xml:space="preserve">    • Ruční ovladač zdvihu a náklonu vany, zap/vyp systému perličkové lázně prostoru celé vany nebo prostoru pro nohy</t>
  </si>
  <si>
    <t xml:space="preserve">    • Maximální nosnost 300 kg</t>
  </si>
  <si>
    <t xml:space="preserve">    • Max. výška vstupní hrany vany/přepravní výška 565 mm</t>
  </si>
  <si>
    <t xml:space="preserve">    • Pracovní rozsah: 570-890 mm</t>
  </si>
  <si>
    <t xml:space="preserve">    • Materiál: Stůl/lůžko z polyesteru zesíleného sklolaminátem, matrace a podhlavník plněné polyether pěnovkou a povlečené samozhášecí PVC-tkaninou</t>
  </si>
  <si>
    <t xml:space="preserve">    • Ovládací panel obsahuje elektronické řídicí funkce ovládané dotykovými tlačítky pro lepší údržbu - desinfekci</t>
  </si>
  <si>
    <t xml:space="preserve">    • Elektro-hydraulický zvedací mechanismus</t>
  </si>
  <si>
    <t xml:space="preserve">    • Digitální displej teploty vody ve vaně a teploty napouštění/sprchování</t>
  </si>
  <si>
    <t xml:space="preserve">    • Hydromasáž – centrální excentrická hydromasážní tryska s možností regulace vzduchu – vířivá lázeň</t>
  </si>
  <si>
    <t xml:space="preserve">    • Sprchové hlavice s pistolovým uzávěrem</t>
  </si>
  <si>
    <t xml:space="preserve">    • Pohotovostní spouštění</t>
  </si>
  <si>
    <t xml:space="preserve">    • Vestavěné funkce kontroly a sledování různých funkcí vany</t>
  </si>
  <si>
    <t xml:space="preserve">    • Digitální kontrola teploty vody, napouštění a sprchování </t>
  </si>
  <si>
    <t xml:space="preserve">    • Hygienický hydromasážní systém</t>
  </si>
  <si>
    <t xml:space="preserve">    • Automatická dezinfekce hydromasáže</t>
  </si>
  <si>
    <t xml:space="preserve">    • Indikátor prázdné nádoby na dezinfekci</t>
  </si>
  <si>
    <t xml:space="preserve">    • Ochrana proti opaření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</si>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</sst>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21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17" fillId="0" borderId="10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 shrinkToFit="1"/>
    </xf>
    <xf numFmtId="164" fontId="17" fillId="0" borderId="6" xfId="0" applyNumberFormat="1" applyFont="1" applyBorder="1" applyAlignment="1">
      <alignment vertical="top" wrapText="1" shrinkToFit="1"/>
    </xf>
    <xf numFmtId="4" fontId="17" fillId="0" borderId="6" xfId="0" applyNumberFormat="1" applyFont="1" applyBorder="1" applyAlignment="1">
      <alignment vertical="top" wrapText="1" shrinkToFit="1"/>
    </xf>
    <xf numFmtId="4" fontId="17" fillId="0" borderId="38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11" sqref="A11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78" t="s">
        <v>39</v>
      </c>
      <c r="B2" s="178"/>
      <c r="C2" s="178"/>
      <c r="D2" s="178"/>
      <c r="E2" s="178"/>
      <c r="F2" s="178"/>
      <c r="G2" s="1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1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">
      <c r="A2" s="4"/>
      <c r="B2" s="79" t="s">
        <v>40</v>
      </c>
      <c r="C2" s="80"/>
      <c r="D2" s="217" t="s">
        <v>46</v>
      </c>
      <c r="E2" s="218"/>
      <c r="F2" s="218"/>
      <c r="G2" s="218"/>
      <c r="H2" s="218"/>
      <c r="I2" s="218"/>
      <c r="J2" s="219"/>
      <c r="O2" s="2"/>
    </row>
    <row r="3" spans="1:15" ht="23.25" customHeight="1" x14ac:dyDescent="0.2">
      <c r="A3" s="4"/>
      <c r="B3" s="81" t="s">
        <v>45</v>
      </c>
      <c r="C3" s="82"/>
      <c r="D3" s="180" t="s">
        <v>43</v>
      </c>
      <c r="E3" s="181"/>
      <c r="F3" s="181"/>
      <c r="G3" s="181"/>
      <c r="H3" s="181"/>
      <c r="I3" s="181"/>
      <c r="J3" s="182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/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2"/>
      <c r="E11" s="212"/>
      <c r="F11" s="212"/>
      <c r="G11" s="212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197"/>
      <c r="E12" s="197"/>
      <c r="F12" s="197"/>
      <c r="G12" s="197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198"/>
      <c r="E13" s="198"/>
      <c r="F13" s="198"/>
      <c r="G13" s="198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20"/>
      <c r="F15" s="220"/>
      <c r="G15" s="193"/>
      <c r="H15" s="193"/>
      <c r="I15" s="193" t="s">
        <v>28</v>
      </c>
      <c r="J15" s="194"/>
    </row>
    <row r="16" spans="1:15" ht="23.25" customHeight="1" x14ac:dyDescent="0.2">
      <c r="A16" s="133" t="s">
        <v>23</v>
      </c>
      <c r="B16" s="134" t="s">
        <v>23</v>
      </c>
      <c r="C16" s="56"/>
      <c r="D16" s="57"/>
      <c r="E16" s="195"/>
      <c r="F16" s="196"/>
      <c r="G16" s="195"/>
      <c r="H16" s="196"/>
      <c r="I16" s="195">
        <f>SUMIF(F47:F47,A16,I47:I47)+SUMIF(F47:F47,"PSU",I47:I47)</f>
        <v>0</v>
      </c>
      <c r="J16" s="209"/>
    </row>
    <row r="17" spans="1:10" ht="23.25" customHeight="1" x14ac:dyDescent="0.2">
      <c r="A17" s="133" t="s">
        <v>24</v>
      </c>
      <c r="B17" s="134" t="s">
        <v>24</v>
      </c>
      <c r="C17" s="56"/>
      <c r="D17" s="57"/>
      <c r="E17" s="195"/>
      <c r="F17" s="196"/>
      <c r="G17" s="195"/>
      <c r="H17" s="196"/>
      <c r="I17" s="195">
        <f>SUMIF(F47:F47,A17,I47:I47)</f>
        <v>0</v>
      </c>
      <c r="J17" s="209"/>
    </row>
    <row r="18" spans="1:10" ht="23.25" customHeight="1" x14ac:dyDescent="0.2">
      <c r="A18" s="133" t="s">
        <v>25</v>
      </c>
      <c r="B18" s="134" t="s">
        <v>25</v>
      </c>
      <c r="C18" s="56"/>
      <c r="D18" s="57"/>
      <c r="E18" s="195"/>
      <c r="F18" s="196"/>
      <c r="G18" s="195"/>
      <c r="H18" s="196"/>
      <c r="I18" s="195">
        <f>SUMIF(F47:F47,A18,I47:I47)</f>
        <v>0</v>
      </c>
      <c r="J18" s="209"/>
    </row>
    <row r="19" spans="1:10" ht="23.25" customHeight="1" x14ac:dyDescent="0.2">
      <c r="A19" s="133" t="s">
        <v>59</v>
      </c>
      <c r="B19" s="134" t="s">
        <v>26</v>
      </c>
      <c r="C19" s="56"/>
      <c r="D19" s="57"/>
      <c r="E19" s="195"/>
      <c r="F19" s="196"/>
      <c r="G19" s="195"/>
      <c r="H19" s="196"/>
      <c r="I19" s="195">
        <f>SUMIF(F47:F47,A19,I47:I47)</f>
        <v>0</v>
      </c>
      <c r="J19" s="209"/>
    </row>
    <row r="20" spans="1:10" ht="23.25" customHeight="1" x14ac:dyDescent="0.2">
      <c r="A20" s="133" t="s">
        <v>60</v>
      </c>
      <c r="B20" s="134" t="s">
        <v>27</v>
      </c>
      <c r="C20" s="56"/>
      <c r="D20" s="57"/>
      <c r="E20" s="195"/>
      <c r="F20" s="196"/>
      <c r="G20" s="195"/>
      <c r="H20" s="196"/>
      <c r="I20" s="195">
        <f>SUMIF(F47:F47,A20,I47:I47)</f>
        <v>0</v>
      </c>
      <c r="J20" s="209"/>
    </row>
    <row r="21" spans="1:10" ht="23.25" customHeight="1" x14ac:dyDescent="0.2">
      <c r="A21" s="4"/>
      <c r="B21" s="72" t="s">
        <v>28</v>
      </c>
      <c r="C21" s="73"/>
      <c r="D21" s="74"/>
      <c r="E21" s="210"/>
      <c r="F21" s="211"/>
      <c r="G21" s="210"/>
      <c r="H21" s="211"/>
      <c r="I21" s="210">
        <f>SUM(I16:J20)</f>
        <v>0</v>
      </c>
      <c r="J21" s="216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07">
        <f>ZakladDPHSniVypocet</f>
        <v>0</v>
      </c>
      <c r="H23" s="208"/>
      <c r="I23" s="208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4">
        <f>ZakladDPHSni*SazbaDPH1/100</f>
        <v>0</v>
      </c>
      <c r="H24" s="215"/>
      <c r="I24" s="215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07">
        <f>ZakladDPHZaklVypocet</f>
        <v>0</v>
      </c>
      <c r="H25" s="208"/>
      <c r="I25" s="208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3">
        <f>ZakladDPHZakl*SazbaDPH2/100</f>
        <v>0</v>
      </c>
      <c r="H26" s="204"/>
      <c r="I26" s="204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192">
        <f>ZakladDPHSniVypocet+ZakladDPHZaklVypocet</f>
        <v>0</v>
      </c>
      <c r="H28" s="192"/>
      <c r="I28" s="192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06">
        <f>ZakladDPHSni+DPHSni+ZakladDPHZakl+DPHZakl+Zaokrouhleni</f>
        <v>0</v>
      </c>
      <c r="H29" s="206"/>
      <c r="I29" s="206"/>
      <c r="J29" s="117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44796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9"/>
      <c r="E34" s="199"/>
      <c r="F34" s="30"/>
      <c r="G34" s="199"/>
      <c r="H34" s="199"/>
      <c r="I34" s="199"/>
      <c r="J34" s="36"/>
    </row>
    <row r="35" spans="1:10" ht="12.75" customHeight="1" x14ac:dyDescent="0.2">
      <c r="A35" s="4"/>
      <c r="B35" s="4"/>
      <c r="C35" s="5"/>
      <c r="D35" s="213" t="s">
        <v>2</v>
      </c>
      <c r="E35" s="213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52</v>
      </c>
      <c r="C39" s="183" t="s">
        <v>46</v>
      </c>
      <c r="D39" s="184"/>
      <c r="E39" s="184"/>
      <c r="F39" s="106">
        <f>'Rozpočet Pol'!AC120</f>
        <v>0</v>
      </c>
      <c r="G39" s="107">
        <f>'Rozpočet Pol'!AD120</f>
        <v>0</v>
      </c>
      <c r="H39" s="108">
        <f>(F39*SazbaDPH1/100)+(G39*SazbaDPH2/100)</f>
        <v>0</v>
      </c>
      <c r="I39" s="108">
        <f>F39+G39+H39</f>
        <v>0</v>
      </c>
      <c r="J39" s="102" t="str">
        <f>IF(_xlfn.SINGLE(CenaCelkemVypocet)=0,"",I39/_xlfn.SINGLE(CenaCelkemVypocet)*100)</f>
        <v/>
      </c>
    </row>
    <row r="40" spans="1:10" ht="25.5" hidden="1" customHeight="1" x14ac:dyDescent="0.2">
      <c r="A40" s="95"/>
      <c r="B40" s="185" t="s">
        <v>53</v>
      </c>
      <c r="C40" s="186"/>
      <c r="D40" s="186"/>
      <c r="E40" s="187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55</v>
      </c>
    </row>
    <row r="46" spans="1:10" ht="25.5" customHeight="1" x14ac:dyDescent="0.2">
      <c r="A46" s="119"/>
      <c r="B46" s="122" t="s">
        <v>16</v>
      </c>
      <c r="C46" s="122" t="s">
        <v>5</v>
      </c>
      <c r="D46" s="123"/>
      <c r="E46" s="123"/>
      <c r="F46" s="126" t="s">
        <v>56</v>
      </c>
      <c r="G46" s="126"/>
      <c r="H46" s="126"/>
      <c r="I46" s="188" t="s">
        <v>28</v>
      </c>
      <c r="J46" s="188"/>
    </row>
    <row r="47" spans="1:10" ht="25.5" customHeight="1" x14ac:dyDescent="0.2">
      <c r="A47" s="120"/>
      <c r="B47" s="127" t="s">
        <v>57</v>
      </c>
      <c r="C47" s="190" t="s">
        <v>58</v>
      </c>
      <c r="D47" s="191"/>
      <c r="E47" s="191"/>
      <c r="F47" s="128" t="s">
        <v>24</v>
      </c>
      <c r="G47" s="129"/>
      <c r="H47" s="129"/>
      <c r="I47" s="189">
        <f>'Rozpočet Pol'!G8</f>
        <v>0</v>
      </c>
      <c r="J47" s="189"/>
    </row>
    <row r="48" spans="1:10" ht="25.5" customHeight="1" x14ac:dyDescent="0.2">
      <c r="A48" s="121"/>
      <c r="B48" s="124" t="s">
        <v>1</v>
      </c>
      <c r="C48" s="124"/>
      <c r="D48" s="125"/>
      <c r="E48" s="125"/>
      <c r="F48" s="130"/>
      <c r="G48" s="131"/>
      <c r="H48" s="131"/>
      <c r="I48" s="179">
        <f>I47</f>
        <v>0</v>
      </c>
      <c r="J48" s="179"/>
    </row>
    <row r="49" spans="6:10" x14ac:dyDescent="0.2">
      <c r="F49" s="132"/>
      <c r="G49" s="94"/>
      <c r="H49" s="132"/>
      <c r="I49" s="94"/>
      <c r="J49" s="94"/>
    </row>
    <row r="50" spans="6:10" x14ac:dyDescent="0.2">
      <c r="F50" s="132"/>
      <c r="G50" s="94"/>
      <c r="H50" s="132"/>
      <c r="I50" s="94"/>
      <c r="J50" s="94"/>
    </row>
    <row r="51" spans="6:10" x14ac:dyDescent="0.2">
      <c r="F51" s="132"/>
      <c r="G51" s="94"/>
      <c r="H51" s="132"/>
      <c r="I51" s="94"/>
      <c r="J51" s="94"/>
    </row>
  </sheetData>
  <sheetProtection algorithmName="SHA-512" hashValue="JTrbNvIO9B5NZ6IVnkpWQNO3ho+sJWbMaBtGVXUpvD5XFFa8S8dqpEafbBDiVp/ecpE4PIPHRcgQI4kzvBLDXw==" saltValue="+chajw9mhh3vXWJjsVlEW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I48:J48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21" t="s">
        <v>6</v>
      </c>
      <c r="B1" s="221"/>
      <c r="C1" s="222"/>
      <c r="D1" s="221"/>
      <c r="E1" s="221"/>
      <c r="F1" s="221"/>
      <c r="G1" s="221"/>
    </row>
    <row r="2" spans="1:7" ht="24.95" customHeight="1" x14ac:dyDescent="0.2">
      <c r="A2" s="77" t="s">
        <v>41</v>
      </c>
      <c r="B2" s="76"/>
      <c r="C2" s="223"/>
      <c r="D2" s="223"/>
      <c r="E2" s="223"/>
      <c r="F2" s="223"/>
      <c r="G2" s="224"/>
    </row>
    <row r="3" spans="1:7" ht="24.95" hidden="1" customHeight="1" x14ac:dyDescent="0.2">
      <c r="A3" s="77" t="s">
        <v>7</v>
      </c>
      <c r="B3" s="76"/>
      <c r="C3" s="223"/>
      <c r="D3" s="223"/>
      <c r="E3" s="223"/>
      <c r="F3" s="223"/>
      <c r="G3" s="224"/>
    </row>
    <row r="4" spans="1:7" ht="24.95" hidden="1" customHeight="1" x14ac:dyDescent="0.2">
      <c r="A4" s="77" t="s">
        <v>8</v>
      </c>
      <c r="B4" s="76"/>
      <c r="C4" s="223"/>
      <c r="D4" s="223"/>
      <c r="E4" s="223"/>
      <c r="F4" s="223"/>
      <c r="G4" s="22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30"/>
  <sheetViews>
    <sheetView workbookViewId="0">
      <selection activeCell="C10" sqref="C10:G10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49" t="s">
        <v>6</v>
      </c>
      <c r="B1" s="249"/>
      <c r="C1" s="249"/>
      <c r="D1" s="249"/>
      <c r="E1" s="249"/>
      <c r="F1" s="249"/>
      <c r="G1" s="249"/>
      <c r="AE1" t="s">
        <v>62</v>
      </c>
    </row>
    <row r="2" spans="1:60" ht="24.95" customHeight="1" x14ac:dyDescent="0.2">
      <c r="A2" s="137" t="s">
        <v>61</v>
      </c>
      <c r="B2" s="135"/>
      <c r="C2" s="250" t="s">
        <v>46</v>
      </c>
      <c r="D2" s="251"/>
      <c r="E2" s="251"/>
      <c r="F2" s="251"/>
      <c r="G2" s="252"/>
      <c r="AE2" t="s">
        <v>63</v>
      </c>
    </row>
    <row r="3" spans="1:60" ht="24.95" customHeight="1" x14ac:dyDescent="0.2">
      <c r="A3" s="138" t="s">
        <v>7</v>
      </c>
      <c r="B3" s="136"/>
      <c r="C3" s="253" t="s">
        <v>43</v>
      </c>
      <c r="D3" s="254"/>
      <c r="E3" s="254"/>
      <c r="F3" s="254"/>
      <c r="G3" s="255"/>
      <c r="AE3" t="s">
        <v>64</v>
      </c>
    </row>
    <row r="4" spans="1:60" ht="24.95" hidden="1" customHeight="1" x14ac:dyDescent="0.2">
      <c r="A4" s="138" t="s">
        <v>8</v>
      </c>
      <c r="B4" s="136"/>
      <c r="C4" s="253"/>
      <c r="D4" s="254"/>
      <c r="E4" s="254"/>
      <c r="F4" s="254"/>
      <c r="G4" s="255"/>
      <c r="AE4" t="s">
        <v>65</v>
      </c>
    </row>
    <row r="5" spans="1:60" hidden="1" x14ac:dyDescent="0.2">
      <c r="A5" s="139" t="s">
        <v>66</v>
      </c>
      <c r="B5" s="140"/>
      <c r="C5" s="141"/>
      <c r="D5" s="142"/>
      <c r="E5" s="142"/>
      <c r="F5" s="142"/>
      <c r="G5" s="143"/>
      <c r="AE5" t="s">
        <v>67</v>
      </c>
    </row>
    <row r="7" spans="1:60" ht="38.25" x14ac:dyDescent="0.2">
      <c r="A7" s="148" t="s">
        <v>68</v>
      </c>
      <c r="B7" s="149" t="s">
        <v>69</v>
      </c>
      <c r="C7" s="149" t="s">
        <v>70</v>
      </c>
      <c r="D7" s="148" t="s">
        <v>71</v>
      </c>
      <c r="E7" s="148" t="s">
        <v>72</v>
      </c>
      <c r="F7" s="144" t="s">
        <v>73</v>
      </c>
      <c r="G7" s="158" t="s">
        <v>28</v>
      </c>
      <c r="H7" s="159" t="s">
        <v>29</v>
      </c>
      <c r="I7" s="159" t="s">
        <v>74</v>
      </c>
      <c r="J7" s="159" t="s">
        <v>30</v>
      </c>
      <c r="K7" s="159" t="s">
        <v>75</v>
      </c>
      <c r="L7" s="159" t="s">
        <v>76</v>
      </c>
      <c r="M7" s="159" t="s">
        <v>77</v>
      </c>
      <c r="N7" s="159" t="s">
        <v>78</v>
      </c>
      <c r="O7" s="159" t="s">
        <v>79</v>
      </c>
      <c r="P7" s="159" t="s">
        <v>80</v>
      </c>
      <c r="Q7" s="159" t="s">
        <v>81</v>
      </c>
      <c r="R7" s="159" t="s">
        <v>82</v>
      </c>
      <c r="S7" s="159" t="s">
        <v>83</v>
      </c>
      <c r="T7" s="159" t="s">
        <v>84</v>
      </c>
      <c r="U7" s="151" t="s">
        <v>85</v>
      </c>
    </row>
    <row r="8" spans="1:60" x14ac:dyDescent="0.2">
      <c r="A8" s="160" t="s">
        <v>86</v>
      </c>
      <c r="B8" s="161" t="s">
        <v>57</v>
      </c>
      <c r="C8" s="162" t="s">
        <v>58</v>
      </c>
      <c r="D8" s="150"/>
      <c r="E8" s="163"/>
      <c r="F8" s="164"/>
      <c r="G8" s="164">
        <f>SUMIF(AE9:AE118,"&lt;&gt;NOR",G9:G118)</f>
        <v>0</v>
      </c>
      <c r="H8" s="164"/>
      <c r="I8" s="164">
        <f>SUM(I9:I118)</f>
        <v>0</v>
      </c>
      <c r="J8" s="164"/>
      <c r="K8" s="164">
        <f>SUM(K9:K118)</f>
        <v>0</v>
      </c>
      <c r="L8" s="164"/>
      <c r="M8" s="164">
        <f>SUM(M9:M118)</f>
        <v>0</v>
      </c>
      <c r="N8" s="150"/>
      <c r="O8" s="150">
        <f>SUM(O9:O118)</f>
        <v>0</v>
      </c>
      <c r="P8" s="150"/>
      <c r="Q8" s="150">
        <f>SUM(Q9:Q118)</f>
        <v>0</v>
      </c>
      <c r="R8" s="150"/>
      <c r="S8" s="150"/>
      <c r="T8" s="160"/>
      <c r="U8" s="150">
        <f>SUM(U9:U118)</f>
        <v>0</v>
      </c>
      <c r="AE8" t="s">
        <v>87</v>
      </c>
    </row>
    <row r="9" spans="1:60" outlineLevel="1" x14ac:dyDescent="0.2">
      <c r="A9" s="146">
        <v>1</v>
      </c>
      <c r="B9" s="152" t="s">
        <v>88</v>
      </c>
      <c r="C9" s="174" t="s">
        <v>89</v>
      </c>
      <c r="D9" s="153" t="s">
        <v>90</v>
      </c>
      <c r="E9" s="155">
        <v>3</v>
      </c>
      <c r="F9" s="156">
        <v>0</v>
      </c>
      <c r="G9" s="157">
        <f>ROUND(E9*F9,2)</f>
        <v>0</v>
      </c>
      <c r="H9" s="157"/>
      <c r="I9" s="157">
        <f>ROUND(E9*H9,2)</f>
        <v>0</v>
      </c>
      <c r="J9" s="157"/>
      <c r="K9" s="157">
        <f>ROUND(E9*J9,2)</f>
        <v>0</v>
      </c>
      <c r="L9" s="157">
        <v>15</v>
      </c>
      <c r="M9" s="157">
        <f>G9*(1+L9/100)</f>
        <v>0</v>
      </c>
      <c r="N9" s="153">
        <v>0</v>
      </c>
      <c r="O9" s="153">
        <f>ROUND(E9*N9,5)</f>
        <v>0</v>
      </c>
      <c r="P9" s="153">
        <v>0</v>
      </c>
      <c r="Q9" s="153">
        <f>ROUND(E9*P9,5)</f>
        <v>0</v>
      </c>
      <c r="R9" s="153"/>
      <c r="S9" s="153"/>
      <c r="T9" s="154">
        <v>0</v>
      </c>
      <c r="U9" s="153">
        <f>ROUND(E9*T9,2)</f>
        <v>0</v>
      </c>
      <c r="V9" s="145"/>
      <c r="W9" s="145"/>
      <c r="X9" s="145"/>
      <c r="Y9" s="145"/>
      <c r="Z9" s="145"/>
      <c r="AA9" s="145"/>
      <c r="AB9" s="145"/>
      <c r="AC9" s="145"/>
      <c r="AD9" s="145"/>
      <c r="AE9" s="145" t="s">
        <v>91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46"/>
      <c r="B10" s="152"/>
      <c r="C10" s="239" t="s">
        <v>92</v>
      </c>
      <c r="D10" s="240"/>
      <c r="E10" s="241"/>
      <c r="F10" s="242"/>
      <c r="G10" s="243"/>
      <c r="H10" s="157"/>
      <c r="I10" s="157"/>
      <c r="J10" s="157"/>
      <c r="K10" s="157"/>
      <c r="L10" s="157"/>
      <c r="M10" s="157"/>
      <c r="N10" s="153"/>
      <c r="O10" s="153"/>
      <c r="P10" s="153"/>
      <c r="Q10" s="153"/>
      <c r="R10" s="153"/>
      <c r="S10" s="153"/>
      <c r="T10" s="154"/>
      <c r="U10" s="153"/>
      <c r="V10" s="145"/>
      <c r="W10" s="145"/>
      <c r="X10" s="145"/>
      <c r="Y10" s="145"/>
      <c r="Z10" s="145"/>
      <c r="AA10" s="145"/>
      <c r="AB10" s="145"/>
      <c r="AC10" s="145"/>
      <c r="AD10" s="145"/>
      <c r="AE10" s="145" t="s">
        <v>93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7" t="str">
        <f t="shared" ref="BA10:BA17" si="0">C10</f>
        <v xml:space="preserve">    • Tlak a teplota řízené termostatickým směšovačem</v>
      </c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46"/>
      <c r="B11" s="152"/>
      <c r="C11" s="239" t="s">
        <v>94</v>
      </c>
      <c r="D11" s="240"/>
      <c r="E11" s="241"/>
      <c r="F11" s="242"/>
      <c r="G11" s="243"/>
      <c r="H11" s="157"/>
      <c r="I11" s="157"/>
      <c r="J11" s="157"/>
      <c r="K11" s="157"/>
      <c r="L11" s="157"/>
      <c r="M11" s="157"/>
      <c r="N11" s="153"/>
      <c r="O11" s="153"/>
      <c r="P11" s="153"/>
      <c r="Q11" s="153"/>
      <c r="R11" s="153"/>
      <c r="S11" s="153"/>
      <c r="T11" s="154"/>
      <c r="U11" s="153"/>
      <c r="V11" s="145"/>
      <c r="W11" s="145"/>
      <c r="X11" s="145"/>
      <c r="Y11" s="145"/>
      <c r="Z11" s="145"/>
      <c r="AA11" s="145"/>
      <c r="AB11" s="145"/>
      <c r="AC11" s="145"/>
      <c r="AD11" s="145"/>
      <c r="AE11" s="145" t="s">
        <v>93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7" t="str">
        <f t="shared" si="0"/>
        <v xml:space="preserve">    • Tlak a teplota vody řízená termostatickým směšovačem</v>
      </c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46"/>
      <c r="B12" s="152"/>
      <c r="C12" s="239" t="s">
        <v>95</v>
      </c>
      <c r="D12" s="240"/>
      <c r="E12" s="241"/>
      <c r="F12" s="242"/>
      <c r="G12" s="243"/>
      <c r="H12" s="157"/>
      <c r="I12" s="157"/>
      <c r="J12" s="157"/>
      <c r="K12" s="157"/>
      <c r="L12" s="157"/>
      <c r="M12" s="157"/>
      <c r="N12" s="153"/>
      <c r="O12" s="153"/>
      <c r="P12" s="153"/>
      <c r="Q12" s="153"/>
      <c r="R12" s="153"/>
      <c r="S12" s="153"/>
      <c r="T12" s="154"/>
      <c r="U12" s="153"/>
      <c r="V12" s="145"/>
      <c r="W12" s="145"/>
      <c r="X12" s="145"/>
      <c r="Y12" s="145"/>
      <c r="Z12" s="145"/>
      <c r="AA12" s="145"/>
      <c r="AB12" s="145"/>
      <c r="AC12" s="145"/>
      <c r="AD12" s="145"/>
      <c r="AE12" s="145" t="s">
        <v>93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7" t="str">
        <f t="shared" si="0"/>
        <v xml:space="preserve">    • Sprcha s pistolovým uzávěrem</v>
      </c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46"/>
      <c r="B13" s="152"/>
      <c r="C13" s="239" t="s">
        <v>96</v>
      </c>
      <c r="D13" s="240"/>
      <c r="E13" s="241"/>
      <c r="F13" s="242"/>
      <c r="G13" s="243"/>
      <c r="H13" s="157"/>
      <c r="I13" s="157"/>
      <c r="J13" s="157"/>
      <c r="K13" s="157"/>
      <c r="L13" s="157"/>
      <c r="M13" s="157"/>
      <c r="N13" s="153"/>
      <c r="O13" s="153"/>
      <c r="P13" s="153"/>
      <c r="Q13" s="153"/>
      <c r="R13" s="153"/>
      <c r="S13" s="153"/>
      <c r="T13" s="154"/>
      <c r="U13" s="153"/>
      <c r="V13" s="145"/>
      <c r="W13" s="145"/>
      <c r="X13" s="145"/>
      <c r="Y13" s="145"/>
      <c r="Z13" s="145"/>
      <c r="AA13" s="145"/>
      <c r="AB13" s="145"/>
      <c r="AC13" s="145"/>
      <c r="AD13" s="145"/>
      <c r="AE13" s="145" t="s">
        <v>93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7" t="str">
        <f t="shared" si="0"/>
        <v xml:space="preserve">    • Desinfekční sprcha s průtokoměrem směšujícím čistící dezinfekční prostředek s vodou</v>
      </c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46"/>
      <c r="B14" s="152"/>
      <c r="C14" s="239" t="s">
        <v>97</v>
      </c>
      <c r="D14" s="240"/>
      <c r="E14" s="241"/>
      <c r="F14" s="242"/>
      <c r="G14" s="243"/>
      <c r="H14" s="157"/>
      <c r="I14" s="157"/>
      <c r="J14" s="157"/>
      <c r="K14" s="157"/>
      <c r="L14" s="157"/>
      <c r="M14" s="157"/>
      <c r="N14" s="153"/>
      <c r="O14" s="153"/>
      <c r="P14" s="153"/>
      <c r="Q14" s="153"/>
      <c r="R14" s="153"/>
      <c r="S14" s="153"/>
      <c r="T14" s="154"/>
      <c r="U14" s="153"/>
      <c r="V14" s="145"/>
      <c r="W14" s="145"/>
      <c r="X14" s="145"/>
      <c r="Y14" s="145"/>
      <c r="Z14" s="145"/>
      <c r="AA14" s="145"/>
      <c r="AB14" s="145"/>
      <c r="AC14" s="145"/>
      <c r="AD14" s="145"/>
      <c r="AE14" s="145" t="s">
        <v>93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7" t="str">
        <f t="shared" si="0"/>
        <v xml:space="preserve">    • Teploměr signalizující teplotu vody pro sprchování</v>
      </c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46"/>
      <c r="B15" s="152"/>
      <c r="C15" s="239" t="s">
        <v>98</v>
      </c>
      <c r="D15" s="240"/>
      <c r="E15" s="241"/>
      <c r="F15" s="242"/>
      <c r="G15" s="243"/>
      <c r="H15" s="157"/>
      <c r="I15" s="157"/>
      <c r="J15" s="157"/>
      <c r="K15" s="157"/>
      <c r="L15" s="157"/>
      <c r="M15" s="157"/>
      <c r="N15" s="153"/>
      <c r="O15" s="153"/>
      <c r="P15" s="153"/>
      <c r="Q15" s="153"/>
      <c r="R15" s="153"/>
      <c r="S15" s="153"/>
      <c r="T15" s="154"/>
      <c r="U15" s="153"/>
      <c r="V15" s="145"/>
      <c r="W15" s="145"/>
      <c r="X15" s="145"/>
      <c r="Y15" s="145"/>
      <c r="Z15" s="145"/>
      <c r="AA15" s="145"/>
      <c r="AB15" s="145"/>
      <c r="AC15" s="145"/>
      <c r="AD15" s="145"/>
      <c r="AE15" s="145" t="s">
        <v>93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7" t="str">
        <f t="shared" si="0"/>
        <v xml:space="preserve">    • Integrovaná desinfekční jednotka přístupná z předu, uzamykatelná</v>
      </c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46"/>
      <c r="B16" s="152"/>
      <c r="C16" s="239" t="s">
        <v>99</v>
      </c>
      <c r="D16" s="240"/>
      <c r="E16" s="241"/>
      <c r="F16" s="242"/>
      <c r="G16" s="243"/>
      <c r="H16" s="157"/>
      <c r="I16" s="157"/>
      <c r="J16" s="157"/>
      <c r="K16" s="157"/>
      <c r="L16" s="157"/>
      <c r="M16" s="157"/>
      <c r="N16" s="153"/>
      <c r="O16" s="153"/>
      <c r="P16" s="153"/>
      <c r="Q16" s="153"/>
      <c r="R16" s="153"/>
      <c r="S16" s="153"/>
      <c r="T16" s="154"/>
      <c r="U16" s="153"/>
      <c r="V16" s="145"/>
      <c r="W16" s="145"/>
      <c r="X16" s="145"/>
      <c r="Y16" s="145"/>
      <c r="Z16" s="145"/>
      <c r="AA16" s="145"/>
      <c r="AB16" s="145"/>
      <c r="AC16" s="145"/>
      <c r="AD16" s="145"/>
      <c r="AE16" s="145" t="s">
        <v>93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7" t="str">
        <f t="shared" si="0"/>
        <v xml:space="preserve">    • Splachovací ventil/splachovač pro WC funkci</v>
      </c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46"/>
      <c r="B17" s="152"/>
      <c r="C17" s="239" t="s">
        <v>100</v>
      </c>
      <c r="D17" s="240"/>
      <c r="E17" s="241"/>
      <c r="F17" s="242"/>
      <c r="G17" s="243"/>
      <c r="H17" s="157"/>
      <c r="I17" s="157"/>
      <c r="J17" s="157"/>
      <c r="K17" s="157"/>
      <c r="L17" s="157"/>
      <c r="M17" s="157"/>
      <c r="N17" s="153"/>
      <c r="O17" s="153"/>
      <c r="P17" s="153"/>
      <c r="Q17" s="153"/>
      <c r="R17" s="153"/>
      <c r="S17" s="153"/>
      <c r="T17" s="154"/>
      <c r="U17" s="153"/>
      <c r="V17" s="145"/>
      <c r="W17" s="145"/>
      <c r="X17" s="145"/>
      <c r="Y17" s="145"/>
      <c r="Z17" s="145"/>
      <c r="AA17" s="145"/>
      <c r="AB17" s="145"/>
      <c r="AC17" s="145"/>
      <c r="AD17" s="145"/>
      <c r="AE17" s="145" t="s">
        <v>93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7" t="str">
        <f t="shared" si="0"/>
        <v xml:space="preserve">    • Výlevka s funkcí WC</v>
      </c>
      <c r="BB17" s="145"/>
      <c r="BC17" s="145"/>
      <c r="BD17" s="145"/>
      <c r="BE17" s="145"/>
      <c r="BF17" s="145"/>
      <c r="BG17" s="145"/>
      <c r="BH17" s="145"/>
    </row>
    <row r="18" spans="1:60" ht="22.5" outlineLevel="1" x14ac:dyDescent="0.2">
      <c r="A18" s="146">
        <v>2</v>
      </c>
      <c r="B18" s="152" t="s">
        <v>101</v>
      </c>
      <c r="C18" s="174" t="s">
        <v>102</v>
      </c>
      <c r="D18" s="153" t="s">
        <v>90</v>
      </c>
      <c r="E18" s="155">
        <v>1</v>
      </c>
      <c r="F18" s="156">
        <f>H18+J18</f>
        <v>0</v>
      </c>
      <c r="G18" s="157">
        <f>ROUND(E18*F18,2)</f>
        <v>0</v>
      </c>
      <c r="H18" s="157"/>
      <c r="I18" s="157">
        <f>ROUND(E18*H18,2)</f>
        <v>0</v>
      </c>
      <c r="J18" s="157"/>
      <c r="K18" s="157">
        <f>ROUND(E18*J18,2)</f>
        <v>0</v>
      </c>
      <c r="L18" s="157">
        <v>15</v>
      </c>
      <c r="M18" s="157">
        <f>G18*(1+L18/100)</f>
        <v>0</v>
      </c>
      <c r="N18" s="153">
        <v>0</v>
      </c>
      <c r="O18" s="153">
        <f>ROUND(E18*N18,5)</f>
        <v>0</v>
      </c>
      <c r="P18" s="153">
        <v>0</v>
      </c>
      <c r="Q18" s="153">
        <f>ROUND(E18*P18,5)</f>
        <v>0</v>
      </c>
      <c r="R18" s="153"/>
      <c r="S18" s="153"/>
      <c r="T18" s="154">
        <v>0</v>
      </c>
      <c r="U18" s="153">
        <f>ROUND(E18*T18,2)</f>
        <v>0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 t="s">
        <v>91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ht="22.5" outlineLevel="1" x14ac:dyDescent="0.2">
      <c r="A19" s="146"/>
      <c r="B19" s="152"/>
      <c r="C19" s="239" t="s">
        <v>103</v>
      </c>
      <c r="D19" s="240"/>
      <c r="E19" s="241"/>
      <c r="F19" s="242"/>
      <c r="G19" s="243"/>
      <c r="H19" s="157"/>
      <c r="I19" s="157"/>
      <c r="J19" s="157"/>
      <c r="K19" s="157"/>
      <c r="L19" s="157"/>
      <c r="M19" s="157"/>
      <c r="N19" s="153"/>
      <c r="O19" s="153"/>
      <c r="P19" s="153"/>
      <c r="Q19" s="153"/>
      <c r="R19" s="153"/>
      <c r="S19" s="153"/>
      <c r="T19" s="154"/>
      <c r="U19" s="153"/>
      <c r="V19" s="145"/>
      <c r="W19" s="145"/>
      <c r="X19" s="145"/>
      <c r="Y19" s="145"/>
      <c r="Z19" s="145"/>
      <c r="AA19" s="145"/>
      <c r="AB19" s="145"/>
      <c r="AC19" s="145"/>
      <c r="AD19" s="145"/>
      <c r="AE19" s="145" t="s">
        <v>93</v>
      </c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7" t="str">
        <f t="shared" ref="BA19:BA49" si="1">C19</f>
        <v xml:space="preserve">    • Integrovaná perličková lázeň (Air Spa) s možností aktivace buď pro celou vanu anebo jen pro prostor pro nohy</v>
      </c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46"/>
      <c r="B20" s="152"/>
      <c r="C20" s="239" t="s">
        <v>104</v>
      </c>
      <c r="D20" s="240"/>
      <c r="E20" s="241"/>
      <c r="F20" s="242"/>
      <c r="G20" s="243"/>
      <c r="H20" s="157"/>
      <c r="I20" s="157"/>
      <c r="J20" s="157"/>
      <c r="K20" s="157"/>
      <c r="L20" s="157"/>
      <c r="M20" s="157"/>
      <c r="N20" s="153"/>
      <c r="O20" s="153"/>
      <c r="P20" s="153"/>
      <c r="Q20" s="153"/>
      <c r="R20" s="153"/>
      <c r="S20" s="153"/>
      <c r="T20" s="154"/>
      <c r="U20" s="153"/>
      <c r="V20" s="145"/>
      <c r="W20" s="145"/>
      <c r="X20" s="145"/>
      <c r="Y20" s="145"/>
      <c r="Z20" s="145"/>
      <c r="AA20" s="145"/>
      <c r="AB20" s="145"/>
      <c r="AC20" s="145"/>
      <c r="AD20" s="145"/>
      <c r="AE20" s="145" t="s">
        <v>93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7" t="str">
        <f t="shared" si="1"/>
        <v xml:space="preserve">    • Max. počet trysek systému perličkové lázně (Air Spa) – 10 ks</v>
      </c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46"/>
      <c r="B21" s="152"/>
      <c r="C21" s="239" t="s">
        <v>105</v>
      </c>
      <c r="D21" s="240"/>
      <c r="E21" s="241"/>
      <c r="F21" s="242"/>
      <c r="G21" s="243"/>
      <c r="H21" s="157"/>
      <c r="I21" s="157"/>
      <c r="J21" s="157"/>
      <c r="K21" s="157"/>
      <c r="L21" s="157"/>
      <c r="M21" s="157"/>
      <c r="N21" s="153"/>
      <c r="O21" s="153"/>
      <c r="P21" s="153"/>
      <c r="Q21" s="153"/>
      <c r="R21" s="153"/>
      <c r="S21" s="153"/>
      <c r="T21" s="154"/>
      <c r="U21" s="153"/>
      <c r="V21" s="145"/>
      <c r="W21" s="145"/>
      <c r="X21" s="145"/>
      <c r="Y21" s="145"/>
      <c r="Z21" s="145"/>
      <c r="AA21" s="145"/>
      <c r="AB21" s="145"/>
      <c r="AC21" s="145"/>
      <c r="AD21" s="145"/>
      <c r="AE21" s="145" t="s">
        <v>93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7" t="str">
        <f t="shared" si="1"/>
        <v xml:space="preserve">    • Možnost nastavení min. dvou intenzit masáže vzduchovými tryskami – perličkové lázně</v>
      </c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46"/>
      <c r="B22" s="152"/>
      <c r="C22" s="239" t="s">
        <v>106</v>
      </c>
      <c r="D22" s="240"/>
      <c r="E22" s="241"/>
      <c r="F22" s="242"/>
      <c r="G22" s="243"/>
      <c r="H22" s="157"/>
      <c r="I22" s="157"/>
      <c r="J22" s="157"/>
      <c r="K22" s="157"/>
      <c r="L22" s="157"/>
      <c r="M22" s="157"/>
      <c r="N22" s="153"/>
      <c r="O22" s="153"/>
      <c r="P22" s="153"/>
      <c r="Q22" s="153"/>
      <c r="R22" s="153"/>
      <c r="S22" s="153"/>
      <c r="T22" s="154"/>
      <c r="U22" s="153"/>
      <c r="V22" s="145"/>
      <c r="W22" s="145"/>
      <c r="X22" s="145"/>
      <c r="Y22" s="145"/>
      <c r="Z22" s="145"/>
      <c r="AA22" s="145"/>
      <c r="AB22" s="145"/>
      <c r="AC22" s="145"/>
      <c r="AD22" s="145"/>
      <c r="AE22" s="145" t="s">
        <v>93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7" t="str">
        <f t="shared" si="1"/>
        <v xml:space="preserve">    • automatického napouštění "Auto-fill" pro automatické napuštění nožní části vany.</v>
      </c>
      <c r="BB22" s="145"/>
      <c r="BC22" s="145"/>
      <c r="BD22" s="145"/>
      <c r="BE22" s="145"/>
      <c r="BF22" s="145"/>
      <c r="BG22" s="145"/>
      <c r="BH22" s="145"/>
    </row>
    <row r="23" spans="1:60" ht="22.5" outlineLevel="1" x14ac:dyDescent="0.2">
      <c r="A23" s="146"/>
      <c r="B23" s="152"/>
      <c r="C23" s="239" t="s">
        <v>107</v>
      </c>
      <c r="D23" s="240"/>
      <c r="E23" s="241"/>
      <c r="F23" s="242"/>
      <c r="G23" s="243"/>
      <c r="H23" s="157"/>
      <c r="I23" s="157"/>
      <c r="J23" s="157"/>
      <c r="K23" s="157"/>
      <c r="L23" s="157"/>
      <c r="M23" s="157"/>
      <c r="N23" s="153"/>
      <c r="O23" s="153"/>
      <c r="P23" s="153"/>
      <c r="Q23" s="153"/>
      <c r="R23" s="153"/>
      <c r="S23" s="153"/>
      <c r="T23" s="154"/>
      <c r="U23" s="153"/>
      <c r="V23" s="145"/>
      <c r="W23" s="145"/>
      <c r="X23" s="145"/>
      <c r="Y23" s="145"/>
      <c r="Z23" s="145"/>
      <c r="AA23" s="145"/>
      <c r="AB23" s="145"/>
      <c r="AC23" s="145"/>
      <c r="AD23" s="145"/>
      <c r="AE23" s="145" t="s">
        <v>93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7" t="str">
        <f t="shared" si="1"/>
        <v xml:space="preserve">    • Integrovaná desinfekce vany včetně možnosti dezinfekce vnitřní vzduchové soustavy a trysek perličkové lázně</v>
      </c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46"/>
      <c r="B24" s="152"/>
      <c r="C24" s="239" t="s">
        <v>108</v>
      </c>
      <c r="D24" s="240"/>
      <c r="E24" s="241"/>
      <c r="F24" s="242"/>
      <c r="G24" s="243"/>
      <c r="H24" s="157"/>
      <c r="I24" s="157"/>
      <c r="J24" s="157"/>
      <c r="K24" s="157"/>
      <c r="L24" s="157"/>
      <c r="M24" s="157"/>
      <c r="N24" s="153"/>
      <c r="O24" s="153"/>
      <c r="P24" s="153"/>
      <c r="Q24" s="153"/>
      <c r="R24" s="153"/>
      <c r="S24" s="153"/>
      <c r="T24" s="154"/>
      <c r="U24" s="153"/>
      <c r="V24" s="145"/>
      <c r="W24" s="145"/>
      <c r="X24" s="145"/>
      <c r="Y24" s="145"/>
      <c r="Z24" s="145"/>
      <c r="AA24" s="145"/>
      <c r="AB24" s="145"/>
      <c r="AC24" s="145"/>
      <c r="AD24" s="145"/>
      <c r="AE24" s="145" t="s">
        <v>93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7" t="str">
        <f t="shared" si="1"/>
        <v xml:space="preserve">    • Zabudovaná desinfekční sprcha umístněná vně korpusu vany za uzavíratelnými dvířky</v>
      </c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46"/>
      <c r="B25" s="152"/>
      <c r="C25" s="239" t="s">
        <v>109</v>
      </c>
      <c r="D25" s="240"/>
      <c r="E25" s="241"/>
      <c r="F25" s="242"/>
      <c r="G25" s="243"/>
      <c r="H25" s="157"/>
      <c r="I25" s="157"/>
      <c r="J25" s="157"/>
      <c r="K25" s="157"/>
      <c r="L25" s="157"/>
      <c r="M25" s="157"/>
      <c r="N25" s="153"/>
      <c r="O25" s="153"/>
      <c r="P25" s="153"/>
      <c r="Q25" s="153"/>
      <c r="R25" s="153"/>
      <c r="S25" s="153"/>
      <c r="T25" s="154"/>
      <c r="U25" s="153"/>
      <c r="V25" s="145"/>
      <c r="W25" s="145"/>
      <c r="X25" s="145"/>
      <c r="Y25" s="145"/>
      <c r="Z25" s="145"/>
      <c r="AA25" s="145"/>
      <c r="AB25" s="145"/>
      <c r="AC25" s="145"/>
      <c r="AD25" s="145"/>
      <c r="AE25" s="145" t="s">
        <v>93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7" t="str">
        <f t="shared" si="1"/>
        <v xml:space="preserve">    • Sprcha s aretací pro nepřetržitý proud vody při sprchování.</v>
      </c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46"/>
      <c r="B26" s="152"/>
      <c r="C26" s="239" t="s">
        <v>189</v>
      </c>
      <c r="D26" s="240"/>
      <c r="E26" s="241"/>
      <c r="F26" s="242"/>
      <c r="G26" s="243"/>
      <c r="H26" s="157"/>
      <c r="I26" s="157"/>
      <c r="J26" s="157"/>
      <c r="K26" s="157"/>
      <c r="L26" s="157"/>
      <c r="M26" s="157"/>
      <c r="N26" s="153"/>
      <c r="O26" s="153"/>
      <c r="P26" s="153"/>
      <c r="Q26" s="153"/>
      <c r="R26" s="153"/>
      <c r="S26" s="153"/>
      <c r="T26" s="154"/>
      <c r="U26" s="153"/>
      <c r="V26" s="145"/>
      <c r="W26" s="145"/>
      <c r="X26" s="145"/>
      <c r="Y26" s="145"/>
      <c r="Z26" s="145"/>
      <c r="AA26" s="145"/>
      <c r="AB26" s="145"/>
      <c r="AC26" s="145"/>
      <c r="AD26" s="145"/>
      <c r="AE26" s="145" t="s">
        <v>93</v>
      </c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7" t="str">
        <f t="shared" si="1"/>
        <v xml:space="preserve">    • Možnost náklonu vany do polohy v leže a zpět</v>
      </c>
      <c r="BB26" s="145"/>
      <c r="BC26" s="145"/>
      <c r="BD26" s="145"/>
      <c r="BE26" s="145"/>
      <c r="BF26" s="145"/>
      <c r="BG26" s="145"/>
      <c r="BH26" s="145"/>
    </row>
    <row r="27" spans="1:60" ht="22.5" outlineLevel="1" x14ac:dyDescent="0.2">
      <c r="A27" s="146"/>
      <c r="B27" s="152"/>
      <c r="C27" s="239" t="s">
        <v>190</v>
      </c>
      <c r="D27" s="240"/>
      <c r="E27" s="241"/>
      <c r="F27" s="242"/>
      <c r="G27" s="243"/>
      <c r="H27" s="157"/>
      <c r="I27" s="157"/>
      <c r="J27" s="157"/>
      <c r="K27" s="157"/>
      <c r="L27" s="157"/>
      <c r="M27" s="157"/>
      <c r="N27" s="153"/>
      <c r="O27" s="153"/>
      <c r="P27" s="153"/>
      <c r="Q27" s="153"/>
      <c r="R27" s="153"/>
      <c r="S27" s="153"/>
      <c r="T27" s="154"/>
      <c r="U27" s="153"/>
      <c r="V27" s="145"/>
      <c r="W27" s="145"/>
      <c r="X27" s="145"/>
      <c r="Y27" s="145"/>
      <c r="Z27" s="145"/>
      <c r="AA27" s="145"/>
      <c r="AB27" s="145"/>
      <c r="AC27" s="145"/>
      <c r="AD27" s="145"/>
      <c r="AE27" s="145" t="s">
        <v>93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7" t="str">
        <f t="shared" si="1"/>
        <v xml:space="preserve">    • Ruční ovladač zdvihu a náklonu vany, zap/vyp systému perličkové lázně prostoru celé vany nebo prostoru pro nohy</v>
      </c>
      <c r="BB27" s="145"/>
      <c r="BC27" s="145"/>
      <c r="BD27" s="145"/>
      <c r="BE27" s="145"/>
      <c r="BF27" s="145"/>
      <c r="BG27" s="145"/>
      <c r="BH27" s="145"/>
    </row>
    <row r="28" spans="1:60" ht="22.5" outlineLevel="1" x14ac:dyDescent="0.2">
      <c r="A28" s="146"/>
      <c r="B28" s="152"/>
      <c r="C28" s="239" t="s">
        <v>110</v>
      </c>
      <c r="D28" s="240"/>
      <c r="E28" s="241"/>
      <c r="F28" s="242"/>
      <c r="G28" s="243"/>
      <c r="H28" s="157"/>
      <c r="I28" s="157"/>
      <c r="J28" s="157"/>
      <c r="K28" s="157"/>
      <c r="L28" s="157"/>
      <c r="M28" s="157"/>
      <c r="N28" s="153"/>
      <c r="O28" s="153"/>
      <c r="P28" s="153"/>
      <c r="Q28" s="153"/>
      <c r="R28" s="153"/>
      <c r="S28" s="153"/>
      <c r="T28" s="154"/>
      <c r="U28" s="153"/>
      <c r="V28" s="145"/>
      <c r="W28" s="145"/>
      <c r="X28" s="145"/>
      <c r="Y28" s="145"/>
      <c r="Z28" s="145"/>
      <c r="AA28" s="145"/>
      <c r="AB28" s="145"/>
      <c r="AC28" s="145"/>
      <c r="AD28" s="145"/>
      <c r="AE28" s="145" t="s">
        <v>93</v>
      </c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7" t="str">
        <f t="shared" si="1"/>
        <v xml:space="preserve">    • Integrované termostatické ventily pro napouštění a pro sprchování s dvojím digitálním displejem monitorujícím teplotu napouštěné vody a sprchy i teplotu vody ve vaně s ochranou proti opaření</v>
      </c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46"/>
      <c r="B29" s="152"/>
      <c r="C29" s="239" t="s">
        <v>111</v>
      </c>
      <c r="D29" s="240"/>
      <c r="E29" s="241"/>
      <c r="F29" s="242"/>
      <c r="G29" s="243"/>
      <c r="H29" s="157"/>
      <c r="I29" s="157"/>
      <c r="J29" s="157"/>
      <c r="K29" s="157"/>
      <c r="L29" s="157"/>
      <c r="M29" s="157"/>
      <c r="N29" s="153"/>
      <c r="O29" s="153"/>
      <c r="P29" s="153"/>
      <c r="Q29" s="153"/>
      <c r="R29" s="153"/>
      <c r="S29" s="153"/>
      <c r="T29" s="154"/>
      <c r="U29" s="153"/>
      <c r="V29" s="145"/>
      <c r="W29" s="145"/>
      <c r="X29" s="145"/>
      <c r="Y29" s="145"/>
      <c r="Z29" s="145"/>
      <c r="AA29" s="145"/>
      <c r="AB29" s="145"/>
      <c r="AC29" s="145"/>
      <c r="AD29" s="145"/>
      <c r="AE29" s="145" t="s">
        <v>93</v>
      </c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7" t="str">
        <f t="shared" si="1"/>
        <v xml:space="preserve">    • Směšovač vody zajišťující správné nastavení teploty vody</v>
      </c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46"/>
      <c r="B30" s="152"/>
      <c r="C30" s="239" t="s">
        <v>112</v>
      </c>
      <c r="D30" s="240"/>
      <c r="E30" s="241"/>
      <c r="F30" s="242"/>
      <c r="G30" s="243"/>
      <c r="H30" s="157"/>
      <c r="I30" s="157"/>
      <c r="J30" s="157"/>
      <c r="K30" s="157"/>
      <c r="L30" s="157"/>
      <c r="M30" s="157"/>
      <c r="N30" s="153"/>
      <c r="O30" s="153"/>
      <c r="P30" s="153"/>
      <c r="Q30" s="153"/>
      <c r="R30" s="153"/>
      <c r="S30" s="153"/>
      <c r="T30" s="154"/>
      <c r="U30" s="153"/>
      <c r="V30" s="145"/>
      <c r="W30" s="145"/>
      <c r="X30" s="145"/>
      <c r="Y30" s="145"/>
      <c r="Z30" s="145"/>
      <c r="AA30" s="145"/>
      <c r="AB30" s="145"/>
      <c r="AC30" s="145"/>
      <c r="AD30" s="145"/>
      <c r="AE30" s="145" t="s">
        <v>93</v>
      </c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7" t="str">
        <f t="shared" si="1"/>
        <v xml:space="preserve">    • Pojistka - ochrana proti opaření</v>
      </c>
      <c r="BB30" s="145"/>
      <c r="BC30" s="145"/>
      <c r="BD30" s="145"/>
      <c r="BE30" s="145"/>
      <c r="BF30" s="145"/>
      <c r="BG30" s="145"/>
      <c r="BH30" s="145"/>
    </row>
    <row r="31" spans="1:60" ht="22.5" outlineLevel="1" x14ac:dyDescent="0.2">
      <c r="A31" s="146"/>
      <c r="B31" s="152"/>
      <c r="C31" s="239" t="s">
        <v>113</v>
      </c>
      <c r="D31" s="240"/>
      <c r="E31" s="241"/>
      <c r="F31" s="242"/>
      <c r="G31" s="243"/>
      <c r="H31" s="157"/>
      <c r="I31" s="157"/>
      <c r="J31" s="157"/>
      <c r="K31" s="157"/>
      <c r="L31" s="157"/>
      <c r="M31" s="157"/>
      <c r="N31" s="153"/>
      <c r="O31" s="153"/>
      <c r="P31" s="153"/>
      <c r="Q31" s="153"/>
      <c r="R31" s="153"/>
      <c r="S31" s="153"/>
      <c r="T31" s="154"/>
      <c r="U31" s="153"/>
      <c r="V31" s="145"/>
      <c r="W31" s="145"/>
      <c r="X31" s="145"/>
      <c r="Y31" s="145"/>
      <c r="Z31" s="145"/>
      <c r="AA31" s="145"/>
      <c r="AB31" s="145"/>
      <c r="AC31" s="145"/>
      <c r="AD31" s="145"/>
      <c r="AE31" s="145" t="s">
        <v>93</v>
      </c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7" t="str">
        <f t="shared" si="1"/>
        <v xml:space="preserve">    • Zabudovaná nouzová bezpečnostní baterie, pro případ výpadku elektřiny. V tomto případě baterie umožní bezproblémové ukončení koupání včetně závěrečného osprchování klienta.</v>
      </c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46"/>
      <c r="B32" s="152"/>
      <c r="C32" s="239" t="s">
        <v>191</v>
      </c>
      <c r="D32" s="240"/>
      <c r="E32" s="241"/>
      <c r="F32" s="242"/>
      <c r="G32" s="243"/>
      <c r="H32" s="157"/>
      <c r="I32" s="157"/>
      <c r="J32" s="157"/>
      <c r="K32" s="157"/>
      <c r="L32" s="157"/>
      <c r="M32" s="157"/>
      <c r="N32" s="153"/>
      <c r="O32" s="153"/>
      <c r="P32" s="153"/>
      <c r="Q32" s="153"/>
      <c r="R32" s="153"/>
      <c r="S32" s="153"/>
      <c r="T32" s="154"/>
      <c r="U32" s="153"/>
      <c r="V32" s="145"/>
      <c r="W32" s="145"/>
      <c r="X32" s="145"/>
      <c r="Y32" s="145"/>
      <c r="Z32" s="145"/>
      <c r="AA32" s="145"/>
      <c r="AB32" s="145"/>
      <c r="AC32" s="145"/>
      <c r="AD32" s="145"/>
      <c r="AE32" s="145" t="s">
        <v>93</v>
      </c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7" t="str">
        <f t="shared" si="1"/>
        <v xml:space="preserve">    • Maximální nosnost 300 kg</v>
      </c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46"/>
      <c r="B33" s="152"/>
      <c r="C33" s="239" t="s">
        <v>114</v>
      </c>
      <c r="D33" s="240"/>
      <c r="E33" s="241"/>
      <c r="F33" s="242"/>
      <c r="G33" s="243"/>
      <c r="H33" s="157"/>
      <c r="I33" s="157"/>
      <c r="J33" s="157"/>
      <c r="K33" s="157"/>
      <c r="L33" s="157"/>
      <c r="M33" s="157"/>
      <c r="N33" s="153"/>
      <c r="O33" s="153"/>
      <c r="P33" s="153"/>
      <c r="Q33" s="153"/>
      <c r="R33" s="153"/>
      <c r="S33" s="153"/>
      <c r="T33" s="154"/>
      <c r="U33" s="153"/>
      <c r="V33" s="145"/>
      <c r="W33" s="145"/>
      <c r="X33" s="145"/>
      <c r="Y33" s="145"/>
      <c r="Z33" s="145"/>
      <c r="AA33" s="145"/>
      <c r="AB33" s="145"/>
      <c r="AC33" s="145"/>
      <c r="AD33" s="145"/>
      <c r="AE33" s="145" t="s">
        <v>93</v>
      </c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7" t="str">
        <f t="shared" si="1"/>
        <v xml:space="preserve">    • Ovládací digitální panel</v>
      </c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46"/>
      <c r="B34" s="152"/>
      <c r="C34" s="239" t="s">
        <v>115</v>
      </c>
      <c r="D34" s="240"/>
      <c r="E34" s="241"/>
      <c r="F34" s="242"/>
      <c r="G34" s="243"/>
      <c r="H34" s="157"/>
      <c r="I34" s="157"/>
      <c r="J34" s="157"/>
      <c r="K34" s="157"/>
      <c r="L34" s="157"/>
      <c r="M34" s="157"/>
      <c r="N34" s="153"/>
      <c r="O34" s="153"/>
      <c r="P34" s="153"/>
      <c r="Q34" s="153"/>
      <c r="R34" s="153"/>
      <c r="S34" s="153"/>
      <c r="T34" s="154"/>
      <c r="U34" s="153"/>
      <c r="V34" s="145"/>
      <c r="W34" s="145"/>
      <c r="X34" s="145"/>
      <c r="Y34" s="145"/>
      <c r="Z34" s="145"/>
      <c r="AA34" s="145"/>
      <c r="AB34" s="145"/>
      <c r="AC34" s="145"/>
      <c r="AD34" s="145"/>
      <c r="AE34" s="145" t="s">
        <v>93</v>
      </c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7" t="str">
        <f t="shared" si="1"/>
        <v xml:space="preserve">    • Blokovací manuální madlo dveří – pojistka proti otevření</v>
      </c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46"/>
      <c r="B35" s="152"/>
      <c r="C35" s="239" t="s">
        <v>116</v>
      </c>
      <c r="D35" s="240"/>
      <c r="E35" s="241"/>
      <c r="F35" s="242"/>
      <c r="G35" s="243"/>
      <c r="H35" s="157"/>
      <c r="I35" s="157"/>
      <c r="J35" s="157"/>
      <c r="K35" s="157"/>
      <c r="L35" s="157"/>
      <c r="M35" s="157"/>
      <c r="N35" s="153"/>
      <c r="O35" s="153"/>
      <c r="P35" s="153"/>
      <c r="Q35" s="153"/>
      <c r="R35" s="153"/>
      <c r="S35" s="153"/>
      <c r="T35" s="154"/>
      <c r="U35" s="153"/>
      <c r="V35" s="145"/>
      <c r="W35" s="145"/>
      <c r="X35" s="145"/>
      <c r="Y35" s="145"/>
      <c r="Z35" s="145"/>
      <c r="AA35" s="145"/>
      <c r="AB35" s="145"/>
      <c r="AC35" s="145"/>
      <c r="AD35" s="145"/>
      <c r="AE35" s="145" t="s">
        <v>93</v>
      </c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7" t="str">
        <f t="shared" si="1"/>
        <v xml:space="preserve">    • Obsah vody do úrovně automatického napouštění max. 96l</v>
      </c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46"/>
      <c r="B36" s="152"/>
      <c r="C36" s="239" t="s">
        <v>117</v>
      </c>
      <c r="D36" s="240"/>
      <c r="E36" s="241"/>
      <c r="F36" s="242"/>
      <c r="G36" s="243"/>
      <c r="H36" s="157"/>
      <c r="I36" s="157"/>
      <c r="J36" s="157"/>
      <c r="K36" s="157"/>
      <c r="L36" s="157"/>
      <c r="M36" s="157"/>
      <c r="N36" s="153"/>
      <c r="O36" s="153"/>
      <c r="P36" s="153"/>
      <c r="Q36" s="153"/>
      <c r="R36" s="153"/>
      <c r="S36" s="153"/>
      <c r="T36" s="154"/>
      <c r="U36" s="153"/>
      <c r="V36" s="145"/>
      <c r="W36" s="145"/>
      <c r="X36" s="145"/>
      <c r="Y36" s="145"/>
      <c r="Z36" s="145"/>
      <c r="AA36" s="145"/>
      <c r="AB36" s="145"/>
      <c r="AC36" s="145"/>
      <c r="AD36" s="145"/>
      <c r="AE36" s="145" t="s">
        <v>93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7" t="str">
        <f t="shared" si="1"/>
        <v xml:space="preserve">    • Zablokování/zámek funkcí ZAP/VYP</v>
      </c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46"/>
      <c r="B37" s="152"/>
      <c r="C37" s="239" t="s">
        <v>118</v>
      </c>
      <c r="D37" s="240"/>
      <c r="E37" s="241"/>
      <c r="F37" s="242"/>
      <c r="G37" s="243"/>
      <c r="H37" s="157"/>
      <c r="I37" s="157"/>
      <c r="J37" s="157"/>
      <c r="K37" s="157"/>
      <c r="L37" s="157"/>
      <c r="M37" s="157"/>
      <c r="N37" s="153"/>
      <c r="O37" s="153"/>
      <c r="P37" s="153"/>
      <c r="Q37" s="153"/>
      <c r="R37" s="153"/>
      <c r="S37" s="153"/>
      <c r="T37" s="154"/>
      <c r="U37" s="153"/>
      <c r="V37" s="145"/>
      <c r="W37" s="145"/>
      <c r="X37" s="145"/>
      <c r="Y37" s="145"/>
      <c r="Z37" s="145"/>
      <c r="AA37" s="145"/>
      <c r="AB37" s="145"/>
      <c r="AC37" s="145"/>
      <c r="AD37" s="145"/>
      <c r="AE37" s="145" t="s">
        <v>93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7" t="str">
        <f t="shared" si="1"/>
        <v xml:space="preserve">    • Led indikátor dezinfekčního prostředku ZAP/VYP</v>
      </c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46"/>
      <c r="B38" s="152"/>
      <c r="C38" s="239" t="s">
        <v>119</v>
      </c>
      <c r="D38" s="240"/>
      <c r="E38" s="241"/>
      <c r="F38" s="242"/>
      <c r="G38" s="243"/>
      <c r="H38" s="157"/>
      <c r="I38" s="157"/>
      <c r="J38" s="157"/>
      <c r="K38" s="157"/>
      <c r="L38" s="157"/>
      <c r="M38" s="157"/>
      <c r="N38" s="153"/>
      <c r="O38" s="153"/>
      <c r="P38" s="153"/>
      <c r="Q38" s="153"/>
      <c r="R38" s="153"/>
      <c r="S38" s="153"/>
      <c r="T38" s="154"/>
      <c r="U38" s="153"/>
      <c r="V38" s="145"/>
      <c r="W38" s="145"/>
      <c r="X38" s="145"/>
      <c r="Y38" s="145"/>
      <c r="Z38" s="145"/>
      <c r="AA38" s="145"/>
      <c r="AB38" s="145"/>
      <c r="AC38" s="145"/>
      <c r="AD38" s="145"/>
      <c r="AE38" s="145" t="s">
        <v>93</v>
      </c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7" t="str">
        <f t="shared" si="1"/>
        <v xml:space="preserve">    • Led indikátor nedostatku desinfekčního prostředku</v>
      </c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46"/>
      <c r="B39" s="152"/>
      <c r="C39" s="239" t="s">
        <v>120</v>
      </c>
      <c r="D39" s="240"/>
      <c r="E39" s="241"/>
      <c r="F39" s="242"/>
      <c r="G39" s="243"/>
      <c r="H39" s="157"/>
      <c r="I39" s="157"/>
      <c r="J39" s="157"/>
      <c r="K39" s="157"/>
      <c r="L39" s="157"/>
      <c r="M39" s="157"/>
      <c r="N39" s="153"/>
      <c r="O39" s="153"/>
      <c r="P39" s="153"/>
      <c r="Q39" s="153"/>
      <c r="R39" s="153"/>
      <c r="S39" s="153"/>
      <c r="T39" s="154"/>
      <c r="U39" s="153"/>
      <c r="V39" s="145"/>
      <c r="W39" s="145"/>
      <c r="X39" s="145"/>
      <c r="Y39" s="145"/>
      <c r="Z39" s="145"/>
      <c r="AA39" s="145"/>
      <c r="AB39" s="145"/>
      <c r="AC39" s="145"/>
      <c r="AD39" s="145"/>
      <c r="AE39" s="145" t="s">
        <v>93</v>
      </c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7" t="str">
        <f t="shared" si="1"/>
        <v xml:space="preserve">    • Výškově nastavitelné nohy vany</v>
      </c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46"/>
      <c r="B40" s="152"/>
      <c r="C40" s="239" t="s">
        <v>121</v>
      </c>
      <c r="D40" s="240"/>
      <c r="E40" s="241"/>
      <c r="F40" s="242"/>
      <c r="G40" s="243"/>
      <c r="H40" s="157"/>
      <c r="I40" s="157"/>
      <c r="J40" s="157"/>
      <c r="K40" s="157"/>
      <c r="L40" s="157"/>
      <c r="M40" s="157"/>
      <c r="N40" s="153"/>
      <c r="O40" s="153"/>
      <c r="P40" s="153"/>
      <c r="Q40" s="153"/>
      <c r="R40" s="153"/>
      <c r="S40" s="153"/>
      <c r="T40" s="154"/>
      <c r="U40" s="153"/>
      <c r="V40" s="145"/>
      <c r="W40" s="145"/>
      <c r="X40" s="145"/>
      <c r="Y40" s="145"/>
      <c r="Z40" s="145"/>
      <c r="AA40" s="145"/>
      <c r="AB40" s="145"/>
      <c r="AC40" s="145"/>
      <c r="AD40" s="145"/>
      <c r="AE40" s="145" t="s">
        <v>93</v>
      </c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7" t="str">
        <f t="shared" si="1"/>
        <v xml:space="preserve">    • Opěrka hlavy a zádové opěry</v>
      </c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46"/>
      <c r="B41" s="152"/>
      <c r="C41" s="239" t="s">
        <v>122</v>
      </c>
      <c r="D41" s="240"/>
      <c r="E41" s="241"/>
      <c r="F41" s="242"/>
      <c r="G41" s="243"/>
      <c r="H41" s="157"/>
      <c r="I41" s="157"/>
      <c r="J41" s="157"/>
      <c r="K41" s="157"/>
      <c r="L41" s="157"/>
      <c r="M41" s="157"/>
      <c r="N41" s="153"/>
      <c r="O41" s="153"/>
      <c r="P41" s="153"/>
      <c r="Q41" s="153"/>
      <c r="R41" s="153"/>
      <c r="S41" s="153"/>
      <c r="T41" s="154"/>
      <c r="U41" s="153"/>
      <c r="V41" s="145"/>
      <c r="W41" s="145"/>
      <c r="X41" s="145"/>
      <c r="Y41" s="145"/>
      <c r="Z41" s="145"/>
      <c r="AA41" s="145"/>
      <c r="AB41" s="145"/>
      <c r="AC41" s="145"/>
      <c r="AD41" s="145"/>
      <c r="AE41" s="145" t="s">
        <v>93</v>
      </c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7" t="str">
        <f t="shared" si="1"/>
        <v xml:space="preserve">    • Reference starší 5 let a více v provozu vany</v>
      </c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46"/>
      <c r="B42" s="152"/>
      <c r="C42" s="239" t="s">
        <v>123</v>
      </c>
      <c r="D42" s="240"/>
      <c r="E42" s="241"/>
      <c r="F42" s="242"/>
      <c r="G42" s="243"/>
      <c r="H42" s="157"/>
      <c r="I42" s="157"/>
      <c r="J42" s="157"/>
      <c r="K42" s="157"/>
      <c r="L42" s="157"/>
      <c r="M42" s="157"/>
      <c r="N42" s="153"/>
      <c r="O42" s="153"/>
      <c r="P42" s="153"/>
      <c r="Q42" s="153"/>
      <c r="R42" s="153"/>
      <c r="S42" s="153"/>
      <c r="T42" s="154"/>
      <c r="U42" s="153"/>
      <c r="V42" s="145"/>
      <c r="W42" s="145"/>
      <c r="X42" s="145"/>
      <c r="Y42" s="145"/>
      <c r="Z42" s="145"/>
      <c r="AA42" s="145"/>
      <c r="AB42" s="145"/>
      <c r="AC42" s="145"/>
      <c r="AD42" s="145"/>
      <c r="AE42" s="145" t="s">
        <v>93</v>
      </c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7" t="str">
        <f t="shared" si="1"/>
        <v xml:space="preserve">    • Nouzový vypínač</v>
      </c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46"/>
      <c r="B43" s="152"/>
      <c r="C43" s="239" t="s">
        <v>192</v>
      </c>
      <c r="D43" s="240"/>
      <c r="E43" s="241"/>
      <c r="F43" s="242"/>
      <c r="G43" s="243"/>
      <c r="H43" s="157"/>
      <c r="I43" s="157"/>
      <c r="J43" s="157"/>
      <c r="K43" s="157"/>
      <c r="L43" s="157"/>
      <c r="M43" s="157"/>
      <c r="N43" s="153"/>
      <c r="O43" s="153"/>
      <c r="P43" s="153"/>
      <c r="Q43" s="153"/>
      <c r="R43" s="153"/>
      <c r="S43" s="153"/>
      <c r="T43" s="154"/>
      <c r="U43" s="153"/>
      <c r="V43" s="145"/>
      <c r="W43" s="145"/>
      <c r="X43" s="145"/>
      <c r="Y43" s="145"/>
      <c r="Z43" s="145"/>
      <c r="AA43" s="145"/>
      <c r="AB43" s="145"/>
      <c r="AC43" s="145"/>
      <c r="AD43" s="145"/>
      <c r="AE43" s="145" t="s">
        <v>93</v>
      </c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7" t="str">
        <f t="shared" si="1"/>
        <v xml:space="preserve">    • Max. výška vstupní hrany vany/přepravní výška 565 mm</v>
      </c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46"/>
      <c r="B44" s="152"/>
      <c r="C44" s="239" t="s">
        <v>124</v>
      </c>
      <c r="D44" s="240"/>
      <c r="E44" s="241"/>
      <c r="F44" s="242"/>
      <c r="G44" s="243"/>
      <c r="H44" s="157"/>
      <c r="I44" s="157"/>
      <c r="J44" s="157"/>
      <c r="K44" s="157"/>
      <c r="L44" s="157"/>
      <c r="M44" s="157"/>
      <c r="N44" s="153"/>
      <c r="O44" s="153"/>
      <c r="P44" s="153"/>
      <c r="Q44" s="153"/>
      <c r="R44" s="153"/>
      <c r="S44" s="153"/>
      <c r="T44" s="154"/>
      <c r="U44" s="153"/>
      <c r="V44" s="145"/>
      <c r="W44" s="145"/>
      <c r="X44" s="145"/>
      <c r="Y44" s="145"/>
      <c r="Z44" s="145"/>
      <c r="AA44" s="145"/>
      <c r="AB44" s="145"/>
      <c r="AC44" s="145"/>
      <c r="AD44" s="145"/>
      <c r="AE44" s="145" t="s">
        <v>93</v>
      </c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7" t="str">
        <f t="shared" si="1"/>
        <v xml:space="preserve">    • Maximální hlučnost 61 dBA</v>
      </c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46"/>
      <c r="B45" s="152"/>
      <c r="C45" s="239" t="s">
        <v>125</v>
      </c>
      <c r="D45" s="240"/>
      <c r="E45" s="241"/>
      <c r="F45" s="242"/>
      <c r="G45" s="243"/>
      <c r="H45" s="157"/>
      <c r="I45" s="157"/>
      <c r="J45" s="157"/>
      <c r="K45" s="157"/>
      <c r="L45" s="157"/>
      <c r="M45" s="157"/>
      <c r="N45" s="153"/>
      <c r="O45" s="153"/>
      <c r="P45" s="153"/>
      <c r="Q45" s="153"/>
      <c r="R45" s="153"/>
      <c r="S45" s="153"/>
      <c r="T45" s="154"/>
      <c r="U45" s="153"/>
      <c r="V45" s="145"/>
      <c r="W45" s="145"/>
      <c r="X45" s="145"/>
      <c r="Y45" s="145"/>
      <c r="Z45" s="145"/>
      <c r="AA45" s="145"/>
      <c r="AB45" s="145"/>
      <c r="AC45" s="145"/>
      <c r="AD45" s="145"/>
      <c r="AE45" s="145" t="s">
        <v>93</v>
      </c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7" t="str">
        <f t="shared" si="1"/>
        <v xml:space="preserve">    • Max. šířka vany 750 mm max.</v>
      </c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46"/>
      <c r="B46" s="152"/>
      <c r="C46" s="239" t="s">
        <v>126</v>
      </c>
      <c r="D46" s="240"/>
      <c r="E46" s="241"/>
      <c r="F46" s="242"/>
      <c r="G46" s="243"/>
      <c r="H46" s="157"/>
      <c r="I46" s="157"/>
      <c r="J46" s="157"/>
      <c r="K46" s="157"/>
      <c r="L46" s="157"/>
      <c r="M46" s="157"/>
      <c r="N46" s="153"/>
      <c r="O46" s="153"/>
      <c r="P46" s="153"/>
      <c r="Q46" s="153"/>
      <c r="R46" s="153"/>
      <c r="S46" s="153"/>
      <c r="T46" s="154"/>
      <c r="U46" s="153"/>
      <c r="V46" s="145"/>
      <c r="W46" s="145"/>
      <c r="X46" s="145"/>
      <c r="Y46" s="145"/>
      <c r="Z46" s="145"/>
      <c r="AA46" s="145"/>
      <c r="AB46" s="145"/>
      <c r="AC46" s="145"/>
      <c r="AD46" s="145"/>
      <c r="AE46" s="145" t="s">
        <v>93</v>
      </c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7" t="str">
        <f t="shared" si="1"/>
        <v xml:space="preserve">    • Max. délka vany ve klopené poloze 1980 mm max.</v>
      </c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46"/>
      <c r="B47" s="152"/>
      <c r="C47" s="239" t="s">
        <v>127</v>
      </c>
      <c r="D47" s="240"/>
      <c r="E47" s="241"/>
      <c r="F47" s="242"/>
      <c r="G47" s="243"/>
      <c r="H47" s="157"/>
      <c r="I47" s="157"/>
      <c r="J47" s="157"/>
      <c r="K47" s="157"/>
      <c r="L47" s="157"/>
      <c r="M47" s="157"/>
      <c r="N47" s="153"/>
      <c r="O47" s="153"/>
      <c r="P47" s="153"/>
      <c r="Q47" s="153"/>
      <c r="R47" s="153"/>
      <c r="S47" s="153"/>
      <c r="T47" s="154"/>
      <c r="U47" s="153"/>
      <c r="V47" s="145"/>
      <c r="W47" s="145"/>
      <c r="X47" s="145"/>
      <c r="Y47" s="145"/>
      <c r="Z47" s="145"/>
      <c r="AA47" s="145"/>
      <c r="AB47" s="145"/>
      <c r="AC47" s="145"/>
      <c r="AD47" s="145"/>
      <c r="AE47" s="145" t="s">
        <v>93</v>
      </c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7" t="str">
        <f t="shared" si="1"/>
        <v xml:space="preserve">    • Stupeň ochrany dle normy EN/ISO 60601-1</v>
      </c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46"/>
      <c r="B48" s="152"/>
      <c r="C48" s="239" t="s">
        <v>128</v>
      </c>
      <c r="D48" s="240"/>
      <c r="E48" s="241"/>
      <c r="F48" s="242"/>
      <c r="G48" s="243"/>
      <c r="H48" s="157"/>
      <c r="I48" s="157"/>
      <c r="J48" s="157"/>
      <c r="K48" s="157"/>
      <c r="L48" s="157"/>
      <c r="M48" s="157"/>
      <c r="N48" s="153"/>
      <c r="O48" s="153"/>
      <c r="P48" s="153"/>
      <c r="Q48" s="153"/>
      <c r="R48" s="153"/>
      <c r="S48" s="153"/>
      <c r="T48" s="154"/>
      <c r="U48" s="153"/>
      <c r="V48" s="145"/>
      <c r="W48" s="145"/>
      <c r="X48" s="145"/>
      <c r="Y48" s="145"/>
      <c r="Z48" s="145"/>
      <c r="AA48" s="145"/>
      <c r="AB48" s="145"/>
      <c r="AC48" s="145"/>
      <c r="AD48" s="145"/>
      <c r="AE48" s="145" t="s">
        <v>93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7" t="str">
        <f t="shared" si="1"/>
        <v xml:space="preserve">    • Třída/stupeň ochrany před stříkající vodou IP X4</v>
      </c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46"/>
      <c r="B49" s="152"/>
      <c r="C49" s="239" t="s">
        <v>129</v>
      </c>
      <c r="D49" s="240"/>
      <c r="E49" s="241"/>
      <c r="F49" s="242"/>
      <c r="G49" s="243"/>
      <c r="H49" s="157"/>
      <c r="I49" s="157"/>
      <c r="J49" s="157"/>
      <c r="K49" s="157"/>
      <c r="L49" s="157"/>
      <c r="M49" s="157"/>
      <c r="N49" s="153"/>
      <c r="O49" s="153"/>
      <c r="P49" s="153"/>
      <c r="Q49" s="153"/>
      <c r="R49" s="153"/>
      <c r="S49" s="153"/>
      <c r="T49" s="154"/>
      <c r="U49" s="153"/>
      <c r="V49" s="145"/>
      <c r="W49" s="145"/>
      <c r="X49" s="145"/>
      <c r="Y49" s="145"/>
      <c r="Z49" s="145"/>
      <c r="AA49" s="145"/>
      <c r="AB49" s="145"/>
      <c r="AC49" s="145"/>
      <c r="AD49" s="145"/>
      <c r="AE49" s="145" t="s">
        <v>93</v>
      </c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7" t="str">
        <f t="shared" si="1"/>
        <v xml:space="preserve">    • Třída/stupeň ochrany před stříkající vodou ručního ovladače IP X7</v>
      </c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46">
        <v>3</v>
      </c>
      <c r="B50" s="152" t="s">
        <v>130</v>
      </c>
      <c r="C50" s="174" t="s">
        <v>131</v>
      </c>
      <c r="D50" s="153" t="s">
        <v>90</v>
      </c>
      <c r="E50" s="155">
        <v>1</v>
      </c>
      <c r="F50" s="156">
        <f>H50+J50</f>
        <v>0</v>
      </c>
      <c r="G50" s="157">
        <f>ROUND(E50*F50,2)</f>
        <v>0</v>
      </c>
      <c r="H50" s="157"/>
      <c r="I50" s="157">
        <f>ROUND(E50*H50,2)</f>
        <v>0</v>
      </c>
      <c r="J50" s="157"/>
      <c r="K50" s="157">
        <f>ROUND(E50*J50,2)</f>
        <v>0</v>
      </c>
      <c r="L50" s="157">
        <v>15</v>
      </c>
      <c r="M50" s="157">
        <f>G50*(1+L50/100)</f>
        <v>0</v>
      </c>
      <c r="N50" s="153">
        <v>0</v>
      </c>
      <c r="O50" s="153">
        <f>ROUND(E50*N50,5)</f>
        <v>0</v>
      </c>
      <c r="P50" s="153">
        <v>0</v>
      </c>
      <c r="Q50" s="153">
        <f>ROUND(E50*P50,5)</f>
        <v>0</v>
      </c>
      <c r="R50" s="153"/>
      <c r="S50" s="153"/>
      <c r="T50" s="154">
        <v>0</v>
      </c>
      <c r="U50" s="153">
        <f>ROUND(E50*T50,2)</f>
        <v>0</v>
      </c>
      <c r="V50" s="145"/>
      <c r="W50" s="145"/>
      <c r="X50" s="145"/>
      <c r="Y50" s="145"/>
      <c r="Z50" s="145"/>
      <c r="AA50" s="145"/>
      <c r="AB50" s="145"/>
      <c r="AC50" s="145"/>
      <c r="AD50" s="145"/>
      <c r="AE50" s="145" t="s">
        <v>91</v>
      </c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46"/>
      <c r="B51" s="152"/>
      <c r="C51" s="239" t="s">
        <v>132</v>
      </c>
      <c r="D51" s="240"/>
      <c r="E51" s="241"/>
      <c r="F51" s="242"/>
      <c r="G51" s="243"/>
      <c r="H51" s="157"/>
      <c r="I51" s="157"/>
      <c r="J51" s="157"/>
      <c r="K51" s="157"/>
      <c r="L51" s="157"/>
      <c r="M51" s="157"/>
      <c r="N51" s="153"/>
      <c r="O51" s="153"/>
      <c r="P51" s="153"/>
      <c r="Q51" s="153"/>
      <c r="R51" s="153"/>
      <c r="S51" s="153"/>
      <c r="T51" s="154"/>
      <c r="U51" s="153"/>
      <c r="V51" s="145"/>
      <c r="W51" s="145"/>
      <c r="X51" s="145"/>
      <c r="Y51" s="145"/>
      <c r="Z51" s="145"/>
      <c r="AA51" s="145"/>
      <c r="AB51" s="145"/>
      <c r="AC51" s="145"/>
      <c r="AD51" s="145"/>
      <c r="AE51" s="145" t="s">
        <v>93</v>
      </c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7" t="str">
        <f t="shared" ref="BA51:BA61" si="2">C51</f>
        <v xml:space="preserve">    • Bezpečná pracovní zátěž min.: 180 kg</v>
      </c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46"/>
      <c r="B52" s="152"/>
      <c r="C52" s="239" t="s">
        <v>133</v>
      </c>
      <c r="D52" s="240"/>
      <c r="E52" s="241"/>
      <c r="F52" s="242"/>
      <c r="G52" s="243"/>
      <c r="H52" s="157"/>
      <c r="I52" s="157"/>
      <c r="J52" s="157"/>
      <c r="K52" s="157"/>
      <c r="L52" s="157"/>
      <c r="M52" s="157"/>
      <c r="N52" s="153"/>
      <c r="O52" s="153"/>
      <c r="P52" s="153"/>
      <c r="Q52" s="153"/>
      <c r="R52" s="153"/>
      <c r="S52" s="153"/>
      <c r="T52" s="154"/>
      <c r="U52" s="153"/>
      <c r="V52" s="145"/>
      <c r="W52" s="145"/>
      <c r="X52" s="145"/>
      <c r="Y52" s="145"/>
      <c r="Z52" s="145"/>
      <c r="AA52" s="145"/>
      <c r="AB52" s="145"/>
      <c r="AC52" s="145"/>
      <c r="AD52" s="145"/>
      <c r="AE52" s="145" t="s">
        <v>93</v>
      </c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7" t="str">
        <f t="shared" si="2"/>
        <v xml:space="preserve">    • Centrální elektrická brzda</v>
      </c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46"/>
      <c r="B53" s="152"/>
      <c r="C53" s="239" t="s">
        <v>134</v>
      </c>
      <c r="D53" s="240"/>
      <c r="E53" s="241"/>
      <c r="F53" s="242"/>
      <c r="G53" s="243"/>
      <c r="H53" s="157"/>
      <c r="I53" s="157"/>
      <c r="J53" s="157"/>
      <c r="K53" s="157"/>
      <c r="L53" s="157"/>
      <c r="M53" s="157"/>
      <c r="N53" s="153"/>
      <c r="O53" s="153"/>
      <c r="P53" s="153"/>
      <c r="Q53" s="153"/>
      <c r="R53" s="153"/>
      <c r="S53" s="153"/>
      <c r="T53" s="154"/>
      <c r="U53" s="153"/>
      <c r="V53" s="145"/>
      <c r="W53" s="145"/>
      <c r="X53" s="145"/>
      <c r="Y53" s="145"/>
      <c r="Z53" s="145"/>
      <c r="AA53" s="145"/>
      <c r="AB53" s="145"/>
      <c r="AC53" s="145"/>
      <c r="AD53" s="145"/>
      <c r="AE53" s="145" t="s">
        <v>93</v>
      </c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7" t="str">
        <f t="shared" si="2"/>
        <v xml:space="preserve">    • Integrovaná digitální váha</v>
      </c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46"/>
      <c r="B54" s="152"/>
      <c r="C54" s="239" t="s">
        <v>135</v>
      </c>
      <c r="D54" s="240"/>
      <c r="E54" s="241"/>
      <c r="F54" s="242"/>
      <c r="G54" s="243"/>
      <c r="H54" s="157"/>
      <c r="I54" s="157"/>
      <c r="J54" s="157"/>
      <c r="K54" s="157"/>
      <c r="L54" s="157"/>
      <c r="M54" s="157"/>
      <c r="N54" s="153"/>
      <c r="O54" s="153"/>
      <c r="P54" s="153"/>
      <c r="Q54" s="153"/>
      <c r="R54" s="153"/>
      <c r="S54" s="153"/>
      <c r="T54" s="154"/>
      <c r="U54" s="153"/>
      <c r="V54" s="145"/>
      <c r="W54" s="145"/>
      <c r="X54" s="145"/>
      <c r="Y54" s="145"/>
      <c r="Z54" s="145"/>
      <c r="AA54" s="145"/>
      <c r="AB54" s="145"/>
      <c r="AC54" s="145"/>
      <c r="AD54" s="145"/>
      <c r="AE54" s="145" t="s">
        <v>93</v>
      </c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7" t="str">
        <f t="shared" si="2"/>
        <v xml:space="preserve">    • Baterií poháněný zvedací systém se zabudovanou funkcí měkkého startu</v>
      </c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46"/>
      <c r="B55" s="152"/>
      <c r="C55" s="239" t="s">
        <v>136</v>
      </c>
      <c r="D55" s="240"/>
      <c r="E55" s="241"/>
      <c r="F55" s="242"/>
      <c r="G55" s="243"/>
      <c r="H55" s="157"/>
      <c r="I55" s="157"/>
      <c r="J55" s="157"/>
      <c r="K55" s="157"/>
      <c r="L55" s="157"/>
      <c r="M55" s="157"/>
      <c r="N55" s="153"/>
      <c r="O55" s="153"/>
      <c r="P55" s="153"/>
      <c r="Q55" s="153"/>
      <c r="R55" s="153"/>
      <c r="S55" s="153"/>
      <c r="T55" s="154"/>
      <c r="U55" s="153"/>
      <c r="V55" s="145"/>
      <c r="W55" s="145"/>
      <c r="X55" s="145"/>
      <c r="Y55" s="145"/>
      <c r="Z55" s="145"/>
      <c r="AA55" s="145"/>
      <c r="AB55" s="145"/>
      <c r="AC55" s="145"/>
      <c r="AD55" s="145"/>
      <c r="AE55" s="145" t="s">
        <v>93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7" t="str">
        <f t="shared" si="2"/>
        <v xml:space="preserve">    • Tvarovaný sedák z měkké PUR pěny s otvorem pro toaletu, snadno čistitelný a dezinfikovatelný</v>
      </c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46"/>
      <c r="B56" s="152"/>
      <c r="C56" s="239" t="s">
        <v>137</v>
      </c>
      <c r="D56" s="240"/>
      <c r="E56" s="241"/>
      <c r="F56" s="242"/>
      <c r="G56" s="243"/>
      <c r="H56" s="157"/>
      <c r="I56" s="157"/>
      <c r="J56" s="157"/>
      <c r="K56" s="157"/>
      <c r="L56" s="157"/>
      <c r="M56" s="157"/>
      <c r="N56" s="153"/>
      <c r="O56" s="153"/>
      <c r="P56" s="153"/>
      <c r="Q56" s="153"/>
      <c r="R56" s="153"/>
      <c r="S56" s="153"/>
      <c r="T56" s="154"/>
      <c r="U56" s="153"/>
      <c r="V56" s="145"/>
      <c r="W56" s="145"/>
      <c r="X56" s="145"/>
      <c r="Y56" s="145"/>
      <c r="Z56" s="145"/>
      <c r="AA56" s="145"/>
      <c r="AB56" s="145"/>
      <c r="AC56" s="145"/>
      <c r="AD56" s="145"/>
      <c r="AE56" s="145" t="s">
        <v>93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7" t="str">
        <f t="shared" si="2"/>
        <v xml:space="preserve">    • Odnímatelná zrcadlově konstruovaná opěrka zad</v>
      </c>
      <c r="BB56" s="145"/>
      <c r="BC56" s="145"/>
      <c r="BD56" s="145"/>
      <c r="BE56" s="145"/>
      <c r="BF56" s="145"/>
      <c r="BG56" s="145"/>
      <c r="BH56" s="145"/>
    </row>
    <row r="57" spans="1:60" ht="22.5" outlineLevel="1" x14ac:dyDescent="0.2">
      <c r="A57" s="146"/>
      <c r="B57" s="152"/>
      <c r="C57" s="239" t="s">
        <v>138</v>
      </c>
      <c r="D57" s="240"/>
      <c r="E57" s="241"/>
      <c r="F57" s="242"/>
      <c r="G57" s="243"/>
      <c r="H57" s="157"/>
      <c r="I57" s="157"/>
      <c r="J57" s="157"/>
      <c r="K57" s="157"/>
      <c r="L57" s="157"/>
      <c r="M57" s="157"/>
      <c r="N57" s="153"/>
      <c r="O57" s="153"/>
      <c r="P57" s="153"/>
      <c r="Q57" s="153"/>
      <c r="R57" s="153"/>
      <c r="S57" s="153"/>
      <c r="T57" s="154"/>
      <c r="U57" s="153"/>
      <c r="V57" s="145"/>
      <c r="W57" s="145"/>
      <c r="X57" s="145"/>
      <c r="Y57" s="145"/>
      <c r="Z57" s="145"/>
      <c r="AA57" s="145"/>
      <c r="AB57" s="145"/>
      <c r="AC57" s="145"/>
      <c r="AD57" s="145"/>
      <c r="AE57" s="145" t="s">
        <v>93</v>
      </c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7" t="str">
        <f t="shared" si="2"/>
        <v xml:space="preserve">    • Duální ovládání - ruční ovladač a operační panel na sloupku pro všechny funkce se snadno srozumitelnými symboly</v>
      </c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46"/>
      <c r="B58" s="152"/>
      <c r="C58" s="239" t="s">
        <v>139</v>
      </c>
      <c r="D58" s="240"/>
      <c r="E58" s="241"/>
      <c r="F58" s="242"/>
      <c r="G58" s="243"/>
      <c r="H58" s="157"/>
      <c r="I58" s="157"/>
      <c r="J58" s="157"/>
      <c r="K58" s="157"/>
      <c r="L58" s="157"/>
      <c r="M58" s="157"/>
      <c r="N58" s="153"/>
      <c r="O58" s="153"/>
      <c r="P58" s="153"/>
      <c r="Q58" s="153"/>
      <c r="R58" s="153"/>
      <c r="S58" s="153"/>
      <c r="T58" s="154"/>
      <c r="U58" s="153"/>
      <c r="V58" s="145"/>
      <c r="W58" s="145"/>
      <c r="X58" s="145"/>
      <c r="Y58" s="145"/>
      <c r="Z58" s="145"/>
      <c r="AA58" s="145"/>
      <c r="AB58" s="145"/>
      <c r="AC58" s="145"/>
      <c r="AD58" s="145"/>
      <c r="AE58" s="145" t="s">
        <v>93</v>
      </c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7" t="str">
        <f t="shared" si="2"/>
        <v xml:space="preserve">    • Vizuální indikátor zabrzdění</v>
      </c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46"/>
      <c r="B59" s="152"/>
      <c r="C59" s="239" t="s">
        <v>140</v>
      </c>
      <c r="D59" s="240"/>
      <c r="E59" s="241"/>
      <c r="F59" s="242"/>
      <c r="G59" s="243"/>
      <c r="H59" s="157"/>
      <c r="I59" s="157"/>
      <c r="J59" s="157"/>
      <c r="K59" s="157"/>
      <c r="L59" s="157"/>
      <c r="M59" s="157"/>
      <c r="N59" s="153"/>
      <c r="O59" s="153"/>
      <c r="P59" s="153"/>
      <c r="Q59" s="153"/>
      <c r="R59" s="153"/>
      <c r="S59" s="153"/>
      <c r="T59" s="154"/>
      <c r="U59" s="153"/>
      <c r="V59" s="145"/>
      <c r="W59" s="145"/>
      <c r="X59" s="145"/>
      <c r="Y59" s="145"/>
      <c r="Z59" s="145"/>
      <c r="AA59" s="145"/>
      <c r="AB59" s="145"/>
      <c r="AC59" s="145"/>
      <c r="AD59" s="145"/>
      <c r="AE59" s="145" t="s">
        <v>93</v>
      </c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7" t="str">
        <f t="shared" si="2"/>
        <v xml:space="preserve">    • Dvojitá kolečka s nízkým třením pro lepší manipulaci</v>
      </c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46"/>
      <c r="B60" s="152"/>
      <c r="C60" s="239" t="s">
        <v>141</v>
      </c>
      <c r="D60" s="240"/>
      <c r="E60" s="241"/>
      <c r="F60" s="242"/>
      <c r="G60" s="243"/>
      <c r="H60" s="157"/>
      <c r="I60" s="157"/>
      <c r="J60" s="157"/>
      <c r="K60" s="157"/>
      <c r="L60" s="157"/>
      <c r="M60" s="157"/>
      <c r="N60" s="153"/>
      <c r="O60" s="153"/>
      <c r="P60" s="153"/>
      <c r="Q60" s="153"/>
      <c r="R60" s="153"/>
      <c r="S60" s="153"/>
      <c r="T60" s="154"/>
      <c r="U60" s="153"/>
      <c r="V60" s="145"/>
      <c r="W60" s="145"/>
      <c r="X60" s="145"/>
      <c r="Y60" s="145"/>
      <c r="Z60" s="145"/>
      <c r="AA60" s="145"/>
      <c r="AB60" s="145"/>
      <c r="AC60" s="145"/>
      <c r="AD60" s="145"/>
      <c r="AE60" s="145" t="s">
        <v>93</v>
      </c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7" t="str">
        <f t="shared" si="2"/>
        <v xml:space="preserve">    • Dvě 24V vyměnitelné externí baterie a nabíječka</v>
      </c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46"/>
      <c r="B61" s="152"/>
      <c r="C61" s="239" t="s">
        <v>142</v>
      </c>
      <c r="D61" s="240"/>
      <c r="E61" s="241"/>
      <c r="F61" s="242"/>
      <c r="G61" s="243"/>
      <c r="H61" s="157"/>
      <c r="I61" s="157"/>
      <c r="J61" s="157"/>
      <c r="K61" s="157"/>
      <c r="L61" s="157"/>
      <c r="M61" s="157"/>
      <c r="N61" s="153"/>
      <c r="O61" s="153"/>
      <c r="P61" s="153"/>
      <c r="Q61" s="153"/>
      <c r="R61" s="153"/>
      <c r="S61" s="153"/>
      <c r="T61" s="154"/>
      <c r="U61" s="153"/>
      <c r="V61" s="145"/>
      <c r="W61" s="145"/>
      <c r="X61" s="145"/>
      <c r="Y61" s="145"/>
      <c r="Z61" s="145"/>
      <c r="AA61" s="145"/>
      <c r="AB61" s="145"/>
      <c r="AC61" s="145"/>
      <c r="AD61" s="145"/>
      <c r="AE61" s="145" t="s">
        <v>93</v>
      </c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7" t="str">
        <f t="shared" si="2"/>
        <v xml:space="preserve">    • Bezpečnostní pás</v>
      </c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46">
        <v>4</v>
      </c>
      <c r="B62" s="152" t="s">
        <v>143</v>
      </c>
      <c r="C62" s="174" t="s">
        <v>144</v>
      </c>
      <c r="D62" s="153" t="s">
        <v>90</v>
      </c>
      <c r="E62" s="155">
        <v>2</v>
      </c>
      <c r="F62" s="156">
        <f>H62+J62</f>
        <v>0</v>
      </c>
      <c r="G62" s="157">
        <f>ROUND(E62*F62,2)</f>
        <v>0</v>
      </c>
      <c r="H62" s="157"/>
      <c r="I62" s="157">
        <f>ROUND(E62*H62,2)</f>
        <v>0</v>
      </c>
      <c r="J62" s="157"/>
      <c r="K62" s="157">
        <f>ROUND(E62*J62,2)</f>
        <v>0</v>
      </c>
      <c r="L62" s="157">
        <v>15</v>
      </c>
      <c r="M62" s="157">
        <f>G62*(1+L62/100)</f>
        <v>0</v>
      </c>
      <c r="N62" s="153">
        <v>0</v>
      </c>
      <c r="O62" s="153">
        <f>ROUND(E62*N62,5)</f>
        <v>0</v>
      </c>
      <c r="P62" s="153">
        <v>0</v>
      </c>
      <c r="Q62" s="153">
        <f>ROUND(E62*P62,5)</f>
        <v>0</v>
      </c>
      <c r="R62" s="153"/>
      <c r="S62" s="153"/>
      <c r="T62" s="154">
        <v>0</v>
      </c>
      <c r="U62" s="153">
        <f>ROUND(E62*T62,2)</f>
        <v>0</v>
      </c>
      <c r="V62" s="145"/>
      <c r="W62" s="145"/>
      <c r="X62" s="145"/>
      <c r="Y62" s="145"/>
      <c r="Z62" s="145"/>
      <c r="AA62" s="145"/>
      <c r="AB62" s="145"/>
      <c r="AC62" s="145"/>
      <c r="AD62" s="145"/>
      <c r="AE62" s="145" t="s">
        <v>91</v>
      </c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46"/>
      <c r="B63" s="152"/>
      <c r="C63" s="239" t="s">
        <v>145</v>
      </c>
      <c r="D63" s="240"/>
      <c r="E63" s="241"/>
      <c r="F63" s="242"/>
      <c r="G63" s="243"/>
      <c r="H63" s="157"/>
      <c r="I63" s="157"/>
      <c r="J63" s="157"/>
      <c r="K63" s="157"/>
      <c r="L63" s="157"/>
      <c r="M63" s="157"/>
      <c r="N63" s="153"/>
      <c r="O63" s="153"/>
      <c r="P63" s="153"/>
      <c r="Q63" s="153"/>
      <c r="R63" s="153"/>
      <c r="S63" s="153"/>
      <c r="T63" s="154"/>
      <c r="U63" s="153"/>
      <c r="V63" s="145"/>
      <c r="W63" s="145"/>
      <c r="X63" s="145"/>
      <c r="Y63" s="145"/>
      <c r="Z63" s="145"/>
      <c r="AA63" s="145"/>
      <c r="AB63" s="145"/>
      <c r="AC63" s="145"/>
      <c r="AD63" s="145"/>
      <c r="AE63" s="145" t="s">
        <v>93</v>
      </c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7" t="str">
        <f t="shared" ref="BA63:BA76" si="3">C63</f>
        <v xml:space="preserve">    • Zádový polštář pro pohodlí klienta.</v>
      </c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46"/>
      <c r="B64" s="152"/>
      <c r="C64" s="239" t="s">
        <v>146</v>
      </c>
      <c r="D64" s="240"/>
      <c r="E64" s="241"/>
      <c r="F64" s="242"/>
      <c r="G64" s="243"/>
      <c r="H64" s="157"/>
      <c r="I64" s="157"/>
      <c r="J64" s="157"/>
      <c r="K64" s="157"/>
      <c r="L64" s="157"/>
      <c r="M64" s="157"/>
      <c r="N64" s="153"/>
      <c r="O64" s="153"/>
      <c r="P64" s="153"/>
      <c r="Q64" s="153"/>
      <c r="R64" s="153"/>
      <c r="S64" s="153"/>
      <c r="T64" s="154"/>
      <c r="U64" s="153"/>
      <c r="V64" s="145"/>
      <c r="W64" s="145"/>
      <c r="X64" s="145"/>
      <c r="Y64" s="145"/>
      <c r="Z64" s="145"/>
      <c r="AA64" s="145"/>
      <c r="AB64" s="145"/>
      <c r="AC64" s="145"/>
      <c r="AD64" s="145"/>
      <c r="AE64" s="145" t="s">
        <v>93</v>
      </c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7" t="str">
        <f t="shared" si="3"/>
        <v xml:space="preserve">    • Opěra zad a hlavy v plné velikosti se zahloubením ve spodní části.</v>
      </c>
      <c r="BB64" s="145"/>
      <c r="BC64" s="145"/>
      <c r="BD64" s="145"/>
      <c r="BE64" s="145"/>
      <c r="BF64" s="145"/>
      <c r="BG64" s="145"/>
      <c r="BH64" s="145"/>
    </row>
    <row r="65" spans="1:60" ht="22.5" outlineLevel="1" x14ac:dyDescent="0.2">
      <c r="A65" s="146"/>
      <c r="B65" s="152"/>
      <c r="C65" s="239" t="s">
        <v>147</v>
      </c>
      <c r="D65" s="240"/>
      <c r="E65" s="241"/>
      <c r="F65" s="242"/>
      <c r="G65" s="243"/>
      <c r="H65" s="157"/>
      <c r="I65" s="157"/>
      <c r="J65" s="157"/>
      <c r="K65" s="157"/>
      <c r="L65" s="157"/>
      <c r="M65" s="157"/>
      <c r="N65" s="153"/>
      <c r="O65" s="153"/>
      <c r="P65" s="153"/>
      <c r="Q65" s="153"/>
      <c r="R65" s="153"/>
      <c r="S65" s="153"/>
      <c r="T65" s="154"/>
      <c r="U65" s="153"/>
      <c r="V65" s="145"/>
      <c r="W65" s="145"/>
      <c r="X65" s="145"/>
      <c r="Y65" s="145"/>
      <c r="Z65" s="145"/>
      <c r="AA65" s="145"/>
      <c r="AB65" s="145"/>
      <c r="AC65" s="145"/>
      <c r="AD65" s="145"/>
      <c r="AE65" s="145" t="s">
        <v>93</v>
      </c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7" t="str">
        <f t="shared" si="3"/>
        <v xml:space="preserve">    • Funkce otvírání / nadzvednutí sedáku umožňující nadzvednutí hýždí a dovolující svlékání / oblékání, zlepšení přístupu při hygieně intimních partií, výměnu inkontinentních kalhotek atd.</v>
      </c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46"/>
      <c r="B66" s="152"/>
      <c r="C66" s="239" t="s">
        <v>148</v>
      </c>
      <c r="D66" s="240"/>
      <c r="E66" s="241"/>
      <c r="F66" s="242"/>
      <c r="G66" s="243"/>
      <c r="H66" s="157"/>
      <c r="I66" s="157"/>
      <c r="J66" s="157"/>
      <c r="K66" s="157"/>
      <c r="L66" s="157"/>
      <c r="M66" s="157"/>
      <c r="N66" s="153"/>
      <c r="O66" s="153"/>
      <c r="P66" s="153"/>
      <c r="Q66" s="153"/>
      <c r="R66" s="153"/>
      <c r="S66" s="153"/>
      <c r="T66" s="154"/>
      <c r="U66" s="153"/>
      <c r="V66" s="145"/>
      <c r="W66" s="145"/>
      <c r="X66" s="145"/>
      <c r="Y66" s="145"/>
      <c r="Z66" s="145"/>
      <c r="AA66" s="145"/>
      <c r="AB66" s="145"/>
      <c r="AC66" s="145"/>
      <c r="AD66" s="145"/>
      <c r="AE66" s="145" t="s">
        <v>93</v>
      </c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7" t="str">
        <f t="shared" si="3"/>
        <v xml:space="preserve">    • Výšková nastavitelnost dovolující správnou pracovní výšku pro dobrou ergonomii.</v>
      </c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46"/>
      <c r="B67" s="152"/>
      <c r="C67" s="239" t="s">
        <v>149</v>
      </c>
      <c r="D67" s="240"/>
      <c r="E67" s="241"/>
      <c r="F67" s="242"/>
      <c r="G67" s="243"/>
      <c r="H67" s="157"/>
      <c r="I67" s="157"/>
      <c r="J67" s="157"/>
      <c r="K67" s="157"/>
      <c r="L67" s="157"/>
      <c r="M67" s="157"/>
      <c r="N67" s="153"/>
      <c r="O67" s="153"/>
      <c r="P67" s="153"/>
      <c r="Q67" s="153"/>
      <c r="R67" s="153"/>
      <c r="S67" s="153"/>
      <c r="T67" s="154"/>
      <c r="U67" s="153"/>
      <c r="V67" s="145"/>
      <c r="W67" s="145"/>
      <c r="X67" s="145"/>
      <c r="Y67" s="145"/>
      <c r="Z67" s="145"/>
      <c r="AA67" s="145"/>
      <c r="AB67" s="145"/>
      <c r="AC67" s="145"/>
      <c r="AD67" s="145"/>
      <c r="AE67" s="145" t="s">
        <v>93</v>
      </c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7" t="str">
        <f t="shared" si="3"/>
        <v xml:space="preserve">    • Sklopná pozice polohující klienta do lehu a zpět při sprchování.</v>
      </c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46"/>
      <c r="B68" s="152"/>
      <c r="C68" s="239" t="s">
        <v>150</v>
      </c>
      <c r="D68" s="240"/>
      <c r="E68" s="241"/>
      <c r="F68" s="242"/>
      <c r="G68" s="243"/>
      <c r="H68" s="157"/>
      <c r="I68" s="157"/>
      <c r="J68" s="157"/>
      <c r="K68" s="157"/>
      <c r="L68" s="157"/>
      <c r="M68" s="157"/>
      <c r="N68" s="153"/>
      <c r="O68" s="153"/>
      <c r="P68" s="153"/>
      <c r="Q68" s="153"/>
      <c r="R68" s="153"/>
      <c r="S68" s="153"/>
      <c r="T68" s="154"/>
      <c r="U68" s="153"/>
      <c r="V68" s="145"/>
      <c r="W68" s="145"/>
      <c r="X68" s="145"/>
      <c r="Y68" s="145"/>
      <c r="Z68" s="145"/>
      <c r="AA68" s="145"/>
      <c r="AB68" s="145"/>
      <c r="AC68" s="145"/>
      <c r="AD68" s="145"/>
      <c r="AE68" s="145" t="s">
        <v>93</v>
      </c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7" t="str">
        <f t="shared" si="3"/>
        <v xml:space="preserve">    • Dálkový ovladač všech funkcí se snadno srozumitelnými symboly.</v>
      </c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46"/>
      <c r="B69" s="152"/>
      <c r="C69" s="239" t="s">
        <v>151</v>
      </c>
      <c r="D69" s="240"/>
      <c r="E69" s="241"/>
      <c r="F69" s="242"/>
      <c r="G69" s="243"/>
      <c r="H69" s="157"/>
      <c r="I69" s="157"/>
      <c r="J69" s="157"/>
      <c r="K69" s="157"/>
      <c r="L69" s="157"/>
      <c r="M69" s="157"/>
      <c r="N69" s="153"/>
      <c r="O69" s="153"/>
      <c r="P69" s="153"/>
      <c r="Q69" s="153"/>
      <c r="R69" s="153"/>
      <c r="S69" s="153"/>
      <c r="T69" s="154"/>
      <c r="U69" s="153"/>
      <c r="V69" s="145"/>
      <c r="W69" s="145"/>
      <c r="X69" s="145"/>
      <c r="Y69" s="145"/>
      <c r="Z69" s="145"/>
      <c r="AA69" s="145"/>
      <c r="AB69" s="145"/>
      <c r="AC69" s="145"/>
      <c r="AD69" s="145"/>
      <c r="AE69" s="145" t="s">
        <v>93</v>
      </c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7" t="str">
        <f t="shared" si="3"/>
        <v xml:space="preserve">    • Zvukový signál nízkého nabití baterie.</v>
      </c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46"/>
      <c r="B70" s="152"/>
      <c r="C70" s="239" t="s">
        <v>152</v>
      </c>
      <c r="D70" s="240"/>
      <c r="E70" s="241"/>
      <c r="F70" s="242"/>
      <c r="G70" s="243"/>
      <c r="H70" s="157"/>
      <c r="I70" s="157"/>
      <c r="J70" s="157"/>
      <c r="K70" s="157"/>
      <c r="L70" s="157"/>
      <c r="M70" s="157"/>
      <c r="N70" s="153"/>
      <c r="O70" s="153"/>
      <c r="P70" s="153"/>
      <c r="Q70" s="153"/>
      <c r="R70" s="153"/>
      <c r="S70" s="153"/>
      <c r="T70" s="154"/>
      <c r="U70" s="153"/>
      <c r="V70" s="145"/>
      <c r="W70" s="145"/>
      <c r="X70" s="145"/>
      <c r="Y70" s="145"/>
      <c r="Z70" s="145"/>
      <c r="AA70" s="145"/>
      <c r="AB70" s="145"/>
      <c r="AC70" s="145"/>
      <c r="AD70" s="145"/>
      <c r="AE70" s="145" t="s">
        <v>93</v>
      </c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7" t="str">
        <f t="shared" si="3"/>
        <v xml:space="preserve">    • 2 sady 24V baterií s NiMH-technikou (nickel-metal hydride), nabíjitelné v každé úrovni.</v>
      </c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46"/>
      <c r="B71" s="152"/>
      <c r="C71" s="239" t="s">
        <v>153</v>
      </c>
      <c r="D71" s="240"/>
      <c r="E71" s="241"/>
      <c r="F71" s="242"/>
      <c r="G71" s="243"/>
      <c r="H71" s="157"/>
      <c r="I71" s="157"/>
      <c r="J71" s="157"/>
      <c r="K71" s="157"/>
      <c r="L71" s="157"/>
      <c r="M71" s="157"/>
      <c r="N71" s="153"/>
      <c r="O71" s="153"/>
      <c r="P71" s="153"/>
      <c r="Q71" s="153"/>
      <c r="R71" s="153"/>
      <c r="S71" s="153"/>
      <c r="T71" s="154"/>
      <c r="U71" s="153"/>
      <c r="V71" s="145"/>
      <c r="W71" s="145"/>
      <c r="X71" s="145"/>
      <c r="Y71" s="145"/>
      <c r="Z71" s="145"/>
      <c r="AA71" s="145"/>
      <c r="AB71" s="145"/>
      <c r="AC71" s="145"/>
      <c r="AD71" s="145"/>
      <c r="AE71" s="145" t="s">
        <v>93</v>
      </c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7" t="str">
        <f t="shared" si="3"/>
        <v xml:space="preserve">    • Nouzové spouštění.</v>
      </c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46"/>
      <c r="B72" s="152"/>
      <c r="C72" s="239" t="s">
        <v>154</v>
      </c>
      <c r="D72" s="240"/>
      <c r="E72" s="241"/>
      <c r="F72" s="242"/>
      <c r="G72" s="243"/>
      <c r="H72" s="157"/>
      <c r="I72" s="157"/>
      <c r="J72" s="157"/>
      <c r="K72" s="157"/>
      <c r="L72" s="157"/>
      <c r="M72" s="157"/>
      <c r="N72" s="153"/>
      <c r="O72" s="153"/>
      <c r="P72" s="153"/>
      <c r="Q72" s="153"/>
      <c r="R72" s="153"/>
      <c r="S72" s="153"/>
      <c r="T72" s="154"/>
      <c r="U72" s="153"/>
      <c r="V72" s="145"/>
      <c r="W72" s="145"/>
      <c r="X72" s="145"/>
      <c r="Y72" s="145"/>
      <c r="Z72" s="145"/>
      <c r="AA72" s="145"/>
      <c r="AB72" s="145"/>
      <c r="AC72" s="145"/>
      <c r="AD72" s="145"/>
      <c r="AE72" s="145" t="s">
        <v>93</v>
      </c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7" t="str">
        <f t="shared" si="3"/>
        <v xml:space="preserve">    • Nouzové zastavení.</v>
      </c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46"/>
      <c r="B73" s="152"/>
      <c r="C73" s="239" t="s">
        <v>155</v>
      </c>
      <c r="D73" s="240"/>
      <c r="E73" s="241"/>
      <c r="F73" s="242"/>
      <c r="G73" s="243"/>
      <c r="H73" s="157"/>
      <c r="I73" s="157"/>
      <c r="J73" s="157"/>
      <c r="K73" s="157"/>
      <c r="L73" s="157"/>
      <c r="M73" s="157"/>
      <c r="N73" s="153"/>
      <c r="O73" s="153"/>
      <c r="P73" s="153"/>
      <c r="Q73" s="153"/>
      <c r="R73" s="153"/>
      <c r="S73" s="153"/>
      <c r="T73" s="154"/>
      <c r="U73" s="153"/>
      <c r="V73" s="145"/>
      <c r="W73" s="145"/>
      <c r="X73" s="145"/>
      <c r="Y73" s="145"/>
      <c r="Z73" s="145"/>
      <c r="AA73" s="145"/>
      <c r="AB73" s="145"/>
      <c r="AC73" s="145"/>
      <c r="AD73" s="145"/>
      <c r="AE73" s="145" t="s">
        <v>93</v>
      </c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7" t="str">
        <f t="shared" si="3"/>
        <v xml:space="preserve">    • Bezpečnostní pás.</v>
      </c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46"/>
      <c r="B74" s="152"/>
      <c r="C74" s="239" t="s">
        <v>156</v>
      </c>
      <c r="D74" s="240"/>
      <c r="E74" s="241"/>
      <c r="F74" s="242"/>
      <c r="G74" s="243"/>
      <c r="H74" s="157"/>
      <c r="I74" s="157"/>
      <c r="J74" s="157"/>
      <c r="K74" s="157"/>
      <c r="L74" s="157"/>
      <c r="M74" s="157"/>
      <c r="N74" s="153"/>
      <c r="O74" s="153"/>
      <c r="P74" s="153"/>
      <c r="Q74" s="153"/>
      <c r="R74" s="153"/>
      <c r="S74" s="153"/>
      <c r="T74" s="154"/>
      <c r="U74" s="153"/>
      <c r="V74" s="145"/>
      <c r="W74" s="145"/>
      <c r="X74" s="145"/>
      <c r="Y74" s="145"/>
      <c r="Z74" s="145"/>
      <c r="AA74" s="145"/>
      <c r="AB74" s="145"/>
      <c r="AC74" s="145"/>
      <c r="AD74" s="145"/>
      <c r="AE74" s="145" t="s">
        <v>93</v>
      </c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7" t="str">
        <f t="shared" si="3"/>
        <v xml:space="preserve">    • Zvedací kapacita: min. 140 kg.</v>
      </c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46"/>
      <c r="B75" s="152"/>
      <c r="C75" s="239" t="s">
        <v>157</v>
      </c>
      <c r="D75" s="240"/>
      <c r="E75" s="241"/>
      <c r="F75" s="242"/>
      <c r="G75" s="243"/>
      <c r="H75" s="157"/>
      <c r="I75" s="157"/>
      <c r="J75" s="157"/>
      <c r="K75" s="157"/>
      <c r="L75" s="157"/>
      <c r="M75" s="157"/>
      <c r="N75" s="153"/>
      <c r="O75" s="153"/>
      <c r="P75" s="153"/>
      <c r="Q75" s="153"/>
      <c r="R75" s="153"/>
      <c r="S75" s="153"/>
      <c r="T75" s="154"/>
      <c r="U75" s="153"/>
      <c r="V75" s="145"/>
      <c r="W75" s="145"/>
      <c r="X75" s="145"/>
      <c r="Y75" s="145"/>
      <c r="Z75" s="145"/>
      <c r="AA75" s="145"/>
      <c r="AB75" s="145"/>
      <c r="AC75" s="145"/>
      <c r="AD75" s="145"/>
      <c r="AE75" s="145" t="s">
        <v>93</v>
      </c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7" t="str">
        <f t="shared" si="3"/>
        <v xml:space="preserve">    • Možnost založení podložní mísy</v>
      </c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46"/>
      <c r="B76" s="152"/>
      <c r="C76" s="239" t="s">
        <v>158</v>
      </c>
      <c r="D76" s="240"/>
      <c r="E76" s="241"/>
      <c r="F76" s="242"/>
      <c r="G76" s="243"/>
      <c r="H76" s="157"/>
      <c r="I76" s="157"/>
      <c r="J76" s="157"/>
      <c r="K76" s="157"/>
      <c r="L76" s="157"/>
      <c r="M76" s="157"/>
      <c r="N76" s="153"/>
      <c r="O76" s="153"/>
      <c r="P76" s="153"/>
      <c r="Q76" s="153"/>
      <c r="R76" s="153"/>
      <c r="S76" s="153"/>
      <c r="T76" s="154"/>
      <c r="U76" s="153"/>
      <c r="V76" s="145"/>
      <c r="W76" s="145"/>
      <c r="X76" s="145"/>
      <c r="Y76" s="145"/>
      <c r="Z76" s="145"/>
      <c r="AA76" s="145"/>
      <c r="AB76" s="145"/>
      <c r="AC76" s="145"/>
      <c r="AD76" s="145"/>
      <c r="AE76" s="145" t="s">
        <v>93</v>
      </c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7" t="str">
        <f t="shared" si="3"/>
        <v xml:space="preserve">    • Hygienický design</v>
      </c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46">
        <v>5</v>
      </c>
      <c r="B77" s="152" t="s">
        <v>159</v>
      </c>
      <c r="C77" s="174" t="s">
        <v>160</v>
      </c>
      <c r="D77" s="153" t="s">
        <v>90</v>
      </c>
      <c r="E77" s="155">
        <v>1</v>
      </c>
      <c r="F77" s="156">
        <f>H77+J77</f>
        <v>0</v>
      </c>
      <c r="G77" s="157">
        <f>ROUND(E77*F77,2)</f>
        <v>0</v>
      </c>
      <c r="H77" s="157"/>
      <c r="I77" s="157">
        <f>ROUND(E77*H77,2)</f>
        <v>0</v>
      </c>
      <c r="J77" s="157"/>
      <c r="K77" s="157">
        <f>ROUND(E77*J77,2)</f>
        <v>0</v>
      </c>
      <c r="L77" s="157">
        <v>15</v>
      </c>
      <c r="M77" s="157">
        <f>G77*(1+L77/100)</f>
        <v>0</v>
      </c>
      <c r="N77" s="153">
        <v>0</v>
      </c>
      <c r="O77" s="153">
        <f>ROUND(E77*N77,5)</f>
        <v>0</v>
      </c>
      <c r="P77" s="153">
        <v>0</v>
      </c>
      <c r="Q77" s="153">
        <f>ROUND(E77*P77,5)</f>
        <v>0</v>
      </c>
      <c r="R77" s="153"/>
      <c r="S77" s="153"/>
      <c r="T77" s="154">
        <v>0</v>
      </c>
      <c r="U77" s="153">
        <f>ROUND(E77*T77,2)</f>
        <v>0</v>
      </c>
      <c r="V77" s="145"/>
      <c r="W77" s="145"/>
      <c r="X77" s="145"/>
      <c r="Y77" s="145"/>
      <c r="Z77" s="145"/>
      <c r="AA77" s="145"/>
      <c r="AB77" s="145"/>
      <c r="AC77" s="145"/>
      <c r="AD77" s="145"/>
      <c r="AE77" s="145" t="s">
        <v>91</v>
      </c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46"/>
      <c r="B78" s="152"/>
      <c r="C78" s="239" t="s">
        <v>161</v>
      </c>
      <c r="D78" s="240"/>
      <c r="E78" s="241"/>
      <c r="F78" s="242"/>
      <c r="G78" s="243"/>
      <c r="H78" s="157"/>
      <c r="I78" s="157"/>
      <c r="J78" s="157"/>
      <c r="K78" s="157"/>
      <c r="L78" s="157"/>
      <c r="M78" s="157"/>
      <c r="N78" s="153"/>
      <c r="O78" s="153"/>
      <c r="P78" s="153"/>
      <c r="Q78" s="153"/>
      <c r="R78" s="153"/>
      <c r="S78" s="153"/>
      <c r="T78" s="154"/>
      <c r="U78" s="153"/>
      <c r="V78" s="145"/>
      <c r="W78" s="145"/>
      <c r="X78" s="145"/>
      <c r="Y78" s="145"/>
      <c r="Z78" s="145"/>
      <c r="AA78" s="145"/>
      <c r="AB78" s="145"/>
      <c r="AC78" s="145"/>
      <c r="AD78" s="145"/>
      <c r="AE78" s="145" t="s">
        <v>93</v>
      </c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7" t="str">
        <f t="shared" ref="BA78:BA94" si="4">C78</f>
        <v xml:space="preserve">    • Délka zdvihu: 320 mm</v>
      </c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46"/>
      <c r="B79" s="152"/>
      <c r="C79" s="239" t="s">
        <v>193</v>
      </c>
      <c r="D79" s="240"/>
      <c r="E79" s="241"/>
      <c r="F79" s="242"/>
      <c r="G79" s="243"/>
      <c r="H79" s="157"/>
      <c r="I79" s="157"/>
      <c r="J79" s="157"/>
      <c r="K79" s="157"/>
      <c r="L79" s="157"/>
      <c r="M79" s="157"/>
      <c r="N79" s="153"/>
      <c r="O79" s="153"/>
      <c r="P79" s="153"/>
      <c r="Q79" s="153"/>
      <c r="R79" s="153"/>
      <c r="S79" s="153"/>
      <c r="T79" s="154"/>
      <c r="U79" s="153"/>
      <c r="V79" s="145"/>
      <c r="W79" s="145"/>
      <c r="X79" s="145"/>
      <c r="Y79" s="145"/>
      <c r="Z79" s="145"/>
      <c r="AA79" s="145"/>
      <c r="AB79" s="145"/>
      <c r="AC79" s="145"/>
      <c r="AD79" s="145"/>
      <c r="AE79" s="145" t="s">
        <v>93</v>
      </c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7" t="str">
        <f t="shared" si="4"/>
        <v xml:space="preserve">    • Pracovní rozsah: 570-890 mm</v>
      </c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46"/>
      <c r="B80" s="152"/>
      <c r="C80" s="239" t="s">
        <v>162</v>
      </c>
      <c r="D80" s="240"/>
      <c r="E80" s="241"/>
      <c r="F80" s="242"/>
      <c r="G80" s="243"/>
      <c r="H80" s="157"/>
      <c r="I80" s="157"/>
      <c r="J80" s="157"/>
      <c r="K80" s="157"/>
      <c r="L80" s="157"/>
      <c r="M80" s="157"/>
      <c r="N80" s="153"/>
      <c r="O80" s="153"/>
      <c r="P80" s="153"/>
      <c r="Q80" s="153"/>
      <c r="R80" s="153"/>
      <c r="S80" s="153"/>
      <c r="T80" s="154"/>
      <c r="U80" s="153"/>
      <c r="V80" s="145"/>
      <c r="W80" s="145"/>
      <c r="X80" s="145"/>
      <c r="Y80" s="145"/>
      <c r="Z80" s="145"/>
      <c r="AA80" s="145"/>
      <c r="AB80" s="145"/>
      <c r="AC80" s="145"/>
      <c r="AD80" s="145"/>
      <c r="AE80" s="145" t="s">
        <v>93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7" t="str">
        <f t="shared" si="4"/>
        <v xml:space="preserve">    • Šířka: 760 mm</v>
      </c>
      <c r="BB80" s="145"/>
      <c r="BC80" s="145"/>
      <c r="BD80" s="145"/>
      <c r="BE80" s="145"/>
      <c r="BF80" s="145"/>
      <c r="BG80" s="145"/>
      <c r="BH80" s="145"/>
    </row>
    <row r="81" spans="1:60" ht="22.5" outlineLevel="1" x14ac:dyDescent="0.2">
      <c r="A81" s="146"/>
      <c r="B81" s="152"/>
      <c r="C81" s="239" t="s">
        <v>194</v>
      </c>
      <c r="D81" s="240"/>
      <c r="E81" s="241"/>
      <c r="F81" s="242"/>
      <c r="G81" s="243"/>
      <c r="H81" s="157"/>
      <c r="I81" s="157"/>
      <c r="J81" s="157"/>
      <c r="K81" s="157"/>
      <c r="L81" s="157"/>
      <c r="M81" s="157"/>
      <c r="N81" s="153"/>
      <c r="O81" s="153"/>
      <c r="P81" s="153"/>
      <c r="Q81" s="153"/>
      <c r="R81" s="153"/>
      <c r="S81" s="153"/>
      <c r="T81" s="154"/>
      <c r="U81" s="153"/>
      <c r="V81" s="145"/>
      <c r="W81" s="145"/>
      <c r="X81" s="145"/>
      <c r="Y81" s="145"/>
      <c r="Z81" s="145"/>
      <c r="AA81" s="145"/>
      <c r="AB81" s="145"/>
      <c r="AC81" s="145"/>
      <c r="AD81" s="145"/>
      <c r="AE81" s="145" t="s">
        <v>93</v>
      </c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7" t="str">
        <f t="shared" si="4"/>
        <v xml:space="preserve">    • Materiál: Stůl/lůžko z polyesteru zesíleného sklolaminátem, matrace a podhlavník plněné polyether pěnovkou a povlečené samozhášecí PVC-tkaninou</v>
      </c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46"/>
      <c r="B82" s="152"/>
      <c r="C82" s="239" t="s">
        <v>163</v>
      </c>
      <c r="D82" s="240"/>
      <c r="E82" s="241"/>
      <c r="F82" s="242"/>
      <c r="G82" s="243"/>
      <c r="H82" s="157"/>
      <c r="I82" s="157"/>
      <c r="J82" s="157"/>
      <c r="K82" s="157"/>
      <c r="L82" s="157"/>
      <c r="M82" s="157"/>
      <c r="N82" s="153"/>
      <c r="O82" s="153"/>
      <c r="P82" s="153"/>
      <c r="Q82" s="153"/>
      <c r="R82" s="153"/>
      <c r="S82" s="153"/>
      <c r="T82" s="154"/>
      <c r="U82" s="153"/>
      <c r="V82" s="145"/>
      <c r="W82" s="145"/>
      <c r="X82" s="145"/>
      <c r="Y82" s="145"/>
      <c r="Z82" s="145"/>
      <c r="AA82" s="145"/>
      <c r="AB82" s="145"/>
      <c r="AC82" s="145"/>
      <c r="AD82" s="145"/>
      <c r="AE82" s="145" t="s">
        <v>93</v>
      </c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7" t="str">
        <f t="shared" si="4"/>
        <v xml:space="preserve">    • Hydraulický sloupový zdvih</v>
      </c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46"/>
      <c r="B83" s="152"/>
      <c r="C83" s="239" t="s">
        <v>164</v>
      </c>
      <c r="D83" s="240"/>
      <c r="E83" s="241"/>
      <c r="F83" s="242"/>
      <c r="G83" s="243"/>
      <c r="H83" s="157"/>
      <c r="I83" s="157"/>
      <c r="J83" s="157"/>
      <c r="K83" s="157"/>
      <c r="L83" s="157"/>
      <c r="M83" s="157"/>
      <c r="N83" s="153"/>
      <c r="O83" s="153"/>
      <c r="P83" s="153"/>
      <c r="Q83" s="153"/>
      <c r="R83" s="153"/>
      <c r="S83" s="153"/>
      <c r="T83" s="154"/>
      <c r="U83" s="153"/>
      <c r="V83" s="145"/>
      <c r="W83" s="145"/>
      <c r="X83" s="145"/>
      <c r="Y83" s="145"/>
      <c r="Z83" s="145"/>
      <c r="AA83" s="145"/>
      <c r="AB83" s="145"/>
      <c r="AC83" s="145"/>
      <c r="AD83" s="145"/>
      <c r="AE83" s="145" t="s">
        <v>93</v>
      </c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7" t="str">
        <f t="shared" si="4"/>
        <v xml:space="preserve">    • Pevné lehátko s odtokovými žlábky na odtékání vody</v>
      </c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46"/>
      <c r="B84" s="152"/>
      <c r="C84" s="239" t="s">
        <v>165</v>
      </c>
      <c r="D84" s="240"/>
      <c r="E84" s="241"/>
      <c r="F84" s="242"/>
      <c r="G84" s="243"/>
      <c r="H84" s="157"/>
      <c r="I84" s="157"/>
      <c r="J84" s="157"/>
      <c r="K84" s="157"/>
      <c r="L84" s="157"/>
      <c r="M84" s="157"/>
      <c r="N84" s="153"/>
      <c r="O84" s="153"/>
      <c r="P84" s="153"/>
      <c r="Q84" s="153"/>
      <c r="R84" s="153"/>
      <c r="S84" s="153"/>
      <c r="T84" s="154"/>
      <c r="U84" s="153"/>
      <c r="V84" s="145"/>
      <c r="W84" s="145"/>
      <c r="X84" s="145"/>
      <c r="Y84" s="145"/>
      <c r="Z84" s="145"/>
      <c r="AA84" s="145"/>
      <c r="AB84" s="145"/>
      <c r="AC84" s="145"/>
      <c r="AD84" s="145"/>
      <c r="AE84" s="145" t="s">
        <v>93</v>
      </c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7" t="str">
        <f t="shared" si="4"/>
        <v xml:space="preserve">    • Automatické vyrovnání do roviny při spuštění na lůžko</v>
      </c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46"/>
      <c r="B85" s="152"/>
      <c r="C85" s="239" t="s">
        <v>166</v>
      </c>
      <c r="D85" s="240"/>
      <c r="E85" s="241"/>
      <c r="F85" s="242"/>
      <c r="G85" s="243"/>
      <c r="H85" s="157"/>
      <c r="I85" s="157"/>
      <c r="J85" s="157"/>
      <c r="K85" s="157"/>
      <c r="L85" s="157"/>
      <c r="M85" s="157"/>
      <c r="N85" s="153"/>
      <c r="O85" s="153"/>
      <c r="P85" s="153"/>
      <c r="Q85" s="153"/>
      <c r="R85" s="153"/>
      <c r="S85" s="153"/>
      <c r="T85" s="154"/>
      <c r="U85" s="153"/>
      <c r="V85" s="145"/>
      <c r="W85" s="145"/>
      <c r="X85" s="145"/>
      <c r="Y85" s="145"/>
      <c r="Z85" s="145"/>
      <c r="AA85" s="145"/>
      <c r="AB85" s="145"/>
      <c r="AC85" s="145"/>
      <c r="AD85" s="145"/>
      <c r="AE85" s="145" t="s">
        <v>93</v>
      </c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7" t="str">
        <f t="shared" si="4"/>
        <v xml:space="preserve">    • Lehátko se sklopnými postranicemi a dvěma bezpečnostními západkami</v>
      </c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46"/>
      <c r="B86" s="152"/>
      <c r="C86" s="239" t="s">
        <v>167</v>
      </c>
      <c r="D86" s="240"/>
      <c r="E86" s="241"/>
      <c r="F86" s="242"/>
      <c r="G86" s="243"/>
      <c r="H86" s="157"/>
      <c r="I86" s="157"/>
      <c r="J86" s="157"/>
      <c r="K86" s="157"/>
      <c r="L86" s="157"/>
      <c r="M86" s="157"/>
      <c r="N86" s="153"/>
      <c r="O86" s="153"/>
      <c r="P86" s="153"/>
      <c r="Q86" s="153"/>
      <c r="R86" s="153"/>
      <c r="S86" s="153"/>
      <c r="T86" s="154"/>
      <c r="U86" s="153"/>
      <c r="V86" s="145"/>
      <c r="W86" s="145"/>
      <c r="X86" s="145"/>
      <c r="Y86" s="145"/>
      <c r="Z86" s="145"/>
      <c r="AA86" s="145"/>
      <c r="AB86" s="145"/>
      <c r="AC86" s="145"/>
      <c r="AD86" s="145"/>
      <c r="AE86" s="145" t="s">
        <v>93</v>
      </c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7" t="str">
        <f t="shared" si="4"/>
        <v xml:space="preserve">    • Lehátko sklopitelné do vertikální polohy pro optimální čištění a osušení</v>
      </c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46"/>
      <c r="B87" s="152"/>
      <c r="C87" s="239" t="s">
        <v>168</v>
      </c>
      <c r="D87" s="240"/>
      <c r="E87" s="241"/>
      <c r="F87" s="242"/>
      <c r="G87" s="243"/>
      <c r="H87" s="157"/>
      <c r="I87" s="157"/>
      <c r="J87" s="157"/>
      <c r="K87" s="157"/>
      <c r="L87" s="157"/>
      <c r="M87" s="157"/>
      <c r="N87" s="153"/>
      <c r="O87" s="153"/>
      <c r="P87" s="153"/>
      <c r="Q87" s="153"/>
      <c r="R87" s="153"/>
      <c r="S87" s="153"/>
      <c r="T87" s="154"/>
      <c r="U87" s="153"/>
      <c r="V87" s="145"/>
      <c r="W87" s="145"/>
      <c r="X87" s="145"/>
      <c r="Y87" s="145"/>
      <c r="Z87" s="145"/>
      <c r="AA87" s="145"/>
      <c r="AB87" s="145"/>
      <c r="AC87" s="145"/>
      <c r="AD87" s="145"/>
      <c r="AE87" s="145" t="s">
        <v>93</v>
      </c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7" t="str">
        <f t="shared" si="4"/>
        <v xml:space="preserve">    • Měkká matrace se zapuštěnými odpadními kanálky</v>
      </c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46"/>
      <c r="B88" s="152"/>
      <c r="C88" s="239" t="s">
        <v>169</v>
      </c>
      <c r="D88" s="240"/>
      <c r="E88" s="241"/>
      <c r="F88" s="242"/>
      <c r="G88" s="243"/>
      <c r="H88" s="157"/>
      <c r="I88" s="157"/>
      <c r="J88" s="157"/>
      <c r="K88" s="157"/>
      <c r="L88" s="157"/>
      <c r="M88" s="157"/>
      <c r="N88" s="153"/>
      <c r="O88" s="153"/>
      <c r="P88" s="153"/>
      <c r="Q88" s="153"/>
      <c r="R88" s="153"/>
      <c r="S88" s="153"/>
      <c r="T88" s="154"/>
      <c r="U88" s="153"/>
      <c r="V88" s="145"/>
      <c r="W88" s="145"/>
      <c r="X88" s="145"/>
      <c r="Y88" s="145"/>
      <c r="Z88" s="145"/>
      <c r="AA88" s="145"/>
      <c r="AB88" s="145"/>
      <c r="AC88" s="145"/>
      <c r="AD88" s="145"/>
      <c r="AE88" s="145" t="s">
        <v>93</v>
      </c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7" t="str">
        <f t="shared" si="4"/>
        <v xml:space="preserve">    • Podhlavník a zátka</v>
      </c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46"/>
      <c r="B89" s="152"/>
      <c r="C89" s="239" t="s">
        <v>170</v>
      </c>
      <c r="D89" s="240"/>
      <c r="E89" s="241"/>
      <c r="F89" s="242"/>
      <c r="G89" s="243"/>
      <c r="H89" s="157"/>
      <c r="I89" s="157"/>
      <c r="J89" s="157"/>
      <c r="K89" s="157"/>
      <c r="L89" s="157"/>
      <c r="M89" s="157"/>
      <c r="N89" s="153"/>
      <c r="O89" s="153"/>
      <c r="P89" s="153"/>
      <c r="Q89" s="153"/>
      <c r="R89" s="153"/>
      <c r="S89" s="153"/>
      <c r="T89" s="154"/>
      <c r="U89" s="153"/>
      <c r="V89" s="145"/>
      <c r="W89" s="145"/>
      <c r="X89" s="145"/>
      <c r="Y89" s="145"/>
      <c r="Z89" s="145"/>
      <c r="AA89" s="145"/>
      <c r="AB89" s="145"/>
      <c r="AC89" s="145"/>
      <c r="AD89" s="145"/>
      <c r="AE89" s="145" t="s">
        <v>93</v>
      </c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7" t="str">
        <f t="shared" si="4"/>
        <v xml:space="preserve">    • Páčka horizontálního nastavení</v>
      </c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46"/>
      <c r="B90" s="152"/>
      <c r="C90" s="239" t="s">
        <v>171</v>
      </c>
      <c r="D90" s="240"/>
      <c r="E90" s="241"/>
      <c r="F90" s="242"/>
      <c r="G90" s="243"/>
      <c r="H90" s="157"/>
      <c r="I90" s="157"/>
      <c r="J90" s="157"/>
      <c r="K90" s="157"/>
      <c r="L90" s="157"/>
      <c r="M90" s="157"/>
      <c r="N90" s="153"/>
      <c r="O90" s="153"/>
      <c r="P90" s="153"/>
      <c r="Q90" s="153"/>
      <c r="R90" s="153"/>
      <c r="S90" s="153"/>
      <c r="T90" s="154"/>
      <c r="U90" s="153"/>
      <c r="V90" s="145"/>
      <c r="W90" s="145"/>
      <c r="X90" s="145"/>
      <c r="Y90" s="145"/>
      <c r="Z90" s="145"/>
      <c r="AA90" s="145"/>
      <c r="AB90" s="145"/>
      <c r="AC90" s="145"/>
      <c r="AD90" s="145"/>
      <c r="AE90" s="145" t="s">
        <v>93</v>
      </c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7" t="str">
        <f t="shared" si="4"/>
        <v xml:space="preserve">    • Brzdy všech čtyř koleček</v>
      </c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46"/>
      <c r="B91" s="152"/>
      <c r="C91" s="239" t="s">
        <v>172</v>
      </c>
      <c r="D91" s="240"/>
      <c r="E91" s="241"/>
      <c r="F91" s="242"/>
      <c r="G91" s="243"/>
      <c r="H91" s="157"/>
      <c r="I91" s="157"/>
      <c r="J91" s="157"/>
      <c r="K91" s="157"/>
      <c r="L91" s="157"/>
      <c r="M91" s="157"/>
      <c r="N91" s="153"/>
      <c r="O91" s="153"/>
      <c r="P91" s="153"/>
      <c r="Q91" s="153"/>
      <c r="R91" s="153"/>
      <c r="S91" s="153"/>
      <c r="T91" s="154"/>
      <c r="U91" s="153"/>
      <c r="V91" s="145"/>
      <c r="W91" s="145"/>
      <c r="X91" s="145"/>
      <c r="Y91" s="145"/>
      <c r="Z91" s="145"/>
      <c r="AA91" s="145"/>
      <c r="AB91" s="145"/>
      <c r="AC91" s="145"/>
      <c r="AD91" s="145"/>
      <c r="AE91" s="145" t="s">
        <v>93</v>
      </c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7" t="str">
        <f t="shared" si="4"/>
        <v xml:space="preserve">    • Funkce přímého pojezdu u dvou koleček</v>
      </c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46"/>
      <c r="B92" s="152"/>
      <c r="C92" s="239" t="s">
        <v>173</v>
      </c>
      <c r="D92" s="240"/>
      <c r="E92" s="241"/>
      <c r="F92" s="242"/>
      <c r="G92" s="243"/>
      <c r="H92" s="157"/>
      <c r="I92" s="157"/>
      <c r="J92" s="157"/>
      <c r="K92" s="157"/>
      <c r="L92" s="157"/>
      <c r="M92" s="157"/>
      <c r="N92" s="153"/>
      <c r="O92" s="153"/>
      <c r="P92" s="153"/>
      <c r="Q92" s="153"/>
      <c r="R92" s="153"/>
      <c r="S92" s="153"/>
      <c r="T92" s="154"/>
      <c r="U92" s="153"/>
      <c r="V92" s="145"/>
      <c r="W92" s="145"/>
      <c r="X92" s="145"/>
      <c r="Y92" s="145"/>
      <c r="Z92" s="145"/>
      <c r="AA92" s="145"/>
      <c r="AB92" s="145"/>
      <c r="AC92" s="145"/>
      <c r="AD92" s="145"/>
      <c r="AE92" s="145" t="s">
        <v>93</v>
      </c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7" t="str">
        <f t="shared" si="4"/>
        <v xml:space="preserve">    • Odpadní hadice s duálními držáky</v>
      </c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46"/>
      <c r="B93" s="152"/>
      <c r="C93" s="239" t="s">
        <v>174</v>
      </c>
      <c r="D93" s="240"/>
      <c r="E93" s="241"/>
      <c r="F93" s="242"/>
      <c r="G93" s="243"/>
      <c r="H93" s="157"/>
      <c r="I93" s="157"/>
      <c r="J93" s="157"/>
      <c r="K93" s="157"/>
      <c r="L93" s="157"/>
      <c r="M93" s="157"/>
      <c r="N93" s="153"/>
      <c r="O93" s="153"/>
      <c r="P93" s="153"/>
      <c r="Q93" s="153"/>
      <c r="R93" s="153"/>
      <c r="S93" s="153"/>
      <c r="T93" s="154"/>
      <c r="U93" s="153"/>
      <c r="V93" s="145"/>
      <c r="W93" s="145"/>
      <c r="X93" s="145"/>
      <c r="Y93" s="145"/>
      <c r="Z93" s="145"/>
      <c r="AA93" s="145"/>
      <c r="AB93" s="145"/>
      <c r="AC93" s="145"/>
      <c r="AD93" s="145"/>
      <c r="AE93" s="145" t="s">
        <v>93</v>
      </c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7" t="str">
        <f t="shared" si="4"/>
        <v xml:space="preserve">    • Zvedací kapacita: 150 kg</v>
      </c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46"/>
      <c r="B94" s="152"/>
      <c r="C94" s="239" t="s">
        <v>175</v>
      </c>
      <c r="D94" s="240"/>
      <c r="E94" s="241"/>
      <c r="F94" s="242"/>
      <c r="G94" s="243"/>
      <c r="H94" s="157"/>
      <c r="I94" s="157"/>
      <c r="J94" s="157"/>
      <c r="K94" s="157"/>
      <c r="L94" s="157"/>
      <c r="M94" s="157"/>
      <c r="N94" s="153"/>
      <c r="O94" s="153"/>
      <c r="P94" s="153"/>
      <c r="Q94" s="153"/>
      <c r="R94" s="153"/>
      <c r="S94" s="153"/>
      <c r="T94" s="154"/>
      <c r="U94" s="153"/>
      <c r="V94" s="145"/>
      <c r="W94" s="145"/>
      <c r="X94" s="145"/>
      <c r="Y94" s="145"/>
      <c r="Z94" s="145"/>
      <c r="AA94" s="145"/>
      <c r="AB94" s="145"/>
      <c r="AC94" s="145"/>
      <c r="AD94" s="145"/>
      <c r="AE94" s="145" t="s">
        <v>93</v>
      </c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7" t="str">
        <f t="shared" si="4"/>
        <v xml:space="preserve">    • Délka vozíku 1600 mm</v>
      </c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46">
        <v>6</v>
      </c>
      <c r="B95" s="152" t="s">
        <v>176</v>
      </c>
      <c r="C95" s="174" t="s">
        <v>177</v>
      </c>
      <c r="D95" s="153" t="s">
        <v>90</v>
      </c>
      <c r="E95" s="155">
        <v>2</v>
      </c>
      <c r="F95" s="156">
        <f>H95+J95</f>
        <v>0</v>
      </c>
      <c r="G95" s="157">
        <f>ROUND(E95*F95,2)</f>
        <v>0</v>
      </c>
      <c r="H95" s="157"/>
      <c r="I95" s="157">
        <f>ROUND(E95*H95,2)</f>
        <v>0</v>
      </c>
      <c r="J95" s="157"/>
      <c r="K95" s="157">
        <f>ROUND(E95*J95,2)</f>
        <v>0</v>
      </c>
      <c r="L95" s="157">
        <v>15</v>
      </c>
      <c r="M95" s="157">
        <f>G95*(1+L95/100)</f>
        <v>0</v>
      </c>
      <c r="N95" s="153">
        <v>0</v>
      </c>
      <c r="O95" s="153">
        <f>ROUND(E95*N95,5)</f>
        <v>0</v>
      </c>
      <c r="P95" s="153">
        <v>0</v>
      </c>
      <c r="Q95" s="153">
        <f>ROUND(E95*P95,5)</f>
        <v>0</v>
      </c>
      <c r="R95" s="153"/>
      <c r="S95" s="153"/>
      <c r="T95" s="154">
        <v>0</v>
      </c>
      <c r="U95" s="153">
        <f>ROUND(E95*T95,2)</f>
        <v>0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 t="s">
        <v>91</v>
      </c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outlineLevel="1" x14ac:dyDescent="0.2">
      <c r="A96" s="146"/>
      <c r="B96" s="152"/>
      <c r="C96" s="239" t="s">
        <v>178</v>
      </c>
      <c r="D96" s="240"/>
      <c r="E96" s="241"/>
      <c r="F96" s="242"/>
      <c r="G96" s="243"/>
      <c r="H96" s="157"/>
      <c r="I96" s="157"/>
      <c r="J96" s="157"/>
      <c r="K96" s="157"/>
      <c r="L96" s="157"/>
      <c r="M96" s="157"/>
      <c r="N96" s="153"/>
      <c r="O96" s="153"/>
      <c r="P96" s="153"/>
      <c r="Q96" s="153"/>
      <c r="R96" s="153"/>
      <c r="S96" s="153"/>
      <c r="T96" s="154"/>
      <c r="U96" s="153"/>
      <c r="V96" s="145"/>
      <c r="W96" s="145"/>
      <c r="X96" s="145"/>
      <c r="Y96" s="145"/>
      <c r="Z96" s="145"/>
      <c r="AA96" s="145"/>
      <c r="AB96" s="145"/>
      <c r="AC96" s="145"/>
      <c r="AD96" s="145"/>
      <c r="AE96" s="145" t="s">
        <v>93</v>
      </c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7" t="str">
        <f t="shared" ref="BA96:BA118" si="5">C96</f>
        <v xml:space="preserve">    • Prolisy uvnitř vany dovolují nastavení opěrky nohou do různých pozic podle velikosti klienta.</v>
      </c>
      <c r="BB96" s="145"/>
      <c r="BC96" s="145"/>
      <c r="BD96" s="145"/>
      <c r="BE96" s="145"/>
      <c r="BF96" s="145"/>
      <c r="BG96" s="145"/>
      <c r="BH96" s="145"/>
    </row>
    <row r="97" spans="1:60" ht="22.5" outlineLevel="1" x14ac:dyDescent="0.2">
      <c r="A97" s="146"/>
      <c r="B97" s="152"/>
      <c r="C97" s="239" t="s">
        <v>195</v>
      </c>
      <c r="D97" s="240"/>
      <c r="E97" s="241"/>
      <c r="F97" s="242"/>
      <c r="G97" s="243"/>
      <c r="H97" s="157"/>
      <c r="I97" s="157"/>
      <c r="J97" s="157"/>
      <c r="K97" s="157"/>
      <c r="L97" s="157"/>
      <c r="M97" s="157"/>
      <c r="N97" s="153"/>
      <c r="O97" s="153"/>
      <c r="P97" s="153"/>
      <c r="Q97" s="153"/>
      <c r="R97" s="153"/>
      <c r="S97" s="153"/>
      <c r="T97" s="154"/>
      <c r="U97" s="153"/>
      <c r="V97" s="145"/>
      <c r="W97" s="145"/>
      <c r="X97" s="145"/>
      <c r="Y97" s="145"/>
      <c r="Z97" s="145"/>
      <c r="AA97" s="145"/>
      <c r="AB97" s="145"/>
      <c r="AC97" s="145"/>
      <c r="AD97" s="145"/>
      <c r="AE97" s="145" t="s">
        <v>93</v>
      </c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7" t="str">
        <f t="shared" si="5"/>
        <v xml:space="preserve">    • Ovládací panel obsahuje elektronické řídicí funkce ovládané dotykovými tlačítky pro lepší údržbu - desinfekci</v>
      </c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46"/>
      <c r="B98" s="152"/>
      <c r="C98" s="239" t="s">
        <v>196</v>
      </c>
      <c r="D98" s="240"/>
      <c r="E98" s="241"/>
      <c r="F98" s="242"/>
      <c r="G98" s="243"/>
      <c r="H98" s="157"/>
      <c r="I98" s="157"/>
      <c r="J98" s="157"/>
      <c r="K98" s="157"/>
      <c r="L98" s="157"/>
      <c r="M98" s="157"/>
      <c r="N98" s="153"/>
      <c r="O98" s="153"/>
      <c r="P98" s="153"/>
      <c r="Q98" s="153"/>
      <c r="R98" s="153"/>
      <c r="S98" s="153"/>
      <c r="T98" s="154"/>
      <c r="U98" s="153"/>
      <c r="V98" s="145"/>
      <c r="W98" s="145"/>
      <c r="X98" s="145"/>
      <c r="Y98" s="145"/>
      <c r="Z98" s="145"/>
      <c r="AA98" s="145"/>
      <c r="AB98" s="145"/>
      <c r="AC98" s="145"/>
      <c r="AD98" s="145"/>
      <c r="AE98" s="145" t="s">
        <v>93</v>
      </c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7" t="str">
        <f t="shared" si="5"/>
        <v xml:space="preserve">    • Elektro-hydraulický zvedací mechanismus</v>
      </c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46"/>
      <c r="B99" s="152"/>
      <c r="C99" s="239" t="s">
        <v>197</v>
      </c>
      <c r="D99" s="240"/>
      <c r="E99" s="241"/>
      <c r="F99" s="242"/>
      <c r="G99" s="243"/>
      <c r="H99" s="157"/>
      <c r="I99" s="157"/>
      <c r="J99" s="157"/>
      <c r="K99" s="157"/>
      <c r="L99" s="157"/>
      <c r="M99" s="157"/>
      <c r="N99" s="153"/>
      <c r="O99" s="153"/>
      <c r="P99" s="153"/>
      <c r="Q99" s="153"/>
      <c r="R99" s="153"/>
      <c r="S99" s="153"/>
      <c r="T99" s="154"/>
      <c r="U99" s="153"/>
      <c r="V99" s="145"/>
      <c r="W99" s="145"/>
      <c r="X99" s="145"/>
      <c r="Y99" s="145"/>
      <c r="Z99" s="145"/>
      <c r="AA99" s="145"/>
      <c r="AB99" s="145"/>
      <c r="AC99" s="145"/>
      <c r="AD99" s="145"/>
      <c r="AE99" s="145" t="s">
        <v>93</v>
      </c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7" t="str">
        <f t="shared" si="5"/>
        <v xml:space="preserve">    • Digitální displej teploty vody ve vaně a teploty napouštění/sprchování</v>
      </c>
      <c r="BB99" s="145"/>
      <c r="BC99" s="145"/>
      <c r="BD99" s="145"/>
      <c r="BE99" s="145"/>
      <c r="BF99" s="145"/>
      <c r="BG99" s="145"/>
      <c r="BH99" s="145"/>
    </row>
    <row r="100" spans="1:60" ht="22.5" outlineLevel="1" x14ac:dyDescent="0.2">
      <c r="A100" s="146"/>
      <c r="B100" s="152"/>
      <c r="C100" s="239" t="s">
        <v>179</v>
      </c>
      <c r="D100" s="240"/>
      <c r="E100" s="241"/>
      <c r="F100" s="242"/>
      <c r="G100" s="243"/>
      <c r="H100" s="157"/>
      <c r="I100" s="157"/>
      <c r="J100" s="157"/>
      <c r="K100" s="157"/>
      <c r="L100" s="157"/>
      <c r="M100" s="157"/>
      <c r="N100" s="153"/>
      <c r="O100" s="153"/>
      <c r="P100" s="153"/>
      <c r="Q100" s="153"/>
      <c r="R100" s="153"/>
      <c r="S100" s="153"/>
      <c r="T100" s="154"/>
      <c r="U100" s="153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 t="s">
        <v>93</v>
      </c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7" t="str">
        <f t="shared" si="5"/>
        <v xml:space="preserve">    • Zvedací odpadní zátka včetně zabudovaného přetoku a pružná odpadní hadice pro napojení do podlahy nebo zdi</v>
      </c>
      <c r="BB100" s="145"/>
      <c r="BC100" s="145"/>
      <c r="BD100" s="145"/>
      <c r="BE100" s="145"/>
      <c r="BF100" s="145"/>
      <c r="BG100" s="145"/>
      <c r="BH100" s="145"/>
    </row>
    <row r="101" spans="1:60" ht="22.5" outlineLevel="1" x14ac:dyDescent="0.2">
      <c r="A101" s="146"/>
      <c r="B101" s="152"/>
      <c r="C101" s="239" t="s">
        <v>198</v>
      </c>
      <c r="D101" s="240"/>
      <c r="E101" s="241"/>
      <c r="F101" s="242"/>
      <c r="G101" s="243"/>
      <c r="H101" s="157"/>
      <c r="I101" s="157"/>
      <c r="J101" s="157"/>
      <c r="K101" s="157"/>
      <c r="L101" s="157"/>
      <c r="M101" s="157"/>
      <c r="N101" s="153"/>
      <c r="O101" s="153"/>
      <c r="P101" s="153"/>
      <c r="Q101" s="153"/>
      <c r="R101" s="153"/>
      <c r="S101" s="153"/>
      <c r="T101" s="154"/>
      <c r="U101" s="153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 t="s">
        <v>93</v>
      </c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7" t="str">
        <f t="shared" si="5"/>
        <v xml:space="preserve">    • Hydromasáž – centrální excentrická hydromasážní tryska s možností regulace vzduchu – vířivá lázeň</v>
      </c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46"/>
      <c r="B102" s="152"/>
      <c r="C102" s="239" t="s">
        <v>180</v>
      </c>
      <c r="D102" s="240"/>
      <c r="E102" s="241"/>
      <c r="F102" s="242"/>
      <c r="G102" s="243"/>
      <c r="H102" s="157"/>
      <c r="I102" s="157"/>
      <c r="J102" s="157"/>
      <c r="K102" s="157"/>
      <c r="L102" s="157"/>
      <c r="M102" s="157"/>
      <c r="N102" s="153"/>
      <c r="O102" s="153"/>
      <c r="P102" s="153"/>
      <c r="Q102" s="153"/>
      <c r="R102" s="153"/>
      <c r="S102" s="153"/>
      <c r="T102" s="154"/>
      <c r="U102" s="153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 t="s">
        <v>93</v>
      </c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7" t="str">
        <f t="shared" si="5"/>
        <v xml:space="preserve">    • Integrované madlo tvořící rám vany – barevně odlišený</v>
      </c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46"/>
      <c r="B103" s="152"/>
      <c r="C103" s="239" t="s">
        <v>181</v>
      </c>
      <c r="D103" s="240"/>
      <c r="E103" s="241"/>
      <c r="F103" s="242"/>
      <c r="G103" s="243"/>
      <c r="H103" s="157"/>
      <c r="I103" s="157"/>
      <c r="J103" s="157"/>
      <c r="K103" s="157"/>
      <c r="L103" s="157"/>
      <c r="M103" s="157"/>
      <c r="N103" s="153"/>
      <c r="O103" s="153"/>
      <c r="P103" s="153"/>
      <c r="Q103" s="153"/>
      <c r="R103" s="153"/>
      <c r="S103" s="153"/>
      <c r="T103" s="154"/>
      <c r="U103" s="153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 t="s">
        <v>93</v>
      </c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7" t="str">
        <f t="shared" si="5"/>
        <v xml:space="preserve">    • Integrovaná sprcha včetně sprchové hlavice na každé straně ovládacího panelu (2x sprcha)</v>
      </c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46"/>
      <c r="B104" s="152"/>
      <c r="C104" s="239" t="s">
        <v>199</v>
      </c>
      <c r="D104" s="240"/>
      <c r="E104" s="241"/>
      <c r="F104" s="242"/>
      <c r="G104" s="243"/>
      <c r="H104" s="157"/>
      <c r="I104" s="157"/>
      <c r="J104" s="157"/>
      <c r="K104" s="157"/>
      <c r="L104" s="157"/>
      <c r="M104" s="157"/>
      <c r="N104" s="153"/>
      <c r="O104" s="153"/>
      <c r="P104" s="153"/>
      <c r="Q104" s="153"/>
      <c r="R104" s="153"/>
      <c r="S104" s="153"/>
      <c r="T104" s="154"/>
      <c r="U104" s="153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 t="s">
        <v>93</v>
      </c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7" t="str">
        <f t="shared" si="5"/>
        <v xml:space="preserve">    • Sprchové hlavice s pistolovým uzávěrem</v>
      </c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46"/>
      <c r="B105" s="152"/>
      <c r="C105" s="239" t="s">
        <v>182</v>
      </c>
      <c r="D105" s="240"/>
      <c r="E105" s="241"/>
      <c r="F105" s="242"/>
      <c r="G105" s="243"/>
      <c r="H105" s="157"/>
      <c r="I105" s="157"/>
      <c r="J105" s="157"/>
      <c r="K105" s="157"/>
      <c r="L105" s="157"/>
      <c r="M105" s="157"/>
      <c r="N105" s="153"/>
      <c r="O105" s="153"/>
      <c r="P105" s="153"/>
      <c r="Q105" s="153"/>
      <c r="R105" s="153"/>
      <c r="S105" s="153"/>
      <c r="T105" s="154"/>
      <c r="U105" s="153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 t="s">
        <v>93</v>
      </c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7" t="str">
        <f t="shared" si="5"/>
        <v xml:space="preserve">    • Tvar korpusu vany ve tvaru klíčové dírky zavěšený na rámu</v>
      </c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46"/>
      <c r="B106" s="152"/>
      <c r="C106" s="239" t="s">
        <v>183</v>
      </c>
      <c r="D106" s="240"/>
      <c r="E106" s="241"/>
      <c r="F106" s="242"/>
      <c r="G106" s="243"/>
      <c r="H106" s="157"/>
      <c r="I106" s="157"/>
      <c r="J106" s="157"/>
      <c r="K106" s="157"/>
      <c r="L106" s="157"/>
      <c r="M106" s="157"/>
      <c r="N106" s="153"/>
      <c r="O106" s="153"/>
      <c r="P106" s="153"/>
      <c r="Q106" s="153"/>
      <c r="R106" s="153"/>
      <c r="S106" s="153"/>
      <c r="T106" s="154"/>
      <c r="U106" s="153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 t="s">
        <v>93</v>
      </c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7" t="str">
        <f t="shared" si="5"/>
        <v xml:space="preserve">    • Samonosný rám</v>
      </c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46"/>
      <c r="B107" s="152"/>
      <c r="C107" s="239" t="s">
        <v>184</v>
      </c>
      <c r="D107" s="240"/>
      <c r="E107" s="241"/>
      <c r="F107" s="242"/>
      <c r="G107" s="243"/>
      <c r="H107" s="157"/>
      <c r="I107" s="157"/>
      <c r="J107" s="157"/>
      <c r="K107" s="157"/>
      <c r="L107" s="157"/>
      <c r="M107" s="157"/>
      <c r="N107" s="153"/>
      <c r="O107" s="153"/>
      <c r="P107" s="153"/>
      <c r="Q107" s="153"/>
      <c r="R107" s="153"/>
      <c r="S107" s="153"/>
      <c r="T107" s="154"/>
      <c r="U107" s="153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 t="s">
        <v>93</v>
      </c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7" t="str">
        <f t="shared" si="5"/>
        <v xml:space="preserve">    • Délka vana 1900 mm</v>
      </c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46"/>
      <c r="B108" s="152"/>
      <c r="C108" s="239" t="s">
        <v>200</v>
      </c>
      <c r="D108" s="240"/>
      <c r="E108" s="241"/>
      <c r="F108" s="242"/>
      <c r="G108" s="243"/>
      <c r="H108" s="157"/>
      <c r="I108" s="157"/>
      <c r="J108" s="157"/>
      <c r="K108" s="157"/>
      <c r="L108" s="157"/>
      <c r="M108" s="157"/>
      <c r="N108" s="153"/>
      <c r="O108" s="153"/>
      <c r="P108" s="153"/>
      <c r="Q108" s="153"/>
      <c r="R108" s="153"/>
      <c r="S108" s="153"/>
      <c r="T108" s="154"/>
      <c r="U108" s="153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 t="s">
        <v>93</v>
      </c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7" t="str">
        <f t="shared" si="5"/>
        <v xml:space="preserve">    • Pohotovostní spouštění</v>
      </c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46"/>
      <c r="B109" s="152"/>
      <c r="C109" s="239" t="s">
        <v>201</v>
      </c>
      <c r="D109" s="240"/>
      <c r="E109" s="241"/>
      <c r="F109" s="242"/>
      <c r="G109" s="243"/>
      <c r="H109" s="157"/>
      <c r="I109" s="157"/>
      <c r="J109" s="157"/>
      <c r="K109" s="157"/>
      <c r="L109" s="157"/>
      <c r="M109" s="157"/>
      <c r="N109" s="153"/>
      <c r="O109" s="153"/>
      <c r="P109" s="153"/>
      <c r="Q109" s="153"/>
      <c r="R109" s="153"/>
      <c r="S109" s="153"/>
      <c r="T109" s="154"/>
      <c r="U109" s="153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 t="s">
        <v>93</v>
      </c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7" t="str">
        <f t="shared" si="5"/>
        <v xml:space="preserve">    • Vestavěné funkce kontroly a sledování různých funkcí vany</v>
      </c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46"/>
      <c r="B110" s="152"/>
      <c r="C110" s="239" t="s">
        <v>202</v>
      </c>
      <c r="D110" s="240"/>
      <c r="E110" s="241"/>
      <c r="F110" s="242"/>
      <c r="G110" s="243"/>
      <c r="H110" s="157"/>
      <c r="I110" s="157"/>
      <c r="J110" s="157"/>
      <c r="K110" s="157"/>
      <c r="L110" s="157"/>
      <c r="M110" s="157"/>
      <c r="N110" s="153"/>
      <c r="O110" s="153"/>
      <c r="P110" s="153"/>
      <c r="Q110" s="153"/>
      <c r="R110" s="153"/>
      <c r="S110" s="153"/>
      <c r="T110" s="154"/>
      <c r="U110" s="153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 t="s">
        <v>93</v>
      </c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7" t="str">
        <f t="shared" si="5"/>
        <v xml:space="preserve">    • Digitální kontrola teploty vody, napouštění a sprchování </v>
      </c>
      <c r="BB110" s="145"/>
      <c r="BC110" s="145"/>
      <c r="BD110" s="145"/>
      <c r="BE110" s="145"/>
      <c r="BF110" s="145"/>
      <c r="BG110" s="145"/>
      <c r="BH110" s="145"/>
    </row>
    <row r="111" spans="1:60" outlineLevel="1" x14ac:dyDescent="0.2">
      <c r="A111" s="146"/>
      <c r="B111" s="152"/>
      <c r="C111" s="239" t="s">
        <v>203</v>
      </c>
      <c r="D111" s="240"/>
      <c r="E111" s="241"/>
      <c r="F111" s="242"/>
      <c r="G111" s="243"/>
      <c r="H111" s="157"/>
      <c r="I111" s="157"/>
      <c r="J111" s="157"/>
      <c r="K111" s="157"/>
      <c r="L111" s="157"/>
      <c r="M111" s="157"/>
      <c r="N111" s="153"/>
      <c r="O111" s="153"/>
      <c r="P111" s="153"/>
      <c r="Q111" s="153"/>
      <c r="R111" s="153"/>
      <c r="S111" s="153"/>
      <c r="T111" s="154"/>
      <c r="U111" s="153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 t="s">
        <v>93</v>
      </c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7" t="str">
        <f t="shared" si="5"/>
        <v xml:space="preserve">    • Hygienický hydromasážní systém</v>
      </c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46"/>
      <c r="B112" s="152"/>
      <c r="C112" s="239" t="s">
        <v>185</v>
      </c>
      <c r="D112" s="240"/>
      <c r="E112" s="241"/>
      <c r="F112" s="242"/>
      <c r="G112" s="243"/>
      <c r="H112" s="157"/>
      <c r="I112" s="157"/>
      <c r="J112" s="157"/>
      <c r="K112" s="157"/>
      <c r="L112" s="157"/>
      <c r="M112" s="157"/>
      <c r="N112" s="153"/>
      <c r="O112" s="153"/>
      <c r="P112" s="153"/>
      <c r="Q112" s="153"/>
      <c r="R112" s="153"/>
      <c r="S112" s="153"/>
      <c r="T112" s="154"/>
      <c r="U112" s="153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 t="s">
        <v>93</v>
      </c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7" t="str">
        <f t="shared" si="5"/>
        <v xml:space="preserve">    • Dávkovací systém pro šampón, koupelový olej – možnost volby</v>
      </c>
      <c r="BB112" s="145"/>
      <c r="BC112" s="145"/>
      <c r="BD112" s="145"/>
      <c r="BE112" s="145"/>
      <c r="BF112" s="145"/>
      <c r="BG112" s="145"/>
      <c r="BH112" s="145"/>
    </row>
    <row r="113" spans="1:60" ht="22.5" outlineLevel="1" x14ac:dyDescent="0.2">
      <c r="A113" s="146"/>
      <c r="B113" s="152"/>
      <c r="C113" s="239" t="s">
        <v>186</v>
      </c>
      <c r="D113" s="240"/>
      <c r="E113" s="241"/>
      <c r="F113" s="242"/>
      <c r="G113" s="243"/>
      <c r="H113" s="157"/>
      <c r="I113" s="157"/>
      <c r="J113" s="157"/>
      <c r="K113" s="157"/>
      <c r="L113" s="157"/>
      <c r="M113" s="157"/>
      <c r="N113" s="153"/>
      <c r="O113" s="153"/>
      <c r="P113" s="153"/>
      <c r="Q113" s="153"/>
      <c r="R113" s="153"/>
      <c r="S113" s="153"/>
      <c r="T113" s="154"/>
      <c r="U113" s="153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 t="s">
        <v>93</v>
      </c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7" t="str">
        <f t="shared" si="5"/>
        <v xml:space="preserve">    • Integrovaný čisticí dezinfekční systém včetně desinfekční sprchy umožňující desinfekci vany i vnitřního hydromasážního systému</v>
      </c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46"/>
      <c r="B114" s="152"/>
      <c r="C114" s="239" t="s">
        <v>204</v>
      </c>
      <c r="D114" s="240"/>
      <c r="E114" s="241"/>
      <c r="F114" s="242"/>
      <c r="G114" s="243"/>
      <c r="H114" s="157"/>
      <c r="I114" s="157"/>
      <c r="J114" s="157"/>
      <c r="K114" s="157"/>
      <c r="L114" s="157"/>
      <c r="M114" s="157"/>
      <c r="N114" s="153"/>
      <c r="O114" s="153"/>
      <c r="P114" s="153"/>
      <c r="Q114" s="153"/>
      <c r="R114" s="153"/>
      <c r="S114" s="153"/>
      <c r="T114" s="154"/>
      <c r="U114" s="153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 t="s">
        <v>93</v>
      </c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7" t="str">
        <f t="shared" si="5"/>
        <v xml:space="preserve">    • Automatická dezinfekce hydromasáže</v>
      </c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46"/>
      <c r="B115" s="152"/>
      <c r="C115" s="239" t="s">
        <v>205</v>
      </c>
      <c r="D115" s="240"/>
      <c r="E115" s="241"/>
      <c r="F115" s="242"/>
      <c r="G115" s="243"/>
      <c r="H115" s="157"/>
      <c r="I115" s="157"/>
      <c r="J115" s="157"/>
      <c r="K115" s="157"/>
      <c r="L115" s="157"/>
      <c r="M115" s="157"/>
      <c r="N115" s="153"/>
      <c r="O115" s="153"/>
      <c r="P115" s="153"/>
      <c r="Q115" s="153"/>
      <c r="R115" s="153"/>
      <c r="S115" s="153"/>
      <c r="T115" s="154"/>
      <c r="U115" s="153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 t="s">
        <v>93</v>
      </c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7" t="str">
        <f t="shared" si="5"/>
        <v xml:space="preserve">    • Indikátor prázdné nádoby na dezinfekci</v>
      </c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46"/>
      <c r="B116" s="152"/>
      <c r="C116" s="239" t="s">
        <v>206</v>
      </c>
      <c r="D116" s="240"/>
      <c r="E116" s="241"/>
      <c r="F116" s="242"/>
      <c r="G116" s="243"/>
      <c r="H116" s="157"/>
      <c r="I116" s="157"/>
      <c r="J116" s="157"/>
      <c r="K116" s="157"/>
      <c r="L116" s="157"/>
      <c r="M116" s="157"/>
      <c r="N116" s="153"/>
      <c r="O116" s="153"/>
      <c r="P116" s="153"/>
      <c r="Q116" s="153"/>
      <c r="R116" s="153"/>
      <c r="S116" s="153"/>
      <c r="T116" s="154"/>
      <c r="U116" s="153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 t="s">
        <v>93</v>
      </c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7" t="str">
        <f t="shared" si="5"/>
        <v xml:space="preserve">    • Ochrana proti opaření</v>
      </c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46"/>
      <c r="B117" s="152"/>
      <c r="C117" s="239" t="s">
        <v>187</v>
      </c>
      <c r="D117" s="240"/>
      <c r="E117" s="241"/>
      <c r="F117" s="242"/>
      <c r="G117" s="243"/>
      <c r="H117" s="157"/>
      <c r="I117" s="157"/>
      <c r="J117" s="157"/>
      <c r="K117" s="157"/>
      <c r="L117" s="157"/>
      <c r="M117" s="157"/>
      <c r="N117" s="153"/>
      <c r="O117" s="153"/>
      <c r="P117" s="153"/>
      <c r="Q117" s="153"/>
      <c r="R117" s="153"/>
      <c r="S117" s="153"/>
      <c r="T117" s="154"/>
      <c r="U117" s="153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 t="s">
        <v>93</v>
      </c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7" t="str">
        <f t="shared" si="5"/>
        <v xml:space="preserve">    • Automatické napouštění se třemi přednastavenými hladinami s možností dopouštění (Auto-fill plus)</v>
      </c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65"/>
      <c r="B118" s="166"/>
      <c r="C118" s="244" t="s">
        <v>188</v>
      </c>
      <c r="D118" s="245"/>
      <c r="E118" s="246"/>
      <c r="F118" s="247"/>
      <c r="G118" s="248"/>
      <c r="H118" s="167"/>
      <c r="I118" s="167"/>
      <c r="J118" s="167"/>
      <c r="K118" s="167"/>
      <c r="L118" s="167"/>
      <c r="M118" s="167"/>
      <c r="N118" s="168"/>
      <c r="O118" s="168"/>
      <c r="P118" s="168"/>
      <c r="Q118" s="168"/>
      <c r="R118" s="168"/>
      <c r="S118" s="168"/>
      <c r="T118" s="169"/>
      <c r="U118" s="16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 t="s">
        <v>93</v>
      </c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7" t="str">
        <f t="shared" si="5"/>
        <v xml:space="preserve">    • Celková délka vany max. 1970 mm</v>
      </c>
      <c r="BB118" s="145"/>
      <c r="BC118" s="145"/>
      <c r="BD118" s="145"/>
      <c r="BE118" s="145"/>
      <c r="BF118" s="145"/>
      <c r="BG118" s="145"/>
      <c r="BH118" s="145"/>
    </row>
    <row r="119" spans="1:60" x14ac:dyDescent="0.2">
      <c r="A119" s="6"/>
      <c r="B119" s="7" t="s">
        <v>207</v>
      </c>
      <c r="C119" s="175" t="s">
        <v>207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AC119">
        <v>15</v>
      </c>
      <c r="AD119">
        <v>21</v>
      </c>
    </row>
    <row r="120" spans="1:60" x14ac:dyDescent="0.2">
      <c r="A120" s="170"/>
      <c r="B120" s="171" t="s">
        <v>28</v>
      </c>
      <c r="C120" s="176" t="s">
        <v>207</v>
      </c>
      <c r="D120" s="172"/>
      <c r="E120" s="172"/>
      <c r="F120" s="172"/>
      <c r="G120" s="173">
        <f>G8</f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AC120">
        <f>SUMIF(L7:L118,AC119,G7:G118)</f>
        <v>0</v>
      </c>
      <c r="AD120">
        <f>SUMIF(L7:L118,AD119,G7:G118)</f>
        <v>0</v>
      </c>
      <c r="AE120" t="s">
        <v>208</v>
      </c>
    </row>
    <row r="121" spans="1:60" x14ac:dyDescent="0.2">
      <c r="A121" s="6"/>
      <c r="B121" s="7" t="s">
        <v>207</v>
      </c>
      <c r="C121" s="175" t="s">
        <v>207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 x14ac:dyDescent="0.2">
      <c r="A122" s="6"/>
      <c r="B122" s="7" t="s">
        <v>207</v>
      </c>
      <c r="C122" s="175" t="s">
        <v>207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 x14ac:dyDescent="0.2">
      <c r="A123" s="225" t="s">
        <v>209</v>
      </c>
      <c r="B123" s="225"/>
      <c r="C123" s="22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 x14ac:dyDescent="0.2">
      <c r="A124" s="227"/>
      <c r="B124" s="228"/>
      <c r="C124" s="229"/>
      <c r="D124" s="228"/>
      <c r="E124" s="228"/>
      <c r="F124" s="228"/>
      <c r="G124" s="23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AE124" t="s">
        <v>210</v>
      </c>
    </row>
    <row r="125" spans="1:60" x14ac:dyDescent="0.2">
      <c r="A125" s="231"/>
      <c r="B125" s="232"/>
      <c r="C125" s="233"/>
      <c r="D125" s="232"/>
      <c r="E125" s="232"/>
      <c r="F125" s="232"/>
      <c r="G125" s="23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31"/>
      <c r="B126" s="232"/>
      <c r="C126" s="233"/>
      <c r="D126" s="232"/>
      <c r="E126" s="232"/>
      <c r="F126" s="232"/>
      <c r="G126" s="23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231"/>
      <c r="B127" s="232"/>
      <c r="C127" s="233"/>
      <c r="D127" s="232"/>
      <c r="E127" s="232"/>
      <c r="F127" s="232"/>
      <c r="G127" s="23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">
      <c r="A128" s="235"/>
      <c r="B128" s="236"/>
      <c r="C128" s="237"/>
      <c r="D128" s="236"/>
      <c r="E128" s="236"/>
      <c r="F128" s="236"/>
      <c r="G128" s="23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6"/>
      <c r="B129" s="7" t="s">
        <v>207</v>
      </c>
      <c r="C129" s="175" t="s">
        <v>207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C130" s="177"/>
      <c r="AE130" t="s">
        <v>211</v>
      </c>
    </row>
  </sheetData>
  <sheetProtection algorithmName="SHA-512" hashValue="ImjOPvUb/EzFBqjEXyOQV70IKD6lysvv9GuRxxbsZ3JMaJEeaFg5C9gpuEm7P+pcZd00YDYabDd+IUpTZx/AZA==" saltValue="tt2BBz0E34qTdW2TmVO48g==" spinCount="100000" sheet="1" objects="1" scenarios="1"/>
  <mergeCells count="110">
    <mergeCell ref="C12:G12"/>
    <mergeCell ref="C13:G13"/>
    <mergeCell ref="C14:G14"/>
    <mergeCell ref="C15:G15"/>
    <mergeCell ref="C16:G16"/>
    <mergeCell ref="C17:G17"/>
    <mergeCell ref="A1:G1"/>
    <mergeCell ref="C2:G2"/>
    <mergeCell ref="C3:G3"/>
    <mergeCell ref="C4:G4"/>
    <mergeCell ref="C10:G10"/>
    <mergeCell ref="C11:G11"/>
    <mergeCell ref="C25:G25"/>
    <mergeCell ref="C26:G26"/>
    <mergeCell ref="C27:G27"/>
    <mergeCell ref="C28:G28"/>
    <mergeCell ref="C29:G29"/>
    <mergeCell ref="C30:G30"/>
    <mergeCell ref="C19:G19"/>
    <mergeCell ref="C20:G20"/>
    <mergeCell ref="C21:G21"/>
    <mergeCell ref="C22:G22"/>
    <mergeCell ref="C23:G23"/>
    <mergeCell ref="C24:G24"/>
    <mergeCell ref="C37:G37"/>
    <mergeCell ref="C38:G38"/>
    <mergeCell ref="C39:G39"/>
    <mergeCell ref="C40:G40"/>
    <mergeCell ref="C41:G41"/>
    <mergeCell ref="C42:G42"/>
    <mergeCell ref="C31:G31"/>
    <mergeCell ref="C32:G32"/>
    <mergeCell ref="C33:G33"/>
    <mergeCell ref="C34:G34"/>
    <mergeCell ref="C35:G35"/>
    <mergeCell ref="C36:G36"/>
    <mergeCell ref="C49:G49"/>
    <mergeCell ref="C51:G51"/>
    <mergeCell ref="C52:G52"/>
    <mergeCell ref="C53:G53"/>
    <mergeCell ref="C54:G54"/>
    <mergeCell ref="C55:G55"/>
    <mergeCell ref="C43:G43"/>
    <mergeCell ref="C44:G44"/>
    <mergeCell ref="C45:G45"/>
    <mergeCell ref="C46:G46"/>
    <mergeCell ref="C47:G47"/>
    <mergeCell ref="C48:G48"/>
    <mergeCell ref="C63:G63"/>
    <mergeCell ref="C64:G64"/>
    <mergeCell ref="C65:G65"/>
    <mergeCell ref="C66:G66"/>
    <mergeCell ref="C67:G67"/>
    <mergeCell ref="C68:G68"/>
    <mergeCell ref="C56:G56"/>
    <mergeCell ref="C57:G57"/>
    <mergeCell ref="C58:G58"/>
    <mergeCell ref="C59:G59"/>
    <mergeCell ref="C60:G60"/>
    <mergeCell ref="C61:G61"/>
    <mergeCell ref="C75:G75"/>
    <mergeCell ref="C76:G76"/>
    <mergeCell ref="C78:G78"/>
    <mergeCell ref="C79:G79"/>
    <mergeCell ref="C80:G80"/>
    <mergeCell ref="C81:G81"/>
    <mergeCell ref="C69:G69"/>
    <mergeCell ref="C70:G70"/>
    <mergeCell ref="C71:G71"/>
    <mergeCell ref="C72:G72"/>
    <mergeCell ref="C73:G73"/>
    <mergeCell ref="C74:G74"/>
    <mergeCell ref="C88:G88"/>
    <mergeCell ref="C89:G89"/>
    <mergeCell ref="C90:G90"/>
    <mergeCell ref="C91:G91"/>
    <mergeCell ref="C92:G92"/>
    <mergeCell ref="C93:G93"/>
    <mergeCell ref="C82:G82"/>
    <mergeCell ref="C83:G83"/>
    <mergeCell ref="C84:G84"/>
    <mergeCell ref="C85:G85"/>
    <mergeCell ref="C86:G86"/>
    <mergeCell ref="C87:G87"/>
    <mergeCell ref="C101:G101"/>
    <mergeCell ref="C102:G102"/>
    <mergeCell ref="C103:G103"/>
    <mergeCell ref="C104:G104"/>
    <mergeCell ref="C105:G105"/>
    <mergeCell ref="C106:G106"/>
    <mergeCell ref="C94:G94"/>
    <mergeCell ref="C96:G96"/>
    <mergeCell ref="C97:G97"/>
    <mergeCell ref="C98:G98"/>
    <mergeCell ref="C99:G99"/>
    <mergeCell ref="C100:G100"/>
    <mergeCell ref="A123:C123"/>
    <mergeCell ref="A124:G128"/>
    <mergeCell ref="C113:G113"/>
    <mergeCell ref="C114:G114"/>
    <mergeCell ref="C115:G115"/>
    <mergeCell ref="C116:G116"/>
    <mergeCell ref="C117:G117"/>
    <mergeCell ref="C118:G118"/>
    <mergeCell ref="C107:G107"/>
    <mergeCell ref="C108:G108"/>
    <mergeCell ref="C109:G109"/>
    <mergeCell ref="C110:G110"/>
    <mergeCell ref="C111:G111"/>
    <mergeCell ref="C112:G112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2014-02-28T09:52:57Z</cp:lastPrinted>
  <dcterms:created xsi:type="dcterms:W3CDTF">2009-04-08T07:15:50Z</dcterms:created>
  <dcterms:modified xsi:type="dcterms:W3CDTF">2022-08-23T06:49:28Z</dcterms:modified>
</cp:coreProperties>
</file>